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1. STHS\CCHL Calculators\"/>
    </mc:Choice>
  </mc:AlternateContent>
  <bookViews>
    <workbookView xWindow="-53625" yWindow="3285" windowWidth="21960" windowHeight="20415" tabRatio="231" firstSheet="1" activeTab="1"/>
  </bookViews>
  <sheets>
    <sheet name="15-16Euros" sheetId="14" state="hidden" r:id="rId1"/>
    <sheet name="Calculator" sheetId="16" r:id="rId2"/>
    <sheet name="PFormulas" sheetId="4" state="hidden" r:id="rId3"/>
    <sheet name="LEAGUE" sheetId="17" r:id="rId4"/>
    <sheet name="15-16EurosG" sheetId="15" state="hidden" r:id="rId5"/>
    <sheet name="PCharts" sheetId="3" state="hidden" r:id="rId6"/>
    <sheet name="GCharts" sheetId="5" state="hidden" r:id="rId7"/>
    <sheet name="GFormulas" sheetId="6" state="hidden" r:id="rId8"/>
    <sheet name="COUNTRY" sheetId="18" state="hidden" r:id="rId9"/>
  </sheets>
  <externalReferences>
    <externalReference r:id="rId10"/>
    <externalReference r:id="rId11"/>
  </externalReferences>
  <definedNames>
    <definedName name="_xlnm._FilterDatabase" localSheetId="0" hidden="1">'15-16Euros'!$A$1:$AT$1096</definedName>
    <definedName name="_xlnm._FilterDatabase" localSheetId="4" hidden="1">'15-16EurosG'!$A$2:$BB$2</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K38" i="16" l="1"/>
  <c r="AK39" i="16"/>
  <c r="AK40" i="16"/>
  <c r="AK41" i="16"/>
  <c r="AK42" i="16"/>
  <c r="AK43" i="16"/>
  <c r="AK44" i="16"/>
  <c r="AK45" i="16"/>
  <c r="AK46" i="16"/>
  <c r="AK47" i="16"/>
  <c r="AK48" i="16"/>
  <c r="AK49" i="16"/>
  <c r="AK50" i="16"/>
  <c r="AK51" i="16"/>
  <c r="AK52" i="16"/>
  <c r="AK53" i="16"/>
  <c r="AK54" i="16"/>
  <c r="AK55" i="16"/>
  <c r="AK37" i="16"/>
  <c r="AA38" i="16"/>
  <c r="AA39" i="16"/>
  <c r="AA40" i="16"/>
  <c r="AA41" i="16"/>
  <c r="AA42" i="16"/>
  <c r="AA43" i="16"/>
  <c r="AA44" i="16"/>
  <c r="AA45" i="16"/>
  <c r="AA46" i="16"/>
  <c r="AA47" i="16"/>
  <c r="AA48" i="16"/>
  <c r="AA49" i="16"/>
  <c r="AA50" i="16"/>
  <c r="AA51" i="16"/>
  <c r="AA52" i="16"/>
  <c r="AA53" i="16"/>
  <c r="AA54" i="16"/>
  <c r="AA55" i="16"/>
  <c r="AA37" i="16"/>
  <c r="AA19" i="16"/>
  <c r="AA20" i="16"/>
  <c r="AA21" i="16"/>
  <c r="AA22" i="16"/>
  <c r="AA23" i="16"/>
  <c r="AA24" i="16"/>
  <c r="AA25" i="16"/>
  <c r="AA26" i="16"/>
  <c r="AA27" i="16"/>
  <c r="AA28" i="16"/>
  <c r="AA29" i="16"/>
  <c r="AA30" i="16"/>
  <c r="AA31" i="16"/>
  <c r="AA32" i="16"/>
  <c r="AA33" i="16"/>
  <c r="AA9" i="16"/>
  <c r="AA10" i="16"/>
  <c r="AA11" i="16"/>
  <c r="AA12" i="16"/>
  <c r="AA13" i="16"/>
  <c r="AA14" i="16"/>
  <c r="AA15" i="16"/>
  <c r="AA16" i="16"/>
  <c r="AA17" i="16"/>
  <c r="AA18" i="16"/>
  <c r="AH18" i="16"/>
  <c r="AH19" i="16"/>
  <c r="AJ19" i="16"/>
  <c r="AK19" i="16"/>
  <c r="T42" i="16"/>
  <c r="U42" i="16"/>
  <c r="X42" i="16"/>
  <c r="Y42" i="16"/>
  <c r="Z42" i="16"/>
  <c r="AC42" i="16"/>
  <c r="AE42" i="16"/>
  <c r="AF42" i="16"/>
  <c r="AG42" i="16"/>
  <c r="AH42" i="16"/>
  <c r="AI42" i="16"/>
  <c r="AJ42" i="16"/>
  <c r="AL42" i="16"/>
  <c r="AM42" i="16"/>
  <c r="AN42" i="16"/>
  <c r="AD42" i="16" s="1"/>
  <c r="AO42" i="16"/>
  <c r="AP42" i="16"/>
  <c r="T43" i="16"/>
  <c r="U43" i="16"/>
  <c r="X43" i="16"/>
  <c r="Y43" i="16"/>
  <c r="Z43" i="16"/>
  <c r="AC43" i="16"/>
  <c r="AE43" i="16"/>
  <c r="AF43" i="16"/>
  <c r="AG43" i="16"/>
  <c r="AH43" i="16"/>
  <c r="AI43" i="16"/>
  <c r="AJ43" i="16"/>
  <c r="AL43" i="16"/>
  <c r="AM43" i="16"/>
  <c r="AN43" i="16"/>
  <c r="AD43" i="16" s="1"/>
  <c r="AO43" i="16"/>
  <c r="AP43" i="16"/>
  <c r="T44" i="16"/>
  <c r="U44" i="16"/>
  <c r="X44" i="16"/>
  <c r="Y44" i="16"/>
  <c r="Z44" i="16"/>
  <c r="AC44" i="16"/>
  <c r="AE44" i="16"/>
  <c r="AF44" i="16"/>
  <c r="AG44" i="16"/>
  <c r="AH44" i="16"/>
  <c r="AI44" i="16"/>
  <c r="AJ44" i="16"/>
  <c r="AL44" i="16"/>
  <c r="AM44" i="16"/>
  <c r="AN44" i="16"/>
  <c r="AD44" i="16" s="1"/>
  <c r="AO44" i="16"/>
  <c r="AP44" i="16"/>
  <c r="T45" i="16"/>
  <c r="U45" i="16"/>
  <c r="X45" i="16"/>
  <c r="Y45" i="16"/>
  <c r="Z45" i="16"/>
  <c r="AB45" i="16"/>
  <c r="AC45" i="16"/>
  <c r="AD45" i="16"/>
  <c r="AE45" i="16"/>
  <c r="AF45" i="16"/>
  <c r="AG45" i="16"/>
  <c r="AH45" i="16"/>
  <c r="AI45" i="16"/>
  <c r="AJ45" i="16"/>
  <c r="AL45" i="16"/>
  <c r="AM45" i="16"/>
  <c r="AN45" i="16"/>
  <c r="AO45" i="16"/>
  <c r="AP45" i="16"/>
  <c r="T46" i="16"/>
  <c r="U46" i="16"/>
  <c r="X46" i="16"/>
  <c r="Y46" i="16"/>
  <c r="Z46" i="16"/>
  <c r="AB46" i="16"/>
  <c r="AC46" i="16"/>
  <c r="AD46" i="16"/>
  <c r="AE46" i="16"/>
  <c r="AF46" i="16"/>
  <c r="AG46" i="16"/>
  <c r="AH46" i="16"/>
  <c r="AI46" i="16"/>
  <c r="AJ46" i="16"/>
  <c r="AL46" i="16"/>
  <c r="AM46" i="16"/>
  <c r="AN46" i="16"/>
  <c r="AO46" i="16"/>
  <c r="AP46" i="16"/>
  <c r="T47" i="16"/>
  <c r="U47" i="16"/>
  <c r="X47" i="16"/>
  <c r="Y47" i="16"/>
  <c r="Z47" i="16"/>
  <c r="AB47" i="16"/>
  <c r="AC47" i="16"/>
  <c r="AD47" i="16"/>
  <c r="AE47" i="16"/>
  <c r="AF47" i="16"/>
  <c r="AG47" i="16"/>
  <c r="AH47" i="16"/>
  <c r="AI47" i="16"/>
  <c r="AJ47" i="16"/>
  <c r="AL47" i="16"/>
  <c r="AM47" i="16"/>
  <c r="AN47" i="16"/>
  <c r="AO47" i="16"/>
  <c r="AP47" i="16"/>
  <c r="T48" i="16"/>
  <c r="U48" i="16"/>
  <c r="X48" i="16"/>
  <c r="Y48" i="16"/>
  <c r="Z48" i="16"/>
  <c r="AB48" i="16"/>
  <c r="AC48" i="16"/>
  <c r="AD48" i="16"/>
  <c r="AE48" i="16"/>
  <c r="AF48" i="16"/>
  <c r="AG48" i="16"/>
  <c r="AH48" i="16"/>
  <c r="AI48" i="16"/>
  <c r="AJ48" i="16"/>
  <c r="AL48" i="16"/>
  <c r="AM48" i="16"/>
  <c r="AN48" i="16"/>
  <c r="AO48" i="16"/>
  <c r="AP48" i="16"/>
  <c r="T49" i="16"/>
  <c r="U49" i="16"/>
  <c r="X49" i="16"/>
  <c r="Y49" i="16"/>
  <c r="Z49" i="16"/>
  <c r="AB49" i="16"/>
  <c r="AC49" i="16"/>
  <c r="AD49" i="16"/>
  <c r="AE49" i="16"/>
  <c r="AF49" i="16"/>
  <c r="AG49" i="16"/>
  <c r="AH49" i="16"/>
  <c r="AI49" i="16"/>
  <c r="AJ49" i="16"/>
  <c r="AL49" i="16"/>
  <c r="AM49" i="16"/>
  <c r="AN49" i="16"/>
  <c r="AO49" i="16"/>
  <c r="AP49" i="16"/>
  <c r="T50" i="16"/>
  <c r="U50" i="16"/>
  <c r="X50" i="16"/>
  <c r="Y50" i="16"/>
  <c r="Z50" i="16"/>
  <c r="AB50" i="16"/>
  <c r="AC50" i="16"/>
  <c r="AD50" i="16"/>
  <c r="AE50" i="16"/>
  <c r="AF50" i="16"/>
  <c r="AG50" i="16"/>
  <c r="AH50" i="16"/>
  <c r="AI50" i="16"/>
  <c r="AJ50" i="16"/>
  <c r="AL50" i="16"/>
  <c r="AM50" i="16"/>
  <c r="AN50" i="16"/>
  <c r="AO50" i="16"/>
  <c r="AP50" i="16"/>
  <c r="T51" i="16"/>
  <c r="U51" i="16"/>
  <c r="X51" i="16"/>
  <c r="Y51" i="16"/>
  <c r="Z51" i="16"/>
  <c r="AB51" i="16"/>
  <c r="AC51" i="16"/>
  <c r="AD51" i="16"/>
  <c r="AE51" i="16"/>
  <c r="AF51" i="16"/>
  <c r="AG51" i="16"/>
  <c r="AH51" i="16"/>
  <c r="AI51" i="16"/>
  <c r="AJ51" i="16"/>
  <c r="AL51" i="16"/>
  <c r="AM51" i="16"/>
  <c r="AN51" i="16"/>
  <c r="AO51" i="16"/>
  <c r="AP51" i="16"/>
  <c r="T52" i="16"/>
  <c r="U52" i="16"/>
  <c r="X52" i="16"/>
  <c r="Y52" i="16"/>
  <c r="Z52" i="16"/>
  <c r="AB52" i="16"/>
  <c r="AC52" i="16"/>
  <c r="AD52" i="16"/>
  <c r="AE52" i="16"/>
  <c r="AF52" i="16"/>
  <c r="AG52" i="16"/>
  <c r="AH52" i="16"/>
  <c r="AI52" i="16"/>
  <c r="AJ52" i="16"/>
  <c r="AL52" i="16"/>
  <c r="AM52" i="16"/>
  <c r="AN52" i="16"/>
  <c r="AO52" i="16"/>
  <c r="AP52" i="16"/>
  <c r="T53" i="16"/>
  <c r="U53" i="16"/>
  <c r="X53" i="16"/>
  <c r="Y53" i="16"/>
  <c r="Z53" i="16"/>
  <c r="AB53" i="16"/>
  <c r="AC53" i="16"/>
  <c r="AD53" i="16"/>
  <c r="AE53" i="16"/>
  <c r="AF53" i="16"/>
  <c r="AG53" i="16"/>
  <c r="AH53" i="16"/>
  <c r="AI53" i="16"/>
  <c r="AJ53" i="16"/>
  <c r="AL53" i="16"/>
  <c r="AM53" i="16"/>
  <c r="AN53" i="16"/>
  <c r="AO53" i="16"/>
  <c r="AP53" i="16"/>
  <c r="T54" i="16"/>
  <c r="U54" i="16"/>
  <c r="X54" i="16"/>
  <c r="Y54" i="16"/>
  <c r="Z54" i="16"/>
  <c r="AB54" i="16"/>
  <c r="AC54" i="16"/>
  <c r="AD54" i="16"/>
  <c r="AE54" i="16"/>
  <c r="AF54" i="16"/>
  <c r="AG54" i="16"/>
  <c r="AH54" i="16"/>
  <c r="AI54" i="16"/>
  <c r="AJ54" i="16"/>
  <c r="AL54" i="16"/>
  <c r="AM54" i="16"/>
  <c r="AN54" i="16"/>
  <c r="AO54" i="16"/>
  <c r="AP54" i="16"/>
  <c r="T55" i="16"/>
  <c r="U55" i="16"/>
  <c r="X55" i="16"/>
  <c r="Y55" i="16"/>
  <c r="Z55" i="16"/>
  <c r="AB55" i="16"/>
  <c r="AC55" i="16"/>
  <c r="AD55" i="16"/>
  <c r="AE55" i="16"/>
  <c r="AF55" i="16"/>
  <c r="AG55" i="16"/>
  <c r="AH55" i="16"/>
  <c r="AI55" i="16"/>
  <c r="AJ55" i="16"/>
  <c r="AL55" i="16"/>
  <c r="AM55" i="16"/>
  <c r="AN55" i="16"/>
  <c r="AO55" i="16"/>
  <c r="AP55" i="16"/>
  <c r="T18" i="16"/>
  <c r="AM18" i="16" s="1"/>
  <c r="AO18" i="16" s="1"/>
  <c r="U18" i="16"/>
  <c r="AL18" i="16" s="1"/>
  <c r="V18" i="16"/>
  <c r="AD18" i="16" s="1"/>
  <c r="W18" i="16"/>
  <c r="X18" i="16"/>
  <c r="Y18" i="16"/>
  <c r="Z18" i="16"/>
  <c r="AP18" i="16"/>
  <c r="AR18" i="16"/>
  <c r="T19" i="16"/>
  <c r="AM19" i="16" s="1"/>
  <c r="AO19" i="16" s="1"/>
  <c r="U19" i="16"/>
  <c r="AL19" i="16" s="1"/>
  <c r="V19" i="16"/>
  <c r="AD19" i="16" s="1"/>
  <c r="W19" i="16"/>
  <c r="X19" i="16"/>
  <c r="Y19" i="16"/>
  <c r="Z19" i="16"/>
  <c r="AP19" i="16"/>
  <c r="AR19" i="16"/>
  <c r="T20" i="16"/>
  <c r="U20" i="16"/>
  <c r="V20" i="16"/>
  <c r="AD20" i="16" s="1"/>
  <c r="W20" i="16"/>
  <c r="X20" i="16"/>
  <c r="Y20" i="16"/>
  <c r="Z20" i="16"/>
  <c r="AH20" i="16"/>
  <c r="AP20" i="16"/>
  <c r="AR20" i="16"/>
  <c r="T21" i="16"/>
  <c r="U21" i="16"/>
  <c r="V21" i="16"/>
  <c r="AD21" i="16" s="1"/>
  <c r="W21" i="16"/>
  <c r="X21" i="16"/>
  <c r="Y21" i="16"/>
  <c r="Z21" i="16"/>
  <c r="AH21" i="16"/>
  <c r="AP21" i="16"/>
  <c r="AQ21" i="16" s="1"/>
  <c r="AR21" i="16"/>
  <c r="T22" i="16"/>
  <c r="U22" i="16"/>
  <c r="V22" i="16"/>
  <c r="AD22" i="16" s="1"/>
  <c r="W22" i="16"/>
  <c r="X22" i="16"/>
  <c r="Y22" i="16"/>
  <c r="Z22" i="16"/>
  <c r="AM22" i="16"/>
  <c r="AH22" i="16"/>
  <c r="AP22" i="16"/>
  <c r="AR22" i="16"/>
  <c r="T23" i="16"/>
  <c r="U23" i="16"/>
  <c r="V23" i="16"/>
  <c r="AD23" i="16" s="1"/>
  <c r="W23" i="16"/>
  <c r="X23" i="16"/>
  <c r="Y23" i="16"/>
  <c r="Z23" i="16"/>
  <c r="AH23" i="16"/>
  <c r="AP23" i="16"/>
  <c r="AR23" i="16"/>
  <c r="T24" i="16"/>
  <c r="U24" i="16"/>
  <c r="V24" i="16"/>
  <c r="AD24" i="16" s="1"/>
  <c r="W24" i="16"/>
  <c r="X24" i="16"/>
  <c r="Y24" i="16"/>
  <c r="Z24" i="16"/>
  <c r="AH24" i="16"/>
  <c r="AP24" i="16"/>
  <c r="AR24" i="16"/>
  <c r="T25" i="16"/>
  <c r="U25" i="16"/>
  <c r="V25" i="16"/>
  <c r="AD25" i="16" s="1"/>
  <c r="W25" i="16"/>
  <c r="X25" i="16"/>
  <c r="Y25" i="16"/>
  <c r="Z25" i="16"/>
  <c r="AH25" i="16"/>
  <c r="AP25" i="16"/>
  <c r="AR25" i="16"/>
  <c r="T26" i="16"/>
  <c r="U26" i="16"/>
  <c r="V26" i="16"/>
  <c r="AD26" i="16" s="1"/>
  <c r="W26" i="16"/>
  <c r="X26" i="16"/>
  <c r="Y26" i="16"/>
  <c r="AF26" i="16" s="1"/>
  <c r="Z26" i="16"/>
  <c r="AH26" i="16"/>
  <c r="AP26" i="16"/>
  <c r="AR26" i="16"/>
  <c r="T27" i="16"/>
  <c r="U27" i="16"/>
  <c r="V27" i="16"/>
  <c r="AD27" i="16" s="1"/>
  <c r="W27" i="16"/>
  <c r="X27" i="16"/>
  <c r="Y27" i="16"/>
  <c r="AF27" i="16" s="1"/>
  <c r="Z27" i="16"/>
  <c r="AH27" i="16"/>
  <c r="AP27" i="16"/>
  <c r="AQ27" i="16" s="1"/>
  <c r="AR27" i="16"/>
  <c r="T28" i="16"/>
  <c r="U28" i="16"/>
  <c r="V28" i="16"/>
  <c r="AD28" i="16" s="1"/>
  <c r="W28" i="16"/>
  <c r="X28" i="16"/>
  <c r="Y28" i="16"/>
  <c r="Z28" i="16"/>
  <c r="AH28" i="16"/>
  <c r="AP28" i="16"/>
  <c r="AR28" i="16"/>
  <c r="T29" i="16"/>
  <c r="U29" i="16"/>
  <c r="V29" i="16"/>
  <c r="AD29" i="16" s="1"/>
  <c r="W29" i="16"/>
  <c r="X29" i="16"/>
  <c r="Y29" i="16"/>
  <c r="Z29" i="16"/>
  <c r="AH29" i="16"/>
  <c r="AP29" i="16"/>
  <c r="AQ29" i="16" s="1"/>
  <c r="AR29" i="16"/>
  <c r="T30" i="16"/>
  <c r="U30" i="16"/>
  <c r="V30" i="16"/>
  <c r="AD30" i="16" s="1"/>
  <c r="W30" i="16"/>
  <c r="X30" i="16"/>
  <c r="Y30" i="16"/>
  <c r="Z30" i="16"/>
  <c r="AH30" i="16"/>
  <c r="AP30" i="16"/>
  <c r="AR30" i="16"/>
  <c r="T31" i="16"/>
  <c r="U31" i="16"/>
  <c r="V31" i="16"/>
  <c r="AD31" i="16" s="1"/>
  <c r="W31" i="16"/>
  <c r="X31" i="16"/>
  <c r="Y31" i="16"/>
  <c r="Z31" i="16"/>
  <c r="AH31" i="16"/>
  <c r="AP31" i="16"/>
  <c r="AR31" i="16"/>
  <c r="T32" i="16"/>
  <c r="U32" i="16"/>
  <c r="V32" i="16"/>
  <c r="AD32" i="16" s="1"/>
  <c r="W32" i="16"/>
  <c r="X32" i="16"/>
  <c r="Y32" i="16"/>
  <c r="Z32" i="16"/>
  <c r="AH32" i="16"/>
  <c r="AP32" i="16"/>
  <c r="AR32" i="16"/>
  <c r="T33" i="16"/>
  <c r="U33" i="16"/>
  <c r="V33" i="16"/>
  <c r="AD33" i="16" s="1"/>
  <c r="W33" i="16"/>
  <c r="X33" i="16"/>
  <c r="Y33" i="16"/>
  <c r="Z33" i="16"/>
  <c r="AH33" i="16"/>
  <c r="AP33" i="16"/>
  <c r="AR33" i="16"/>
  <c r="T10" i="16"/>
  <c r="U10" i="16"/>
  <c r="V10" i="16"/>
  <c r="AD10" i="16" s="1"/>
  <c r="W10" i="16"/>
  <c r="X10" i="16"/>
  <c r="Y10" i="16"/>
  <c r="Z10" i="16"/>
  <c r="AH10" i="16"/>
  <c r="AP10" i="16"/>
  <c r="AR10" i="16"/>
  <c r="T11" i="16"/>
  <c r="U11" i="16"/>
  <c r="V11" i="16"/>
  <c r="AD11" i="16" s="1"/>
  <c r="W11" i="16"/>
  <c r="X11" i="16"/>
  <c r="Y11" i="16"/>
  <c r="Z11" i="16"/>
  <c r="AH11" i="16"/>
  <c r="AP11" i="16"/>
  <c r="AR11" i="16"/>
  <c r="T12" i="16"/>
  <c r="U12" i="16"/>
  <c r="V12" i="16"/>
  <c r="AD12" i="16" s="1"/>
  <c r="W12" i="16"/>
  <c r="X12" i="16"/>
  <c r="Y12" i="16"/>
  <c r="Z12" i="16"/>
  <c r="AH12" i="16"/>
  <c r="AP12" i="16"/>
  <c r="AR12" i="16"/>
  <c r="T13" i="16"/>
  <c r="U13" i="16"/>
  <c r="V13" i="16"/>
  <c r="AD13" i="16" s="1"/>
  <c r="W13" i="16"/>
  <c r="X13" i="16"/>
  <c r="Y13" i="16"/>
  <c r="Z13" i="16"/>
  <c r="AH13" i="16"/>
  <c r="AP13" i="16"/>
  <c r="AR13" i="16"/>
  <c r="T14" i="16"/>
  <c r="U14" i="16"/>
  <c r="V14" i="16"/>
  <c r="AD14" i="16" s="1"/>
  <c r="W14" i="16"/>
  <c r="X14" i="16"/>
  <c r="Y14" i="16"/>
  <c r="Z14" i="16"/>
  <c r="AH14" i="16"/>
  <c r="AP14" i="16"/>
  <c r="AR14" i="16"/>
  <c r="T15" i="16"/>
  <c r="U15" i="16"/>
  <c r="V15" i="16"/>
  <c r="AD15" i="16" s="1"/>
  <c r="W15" i="16"/>
  <c r="X15" i="16"/>
  <c r="Y15" i="16"/>
  <c r="Z15" i="16"/>
  <c r="AH15" i="16"/>
  <c r="AP15" i="16"/>
  <c r="AR15" i="16"/>
  <c r="T16" i="16"/>
  <c r="U16" i="16"/>
  <c r="V16" i="16"/>
  <c r="AD16" i="16" s="1"/>
  <c r="W16" i="16"/>
  <c r="X16" i="16"/>
  <c r="Y16" i="16"/>
  <c r="Z16" i="16"/>
  <c r="AH16" i="16"/>
  <c r="AP16" i="16"/>
  <c r="AR16" i="16"/>
  <c r="T17" i="16"/>
  <c r="U17" i="16"/>
  <c r="V17" i="16"/>
  <c r="AD17" i="16" s="1"/>
  <c r="W17" i="16"/>
  <c r="X17" i="16"/>
  <c r="Y17" i="16"/>
  <c r="Z17" i="16"/>
  <c r="AH17" i="16"/>
  <c r="AP17" i="16"/>
  <c r="AR17" i="16"/>
  <c r="AF19" i="16" l="1"/>
  <c r="AF18" i="16"/>
  <c r="AB44" i="16"/>
  <c r="AG19" i="16"/>
  <c r="AI19" i="16"/>
  <c r="AE19" i="16" s="1"/>
  <c r="AG18" i="16"/>
  <c r="AI18" i="16"/>
  <c r="AE18" i="16" s="1"/>
  <c r="AJ18" i="16"/>
  <c r="AK18" i="16" s="1"/>
  <c r="AB43" i="16"/>
  <c r="AB42" i="16"/>
  <c r="AL15" i="16"/>
  <c r="AM15" i="16"/>
  <c r="AO15" i="16" s="1"/>
  <c r="AL14" i="16"/>
  <c r="AL31" i="16"/>
  <c r="AL30" i="16"/>
  <c r="AF28" i="16"/>
  <c r="AL26" i="16"/>
  <c r="AQ33" i="16"/>
  <c r="AQ17" i="16"/>
  <c r="AM10" i="16"/>
  <c r="AO10" i="16" s="1"/>
  <c r="AQ28" i="16"/>
  <c r="AQ25" i="16"/>
  <c r="AM11" i="16"/>
  <c r="AO11" i="16" s="1"/>
  <c r="AQ19" i="16"/>
  <c r="AF33" i="16"/>
  <c r="AB33" i="16" s="1"/>
  <c r="AC33" i="16" s="1"/>
  <c r="AM33" i="16"/>
  <c r="AO33" i="16" s="1"/>
  <c r="AF32" i="16"/>
  <c r="AB32" i="16" s="1"/>
  <c r="AC32" i="16" s="1"/>
  <c r="AL32" i="16"/>
  <c r="AJ32" i="16" s="1"/>
  <c r="AK32" i="16" s="1"/>
  <c r="AF31" i="16"/>
  <c r="AB31" i="16" s="1"/>
  <c r="AF30" i="16"/>
  <c r="AF29" i="16"/>
  <c r="AB29" i="16" s="1"/>
  <c r="AL27" i="16"/>
  <c r="AM26" i="16"/>
  <c r="AO26" i="16" s="1"/>
  <c r="AF25" i="16"/>
  <c r="AB25" i="16" s="1"/>
  <c r="AM25" i="16"/>
  <c r="AO25" i="16" s="1"/>
  <c r="AF24" i="16"/>
  <c r="AB24" i="16" s="1"/>
  <c r="AL20" i="16"/>
  <c r="AF16" i="16"/>
  <c r="AB16" i="16" s="1"/>
  <c r="AC16" i="16" s="1"/>
  <c r="AF14" i="16"/>
  <c r="AB14" i="16" s="1"/>
  <c r="AL12" i="16"/>
  <c r="AF11" i="16"/>
  <c r="AB11" i="16" s="1"/>
  <c r="AL11" i="16"/>
  <c r="AL10" i="16"/>
  <c r="AG10" i="16" s="1"/>
  <c r="AL17" i="16"/>
  <c r="AQ15" i="16"/>
  <c r="AF12" i="16"/>
  <c r="AJ12" i="16" s="1"/>
  <c r="AK12" i="16" s="1"/>
  <c r="AM12" i="16"/>
  <c r="AO12" i="16" s="1"/>
  <c r="AM32" i="16"/>
  <c r="AO32" i="16" s="1"/>
  <c r="AQ24" i="16"/>
  <c r="AM23" i="16"/>
  <c r="AO23" i="16" s="1"/>
  <c r="AQ22" i="16"/>
  <c r="AF17" i="16"/>
  <c r="AB17" i="16" s="1"/>
  <c r="AL16" i="16"/>
  <c r="AM14" i="16"/>
  <c r="AO14" i="16" s="1"/>
  <c r="AQ31" i="16"/>
  <c r="AM30" i="16"/>
  <c r="AG30" i="16" s="1"/>
  <c r="AM29" i="16"/>
  <c r="AO29" i="16" s="1"/>
  <c r="AL24" i="16"/>
  <c r="AL23" i="16"/>
  <c r="AF21" i="16"/>
  <c r="AB21" i="16" s="1"/>
  <c r="AM20" i="16"/>
  <c r="AO20" i="16" s="1"/>
  <c r="AM17" i="16"/>
  <c r="AO17" i="16" s="1"/>
  <c r="AM16" i="16"/>
  <c r="AO16" i="16" s="1"/>
  <c r="AF15" i="16"/>
  <c r="AB15" i="16" s="1"/>
  <c r="AC15" i="16" s="1"/>
  <c r="AM13" i="16"/>
  <c r="AO13" i="16" s="1"/>
  <c r="AB30" i="16"/>
  <c r="AC30" i="16" s="1"/>
  <c r="AM28" i="16"/>
  <c r="AO28" i="16" s="1"/>
  <c r="AB26" i="16"/>
  <c r="AC26" i="16" s="1"/>
  <c r="AL22" i="16"/>
  <c r="AM21" i="16"/>
  <c r="AO21" i="16" s="1"/>
  <c r="AB19" i="16"/>
  <c r="AN19" i="16" s="1"/>
  <c r="AQ10" i="16"/>
  <c r="AF10" i="16"/>
  <c r="AB10" i="16" s="1"/>
  <c r="AL33" i="16"/>
  <c r="AM31" i="16"/>
  <c r="AO31" i="16" s="1"/>
  <c r="AL29" i="16"/>
  <c r="AM27" i="16"/>
  <c r="AO27" i="16" s="1"/>
  <c r="AL25" i="16"/>
  <c r="AM24" i="16"/>
  <c r="AO24" i="16" s="1"/>
  <c r="AF23" i="16"/>
  <c r="AB23" i="16" s="1"/>
  <c r="AL21" i="16"/>
  <c r="AQ20" i="16"/>
  <c r="AF20" i="16"/>
  <c r="AB20" i="16" s="1"/>
  <c r="AC20" i="16" s="1"/>
  <c r="AQ14" i="16"/>
  <c r="AF13" i="16"/>
  <c r="AB13" i="16" s="1"/>
  <c r="AC13" i="16" s="1"/>
  <c r="AL13" i="16"/>
  <c r="AJ13" i="16" s="1"/>
  <c r="AK13" i="16" s="1"/>
  <c r="AQ30" i="16"/>
  <c r="AL28" i="16"/>
  <c r="AJ28" i="16" s="1"/>
  <c r="AK28" i="16" s="1"/>
  <c r="AQ26" i="16"/>
  <c r="AQ23" i="16"/>
  <c r="AF22" i="16"/>
  <c r="AB22" i="16" s="1"/>
  <c r="AQ18" i="16"/>
  <c r="AQ32" i="16"/>
  <c r="AJ30" i="16"/>
  <c r="AK30" i="16" s="1"/>
  <c r="AJ26" i="16"/>
  <c r="AK26" i="16" s="1"/>
  <c r="AQ16" i="16"/>
  <c r="AQ11" i="16"/>
  <c r="AI15" i="16"/>
  <c r="AQ12" i="16"/>
  <c r="AQ13" i="16"/>
  <c r="AG15" i="16"/>
  <c r="AO22" i="16"/>
  <c r="AC17" i="16"/>
  <c r="AJ14" i="16"/>
  <c r="AK14" i="16" s="1"/>
  <c r="AB27" i="16"/>
  <c r="AB28" i="16"/>
  <c r="AJ31" i="16" l="1"/>
  <c r="AK31" i="16" s="1"/>
  <c r="AI33" i="16"/>
  <c r="AN33" i="16" s="1"/>
  <c r="AJ33" i="16"/>
  <c r="AK33" i="16" s="1"/>
  <c r="AG33" i="16"/>
  <c r="AG32" i="16"/>
  <c r="AI32" i="16"/>
  <c r="AN32" i="16" s="1"/>
  <c r="AG31" i="16"/>
  <c r="AI31" i="16"/>
  <c r="AE31" i="16" s="1"/>
  <c r="AI30" i="16"/>
  <c r="AE30" i="16" s="1"/>
  <c r="AO30" i="16"/>
  <c r="AI29" i="16"/>
  <c r="AE29" i="16" s="1"/>
  <c r="AJ29" i="16"/>
  <c r="AK29" i="16" s="1"/>
  <c r="AG29" i="16"/>
  <c r="AG28" i="16"/>
  <c r="AI28" i="16"/>
  <c r="AE28" i="16" s="1"/>
  <c r="AG27" i="16"/>
  <c r="AJ27" i="16"/>
  <c r="AK27" i="16" s="1"/>
  <c r="AI27" i="16"/>
  <c r="AE27" i="16" s="1"/>
  <c r="AG26" i="16"/>
  <c r="AI26" i="16"/>
  <c r="AE26" i="16" s="1"/>
  <c r="AG25" i="16"/>
  <c r="AJ25" i="16"/>
  <c r="AK25" i="16" s="1"/>
  <c r="AI25" i="16"/>
  <c r="AE25" i="16" s="1"/>
  <c r="AJ24" i="16"/>
  <c r="AK24" i="16" s="1"/>
  <c r="AG24" i="16"/>
  <c r="AI24" i="16"/>
  <c r="AE24" i="16" s="1"/>
  <c r="AI23" i="16"/>
  <c r="AE23" i="16" s="1"/>
  <c r="AJ23" i="16"/>
  <c r="AK23" i="16" s="1"/>
  <c r="AG23" i="16"/>
  <c r="AJ22" i="16"/>
  <c r="AK22" i="16" s="1"/>
  <c r="AC22" i="16"/>
  <c r="AG22" i="16"/>
  <c r="AI22" i="16"/>
  <c r="AE22" i="16" s="1"/>
  <c r="AG21" i="16"/>
  <c r="AJ21" i="16"/>
  <c r="AK21" i="16" s="1"/>
  <c r="AI21" i="16"/>
  <c r="AE21" i="16" s="1"/>
  <c r="AJ20" i="16"/>
  <c r="AK20" i="16" s="1"/>
  <c r="AI20" i="16"/>
  <c r="AE20" i="16" s="1"/>
  <c r="AG20" i="16"/>
  <c r="AC19" i="16"/>
  <c r="AB18" i="16"/>
  <c r="AJ17" i="16"/>
  <c r="AK17" i="16" s="1"/>
  <c r="AI17" i="16"/>
  <c r="AE17" i="16" s="1"/>
  <c r="AG17" i="16"/>
  <c r="AJ16" i="16"/>
  <c r="AK16" i="16" s="1"/>
  <c r="AG16" i="16"/>
  <c r="AI16" i="16"/>
  <c r="AE16" i="16" s="1"/>
  <c r="AE15" i="16"/>
  <c r="AN15" i="16"/>
  <c r="AI14" i="16"/>
  <c r="AE14" i="16" s="1"/>
  <c r="AG14" i="16"/>
  <c r="AG13" i="16"/>
  <c r="AI13" i="16"/>
  <c r="AN13" i="16" s="1"/>
  <c r="AG12" i="16"/>
  <c r="AB12" i="16"/>
  <c r="AC12" i="16" s="1"/>
  <c r="AI12" i="16"/>
  <c r="AE12" i="16" s="1"/>
  <c r="AJ11" i="16"/>
  <c r="AK11" i="16" s="1"/>
  <c r="AC11" i="16"/>
  <c r="AI11" i="16"/>
  <c r="AN11" i="16" s="1"/>
  <c r="AG11" i="16"/>
  <c r="AI10" i="16"/>
  <c r="AE10" i="16" s="1"/>
  <c r="AJ10" i="16"/>
  <c r="AK10" i="16" s="1"/>
  <c r="AJ15" i="16"/>
  <c r="AK15" i="16" s="1"/>
  <c r="AN14" i="16"/>
  <c r="AE11" i="16"/>
  <c r="AC21" i="16"/>
  <c r="AC27" i="16"/>
  <c r="AC10" i="16"/>
  <c r="AC25" i="16"/>
  <c r="AC31" i="16"/>
  <c r="AC14" i="16"/>
  <c r="AC29" i="16"/>
  <c r="AN29" i="16"/>
  <c r="AC24" i="16"/>
  <c r="AC28" i="16"/>
  <c r="AC23" i="16"/>
  <c r="AC18" i="16" l="1"/>
  <c r="AN18" i="16"/>
  <c r="AE33" i="16"/>
  <c r="AE32" i="16"/>
  <c r="AN31" i="16"/>
  <c r="AN30" i="16"/>
  <c r="AN28" i="16"/>
  <c r="AN27" i="16"/>
  <c r="AN26" i="16"/>
  <c r="AN25" i="16"/>
  <c r="AN24" i="16"/>
  <c r="AN23" i="16"/>
  <c r="AN22" i="16"/>
  <c r="AN21" i="16"/>
  <c r="AN20" i="16"/>
  <c r="AN17" i="16"/>
  <c r="AN16" i="16"/>
  <c r="AE13" i="16"/>
  <c r="AN12" i="16"/>
  <c r="AN10" i="16"/>
  <c r="AC38" i="16" l="1"/>
  <c r="AN38" i="16"/>
  <c r="AP38" i="16"/>
  <c r="AC39" i="16"/>
  <c r="AN39" i="16"/>
  <c r="AP39" i="16"/>
  <c r="AC40" i="16"/>
  <c r="AN40" i="16"/>
  <c r="AP40" i="16"/>
  <c r="AC41" i="16"/>
  <c r="AN41" i="16"/>
  <c r="AP41" i="16"/>
  <c r="AD41" i="16" l="1"/>
  <c r="AD40" i="16"/>
  <c r="AD38" i="16"/>
  <c r="AD39" i="16"/>
  <c r="T38" i="16" l="1"/>
  <c r="U38" i="16"/>
  <c r="X38" i="16"/>
  <c r="Y38" i="16"/>
  <c r="Z38" i="16"/>
  <c r="AO38" i="16" s="1"/>
  <c r="T39" i="16"/>
  <c r="U39" i="16"/>
  <c r="X39" i="16"/>
  <c r="Y39" i="16"/>
  <c r="Z39" i="16"/>
  <c r="AO39" i="16" s="1"/>
  <c r="T40" i="16"/>
  <c r="U40" i="16"/>
  <c r="X40" i="16"/>
  <c r="Y40" i="16"/>
  <c r="Z40" i="16"/>
  <c r="AO40" i="16" s="1"/>
  <c r="T41" i="16"/>
  <c r="U41" i="16"/>
  <c r="X41" i="16"/>
  <c r="Y41" i="16"/>
  <c r="Z41" i="16"/>
  <c r="AO41" i="16" s="1"/>
  <c r="AN37" i="16"/>
  <c r="AP37" i="16"/>
  <c r="AR9" i="16"/>
  <c r="AP9" i="16"/>
  <c r="AE40" i="16" l="1"/>
  <c r="AE38" i="16"/>
  <c r="AE41" i="16"/>
  <c r="AE39" i="16"/>
  <c r="AF41" i="16"/>
  <c r="AH41" i="16"/>
  <c r="AH39" i="16"/>
  <c r="AF39" i="16"/>
  <c r="AH40" i="16"/>
  <c r="AF40" i="16"/>
  <c r="AH38" i="16"/>
  <c r="AF38" i="16"/>
  <c r="AJ39" i="16" l="1"/>
  <c r="AM39" i="16" s="1"/>
  <c r="AB38" i="16"/>
  <c r="AJ38" i="16"/>
  <c r="AG38" i="16"/>
  <c r="AI38" i="16"/>
  <c r="AB40" i="16"/>
  <c r="AG40" i="16"/>
  <c r="AJ40" i="16"/>
  <c r="AI40" i="16"/>
  <c r="AJ41" i="16"/>
  <c r="AB41" i="16"/>
  <c r="AG41" i="16"/>
  <c r="AI41" i="16"/>
  <c r="AB39" i="16"/>
  <c r="AG39" i="16"/>
  <c r="AI39" i="16"/>
  <c r="AE4" i="3"/>
  <c r="AL39" i="16" l="1"/>
  <c r="AM40" i="16"/>
  <c r="AL40" i="16"/>
  <c r="AM38" i="16"/>
  <c r="AL38" i="16"/>
  <c r="AM41" i="16"/>
  <c r="AL41" i="16"/>
  <c r="X9" i="16" l="1"/>
  <c r="Z9" i="16"/>
  <c r="Y9" i="16"/>
  <c r="V336" i="5" l="1"/>
  <c r="W336" i="5" s="1"/>
  <c r="V186" i="5"/>
  <c r="V190" i="5" s="1"/>
  <c r="V185" i="5"/>
  <c r="V189" i="5" s="1"/>
  <c r="V184" i="5"/>
  <c r="V188" i="5" s="1"/>
  <c r="V183" i="5"/>
  <c r="V187" i="5" s="1"/>
  <c r="W4" i="5"/>
  <c r="W5" i="5"/>
  <c r="W6" i="5"/>
  <c r="W7" i="5"/>
  <c r="W8" i="5"/>
  <c r="W9" i="5"/>
  <c r="W10" i="5"/>
  <c r="W11" i="5"/>
  <c r="W12" i="5"/>
  <c r="W13" i="5"/>
  <c r="W14" i="5"/>
  <c r="W15" i="5"/>
  <c r="W16" i="5"/>
  <c r="W17" i="5"/>
  <c r="W18" i="5"/>
  <c r="W19" i="5"/>
  <c r="W20" i="5"/>
  <c r="W21" i="5"/>
  <c r="W22" i="5"/>
  <c r="W23" i="5"/>
  <c r="W24" i="5"/>
  <c r="W25" i="5"/>
  <c r="W26" i="5"/>
  <c r="W27" i="5"/>
  <c r="W28" i="5"/>
  <c r="W29" i="5"/>
  <c r="W30" i="5"/>
  <c r="W31" i="5"/>
  <c r="W32" i="5"/>
  <c r="W33" i="5"/>
  <c r="W34" i="5"/>
  <c r="W35" i="5"/>
  <c r="W36" i="5"/>
  <c r="W37" i="5"/>
  <c r="W38" i="5"/>
  <c r="W39" i="5"/>
  <c r="W40" i="5"/>
  <c r="W41" i="5"/>
  <c r="W42" i="5"/>
  <c r="W43" i="5"/>
  <c r="W44" i="5"/>
  <c r="W45" i="5"/>
  <c r="W46" i="5"/>
  <c r="W47" i="5"/>
  <c r="W48" i="5"/>
  <c r="W49" i="5"/>
  <c r="W50" i="5"/>
  <c r="W51" i="5"/>
  <c r="W52" i="5"/>
  <c r="W53" i="5"/>
  <c r="W54" i="5"/>
  <c r="W55" i="5"/>
  <c r="W56" i="5"/>
  <c r="W57" i="5"/>
  <c r="W58" i="5"/>
  <c r="W59" i="5"/>
  <c r="W60" i="5"/>
  <c r="W61" i="5"/>
  <c r="W62" i="5"/>
  <c r="W63" i="5"/>
  <c r="W64" i="5"/>
  <c r="W65" i="5"/>
  <c r="W66" i="5"/>
  <c r="W67" i="5"/>
  <c r="W68" i="5"/>
  <c r="W69" i="5"/>
  <c r="W70" i="5"/>
  <c r="W71" i="5"/>
  <c r="W72" i="5"/>
  <c r="W73" i="5"/>
  <c r="W74" i="5"/>
  <c r="W75" i="5"/>
  <c r="W76" i="5"/>
  <c r="W77" i="5"/>
  <c r="W78" i="5"/>
  <c r="W79" i="5"/>
  <c r="W80" i="5"/>
  <c r="W81" i="5"/>
  <c r="W82" i="5"/>
  <c r="W83" i="5"/>
  <c r="W84" i="5"/>
  <c r="W85" i="5"/>
  <c r="W86" i="5"/>
  <c r="W87" i="5"/>
  <c r="W88" i="5"/>
  <c r="W89" i="5"/>
  <c r="W90" i="5"/>
  <c r="W91" i="5"/>
  <c r="W92" i="5"/>
  <c r="W93" i="5"/>
  <c r="W94" i="5"/>
  <c r="W95" i="5"/>
  <c r="W96" i="5"/>
  <c r="W97" i="5"/>
  <c r="W98" i="5"/>
  <c r="W99" i="5"/>
  <c r="W100" i="5"/>
  <c r="W101" i="5"/>
  <c r="W102" i="5"/>
  <c r="W103" i="5"/>
  <c r="W104" i="5"/>
  <c r="W105" i="5"/>
  <c r="W106" i="5"/>
  <c r="W107" i="5"/>
  <c r="W108" i="5"/>
  <c r="W109" i="5"/>
  <c r="W110" i="5"/>
  <c r="W111" i="5"/>
  <c r="W112" i="5"/>
  <c r="W113" i="5"/>
  <c r="W114" i="5"/>
  <c r="W115" i="5"/>
  <c r="W116" i="5"/>
  <c r="W117" i="5"/>
  <c r="W118" i="5"/>
  <c r="W119" i="5"/>
  <c r="W120" i="5"/>
  <c r="W121" i="5"/>
  <c r="W122" i="5"/>
  <c r="W123" i="5"/>
  <c r="W124" i="5"/>
  <c r="W125" i="5"/>
  <c r="W126" i="5"/>
  <c r="W127" i="5"/>
  <c r="W128" i="5"/>
  <c r="W129" i="5"/>
  <c r="W130" i="5"/>
  <c r="W131" i="5"/>
  <c r="W132" i="5"/>
  <c r="W133" i="5"/>
  <c r="W134" i="5"/>
  <c r="W135" i="5"/>
  <c r="W136" i="5"/>
  <c r="W137" i="5"/>
  <c r="W138" i="5"/>
  <c r="W139" i="5"/>
  <c r="W140" i="5"/>
  <c r="W141" i="5"/>
  <c r="W142" i="5"/>
  <c r="W143" i="5"/>
  <c r="W144" i="5"/>
  <c r="W145" i="5"/>
  <c r="W146" i="5"/>
  <c r="W147" i="5"/>
  <c r="W148" i="5"/>
  <c r="W149" i="5"/>
  <c r="W150" i="5"/>
  <c r="W151" i="5"/>
  <c r="W152" i="5"/>
  <c r="W153" i="5"/>
  <c r="W154" i="5"/>
  <c r="W155" i="5"/>
  <c r="W156" i="5"/>
  <c r="W157" i="5"/>
  <c r="W158" i="5"/>
  <c r="W159" i="5"/>
  <c r="W160" i="5"/>
  <c r="W161" i="5"/>
  <c r="W162" i="5"/>
  <c r="W163" i="5"/>
  <c r="W164" i="5"/>
  <c r="W165" i="5"/>
  <c r="W166" i="5"/>
  <c r="W167" i="5"/>
  <c r="W168" i="5"/>
  <c r="W169" i="5"/>
  <c r="W170" i="5"/>
  <c r="W171" i="5"/>
  <c r="W172" i="5"/>
  <c r="W173" i="5"/>
  <c r="W174" i="5"/>
  <c r="W175" i="5"/>
  <c r="W176" i="5"/>
  <c r="W177" i="5"/>
  <c r="W178" i="5"/>
  <c r="W179" i="5"/>
  <c r="W180" i="5"/>
  <c r="W181" i="5"/>
  <c r="W182" i="5"/>
  <c r="W184" i="5"/>
  <c r="W185" i="5"/>
  <c r="W335" i="5"/>
  <c r="W351" i="5"/>
  <c r="W352" i="5"/>
  <c r="W353" i="5"/>
  <c r="W354" i="5"/>
  <c r="W355" i="5"/>
  <c r="W356" i="5"/>
  <c r="W357" i="5"/>
  <c r="W358" i="5"/>
  <c r="W359" i="5"/>
  <c r="W360" i="5"/>
  <c r="W361" i="5"/>
  <c r="W362" i="5"/>
  <c r="W363" i="5"/>
  <c r="W364" i="5"/>
  <c r="W365" i="5"/>
  <c r="W366" i="5"/>
  <c r="W367" i="5"/>
  <c r="W368" i="5"/>
  <c r="W369" i="5"/>
  <c r="W370" i="5"/>
  <c r="W371" i="5"/>
  <c r="W372" i="5"/>
  <c r="W373" i="5"/>
  <c r="W374" i="5"/>
  <c r="W375" i="5"/>
  <c r="W376" i="5"/>
  <c r="W377" i="5"/>
  <c r="W378" i="5"/>
  <c r="W379" i="5"/>
  <c r="W380" i="5"/>
  <c r="W381" i="5"/>
  <c r="W382" i="5"/>
  <c r="W383" i="5"/>
  <c r="W384" i="5"/>
  <c r="W385" i="5"/>
  <c r="W386" i="5"/>
  <c r="W387" i="5"/>
  <c r="W388" i="5"/>
  <c r="W389" i="5"/>
  <c r="W390" i="5"/>
  <c r="W391" i="5"/>
  <c r="W392" i="5"/>
  <c r="W393" i="5"/>
  <c r="W394" i="5"/>
  <c r="W395" i="5"/>
  <c r="W396" i="5"/>
  <c r="W397" i="5"/>
  <c r="W398" i="5"/>
  <c r="W399" i="5"/>
  <c r="W400" i="5"/>
  <c r="W401" i="5"/>
  <c r="W402" i="5"/>
  <c r="W403" i="5"/>
  <c r="W404" i="5"/>
  <c r="W405" i="5"/>
  <c r="W406" i="5"/>
  <c r="W407" i="5"/>
  <c r="W408" i="5"/>
  <c r="W409" i="5"/>
  <c r="W410" i="5"/>
  <c r="W411" i="5"/>
  <c r="W412" i="5"/>
  <c r="W413" i="5"/>
  <c r="W414" i="5"/>
  <c r="W415" i="5"/>
  <c r="W416" i="5"/>
  <c r="W417" i="5"/>
  <c r="W418" i="5"/>
  <c r="W419" i="5"/>
  <c r="W420" i="5"/>
  <c r="W421" i="5"/>
  <c r="W422" i="5"/>
  <c r="W423" i="5"/>
  <c r="W424" i="5"/>
  <c r="W425" i="5"/>
  <c r="W426" i="5"/>
  <c r="W427" i="5"/>
  <c r="W428" i="5"/>
  <c r="W429" i="5"/>
  <c r="W430" i="5"/>
  <c r="W431" i="5"/>
  <c r="W432" i="5"/>
  <c r="W433" i="5"/>
  <c r="W434" i="5"/>
  <c r="W435" i="5"/>
  <c r="W436" i="5"/>
  <c r="W437" i="5"/>
  <c r="W438" i="5"/>
  <c r="W439" i="5"/>
  <c r="W440" i="5"/>
  <c r="W441" i="5"/>
  <c r="W442" i="5"/>
  <c r="W443" i="5"/>
  <c r="W444" i="5"/>
  <c r="W445" i="5"/>
  <c r="W446" i="5"/>
  <c r="W447" i="5"/>
  <c r="W448" i="5"/>
  <c r="W449" i="5"/>
  <c r="W450" i="5"/>
  <c r="W451" i="5"/>
  <c r="W452" i="5"/>
  <c r="W453" i="5"/>
  <c r="W454" i="5"/>
  <c r="W455" i="5"/>
  <c r="W456" i="5"/>
  <c r="W457" i="5"/>
  <c r="W458" i="5"/>
  <c r="W459" i="5"/>
  <c r="W460" i="5"/>
  <c r="W461" i="5"/>
  <c r="W462" i="5"/>
  <c r="W463" i="5"/>
  <c r="W464" i="5"/>
  <c r="W465" i="5"/>
  <c r="W466" i="5"/>
  <c r="W467" i="5"/>
  <c r="W468" i="5"/>
  <c r="W469" i="5"/>
  <c r="W470" i="5"/>
  <c r="W471" i="5"/>
  <c r="W472" i="5"/>
  <c r="W473" i="5"/>
  <c r="W474" i="5"/>
  <c r="W475" i="5"/>
  <c r="W476" i="5"/>
  <c r="W477" i="5"/>
  <c r="W478" i="5"/>
  <c r="W479" i="5"/>
  <c r="W480" i="5"/>
  <c r="W481" i="5"/>
  <c r="W482" i="5"/>
  <c r="W483" i="5"/>
  <c r="W484" i="5"/>
  <c r="W485" i="5"/>
  <c r="W486" i="5"/>
  <c r="W487" i="5"/>
  <c r="W488" i="5"/>
  <c r="W489" i="5"/>
  <c r="W490" i="5"/>
  <c r="W491" i="5"/>
  <c r="W492" i="5"/>
  <c r="W493" i="5"/>
  <c r="W494" i="5"/>
  <c r="W495" i="5"/>
  <c r="W496" i="5"/>
  <c r="W497" i="5"/>
  <c r="W498" i="5"/>
  <c r="W499" i="5"/>
  <c r="W500" i="5"/>
  <c r="W501" i="5"/>
  <c r="W502" i="5"/>
  <c r="W503" i="5"/>
  <c r="W504" i="5"/>
  <c r="W505" i="5"/>
  <c r="W506" i="5"/>
  <c r="W507" i="5"/>
  <c r="W508" i="5"/>
  <c r="W509" i="5"/>
  <c r="W510" i="5"/>
  <c r="W511" i="5"/>
  <c r="W512" i="5"/>
  <c r="W513" i="5"/>
  <c r="W514" i="5"/>
  <c r="W515" i="5"/>
  <c r="W516" i="5"/>
  <c r="W517" i="5"/>
  <c r="W518" i="5"/>
  <c r="W519" i="5"/>
  <c r="W520" i="5"/>
  <c r="W521" i="5"/>
  <c r="W522" i="5"/>
  <c r="W523" i="5"/>
  <c r="W524" i="5"/>
  <c r="W525" i="5"/>
  <c r="W526" i="5"/>
  <c r="W527" i="5"/>
  <c r="W528" i="5"/>
  <c r="W529" i="5"/>
  <c r="W530" i="5"/>
  <c r="W531" i="5"/>
  <c r="W532" i="5"/>
  <c r="W533" i="5"/>
  <c r="W534" i="5"/>
  <c r="W535" i="5"/>
  <c r="W536" i="5"/>
  <c r="W537" i="5"/>
  <c r="W538" i="5"/>
  <c r="W539" i="5"/>
  <c r="W540" i="5"/>
  <c r="W541" i="5"/>
  <c r="W542" i="5"/>
  <c r="W543" i="5"/>
  <c r="W544" i="5"/>
  <c r="W545" i="5"/>
  <c r="W546" i="5"/>
  <c r="W547" i="5"/>
  <c r="W548" i="5"/>
  <c r="W549" i="5"/>
  <c r="W550" i="5"/>
  <c r="W551" i="5"/>
  <c r="W552" i="5"/>
  <c r="W553" i="5"/>
  <c r="W554" i="5"/>
  <c r="W555" i="5"/>
  <c r="W556" i="5"/>
  <c r="W557" i="5"/>
  <c r="W558" i="5"/>
  <c r="W559" i="5"/>
  <c r="W560" i="5"/>
  <c r="W561" i="5"/>
  <c r="W562" i="5"/>
  <c r="W563" i="5"/>
  <c r="W564" i="5"/>
  <c r="W565" i="5"/>
  <c r="W566" i="5"/>
  <c r="W567" i="5"/>
  <c r="W568" i="5"/>
  <c r="W569" i="5"/>
  <c r="W570" i="5"/>
  <c r="W571" i="5"/>
  <c r="W572" i="5"/>
  <c r="W573" i="5"/>
  <c r="W574" i="5"/>
  <c r="W575" i="5"/>
  <c r="W576" i="5"/>
  <c r="W577" i="5"/>
  <c r="W578" i="5"/>
  <c r="W579" i="5"/>
  <c r="W580" i="5"/>
  <c r="W581" i="5"/>
  <c r="W582" i="5"/>
  <c r="W583" i="5"/>
  <c r="W584" i="5"/>
  <c r="W585" i="5"/>
  <c r="W586" i="5"/>
  <c r="W587" i="5"/>
  <c r="W588" i="5"/>
  <c r="W589" i="5"/>
  <c r="W590" i="5"/>
  <c r="W591" i="5"/>
  <c r="W592" i="5"/>
  <c r="W593" i="5"/>
  <c r="W594" i="5"/>
  <c r="W595" i="5"/>
  <c r="W596" i="5"/>
  <c r="W597" i="5"/>
  <c r="W598" i="5"/>
  <c r="W599" i="5"/>
  <c r="W600" i="5"/>
  <c r="W601" i="5"/>
  <c r="W602" i="5"/>
  <c r="W603" i="5"/>
  <c r="W604" i="5"/>
  <c r="W605" i="5"/>
  <c r="W606" i="5"/>
  <c r="W607" i="5"/>
  <c r="W608" i="5"/>
  <c r="W609" i="5"/>
  <c r="W610" i="5"/>
  <c r="W611" i="5"/>
  <c r="W612" i="5"/>
  <c r="W613" i="5"/>
  <c r="W614" i="5"/>
  <c r="W615" i="5"/>
  <c r="W616" i="5"/>
  <c r="W617" i="5"/>
  <c r="W618" i="5"/>
  <c r="W619" i="5"/>
  <c r="W620" i="5"/>
  <c r="W621" i="5"/>
  <c r="W622" i="5"/>
  <c r="W623" i="5"/>
  <c r="W624" i="5"/>
  <c r="W625" i="5"/>
  <c r="W626" i="5"/>
  <c r="W627" i="5"/>
  <c r="W628" i="5"/>
  <c r="W629" i="5"/>
  <c r="W630" i="5"/>
  <c r="W631" i="5"/>
  <c r="W632" i="5"/>
  <c r="W633" i="5"/>
  <c r="W634" i="5"/>
  <c r="W635" i="5"/>
  <c r="W636" i="5"/>
  <c r="W637" i="5"/>
  <c r="W638" i="5"/>
  <c r="W639" i="5"/>
  <c r="W640" i="5"/>
  <c r="W641" i="5"/>
  <c r="W642" i="5"/>
  <c r="W643" i="5"/>
  <c r="W644" i="5"/>
  <c r="W645" i="5"/>
  <c r="W646" i="5"/>
  <c r="W647" i="5"/>
  <c r="W648" i="5"/>
  <c r="W649" i="5"/>
  <c r="W650" i="5"/>
  <c r="W651" i="5"/>
  <c r="W652" i="5"/>
  <c r="W653" i="5"/>
  <c r="W654" i="5"/>
  <c r="W655" i="5"/>
  <c r="W656" i="5"/>
  <c r="W657" i="5"/>
  <c r="W658" i="5"/>
  <c r="W659" i="5"/>
  <c r="W660" i="5"/>
  <c r="W661" i="5"/>
  <c r="W662" i="5"/>
  <c r="W663" i="5"/>
  <c r="W664" i="5"/>
  <c r="W665" i="5"/>
  <c r="W666" i="5"/>
  <c r="W667" i="5"/>
  <c r="W668" i="5"/>
  <c r="W669" i="5"/>
  <c r="W670" i="5"/>
  <c r="W671" i="5"/>
  <c r="W672" i="5"/>
  <c r="W673" i="5"/>
  <c r="W674" i="5"/>
  <c r="W675" i="5"/>
  <c r="W676" i="5"/>
  <c r="W677" i="5"/>
  <c r="W678" i="5"/>
  <c r="W679" i="5"/>
  <c r="W680" i="5"/>
  <c r="W681" i="5"/>
  <c r="W682" i="5"/>
  <c r="W683" i="5"/>
  <c r="W684" i="5"/>
  <c r="W685" i="5"/>
  <c r="W686" i="5"/>
  <c r="W687" i="5"/>
  <c r="W688" i="5"/>
  <c r="W689" i="5"/>
  <c r="W690" i="5"/>
  <c r="W691" i="5"/>
  <c r="W692" i="5"/>
  <c r="W693" i="5"/>
  <c r="W694" i="5"/>
  <c r="W695" i="5"/>
  <c r="W696" i="5"/>
  <c r="W697" i="5"/>
  <c r="W698" i="5"/>
  <c r="W699" i="5"/>
  <c r="W700" i="5"/>
  <c r="W701" i="5"/>
  <c r="W702" i="5"/>
  <c r="W703" i="5"/>
  <c r="W704" i="5"/>
  <c r="W705" i="5"/>
  <c r="W706" i="5"/>
  <c r="W707" i="5"/>
  <c r="W708" i="5"/>
  <c r="W709" i="5"/>
  <c r="W710" i="5"/>
  <c r="W711" i="5"/>
  <c r="W712" i="5"/>
  <c r="W713" i="5"/>
  <c r="W714" i="5"/>
  <c r="W715" i="5"/>
  <c r="W716" i="5"/>
  <c r="W717" i="5"/>
  <c r="W718" i="5"/>
  <c r="W719" i="5"/>
  <c r="W720" i="5"/>
  <c r="W721" i="5"/>
  <c r="W722" i="5"/>
  <c r="W723" i="5"/>
  <c r="W724" i="5"/>
  <c r="W725" i="5"/>
  <c r="W726" i="5"/>
  <c r="W727" i="5"/>
  <c r="W728" i="5"/>
  <c r="W729" i="5"/>
  <c r="W730" i="5"/>
  <c r="W731" i="5"/>
  <c r="W732" i="5"/>
  <c r="W733" i="5"/>
  <c r="W734" i="5"/>
  <c r="W735" i="5"/>
  <c r="W736" i="5"/>
  <c r="W737" i="5"/>
  <c r="W738" i="5"/>
  <c r="W739" i="5"/>
  <c r="W740" i="5"/>
  <c r="W741" i="5"/>
  <c r="W742" i="5"/>
  <c r="W743" i="5"/>
  <c r="W744" i="5"/>
  <c r="W745" i="5"/>
  <c r="W746" i="5"/>
  <c r="W747" i="5"/>
  <c r="W748" i="5"/>
  <c r="W749" i="5"/>
  <c r="W750" i="5"/>
  <c r="W751" i="5"/>
  <c r="W752" i="5"/>
  <c r="W753" i="5"/>
  <c r="W754" i="5"/>
  <c r="W755" i="5"/>
  <c r="W756" i="5"/>
  <c r="W757" i="5"/>
  <c r="W758" i="5"/>
  <c r="W759" i="5"/>
  <c r="W760" i="5"/>
  <c r="W761" i="5"/>
  <c r="W762" i="5"/>
  <c r="W763" i="5"/>
  <c r="W764" i="5"/>
  <c r="W765" i="5"/>
  <c r="W766" i="5"/>
  <c r="W767" i="5"/>
  <c r="W768" i="5"/>
  <c r="W769" i="5"/>
  <c r="W770" i="5"/>
  <c r="W771" i="5"/>
  <c r="W772" i="5"/>
  <c r="W773" i="5"/>
  <c r="W774" i="5"/>
  <c r="W775" i="5"/>
  <c r="W776" i="5"/>
  <c r="W777" i="5"/>
  <c r="W778" i="5"/>
  <c r="W779" i="5"/>
  <c r="W780" i="5"/>
  <c r="W781" i="5"/>
  <c r="W782" i="5"/>
  <c r="W783" i="5"/>
  <c r="W784" i="5"/>
  <c r="W785" i="5"/>
  <c r="W786" i="5"/>
  <c r="W787" i="5"/>
  <c r="W788" i="5"/>
  <c r="W789" i="5"/>
  <c r="W790" i="5"/>
  <c r="W791" i="5"/>
  <c r="W792" i="5"/>
  <c r="W793" i="5"/>
  <c r="W794" i="5"/>
  <c r="W795" i="5"/>
  <c r="W796" i="5"/>
  <c r="W797" i="5"/>
  <c r="W798" i="5"/>
  <c r="W799" i="5"/>
  <c r="W800" i="5"/>
  <c r="W801" i="5"/>
  <c r="W802" i="5"/>
  <c r="W803" i="5"/>
  <c r="W804" i="5"/>
  <c r="W805" i="5"/>
  <c r="W806" i="5"/>
  <c r="W807" i="5"/>
  <c r="W808" i="5"/>
  <c r="W809" i="5"/>
  <c r="W810" i="5"/>
  <c r="W811" i="5"/>
  <c r="W812" i="5"/>
  <c r="W813" i="5"/>
  <c r="W814" i="5"/>
  <c r="W815" i="5"/>
  <c r="W816" i="5"/>
  <c r="W817" i="5"/>
  <c r="W818" i="5"/>
  <c r="W819" i="5"/>
  <c r="W820" i="5"/>
  <c r="W821" i="5"/>
  <c r="W822" i="5"/>
  <c r="W823" i="5"/>
  <c r="W824" i="5"/>
  <c r="W825" i="5"/>
  <c r="W826" i="5"/>
  <c r="W827" i="5"/>
  <c r="W828" i="5"/>
  <c r="W829" i="5"/>
  <c r="W830" i="5"/>
  <c r="W831" i="5"/>
  <c r="W832" i="5"/>
  <c r="W833" i="5"/>
  <c r="W834" i="5"/>
  <c r="W835" i="5"/>
  <c r="W836" i="5"/>
  <c r="W837" i="5"/>
  <c r="W838" i="5"/>
  <c r="W839" i="5"/>
  <c r="W840" i="5"/>
  <c r="W841" i="5"/>
  <c r="W842" i="5"/>
  <c r="W843" i="5"/>
  <c r="W844" i="5"/>
  <c r="W845" i="5"/>
  <c r="W846" i="5"/>
  <c r="W847" i="5"/>
  <c r="W848" i="5"/>
  <c r="W849" i="5"/>
  <c r="W850" i="5"/>
  <c r="W851" i="5"/>
  <c r="W852" i="5"/>
  <c r="W853" i="5"/>
  <c r="W854" i="5"/>
  <c r="W855" i="5"/>
  <c r="W856" i="5"/>
  <c r="W857" i="5"/>
  <c r="W858" i="5"/>
  <c r="W859" i="5"/>
  <c r="W860" i="5"/>
  <c r="W861" i="5"/>
  <c r="W862" i="5"/>
  <c r="W863" i="5"/>
  <c r="W864" i="5"/>
  <c r="W865" i="5"/>
  <c r="W866" i="5"/>
  <c r="W867" i="5"/>
  <c r="W868" i="5"/>
  <c r="W869" i="5"/>
  <c r="W870" i="5"/>
  <c r="W871" i="5"/>
  <c r="W872" i="5"/>
  <c r="W873" i="5"/>
  <c r="W874" i="5"/>
  <c r="W875" i="5"/>
  <c r="W876" i="5"/>
  <c r="W877" i="5"/>
  <c r="W878" i="5"/>
  <c r="W879" i="5"/>
  <c r="W880" i="5"/>
  <c r="W881" i="5"/>
  <c r="W882" i="5"/>
  <c r="W883" i="5"/>
  <c r="W884" i="5"/>
  <c r="W885" i="5"/>
  <c r="W886" i="5"/>
  <c r="W887" i="5"/>
  <c r="W888" i="5"/>
  <c r="W889" i="5"/>
  <c r="W890" i="5"/>
  <c r="W891" i="5"/>
  <c r="W892" i="5"/>
  <c r="W893" i="5"/>
  <c r="W894" i="5"/>
  <c r="W895" i="5"/>
  <c r="W896" i="5"/>
  <c r="W897" i="5"/>
  <c r="W898" i="5"/>
  <c r="W899" i="5"/>
  <c r="W900" i="5"/>
  <c r="W901" i="5"/>
  <c r="W902" i="5"/>
  <c r="W903" i="5"/>
  <c r="W904" i="5"/>
  <c r="W905" i="5"/>
  <c r="W906" i="5"/>
  <c r="W907" i="5"/>
  <c r="W908" i="5"/>
  <c r="W909" i="5"/>
  <c r="W910" i="5"/>
  <c r="W911" i="5"/>
  <c r="W912" i="5"/>
  <c r="W913" i="5"/>
  <c r="W914" i="5"/>
  <c r="W915" i="5"/>
  <c r="W916" i="5"/>
  <c r="W917" i="5"/>
  <c r="W918" i="5"/>
  <c r="W919" i="5"/>
  <c r="W920" i="5"/>
  <c r="W921" i="5"/>
  <c r="W922" i="5"/>
  <c r="W923" i="5"/>
  <c r="W924" i="5"/>
  <c r="W925" i="5"/>
  <c r="W926" i="5"/>
  <c r="W927" i="5"/>
  <c r="W928" i="5"/>
  <c r="W929" i="5"/>
  <c r="W930" i="5"/>
  <c r="W931" i="5"/>
  <c r="W932" i="5"/>
  <c r="W933" i="5"/>
  <c r="W934" i="5"/>
  <c r="W935" i="5"/>
  <c r="W936" i="5"/>
  <c r="W937" i="5"/>
  <c r="W938" i="5"/>
  <c r="W939" i="5"/>
  <c r="W940" i="5"/>
  <c r="W941" i="5"/>
  <c r="W942" i="5"/>
  <c r="W943" i="5"/>
  <c r="W944" i="5"/>
  <c r="W945" i="5"/>
  <c r="W946" i="5"/>
  <c r="W947" i="5"/>
  <c r="W948" i="5"/>
  <c r="W949" i="5"/>
  <c r="W950" i="5"/>
  <c r="W951" i="5"/>
  <c r="W952" i="5"/>
  <c r="W953" i="5"/>
  <c r="W954" i="5"/>
  <c r="W955" i="5"/>
  <c r="W956" i="5"/>
  <c r="W957" i="5"/>
  <c r="W958" i="5"/>
  <c r="W959" i="5"/>
  <c r="W960" i="5"/>
  <c r="W961" i="5"/>
  <c r="W962" i="5"/>
  <c r="W963" i="5"/>
  <c r="W964" i="5"/>
  <c r="W965" i="5"/>
  <c r="W966" i="5"/>
  <c r="W967" i="5"/>
  <c r="W968" i="5"/>
  <c r="W969" i="5"/>
  <c r="W970" i="5"/>
  <c r="W971" i="5"/>
  <c r="W972" i="5"/>
  <c r="W973" i="5"/>
  <c r="W974" i="5"/>
  <c r="W975" i="5"/>
  <c r="W976" i="5"/>
  <c r="W977" i="5"/>
  <c r="W978" i="5"/>
  <c r="W979" i="5"/>
  <c r="W980" i="5"/>
  <c r="W981" i="5"/>
  <c r="W982" i="5"/>
  <c r="W983" i="5"/>
  <c r="W984" i="5"/>
  <c r="W985" i="5"/>
  <c r="W986" i="5"/>
  <c r="W987" i="5"/>
  <c r="W988" i="5"/>
  <c r="W989" i="5"/>
  <c r="W990" i="5"/>
  <c r="W991" i="5"/>
  <c r="W992" i="5"/>
  <c r="W993" i="5"/>
  <c r="W994" i="5"/>
  <c r="W995" i="5"/>
  <c r="W996" i="5"/>
  <c r="W997" i="5"/>
  <c r="W998" i="5"/>
  <c r="W999" i="5"/>
  <c r="W1000" i="5"/>
  <c r="W1001" i="5"/>
  <c r="W1002" i="5"/>
  <c r="W1003" i="5"/>
  <c r="W3" i="5"/>
  <c r="W186" i="5" l="1"/>
  <c r="V194" i="5"/>
  <c r="V198" i="5" s="1"/>
  <c r="W190" i="5"/>
  <c r="W194" i="5"/>
  <c r="W187" i="5"/>
  <c r="V191" i="5"/>
  <c r="V192" i="5"/>
  <c r="W188" i="5"/>
  <c r="W189" i="5"/>
  <c r="V193" i="5"/>
  <c r="V337" i="5"/>
  <c r="W183" i="5"/>
  <c r="V197" i="5" l="1"/>
  <c r="W193" i="5"/>
  <c r="V338" i="5"/>
  <c r="W337" i="5"/>
  <c r="V195" i="5"/>
  <c r="W191" i="5"/>
  <c r="W198" i="5"/>
  <c r="V202" i="5"/>
  <c r="V196" i="5"/>
  <c r="W192" i="5"/>
  <c r="W197" i="5" l="1"/>
  <c r="V201" i="5"/>
  <c r="W195" i="5"/>
  <c r="V199" i="5"/>
  <c r="V339" i="5"/>
  <c r="W338" i="5"/>
  <c r="V200" i="5"/>
  <c r="W196" i="5"/>
  <c r="W202" i="5"/>
  <c r="V206" i="5"/>
  <c r="V204" i="5" l="1"/>
  <c r="W200" i="5"/>
  <c r="V340" i="5"/>
  <c r="W339" i="5"/>
  <c r="V203" i="5"/>
  <c r="W199" i="5"/>
  <c r="W206" i="5"/>
  <c r="V210" i="5"/>
  <c r="V205" i="5"/>
  <c r="W201" i="5"/>
  <c r="W210" i="5" l="1"/>
  <c r="V214" i="5"/>
  <c r="W205" i="5"/>
  <c r="V209" i="5"/>
  <c r="V207" i="5"/>
  <c r="W203" i="5"/>
  <c r="V341" i="5"/>
  <c r="W340" i="5"/>
  <c r="V208" i="5"/>
  <c r="W204" i="5"/>
  <c r="V342" i="5" l="1"/>
  <c r="W341" i="5"/>
  <c r="V211" i="5"/>
  <c r="W207" i="5"/>
  <c r="V213" i="5"/>
  <c r="W209" i="5"/>
  <c r="W214" i="5"/>
  <c r="V218" i="5"/>
  <c r="V212" i="5"/>
  <c r="W208" i="5"/>
  <c r="AQ9" i="16"/>
  <c r="AH9" i="16"/>
  <c r="W218" i="5" l="1"/>
  <c r="V222" i="5"/>
  <c r="W213" i="5"/>
  <c r="V217" i="5"/>
  <c r="W211" i="5"/>
  <c r="V215" i="5"/>
  <c r="V216" i="5"/>
  <c r="W212" i="5"/>
  <c r="W342" i="5"/>
  <c r="V343" i="5"/>
  <c r="W222" i="5" l="1"/>
  <c r="V226" i="5"/>
  <c r="V220" i="5"/>
  <c r="W216" i="5"/>
  <c r="V219" i="5"/>
  <c r="W215" i="5"/>
  <c r="W343" i="5"/>
  <c r="V344" i="5"/>
  <c r="V221" i="5"/>
  <c r="W217" i="5"/>
  <c r="W226" i="5" l="1"/>
  <c r="V230" i="5"/>
  <c r="W221" i="5"/>
  <c r="V225" i="5"/>
  <c r="W344" i="5"/>
  <c r="V345" i="5"/>
  <c r="V223" i="5"/>
  <c r="W219" i="5"/>
  <c r="V224" i="5"/>
  <c r="W220" i="5"/>
  <c r="E88" i="14"/>
  <c r="F88" i="14" s="1"/>
  <c r="V228" i="5" l="1"/>
  <c r="W224" i="5"/>
  <c r="V346" i="5"/>
  <c r="W345" i="5"/>
  <c r="W230" i="5"/>
  <c r="V234" i="5"/>
  <c r="V227" i="5"/>
  <c r="W223" i="5"/>
  <c r="V229" i="5"/>
  <c r="W225" i="5"/>
  <c r="U89" i="14"/>
  <c r="E354" i="14"/>
  <c r="F354" i="14" s="1"/>
  <c r="U354" i="14" s="1"/>
  <c r="E635" i="14"/>
  <c r="F635" i="14" s="1"/>
  <c r="U635" i="14" s="1"/>
  <c r="E874" i="14"/>
  <c r="W874" i="14" s="1"/>
  <c r="E482" i="14"/>
  <c r="T482" i="14" s="1"/>
  <c r="E531" i="14"/>
  <c r="F531" i="14" s="1"/>
  <c r="U531" i="14" s="1"/>
  <c r="E638" i="14"/>
  <c r="F638" i="14" s="1"/>
  <c r="U638" i="14" s="1"/>
  <c r="E637" i="14"/>
  <c r="F637" i="14" s="1"/>
  <c r="U637" i="14" s="1"/>
  <c r="E636" i="14"/>
  <c r="W636" i="14" s="1"/>
  <c r="E799" i="14"/>
  <c r="F799" i="14" s="1"/>
  <c r="U799" i="14" s="1"/>
  <c r="E434" i="14"/>
  <c r="F434" i="14" s="1"/>
  <c r="U434" i="14" s="1"/>
  <c r="E800" i="14"/>
  <c r="T800" i="14" s="1"/>
  <c r="E801" i="14"/>
  <c r="W801" i="14" s="1"/>
  <c r="E881" i="14"/>
  <c r="F881" i="14" s="1"/>
  <c r="U881" i="14" s="1"/>
  <c r="E880" i="14"/>
  <c r="F880" i="14" s="1"/>
  <c r="U880" i="14" s="1"/>
  <c r="E648" i="14"/>
  <c r="W648" i="14" s="1"/>
  <c r="E766" i="14"/>
  <c r="T766" i="14" s="1"/>
  <c r="E647" i="14"/>
  <c r="F647" i="14" s="1"/>
  <c r="U647" i="14" s="1"/>
  <c r="E937" i="14"/>
  <c r="F937" i="14" s="1"/>
  <c r="U937" i="14" s="1"/>
  <c r="E954" i="14"/>
  <c r="F954" i="14" s="1"/>
  <c r="U954" i="14" s="1"/>
  <c r="E1058" i="14"/>
  <c r="W1058" i="14" s="1"/>
  <c r="E653" i="14"/>
  <c r="F653" i="14" s="1"/>
  <c r="U653" i="14" s="1"/>
  <c r="E885" i="14"/>
  <c r="F885" i="14" s="1"/>
  <c r="U885" i="14" s="1"/>
  <c r="E884" i="14"/>
  <c r="T884" i="14" s="1"/>
  <c r="E888" i="14"/>
  <c r="W888" i="14" s="1"/>
  <c r="E940" i="14"/>
  <c r="F940" i="14" s="1"/>
  <c r="U940" i="14" s="1"/>
  <c r="E955" i="14"/>
  <c r="F955" i="14" s="1"/>
  <c r="U955" i="14" s="1"/>
  <c r="E1001" i="14"/>
  <c r="F1001" i="14" s="1"/>
  <c r="U1001" i="14" s="1"/>
  <c r="E1000" i="14"/>
  <c r="T1000" i="14" s="1"/>
  <c r="E909" i="14"/>
  <c r="F909" i="14" s="1"/>
  <c r="U909" i="14" s="1"/>
  <c r="E387" i="14"/>
  <c r="W387" i="14" s="1"/>
  <c r="E392" i="14"/>
  <c r="T392" i="14" s="1"/>
  <c r="E259" i="14"/>
  <c r="F259" i="14" s="1"/>
  <c r="U259" i="14" s="1"/>
  <c r="E533" i="14"/>
  <c r="F533" i="14" s="1"/>
  <c r="U533" i="14" s="1"/>
  <c r="E488" i="14"/>
  <c r="W488" i="14" s="1"/>
  <c r="E646" i="14"/>
  <c r="W646" i="14" s="1"/>
  <c r="E768" i="14"/>
  <c r="F768" i="14" s="1"/>
  <c r="U768" i="14" s="1"/>
  <c r="E545" i="14"/>
  <c r="F545" i="14" s="1"/>
  <c r="U545" i="14" s="1"/>
  <c r="E654" i="14"/>
  <c r="W654" i="14" s="1"/>
  <c r="E622" i="14"/>
  <c r="W622" i="14" s="1"/>
  <c r="E393" i="14"/>
  <c r="F393" i="14" s="1"/>
  <c r="U393" i="14" s="1"/>
  <c r="E431" i="14"/>
  <c r="F431" i="14" s="1"/>
  <c r="U431" i="14" s="1"/>
  <c r="E391" i="14"/>
  <c r="F391" i="14" s="1"/>
  <c r="U391" i="14" s="1"/>
  <c r="E612" i="14"/>
  <c r="T612" i="14" s="1"/>
  <c r="E644" i="14"/>
  <c r="F644" i="14" s="1"/>
  <c r="U644" i="14" s="1"/>
  <c r="E650" i="14"/>
  <c r="F650" i="14" s="1"/>
  <c r="U650" i="14" s="1"/>
  <c r="E544" i="14"/>
  <c r="T544" i="14" s="1"/>
  <c r="E775" i="14"/>
  <c r="T775" i="14" s="1"/>
  <c r="E889" i="14"/>
  <c r="F889" i="14" s="1"/>
  <c r="U889" i="14" s="1"/>
  <c r="E890" i="14"/>
  <c r="F890" i="14" s="1"/>
  <c r="U890" i="14" s="1"/>
  <c r="W108" i="14"/>
  <c r="E614" i="14"/>
  <c r="T614" i="14" s="1"/>
  <c r="E100" i="14"/>
  <c r="F100" i="14" s="1"/>
  <c r="U100" i="14" s="1"/>
  <c r="U284" i="14"/>
  <c r="E806" i="14"/>
  <c r="W806" i="14" s="1"/>
  <c r="E402" i="14"/>
  <c r="T402" i="14" s="1"/>
  <c r="E184" i="14"/>
  <c r="F184" i="14" s="1"/>
  <c r="U184" i="14" s="1"/>
  <c r="E216" i="14"/>
  <c r="F216" i="14" s="1"/>
  <c r="U216" i="14" s="1"/>
  <c r="E188" i="14"/>
  <c r="T188" i="14" s="1"/>
  <c r="E496" i="14"/>
  <c r="T496" i="14" s="1"/>
  <c r="E537" i="14"/>
  <c r="F537" i="14" s="1"/>
  <c r="U537" i="14" s="1"/>
  <c r="E126" i="14"/>
  <c r="F126" i="14" s="1"/>
  <c r="U126" i="14" s="1"/>
  <c r="E386" i="14"/>
  <c r="W386" i="14" s="1"/>
  <c r="E129" i="14"/>
  <c r="W129" i="14" s="1"/>
  <c r="E486" i="14"/>
  <c r="F486" i="14" s="1"/>
  <c r="U486" i="14" s="1"/>
  <c r="E487" i="14"/>
  <c r="F487" i="14" s="1"/>
  <c r="U487" i="14" s="1"/>
  <c r="E485" i="14"/>
  <c r="W485" i="14" s="1"/>
  <c r="W6" i="14"/>
  <c r="E287" i="14"/>
  <c r="F287" i="14" s="1"/>
  <c r="U287" i="14" s="1"/>
  <c r="E264" i="14"/>
  <c r="F264" i="14" s="1"/>
  <c r="U264" i="14" s="1"/>
  <c r="E439" i="14"/>
  <c r="W439" i="14" s="1"/>
  <c r="E90" i="14"/>
  <c r="F90" i="14" s="1"/>
  <c r="U90" i="14" s="1"/>
  <c r="E400" i="14"/>
  <c r="F400" i="14" s="1"/>
  <c r="U400" i="14" s="1"/>
  <c r="W54" i="14"/>
  <c r="E215" i="14"/>
  <c r="W215" i="14" s="1"/>
  <c r="E532" i="14"/>
  <c r="F532" i="14" s="1"/>
  <c r="U532" i="14" s="1"/>
  <c r="E652" i="14"/>
  <c r="F652" i="14" s="1"/>
  <c r="U652" i="14" s="1"/>
  <c r="E906" i="14"/>
  <c r="F906" i="14" s="1"/>
  <c r="U906" i="14" s="1"/>
  <c r="E290" i="14"/>
  <c r="W290" i="14" s="1"/>
  <c r="U19" i="14"/>
  <c r="E189" i="14"/>
  <c r="T189" i="14" s="1"/>
  <c r="E355" i="14"/>
  <c r="T355" i="14" s="1"/>
  <c r="U88" i="14"/>
  <c r="E99" i="14"/>
  <c r="F99" i="14" s="1"/>
  <c r="U99" i="14" s="1"/>
  <c r="E283" i="14"/>
  <c r="W283" i="14" s="1"/>
  <c r="E389" i="14"/>
  <c r="W389" i="14" s="1"/>
  <c r="E157" i="14"/>
  <c r="F157" i="14" s="1"/>
  <c r="U157" i="14" s="1"/>
  <c r="E258" i="14"/>
  <c r="F258" i="14" s="1"/>
  <c r="U258" i="14" s="1"/>
  <c r="E257" i="14"/>
  <c r="T257" i="14" s="1"/>
  <c r="E761" i="14"/>
  <c r="W761" i="14" s="1"/>
  <c r="U37" i="14"/>
  <c r="E395" i="14"/>
  <c r="F395" i="14" s="1"/>
  <c r="U395" i="14" s="1"/>
  <c r="E328" i="14"/>
  <c r="F328" i="14" s="1"/>
  <c r="U328" i="14" s="1"/>
  <c r="E435" i="14"/>
  <c r="T435" i="14" s="1"/>
  <c r="E765" i="14"/>
  <c r="F765" i="14" s="1"/>
  <c r="U765" i="14" s="1"/>
  <c r="E438" i="14"/>
  <c r="F438" i="14" s="1"/>
  <c r="U438" i="14" s="1"/>
  <c r="E1060" i="14"/>
  <c r="W1060" i="14" s="1"/>
  <c r="E621" i="14"/>
  <c r="W621" i="14" s="1"/>
  <c r="U26" i="14"/>
  <c r="E132" i="14"/>
  <c r="F132" i="14" s="1"/>
  <c r="U132" i="14" s="1"/>
  <c r="W27" i="14"/>
  <c r="U21" i="14"/>
  <c r="E436" i="14"/>
  <c r="F436" i="14" s="1"/>
  <c r="U436" i="14" s="1"/>
  <c r="E396" i="14"/>
  <c r="W396" i="14" s="1"/>
  <c r="E218" i="14"/>
  <c r="W218" i="14" s="1"/>
  <c r="U33" i="14"/>
  <c r="E282" i="14"/>
  <c r="F282" i="14" s="1"/>
  <c r="U282" i="14" s="1"/>
  <c r="E390" i="14"/>
  <c r="W390" i="14" s="1"/>
  <c r="E481" i="14"/>
  <c r="W481" i="14" s="1"/>
  <c r="E534" i="14"/>
  <c r="F534" i="14" s="1"/>
  <c r="U534" i="14" s="1"/>
  <c r="E773" i="14"/>
  <c r="F773" i="14" s="1"/>
  <c r="U773" i="14" s="1"/>
  <c r="E771" i="14"/>
  <c r="W771" i="14" s="1"/>
  <c r="E777" i="14"/>
  <c r="W777" i="14" s="1"/>
  <c r="E109" i="14"/>
  <c r="F109" i="14" s="1"/>
  <c r="U109" i="14" s="1"/>
  <c r="U35" i="14"/>
  <c r="E325" i="14"/>
  <c r="F325" i="14" s="1"/>
  <c r="U325" i="14" s="1"/>
  <c r="E217" i="14"/>
  <c r="W217" i="14" s="1"/>
  <c r="E101" i="14"/>
  <c r="F101" i="14" s="1"/>
  <c r="U101" i="14" s="1"/>
  <c r="E148" i="14"/>
  <c r="F148" i="14" s="1"/>
  <c r="U148" i="14" s="1"/>
  <c r="T89" i="14"/>
  <c r="E480" i="14"/>
  <c r="T480" i="14" s="1"/>
  <c r="E479" i="14"/>
  <c r="F479" i="14" s="1"/>
  <c r="U479" i="14" s="1"/>
  <c r="E536" i="14"/>
  <c r="F536" i="14" s="1"/>
  <c r="U536" i="14" s="1"/>
  <c r="E609" i="14"/>
  <c r="F609" i="14" s="1"/>
  <c r="U609" i="14" s="1"/>
  <c r="E265" i="14"/>
  <c r="W265" i="14" s="1"/>
  <c r="E490" i="14"/>
  <c r="F490" i="14" s="1"/>
  <c r="U490" i="14" s="1"/>
  <c r="E542" i="14"/>
  <c r="F542" i="14" s="1"/>
  <c r="U542" i="14" s="1"/>
  <c r="E770" i="14"/>
  <c r="F770" i="14" s="1"/>
  <c r="U770" i="14" s="1"/>
  <c r="E769" i="14"/>
  <c r="T769" i="14" s="1"/>
  <c r="E1059" i="14"/>
  <c r="F1059" i="14" s="1"/>
  <c r="U1059" i="14" s="1"/>
  <c r="U5" i="14"/>
  <c r="E185" i="14"/>
  <c r="W185" i="14" s="1"/>
  <c r="E327" i="14"/>
  <c r="T327" i="14" s="1"/>
  <c r="E186" i="14"/>
  <c r="F186" i="14" s="1"/>
  <c r="U186" i="14" s="1"/>
  <c r="U9" i="14"/>
  <c r="W44" i="14"/>
  <c r="E187" i="14"/>
  <c r="T187" i="14" s="1"/>
  <c r="E401" i="14"/>
  <c r="F401" i="14" s="1"/>
  <c r="U401" i="14" s="1"/>
  <c r="E938" i="14"/>
  <c r="F938" i="14" s="1"/>
  <c r="U938" i="14" s="1"/>
  <c r="S65" i="15"/>
  <c r="W62" i="15"/>
  <c r="X62" i="15"/>
  <c r="AJ62" i="15"/>
  <c r="W7" i="15"/>
  <c r="X7" i="15"/>
  <c r="S32" i="15"/>
  <c r="W32" i="15"/>
  <c r="X32" i="15"/>
  <c r="W16" i="15"/>
  <c r="X16" i="15"/>
  <c r="W11" i="15"/>
  <c r="X11" i="15"/>
  <c r="AJ11" i="15"/>
  <c r="S74" i="15"/>
  <c r="W74" i="15"/>
  <c r="X74" i="15"/>
  <c r="AJ74" i="15"/>
  <c r="S71" i="15"/>
  <c r="T71" i="15"/>
  <c r="W71" i="15"/>
  <c r="X71" i="15"/>
  <c r="AJ71" i="15"/>
  <c r="W70" i="15"/>
  <c r="X70" i="15"/>
  <c r="AJ70" i="15"/>
  <c r="W24" i="15"/>
  <c r="X24" i="15"/>
  <c r="AJ24" i="15"/>
  <c r="S78" i="15"/>
  <c r="T78" i="15"/>
  <c r="W78" i="15"/>
  <c r="X78" i="15"/>
  <c r="AJ78" i="15"/>
  <c r="S76" i="15"/>
  <c r="T76" i="15"/>
  <c r="W76" i="15"/>
  <c r="X76" i="15"/>
  <c r="AJ76" i="15"/>
  <c r="W42" i="15"/>
  <c r="X42" i="15"/>
  <c r="Z42" i="15"/>
  <c r="AJ42" i="15"/>
  <c r="W29" i="15"/>
  <c r="X29" i="15"/>
  <c r="AJ29" i="15"/>
  <c r="W55" i="15"/>
  <c r="X55" i="15"/>
  <c r="AJ55" i="15"/>
  <c r="W51" i="15"/>
  <c r="X51" i="15"/>
  <c r="AJ51" i="15"/>
  <c r="W65" i="15"/>
  <c r="X65" i="15"/>
  <c r="AJ65" i="15"/>
  <c r="W30" i="15"/>
  <c r="X30" i="15"/>
  <c r="AJ30" i="15"/>
  <c r="W49" i="15"/>
  <c r="X49" i="15"/>
  <c r="AJ49" i="15"/>
  <c r="S64" i="15"/>
  <c r="W64" i="15"/>
  <c r="X64" i="15"/>
  <c r="AJ64" i="15"/>
  <c r="V88" i="14"/>
  <c r="X88" i="14"/>
  <c r="Y88" i="14"/>
  <c r="Z88" i="14"/>
  <c r="AA88" i="14"/>
  <c r="AO88" i="14"/>
  <c r="V218" i="14"/>
  <c r="X218" i="14"/>
  <c r="Y218" i="14"/>
  <c r="Z218" i="14"/>
  <c r="AA218" i="14"/>
  <c r="AO218" i="14"/>
  <c r="T805" i="14"/>
  <c r="U805" i="14"/>
  <c r="V805" i="14"/>
  <c r="W805" i="14"/>
  <c r="X805" i="14"/>
  <c r="Y805" i="14"/>
  <c r="Z805" i="14"/>
  <c r="AA805" i="14"/>
  <c r="AO805" i="14"/>
  <c r="T43" i="14"/>
  <c r="U43" i="14"/>
  <c r="V43" i="14"/>
  <c r="W43" i="14"/>
  <c r="X43" i="14"/>
  <c r="Y43" i="14"/>
  <c r="Z43" i="14"/>
  <c r="AA43" i="14"/>
  <c r="AO43" i="14"/>
  <c r="T56" i="14"/>
  <c r="U56" i="14"/>
  <c r="V56" i="14"/>
  <c r="W56" i="14"/>
  <c r="X56" i="14"/>
  <c r="Y56" i="14"/>
  <c r="Z56" i="14"/>
  <c r="AA56" i="14"/>
  <c r="AO56" i="14"/>
  <c r="T477" i="14"/>
  <c r="U477" i="14"/>
  <c r="V477" i="14"/>
  <c r="W477" i="14"/>
  <c r="X477" i="14"/>
  <c r="Y477" i="14"/>
  <c r="Z477" i="14"/>
  <c r="AA477" i="14"/>
  <c r="AJ477" i="14"/>
  <c r="AO477" i="14"/>
  <c r="V108" i="14"/>
  <c r="X108" i="14"/>
  <c r="Y108" i="14"/>
  <c r="Z108" i="14"/>
  <c r="AA108" i="14"/>
  <c r="AO108" i="14"/>
  <c r="V126" i="14"/>
  <c r="X126" i="14"/>
  <c r="Y126" i="14"/>
  <c r="Z126" i="14"/>
  <c r="AA126" i="14"/>
  <c r="AO126" i="14"/>
  <c r="V386" i="14"/>
  <c r="X386" i="14"/>
  <c r="Y386" i="14"/>
  <c r="Z386" i="14"/>
  <c r="AA386" i="14"/>
  <c r="AO386" i="14"/>
  <c r="T385" i="14"/>
  <c r="U385" i="14"/>
  <c r="V385" i="14"/>
  <c r="W385" i="14"/>
  <c r="X385" i="14"/>
  <c r="Y385" i="14"/>
  <c r="Z385" i="14"/>
  <c r="AA385" i="14"/>
  <c r="AO385" i="14"/>
  <c r="T758" i="14"/>
  <c r="U758" i="14"/>
  <c r="V758" i="14"/>
  <c r="W758" i="14"/>
  <c r="X758" i="14"/>
  <c r="Y758" i="14"/>
  <c r="Z758" i="14"/>
  <c r="AA758" i="14"/>
  <c r="AO758" i="14"/>
  <c r="T798" i="14"/>
  <c r="U798" i="14"/>
  <c r="V798" i="14"/>
  <c r="W798" i="14"/>
  <c r="X798" i="14"/>
  <c r="Y798" i="14"/>
  <c r="Z798" i="14"/>
  <c r="AA798" i="14"/>
  <c r="AJ798" i="14"/>
  <c r="V148" i="14"/>
  <c r="X148" i="14"/>
  <c r="Y148" i="14"/>
  <c r="Z148" i="14"/>
  <c r="AA148" i="14"/>
  <c r="AO148" i="14"/>
  <c r="V99" i="14"/>
  <c r="X99" i="14"/>
  <c r="Y99" i="14"/>
  <c r="Z99" i="14"/>
  <c r="AA99" i="14"/>
  <c r="AO99" i="14"/>
  <c r="V33" i="14"/>
  <c r="X33" i="14"/>
  <c r="Y33" i="14"/>
  <c r="Z33" i="14"/>
  <c r="AA33" i="14"/>
  <c r="V283" i="14"/>
  <c r="X283" i="14"/>
  <c r="Y283" i="14"/>
  <c r="Z283" i="14"/>
  <c r="AA283" i="14"/>
  <c r="AO283" i="14"/>
  <c r="V215" i="14"/>
  <c r="X215" i="14"/>
  <c r="Y215" i="14"/>
  <c r="Z215" i="14"/>
  <c r="AA215" i="14"/>
  <c r="AO215" i="14"/>
  <c r="V282" i="14"/>
  <c r="X282" i="14"/>
  <c r="Y282" i="14"/>
  <c r="Z282" i="14"/>
  <c r="AA282" i="14"/>
  <c r="AO282" i="14"/>
  <c r="V389" i="14"/>
  <c r="X389" i="14"/>
  <c r="Y389" i="14"/>
  <c r="Z389" i="14"/>
  <c r="AA389" i="14"/>
  <c r="AO389" i="14"/>
  <c r="V390" i="14"/>
  <c r="X390" i="14"/>
  <c r="Y390" i="14"/>
  <c r="Z390" i="14"/>
  <c r="AA390" i="14"/>
  <c r="AO390" i="14"/>
  <c r="V354" i="14"/>
  <c r="X354" i="14"/>
  <c r="Y354" i="14"/>
  <c r="Z354" i="14"/>
  <c r="AA354" i="14"/>
  <c r="AJ354" i="14"/>
  <c r="AO354" i="14"/>
  <c r="V635" i="14"/>
  <c r="X635" i="14"/>
  <c r="Y635" i="14"/>
  <c r="Z635" i="14"/>
  <c r="AA635" i="14"/>
  <c r="AJ635" i="14"/>
  <c r="AO635" i="14"/>
  <c r="V874" i="14"/>
  <c r="X874" i="14"/>
  <c r="Y874" i="14"/>
  <c r="Z874" i="14"/>
  <c r="AA874" i="14"/>
  <c r="AJ874" i="14"/>
  <c r="AO874" i="14"/>
  <c r="V89" i="14"/>
  <c r="W89" i="14"/>
  <c r="X89" i="14"/>
  <c r="Y89" i="14"/>
  <c r="Z89" i="14"/>
  <c r="AA89" i="14"/>
  <c r="AO89" i="14"/>
  <c r="V129" i="14"/>
  <c r="X129" i="14"/>
  <c r="Y129" i="14"/>
  <c r="Z129" i="14"/>
  <c r="AA129" i="14"/>
  <c r="AO129" i="14"/>
  <c r="V157" i="14"/>
  <c r="X157" i="14"/>
  <c r="Y157" i="14"/>
  <c r="Z157" i="14"/>
  <c r="AA157" i="14"/>
  <c r="AO157" i="14"/>
  <c r="V258" i="14"/>
  <c r="X258" i="14"/>
  <c r="Y258" i="14"/>
  <c r="Z258" i="14"/>
  <c r="AA258" i="14"/>
  <c r="AO258" i="14"/>
  <c r="V257" i="14"/>
  <c r="X257" i="14"/>
  <c r="Y257" i="14"/>
  <c r="Z257" i="14"/>
  <c r="AA257" i="14"/>
  <c r="AO257" i="14"/>
  <c r="T128" i="14"/>
  <c r="U128" i="14"/>
  <c r="V128" i="14"/>
  <c r="W128" i="14"/>
  <c r="X128" i="14"/>
  <c r="Y128" i="14"/>
  <c r="Z128" i="14"/>
  <c r="AA128" i="14"/>
  <c r="V482" i="14"/>
  <c r="X482" i="14"/>
  <c r="Y482" i="14"/>
  <c r="Z482" i="14"/>
  <c r="AA482" i="14"/>
  <c r="AJ482" i="14"/>
  <c r="AO482" i="14"/>
  <c r="V531" i="14"/>
  <c r="X531" i="14"/>
  <c r="Y531" i="14"/>
  <c r="Z531" i="14"/>
  <c r="AA531" i="14"/>
  <c r="AJ531" i="14"/>
  <c r="AO531" i="14"/>
  <c r="V638" i="14"/>
  <c r="X638" i="14"/>
  <c r="Y638" i="14"/>
  <c r="Z638" i="14"/>
  <c r="AA638" i="14"/>
  <c r="AJ638" i="14"/>
  <c r="AO638" i="14"/>
  <c r="T606" i="14"/>
  <c r="U606" i="14"/>
  <c r="V606" i="14"/>
  <c r="W606" i="14"/>
  <c r="X606" i="14"/>
  <c r="Y606" i="14"/>
  <c r="Z606" i="14"/>
  <c r="AA606" i="14"/>
  <c r="AO606" i="14"/>
  <c r="V532" i="14"/>
  <c r="X532" i="14"/>
  <c r="Y532" i="14"/>
  <c r="Z532" i="14"/>
  <c r="AA532" i="14"/>
  <c r="AO532" i="14"/>
  <c r="T326" i="14"/>
  <c r="U326" i="14"/>
  <c r="V326" i="14"/>
  <c r="W326" i="14"/>
  <c r="X326" i="14"/>
  <c r="Y326" i="14"/>
  <c r="Z326" i="14"/>
  <c r="AA326" i="14"/>
  <c r="AO326" i="14"/>
  <c r="V637" i="14"/>
  <c r="X637" i="14"/>
  <c r="Y637" i="14"/>
  <c r="Z637" i="14"/>
  <c r="AA637" i="14"/>
  <c r="AJ637" i="14"/>
  <c r="V481" i="14"/>
  <c r="X481" i="14"/>
  <c r="Y481" i="14"/>
  <c r="Z481" i="14"/>
  <c r="AA481" i="14"/>
  <c r="V480" i="14"/>
  <c r="X480" i="14"/>
  <c r="Y480" i="14"/>
  <c r="Z480" i="14"/>
  <c r="AA480" i="14"/>
  <c r="V636" i="14"/>
  <c r="X636" i="14"/>
  <c r="Y636" i="14"/>
  <c r="Z636" i="14"/>
  <c r="AA636" i="14"/>
  <c r="AJ636" i="14"/>
  <c r="AO636" i="14"/>
  <c r="V479" i="14"/>
  <c r="X479" i="14"/>
  <c r="Y479" i="14"/>
  <c r="Z479" i="14"/>
  <c r="AA479" i="14"/>
  <c r="AO479" i="14"/>
  <c r="V799" i="14"/>
  <c r="X799" i="14"/>
  <c r="Y799" i="14"/>
  <c r="Z799" i="14"/>
  <c r="AA799" i="14"/>
  <c r="AJ799" i="14"/>
  <c r="AO799" i="14"/>
  <c r="T877" i="14"/>
  <c r="U877" i="14"/>
  <c r="V877" i="14"/>
  <c r="W877" i="14"/>
  <c r="X877" i="14"/>
  <c r="Y877" i="14"/>
  <c r="Z877" i="14"/>
  <c r="AA877" i="14"/>
  <c r="AJ877" i="14"/>
  <c r="AO877" i="14"/>
  <c r="V761" i="14"/>
  <c r="X761" i="14"/>
  <c r="Y761" i="14"/>
  <c r="Z761" i="14"/>
  <c r="AA761" i="14"/>
  <c r="AO761" i="14"/>
  <c r="V37" i="14"/>
  <c r="X37" i="14"/>
  <c r="Y37" i="14"/>
  <c r="Z37" i="14"/>
  <c r="AA37" i="14"/>
  <c r="AO37" i="14"/>
  <c r="T261" i="14"/>
  <c r="U261" i="14"/>
  <c r="V261" i="14"/>
  <c r="W261" i="14"/>
  <c r="X261" i="14"/>
  <c r="Y261" i="14"/>
  <c r="Z261" i="14"/>
  <c r="AA261" i="14"/>
  <c r="T610" i="14"/>
  <c r="U610" i="14"/>
  <c r="V610" i="14"/>
  <c r="W610" i="14"/>
  <c r="X610" i="14"/>
  <c r="Y610" i="14"/>
  <c r="Z610" i="14"/>
  <c r="AA610" i="14"/>
  <c r="AJ610" i="14"/>
  <c r="T764" i="14"/>
  <c r="U764" i="14"/>
  <c r="V764" i="14"/>
  <c r="W764" i="14"/>
  <c r="X764" i="14"/>
  <c r="Y764" i="14"/>
  <c r="Z764" i="14"/>
  <c r="AA764" i="14"/>
  <c r="AO764" i="14"/>
  <c r="T643" i="14"/>
  <c r="U643" i="14"/>
  <c r="V643" i="14"/>
  <c r="W643" i="14"/>
  <c r="X643" i="14"/>
  <c r="Y643" i="14"/>
  <c r="Z643" i="14"/>
  <c r="AA643" i="14"/>
  <c r="AJ643" i="14"/>
  <c r="AO643" i="14"/>
  <c r="T149" i="14"/>
  <c r="U149" i="14"/>
  <c r="V149" i="14"/>
  <c r="W149" i="14"/>
  <c r="X149" i="14"/>
  <c r="Y149" i="14"/>
  <c r="Z149" i="14"/>
  <c r="AA149" i="14"/>
  <c r="V486" i="14"/>
  <c r="X486" i="14"/>
  <c r="Y486" i="14"/>
  <c r="Z486" i="14"/>
  <c r="AA486" i="14"/>
  <c r="AO486" i="14"/>
  <c r="V487" i="14"/>
  <c r="X487" i="14"/>
  <c r="Y487" i="14"/>
  <c r="Z487" i="14"/>
  <c r="AA487" i="14"/>
  <c r="AO487" i="14"/>
  <c r="V536" i="14"/>
  <c r="X536" i="14"/>
  <c r="Y536" i="14"/>
  <c r="Z536" i="14"/>
  <c r="AA536" i="14"/>
  <c r="AO536" i="14"/>
  <c r="V434" i="14"/>
  <c r="X434" i="14"/>
  <c r="Y434" i="14"/>
  <c r="Z434" i="14"/>
  <c r="AA434" i="14"/>
  <c r="AJ434" i="14"/>
  <c r="AO434" i="14"/>
  <c r="V485" i="14"/>
  <c r="X485" i="14"/>
  <c r="Y485" i="14"/>
  <c r="Z485" i="14"/>
  <c r="AA485" i="14"/>
  <c r="T641" i="14"/>
  <c r="U641" i="14"/>
  <c r="V641" i="14"/>
  <c r="W641" i="14"/>
  <c r="X641" i="14"/>
  <c r="Y641" i="14"/>
  <c r="Z641" i="14"/>
  <c r="AA641" i="14"/>
  <c r="AO641" i="14"/>
  <c r="T535" i="14"/>
  <c r="U535" i="14"/>
  <c r="V535" i="14"/>
  <c r="W535" i="14"/>
  <c r="X535" i="14"/>
  <c r="Y535" i="14"/>
  <c r="Z535" i="14"/>
  <c r="AA535" i="14"/>
  <c r="AO535" i="14"/>
  <c r="V800" i="14"/>
  <c r="X800" i="14"/>
  <c r="Y800" i="14"/>
  <c r="Z800" i="14"/>
  <c r="AA800" i="14"/>
  <c r="AJ800" i="14"/>
  <c r="V609" i="14"/>
  <c r="X609" i="14"/>
  <c r="Y609" i="14"/>
  <c r="Z609" i="14"/>
  <c r="AA609" i="14"/>
  <c r="AO609" i="14"/>
  <c r="T642" i="14"/>
  <c r="U642" i="14"/>
  <c r="V642" i="14"/>
  <c r="W642" i="14"/>
  <c r="X642" i="14"/>
  <c r="Y642" i="14"/>
  <c r="Z642" i="14"/>
  <c r="AA642" i="14"/>
  <c r="AO642" i="14"/>
  <c r="V801" i="14"/>
  <c r="X801" i="14"/>
  <c r="Y801" i="14"/>
  <c r="Z801" i="14"/>
  <c r="AA801" i="14"/>
  <c r="AJ801" i="14"/>
  <c r="AO801" i="14"/>
  <c r="V534" i="14"/>
  <c r="X534" i="14"/>
  <c r="Y534" i="14"/>
  <c r="Z534" i="14"/>
  <c r="AA534" i="14"/>
  <c r="AO534" i="14"/>
  <c r="T1057" i="14"/>
  <c r="U1057" i="14"/>
  <c r="V1057" i="14"/>
  <c r="W1057" i="14"/>
  <c r="X1057" i="14"/>
  <c r="Y1057" i="14"/>
  <c r="Z1057" i="14"/>
  <c r="AA1057" i="14"/>
  <c r="AJ1057" i="14"/>
  <c r="AO1057" i="14"/>
  <c r="V881" i="14"/>
  <c r="X881" i="14"/>
  <c r="Y881" i="14"/>
  <c r="Z881" i="14"/>
  <c r="AA881" i="14"/>
  <c r="AJ881" i="14"/>
  <c r="AO881" i="14"/>
  <c r="V880" i="14"/>
  <c r="X880" i="14"/>
  <c r="Y880" i="14"/>
  <c r="Z880" i="14"/>
  <c r="AA880" i="14"/>
  <c r="AJ880" i="14"/>
  <c r="T134" i="14"/>
  <c r="U134" i="14"/>
  <c r="V134" i="14"/>
  <c r="W134" i="14"/>
  <c r="X134" i="14"/>
  <c r="Y134" i="14"/>
  <c r="Z134" i="14"/>
  <c r="AA134" i="14"/>
  <c r="T133" i="14"/>
  <c r="U133" i="14"/>
  <c r="V133" i="14"/>
  <c r="W133" i="14"/>
  <c r="X133" i="14"/>
  <c r="Y133" i="14"/>
  <c r="Z133" i="14"/>
  <c r="AA133" i="14"/>
  <c r="V395" i="14"/>
  <c r="X395" i="14"/>
  <c r="Y395" i="14"/>
  <c r="Z395" i="14"/>
  <c r="AA395" i="14"/>
  <c r="AO395" i="14"/>
  <c r="T489" i="14"/>
  <c r="U489" i="14"/>
  <c r="V489" i="14"/>
  <c r="W489" i="14"/>
  <c r="X489" i="14"/>
  <c r="Y489" i="14"/>
  <c r="Z489" i="14"/>
  <c r="AA489" i="14"/>
  <c r="AO489" i="14"/>
  <c r="T394" i="14"/>
  <c r="U394" i="14"/>
  <c r="V394" i="14"/>
  <c r="W394" i="14"/>
  <c r="X394" i="14"/>
  <c r="Y394" i="14"/>
  <c r="Z394" i="14"/>
  <c r="AA394" i="14"/>
  <c r="AO394" i="14"/>
  <c r="V328" i="14"/>
  <c r="X328" i="14"/>
  <c r="Y328" i="14"/>
  <c r="Z328" i="14"/>
  <c r="AA328" i="14"/>
  <c r="V648" i="14"/>
  <c r="X648" i="14"/>
  <c r="Y648" i="14"/>
  <c r="Z648" i="14"/>
  <c r="AA648" i="14"/>
  <c r="AJ648" i="14"/>
  <c r="AO648" i="14"/>
  <c r="V435" i="14"/>
  <c r="X435" i="14"/>
  <c r="Y435" i="14"/>
  <c r="Z435" i="14"/>
  <c r="AA435" i="14"/>
  <c r="AO435" i="14"/>
  <c r="V766" i="14"/>
  <c r="X766" i="14"/>
  <c r="Y766" i="14"/>
  <c r="Z766" i="14"/>
  <c r="AA766" i="14"/>
  <c r="AJ766" i="14"/>
  <c r="AO766" i="14"/>
  <c r="T539" i="14"/>
  <c r="U539" i="14"/>
  <c r="V539" i="14"/>
  <c r="W539" i="14"/>
  <c r="X539" i="14"/>
  <c r="Y539" i="14"/>
  <c r="Z539" i="14"/>
  <c r="AA539" i="14"/>
  <c r="AO539" i="14"/>
  <c r="V647" i="14"/>
  <c r="X647" i="14"/>
  <c r="Y647" i="14"/>
  <c r="Z647" i="14"/>
  <c r="AA647" i="14"/>
  <c r="AJ647" i="14"/>
  <c r="AO647" i="14"/>
  <c r="T767" i="14"/>
  <c r="U767" i="14"/>
  <c r="V767" i="14"/>
  <c r="W767" i="14"/>
  <c r="X767" i="14"/>
  <c r="Y767" i="14"/>
  <c r="Z767" i="14"/>
  <c r="AA767" i="14"/>
  <c r="AJ767" i="14"/>
  <c r="AO767" i="14"/>
  <c r="V765" i="14"/>
  <c r="X765" i="14"/>
  <c r="Y765" i="14"/>
  <c r="Z765" i="14"/>
  <c r="AA765" i="14"/>
  <c r="AO765" i="14"/>
  <c r="T994" i="14"/>
  <c r="U994" i="14"/>
  <c r="V994" i="14"/>
  <c r="W994" i="14"/>
  <c r="X994" i="14"/>
  <c r="Y994" i="14"/>
  <c r="Z994" i="14"/>
  <c r="AA994" i="14"/>
  <c r="AJ994" i="14"/>
  <c r="AO994" i="14"/>
  <c r="V937" i="14"/>
  <c r="X937" i="14"/>
  <c r="Y937" i="14"/>
  <c r="Z937" i="14"/>
  <c r="AA937" i="14"/>
  <c r="AJ937" i="14"/>
  <c r="AO937" i="14"/>
  <c r="T802" i="14"/>
  <c r="U802" i="14"/>
  <c r="V802" i="14"/>
  <c r="W802" i="14"/>
  <c r="X802" i="14"/>
  <c r="Y802" i="14"/>
  <c r="Z802" i="14"/>
  <c r="AA802" i="14"/>
  <c r="AO802" i="14"/>
  <c r="V954" i="14"/>
  <c r="X954" i="14"/>
  <c r="Y954" i="14"/>
  <c r="Z954" i="14"/>
  <c r="AA954" i="14"/>
  <c r="AJ954" i="14"/>
  <c r="AO954" i="14"/>
  <c r="V1058" i="14"/>
  <c r="X1058" i="14"/>
  <c r="Y1058" i="14"/>
  <c r="Z1058" i="14"/>
  <c r="AA1058" i="14"/>
  <c r="AJ1058" i="14"/>
  <c r="AO1058" i="14"/>
  <c r="V265" i="14"/>
  <c r="X265" i="14"/>
  <c r="Y265" i="14"/>
  <c r="Z265" i="14"/>
  <c r="AA265" i="14"/>
  <c r="T329" i="14"/>
  <c r="U329" i="14"/>
  <c r="V329" i="14"/>
  <c r="W329" i="14"/>
  <c r="X329" i="14"/>
  <c r="Y329" i="14"/>
  <c r="Z329" i="14"/>
  <c r="AA329" i="14"/>
  <c r="AO329" i="14"/>
  <c r="T266" i="14"/>
  <c r="U266" i="14"/>
  <c r="V266" i="14"/>
  <c r="W266" i="14"/>
  <c r="X266" i="14"/>
  <c r="Y266" i="14"/>
  <c r="Z266" i="14"/>
  <c r="AA266" i="14"/>
  <c r="T398" i="14"/>
  <c r="U398" i="14"/>
  <c r="V398" i="14"/>
  <c r="W398" i="14"/>
  <c r="X398" i="14"/>
  <c r="Y398" i="14"/>
  <c r="Z398" i="14"/>
  <c r="AA398" i="14"/>
  <c r="AO398" i="14"/>
  <c r="T437" i="14"/>
  <c r="U437" i="14"/>
  <c r="V437" i="14"/>
  <c r="W437" i="14"/>
  <c r="X437" i="14"/>
  <c r="Y437" i="14"/>
  <c r="Z437" i="14"/>
  <c r="AA437" i="14"/>
  <c r="AO437" i="14"/>
  <c r="V438" i="14"/>
  <c r="X438" i="14"/>
  <c r="Y438" i="14"/>
  <c r="Z438" i="14"/>
  <c r="AA438" i="14"/>
  <c r="AO438" i="14"/>
  <c r="T493" i="14"/>
  <c r="U493" i="14"/>
  <c r="V493" i="14"/>
  <c r="W493" i="14"/>
  <c r="X493" i="14"/>
  <c r="Y493" i="14"/>
  <c r="Z493" i="14"/>
  <c r="AA493" i="14"/>
  <c r="AO493" i="14"/>
  <c r="T615" i="14"/>
  <c r="U615" i="14"/>
  <c r="V615" i="14"/>
  <c r="W615" i="14"/>
  <c r="X615" i="14"/>
  <c r="Y615" i="14"/>
  <c r="Z615" i="14"/>
  <c r="AA615" i="14"/>
  <c r="AO615" i="14"/>
  <c r="T288" i="14"/>
  <c r="U288" i="14"/>
  <c r="V288" i="14"/>
  <c r="W288" i="14"/>
  <c r="X288" i="14"/>
  <c r="Y288" i="14"/>
  <c r="Z288" i="14"/>
  <c r="AA288" i="14"/>
  <c r="AO288" i="14"/>
  <c r="T492" i="14"/>
  <c r="U492" i="14"/>
  <c r="V492" i="14"/>
  <c r="W492" i="14"/>
  <c r="X492" i="14"/>
  <c r="Y492" i="14"/>
  <c r="Z492" i="14"/>
  <c r="AA492" i="14"/>
  <c r="AJ492" i="14"/>
  <c r="T190" i="14"/>
  <c r="U190" i="14"/>
  <c r="V190" i="14"/>
  <c r="W190" i="14"/>
  <c r="X190" i="14"/>
  <c r="Y190" i="14"/>
  <c r="Z190" i="14"/>
  <c r="AA190" i="14"/>
  <c r="AO190" i="14"/>
  <c r="T494" i="14"/>
  <c r="U494" i="14"/>
  <c r="V494" i="14"/>
  <c r="W494" i="14"/>
  <c r="X494" i="14"/>
  <c r="Y494" i="14"/>
  <c r="Z494" i="14"/>
  <c r="AA494" i="14"/>
  <c r="AO494" i="14"/>
  <c r="T160" i="14"/>
  <c r="U160" i="14"/>
  <c r="V160" i="14"/>
  <c r="W160" i="14"/>
  <c r="X160" i="14"/>
  <c r="Y160" i="14"/>
  <c r="Z160" i="14"/>
  <c r="AA160" i="14"/>
  <c r="AO160" i="14"/>
  <c r="T399" i="14"/>
  <c r="U399" i="14"/>
  <c r="V399" i="14"/>
  <c r="W399" i="14"/>
  <c r="X399" i="14"/>
  <c r="Y399" i="14"/>
  <c r="Z399" i="14"/>
  <c r="AA399" i="14"/>
  <c r="AO399" i="14"/>
  <c r="V653" i="14"/>
  <c r="X653" i="14"/>
  <c r="Y653" i="14"/>
  <c r="Z653" i="14"/>
  <c r="AA653" i="14"/>
  <c r="AJ653" i="14"/>
  <c r="AO653" i="14"/>
  <c r="T491" i="14"/>
  <c r="U491" i="14"/>
  <c r="V491" i="14"/>
  <c r="W491" i="14"/>
  <c r="X491" i="14"/>
  <c r="Y491" i="14"/>
  <c r="Z491" i="14"/>
  <c r="AA491" i="14"/>
  <c r="AO491" i="14"/>
  <c r="T541" i="14"/>
  <c r="U541" i="14"/>
  <c r="V541" i="14"/>
  <c r="W541" i="14"/>
  <c r="X541" i="14"/>
  <c r="Y541" i="14"/>
  <c r="Z541" i="14"/>
  <c r="AA541" i="14"/>
  <c r="T808" i="14"/>
  <c r="U808" i="14"/>
  <c r="V808" i="14"/>
  <c r="W808" i="14"/>
  <c r="X808" i="14"/>
  <c r="Y808" i="14"/>
  <c r="Z808" i="14"/>
  <c r="AA808" i="14"/>
  <c r="AJ808" i="14"/>
  <c r="AO808" i="14"/>
  <c r="T887" i="14"/>
  <c r="U887" i="14"/>
  <c r="V887" i="14"/>
  <c r="W887" i="14"/>
  <c r="X887" i="14"/>
  <c r="Y887" i="14"/>
  <c r="Z887" i="14"/>
  <c r="AA887" i="14"/>
  <c r="AJ887" i="14"/>
  <c r="T886" i="14"/>
  <c r="U886" i="14"/>
  <c r="V886" i="14"/>
  <c r="W886" i="14"/>
  <c r="X886" i="14"/>
  <c r="Y886" i="14"/>
  <c r="Z886" i="14"/>
  <c r="AA886" i="14"/>
  <c r="AJ886" i="14"/>
  <c r="AO886" i="14"/>
  <c r="V490" i="14"/>
  <c r="X490" i="14"/>
  <c r="Y490" i="14"/>
  <c r="Z490" i="14"/>
  <c r="AA490" i="14"/>
  <c r="AO490" i="14"/>
  <c r="T772" i="14"/>
  <c r="U772" i="14"/>
  <c r="V772" i="14"/>
  <c r="W772" i="14"/>
  <c r="X772" i="14"/>
  <c r="Y772" i="14"/>
  <c r="Z772" i="14"/>
  <c r="AA772" i="14"/>
  <c r="AJ772" i="14"/>
  <c r="AO772" i="14"/>
  <c r="T616" i="14"/>
  <c r="U616" i="14"/>
  <c r="V616" i="14"/>
  <c r="W616" i="14"/>
  <c r="X616" i="14"/>
  <c r="Y616" i="14"/>
  <c r="Z616" i="14"/>
  <c r="AA616" i="14"/>
  <c r="AO616" i="14"/>
  <c r="V542" i="14"/>
  <c r="X542" i="14"/>
  <c r="Y542" i="14"/>
  <c r="Z542" i="14"/>
  <c r="AA542" i="14"/>
  <c r="T543" i="14"/>
  <c r="U543" i="14"/>
  <c r="V543" i="14"/>
  <c r="W543" i="14"/>
  <c r="X543" i="14"/>
  <c r="Y543" i="14"/>
  <c r="Z543" i="14"/>
  <c r="AA543" i="14"/>
  <c r="AO543" i="14"/>
  <c r="T807" i="14"/>
  <c r="U807" i="14"/>
  <c r="V807" i="14"/>
  <c r="W807" i="14"/>
  <c r="X807" i="14"/>
  <c r="Y807" i="14"/>
  <c r="Z807" i="14"/>
  <c r="AA807" i="14"/>
  <c r="AJ807" i="14"/>
  <c r="T804" i="14"/>
  <c r="U804" i="14"/>
  <c r="V804" i="14"/>
  <c r="W804" i="14"/>
  <c r="X804" i="14"/>
  <c r="Y804" i="14"/>
  <c r="Z804" i="14"/>
  <c r="AA804" i="14"/>
  <c r="AJ804" i="14"/>
  <c r="AO804" i="14"/>
  <c r="T1061" i="14"/>
  <c r="U1061" i="14"/>
  <c r="V1061" i="14"/>
  <c r="W1061" i="14"/>
  <c r="X1061" i="14"/>
  <c r="Y1061" i="14"/>
  <c r="Z1061" i="14"/>
  <c r="AA1061" i="14"/>
  <c r="AJ1061" i="14"/>
  <c r="T939" i="14"/>
  <c r="U939" i="14"/>
  <c r="V939" i="14"/>
  <c r="W939" i="14"/>
  <c r="X939" i="14"/>
  <c r="Y939" i="14"/>
  <c r="Z939" i="14"/>
  <c r="AA939" i="14"/>
  <c r="AJ939" i="14"/>
  <c r="AO939" i="14"/>
  <c r="V770" i="14"/>
  <c r="X770" i="14"/>
  <c r="Y770" i="14"/>
  <c r="Z770" i="14"/>
  <c r="AA770" i="14"/>
  <c r="AO770" i="14"/>
  <c r="V885" i="14"/>
  <c r="X885" i="14"/>
  <c r="Y885" i="14"/>
  <c r="Z885" i="14"/>
  <c r="AA885" i="14"/>
  <c r="AJ885" i="14"/>
  <c r="AO885" i="14"/>
  <c r="V884" i="14"/>
  <c r="X884" i="14"/>
  <c r="Y884" i="14"/>
  <c r="Z884" i="14"/>
  <c r="AA884" i="14"/>
  <c r="AJ884" i="14"/>
  <c r="AO884" i="14"/>
  <c r="V773" i="14"/>
  <c r="X773" i="14"/>
  <c r="Y773" i="14"/>
  <c r="Z773" i="14"/>
  <c r="AA773" i="14"/>
  <c r="V888" i="14"/>
  <c r="X888" i="14"/>
  <c r="Y888" i="14"/>
  <c r="Z888" i="14"/>
  <c r="AA888" i="14"/>
  <c r="AJ888" i="14"/>
  <c r="AO888" i="14"/>
  <c r="V652" i="14"/>
  <c r="X652" i="14"/>
  <c r="Y652" i="14"/>
  <c r="Z652" i="14"/>
  <c r="AA652" i="14"/>
  <c r="AO652" i="14"/>
  <c r="V771" i="14"/>
  <c r="X771" i="14"/>
  <c r="Y771" i="14"/>
  <c r="Z771" i="14"/>
  <c r="AA771" i="14"/>
  <c r="AO771" i="14"/>
  <c r="V769" i="14"/>
  <c r="X769" i="14"/>
  <c r="Y769" i="14"/>
  <c r="Z769" i="14"/>
  <c r="AA769" i="14"/>
  <c r="AO769" i="14"/>
  <c r="V940" i="14"/>
  <c r="X940" i="14"/>
  <c r="Y940" i="14"/>
  <c r="Z940" i="14"/>
  <c r="AA940" i="14"/>
  <c r="AJ940" i="14"/>
  <c r="V806" i="14"/>
  <c r="X806" i="14"/>
  <c r="Y806" i="14"/>
  <c r="Z806" i="14"/>
  <c r="AA806" i="14"/>
  <c r="AO806" i="14"/>
  <c r="V906" i="14"/>
  <c r="X906" i="14"/>
  <c r="Y906" i="14"/>
  <c r="Z906" i="14"/>
  <c r="AA906" i="14"/>
  <c r="AO906" i="14"/>
  <c r="V955" i="14"/>
  <c r="X955" i="14"/>
  <c r="Y955" i="14"/>
  <c r="Z955" i="14"/>
  <c r="AA955" i="14"/>
  <c r="AJ955" i="14"/>
  <c r="AO955" i="14"/>
  <c r="V938" i="14"/>
  <c r="X938" i="14"/>
  <c r="Y938" i="14"/>
  <c r="Z938" i="14"/>
  <c r="AA938" i="14"/>
  <c r="AJ938" i="14"/>
  <c r="V1001" i="14"/>
  <c r="X1001" i="14"/>
  <c r="Y1001" i="14"/>
  <c r="Z1001" i="14"/>
  <c r="AA1001" i="14"/>
  <c r="AJ1001" i="14"/>
  <c r="AO1001" i="14"/>
  <c r="V1000" i="14"/>
  <c r="X1000" i="14"/>
  <c r="Y1000" i="14"/>
  <c r="Z1000" i="14"/>
  <c r="AA1000" i="14"/>
  <c r="AJ1000" i="14"/>
  <c r="AO1000" i="14"/>
  <c r="V1060" i="14"/>
  <c r="X1060" i="14"/>
  <c r="Y1060" i="14"/>
  <c r="Z1060" i="14"/>
  <c r="AA1060" i="14"/>
  <c r="AO1060" i="14"/>
  <c r="V1059" i="14"/>
  <c r="X1059" i="14"/>
  <c r="Y1059" i="14"/>
  <c r="Z1059" i="14"/>
  <c r="AA1059" i="14"/>
  <c r="AO1059" i="14"/>
  <c r="T1092" i="14"/>
  <c r="U1092" i="14"/>
  <c r="V1092" i="14"/>
  <c r="W1092" i="14"/>
  <c r="X1092" i="14"/>
  <c r="Y1092" i="14"/>
  <c r="Z1092" i="14"/>
  <c r="AA1092" i="14"/>
  <c r="AJ1092" i="14"/>
  <c r="AO1092" i="14"/>
  <c r="T1093" i="14"/>
  <c r="U1093" i="14"/>
  <c r="V1093" i="14"/>
  <c r="W1093" i="14"/>
  <c r="X1093" i="14"/>
  <c r="Y1093" i="14"/>
  <c r="Z1093" i="14"/>
  <c r="AA1093" i="14"/>
  <c r="AJ1093" i="14"/>
  <c r="T112" i="14"/>
  <c r="U112" i="14"/>
  <c r="V112" i="14"/>
  <c r="W112" i="14"/>
  <c r="X112" i="14"/>
  <c r="Y112" i="14"/>
  <c r="Z112" i="14"/>
  <c r="AA112" i="14"/>
  <c r="T656" i="14"/>
  <c r="U656" i="14"/>
  <c r="V656" i="14"/>
  <c r="W656" i="14"/>
  <c r="X656" i="14"/>
  <c r="Y656" i="14"/>
  <c r="Z656" i="14"/>
  <c r="AA656" i="14"/>
  <c r="AO656" i="14"/>
  <c r="V621" i="14"/>
  <c r="X621" i="14"/>
  <c r="Y621" i="14"/>
  <c r="Z621" i="14"/>
  <c r="AA621" i="14"/>
  <c r="AO621" i="14"/>
  <c r="T497" i="14"/>
  <c r="U497" i="14"/>
  <c r="V497" i="14"/>
  <c r="W497" i="14"/>
  <c r="X497" i="14"/>
  <c r="Y497" i="14"/>
  <c r="Z497" i="14"/>
  <c r="AA497" i="14"/>
  <c r="AO497" i="14"/>
  <c r="T892" i="14"/>
  <c r="U892" i="14"/>
  <c r="V892" i="14"/>
  <c r="W892" i="14"/>
  <c r="X892" i="14"/>
  <c r="Y892" i="14"/>
  <c r="Z892" i="14"/>
  <c r="AA892" i="14"/>
  <c r="T619" i="14"/>
  <c r="U619" i="14"/>
  <c r="V619" i="14"/>
  <c r="W619" i="14"/>
  <c r="X619" i="14"/>
  <c r="Y619" i="14"/>
  <c r="Z619" i="14"/>
  <c r="AA619" i="14"/>
  <c r="T546" i="14"/>
  <c r="U546" i="14"/>
  <c r="V546" i="14"/>
  <c r="W546" i="14"/>
  <c r="X546" i="14"/>
  <c r="Y546" i="14"/>
  <c r="Z546" i="14"/>
  <c r="AA546" i="14"/>
  <c r="AO546" i="14"/>
  <c r="T655" i="14"/>
  <c r="U655" i="14"/>
  <c r="V655" i="14"/>
  <c r="W655" i="14"/>
  <c r="X655" i="14"/>
  <c r="Y655" i="14"/>
  <c r="Z655" i="14"/>
  <c r="AA655" i="14"/>
  <c r="AO655" i="14"/>
  <c r="T548" i="14"/>
  <c r="U548" i="14"/>
  <c r="V548" i="14"/>
  <c r="W548" i="14"/>
  <c r="X548" i="14"/>
  <c r="Y548" i="14"/>
  <c r="Z548" i="14"/>
  <c r="AA548" i="14"/>
  <c r="AO548" i="14"/>
  <c r="T778" i="14"/>
  <c r="U778" i="14"/>
  <c r="V778" i="14"/>
  <c r="W778" i="14"/>
  <c r="X778" i="14"/>
  <c r="Y778" i="14"/>
  <c r="Z778" i="14"/>
  <c r="AA778" i="14"/>
  <c r="AO778" i="14"/>
  <c r="T891" i="14"/>
  <c r="U891" i="14"/>
  <c r="V891" i="14"/>
  <c r="W891" i="14"/>
  <c r="X891" i="14"/>
  <c r="Y891" i="14"/>
  <c r="Z891" i="14"/>
  <c r="AA891" i="14"/>
  <c r="AJ891" i="14"/>
  <c r="AO891" i="14"/>
  <c r="V909" i="14"/>
  <c r="X909" i="14"/>
  <c r="Y909" i="14"/>
  <c r="Z909" i="14"/>
  <c r="AA909" i="14"/>
  <c r="AJ909" i="14"/>
  <c r="T547" i="14"/>
  <c r="U547" i="14"/>
  <c r="V547" i="14"/>
  <c r="W547" i="14"/>
  <c r="X547" i="14"/>
  <c r="Y547" i="14"/>
  <c r="Z547" i="14"/>
  <c r="AA547" i="14"/>
  <c r="AO547" i="14"/>
  <c r="T942" i="14"/>
  <c r="U942" i="14"/>
  <c r="V942" i="14"/>
  <c r="W942" i="14"/>
  <c r="X942" i="14"/>
  <c r="Y942" i="14"/>
  <c r="Z942" i="14"/>
  <c r="AA942" i="14"/>
  <c r="AJ942" i="14"/>
  <c r="AO942" i="14"/>
  <c r="V777" i="14"/>
  <c r="X777" i="14"/>
  <c r="Y777" i="14"/>
  <c r="Z777" i="14"/>
  <c r="AA777" i="14"/>
  <c r="AO777" i="14"/>
  <c r="T776" i="14"/>
  <c r="U776" i="14"/>
  <c r="V776" i="14"/>
  <c r="W776" i="14"/>
  <c r="X776" i="14"/>
  <c r="Y776" i="14"/>
  <c r="Z776" i="14"/>
  <c r="AA776" i="14"/>
  <c r="AO776" i="14"/>
  <c r="T1095" i="14"/>
  <c r="U1095" i="14"/>
  <c r="V1095" i="14"/>
  <c r="W1095" i="14"/>
  <c r="X1095" i="14"/>
  <c r="Y1095" i="14"/>
  <c r="Z1095" i="14"/>
  <c r="AA1095" i="14"/>
  <c r="AJ1095" i="14"/>
  <c r="AO1095" i="14"/>
  <c r="T1094" i="14"/>
  <c r="U1094" i="14"/>
  <c r="V1094" i="14"/>
  <c r="W1094" i="14"/>
  <c r="X1094" i="14"/>
  <c r="Y1094" i="14"/>
  <c r="Z1094" i="14"/>
  <c r="AA1094" i="14"/>
  <c r="AH1094" i="14"/>
  <c r="AJ1094" i="14"/>
  <c r="AO1094" i="14"/>
  <c r="T878" i="14"/>
  <c r="U878" i="14"/>
  <c r="V878" i="14"/>
  <c r="W878" i="14"/>
  <c r="X878" i="14"/>
  <c r="Y878" i="14"/>
  <c r="Z878" i="14"/>
  <c r="AA878" i="14"/>
  <c r="AJ878" i="14"/>
  <c r="AO878" i="14"/>
  <c r="T540" i="14"/>
  <c r="U540" i="14"/>
  <c r="V540" i="14"/>
  <c r="W540" i="14"/>
  <c r="X540" i="14"/>
  <c r="Y540" i="14"/>
  <c r="Z540" i="14"/>
  <c r="AA540" i="14"/>
  <c r="AO540" i="14"/>
  <c r="V614" i="14"/>
  <c r="X614" i="14"/>
  <c r="Y614" i="14"/>
  <c r="Z614" i="14"/>
  <c r="AA614" i="14"/>
  <c r="AO614" i="14"/>
  <c r="V402" i="14"/>
  <c r="X402" i="14"/>
  <c r="Y402" i="14"/>
  <c r="Z402" i="14"/>
  <c r="AA402" i="14"/>
  <c r="AO402" i="14"/>
  <c r="V6" i="14"/>
  <c r="X6" i="14"/>
  <c r="Y6" i="14"/>
  <c r="Z6" i="14"/>
  <c r="AA6" i="14"/>
  <c r="AH6" i="14"/>
  <c r="AO6" i="14"/>
  <c r="V5" i="14"/>
  <c r="W5" i="14"/>
  <c r="X5" i="14"/>
  <c r="Y5" i="14"/>
  <c r="Z5" i="14"/>
  <c r="AA5" i="14"/>
  <c r="AO5" i="14"/>
  <c r="V26" i="14"/>
  <c r="X26" i="14"/>
  <c r="Y26" i="14"/>
  <c r="Z26" i="14"/>
  <c r="AA26" i="14"/>
  <c r="AH26" i="14"/>
  <c r="AO26" i="14"/>
  <c r="T388" i="14"/>
  <c r="U388" i="14"/>
  <c r="V388" i="14"/>
  <c r="W388" i="14"/>
  <c r="X388" i="14"/>
  <c r="Y388" i="14"/>
  <c r="Z388" i="14"/>
  <c r="AA388" i="14"/>
  <c r="AH388" i="14"/>
  <c r="AJ388" i="14"/>
  <c r="AO388" i="14"/>
  <c r="T156" i="14"/>
  <c r="U156" i="14"/>
  <c r="V156" i="14"/>
  <c r="W156" i="14"/>
  <c r="X156" i="14"/>
  <c r="Y156" i="14"/>
  <c r="Z156" i="14"/>
  <c r="AA156" i="14"/>
  <c r="AH156" i="14"/>
  <c r="AO156" i="14"/>
  <c r="T353" i="14"/>
  <c r="U353" i="14"/>
  <c r="V353" i="14"/>
  <c r="W353" i="14"/>
  <c r="X353" i="14"/>
  <c r="Y353" i="14"/>
  <c r="Z353" i="14"/>
  <c r="AA353" i="14"/>
  <c r="AH353" i="14"/>
  <c r="AJ353" i="14"/>
  <c r="AO353" i="14"/>
  <c r="T147" i="14"/>
  <c r="U147" i="14"/>
  <c r="V147" i="14"/>
  <c r="W147" i="14"/>
  <c r="X147" i="14"/>
  <c r="Y147" i="14"/>
  <c r="Z147" i="14"/>
  <c r="AA147" i="14"/>
  <c r="AH147" i="14"/>
  <c r="AO147" i="14"/>
  <c r="V387" i="14"/>
  <c r="X387" i="14"/>
  <c r="Y387" i="14"/>
  <c r="Z387" i="14"/>
  <c r="AA387" i="14"/>
  <c r="AH387" i="14"/>
  <c r="AJ387" i="14"/>
  <c r="AO387" i="14"/>
  <c r="T87" i="14"/>
  <c r="U87" i="14"/>
  <c r="V87" i="14"/>
  <c r="W87" i="14"/>
  <c r="X87" i="14"/>
  <c r="Y87" i="14"/>
  <c r="Z87" i="14"/>
  <c r="AA87" i="14"/>
  <c r="AO87" i="14"/>
  <c r="T605" i="14"/>
  <c r="U605" i="14"/>
  <c r="V605" i="14"/>
  <c r="W605" i="14"/>
  <c r="X605" i="14"/>
  <c r="Y605" i="14"/>
  <c r="Z605" i="14"/>
  <c r="AA605" i="14"/>
  <c r="AH605" i="14"/>
  <c r="AJ605" i="14"/>
  <c r="AO605" i="14"/>
  <c r="T760" i="14"/>
  <c r="U760" i="14"/>
  <c r="V760" i="14"/>
  <c r="W760" i="14"/>
  <c r="X760" i="14"/>
  <c r="Y760" i="14"/>
  <c r="Z760" i="14"/>
  <c r="AA760" i="14"/>
  <c r="AH760" i="14"/>
  <c r="AJ760" i="14"/>
  <c r="AO760" i="14"/>
  <c r="T759" i="14"/>
  <c r="U759" i="14"/>
  <c r="V759" i="14"/>
  <c r="W759" i="14"/>
  <c r="X759" i="14"/>
  <c r="Y759" i="14"/>
  <c r="Z759" i="14"/>
  <c r="AA759" i="14"/>
  <c r="AJ759" i="14"/>
  <c r="AO759" i="14"/>
  <c r="T86" i="14"/>
  <c r="U86" i="14"/>
  <c r="V86" i="14"/>
  <c r="W86" i="14"/>
  <c r="X86" i="14"/>
  <c r="Y86" i="14"/>
  <c r="Z86" i="14"/>
  <c r="AA86" i="14"/>
  <c r="AO86" i="14"/>
  <c r="T8" i="14"/>
  <c r="U8" i="14"/>
  <c r="V8" i="14"/>
  <c r="W8" i="14"/>
  <c r="X8" i="14"/>
  <c r="Y8" i="14"/>
  <c r="Z8" i="14"/>
  <c r="AA8" i="14"/>
  <c r="AO8" i="14"/>
  <c r="T36" i="14"/>
  <c r="U36" i="14"/>
  <c r="V36" i="14"/>
  <c r="W36" i="14"/>
  <c r="X36" i="14"/>
  <c r="Y36" i="14"/>
  <c r="Z36" i="14"/>
  <c r="AA36" i="14"/>
  <c r="AH36" i="14"/>
  <c r="AO36" i="14"/>
  <c r="V185" i="14"/>
  <c r="X185" i="14"/>
  <c r="Y185" i="14"/>
  <c r="Z185" i="14"/>
  <c r="AA185" i="14"/>
  <c r="AH185" i="14"/>
  <c r="AO185" i="14"/>
  <c r="V184" i="14"/>
  <c r="X184" i="14"/>
  <c r="Y184" i="14"/>
  <c r="Z184" i="14"/>
  <c r="AA184" i="14"/>
  <c r="AH184" i="14"/>
  <c r="AO184" i="14"/>
  <c r="T52" i="14"/>
  <c r="U52" i="14"/>
  <c r="V52" i="14"/>
  <c r="W52" i="14"/>
  <c r="X52" i="14"/>
  <c r="Y52" i="14"/>
  <c r="Z52" i="14"/>
  <c r="AA52" i="14"/>
  <c r="AH52" i="14"/>
  <c r="AO52" i="14"/>
  <c r="V392" i="14"/>
  <c r="X392" i="14"/>
  <c r="Y392" i="14"/>
  <c r="Z392" i="14"/>
  <c r="AA392" i="14"/>
  <c r="AH392" i="14"/>
  <c r="AJ392" i="14"/>
  <c r="AO392" i="14"/>
  <c r="V100" i="14"/>
  <c r="X100" i="14"/>
  <c r="Y100" i="14"/>
  <c r="Z100" i="14"/>
  <c r="AA100" i="14"/>
  <c r="AH100" i="14"/>
  <c r="AO100" i="14"/>
  <c r="T102" i="14"/>
  <c r="U102" i="14"/>
  <c r="V102" i="14"/>
  <c r="W102" i="14"/>
  <c r="X102" i="14"/>
  <c r="Y102" i="14"/>
  <c r="Z102" i="14"/>
  <c r="AA102" i="14"/>
  <c r="AH102" i="14"/>
  <c r="AO102" i="14"/>
  <c r="T91" i="14"/>
  <c r="U91" i="14"/>
  <c r="V91" i="14"/>
  <c r="W91" i="14"/>
  <c r="X91" i="14"/>
  <c r="Y91" i="14"/>
  <c r="Z91" i="14"/>
  <c r="AA91" i="14"/>
  <c r="AH91" i="14"/>
  <c r="AO91" i="14"/>
  <c r="V259" i="14"/>
  <c r="X259" i="14"/>
  <c r="Y259" i="14"/>
  <c r="Z259" i="14"/>
  <c r="AA259" i="14"/>
  <c r="AH259" i="14"/>
  <c r="AJ259" i="14"/>
  <c r="AO259" i="14"/>
  <c r="T607" i="14"/>
  <c r="U607" i="14"/>
  <c r="V607" i="14"/>
  <c r="W607" i="14"/>
  <c r="X607" i="14"/>
  <c r="Y607" i="14"/>
  <c r="Z607" i="14"/>
  <c r="AA607" i="14"/>
  <c r="AH607" i="14"/>
  <c r="AJ607" i="14"/>
  <c r="AO607" i="14"/>
  <c r="T608" i="14"/>
  <c r="U608" i="14"/>
  <c r="V608" i="14"/>
  <c r="W608" i="14"/>
  <c r="X608" i="14"/>
  <c r="Y608" i="14"/>
  <c r="Z608" i="14"/>
  <c r="AA608" i="14"/>
  <c r="AH608" i="14"/>
  <c r="AJ608" i="14"/>
  <c r="AO608" i="14"/>
  <c r="T260" i="14"/>
  <c r="U260" i="14"/>
  <c r="V260" i="14"/>
  <c r="W260" i="14"/>
  <c r="X260" i="14"/>
  <c r="Y260" i="14"/>
  <c r="Z260" i="14"/>
  <c r="AA260" i="14"/>
  <c r="AH260" i="14"/>
  <c r="AO260" i="14"/>
  <c r="V327" i="14"/>
  <c r="X327" i="14"/>
  <c r="Y327" i="14"/>
  <c r="Z327" i="14"/>
  <c r="AA327" i="14"/>
  <c r="AH327" i="14"/>
  <c r="AO327" i="14"/>
  <c r="V533" i="14"/>
  <c r="X533" i="14"/>
  <c r="Y533" i="14"/>
  <c r="Z533" i="14"/>
  <c r="AA533" i="14"/>
  <c r="AH533" i="14"/>
  <c r="AJ533" i="14"/>
  <c r="AO533" i="14"/>
  <c r="V132" i="14"/>
  <c r="W132" i="14"/>
  <c r="X132" i="14"/>
  <c r="Y132" i="14"/>
  <c r="Z132" i="14"/>
  <c r="AA132" i="14"/>
  <c r="AH132" i="14"/>
  <c r="AO132" i="14"/>
  <c r="T38" i="14"/>
  <c r="U38" i="14"/>
  <c r="V38" i="14"/>
  <c r="W38" i="14"/>
  <c r="X38" i="14"/>
  <c r="Y38" i="14"/>
  <c r="Z38" i="14"/>
  <c r="AA38" i="14"/>
  <c r="AH38" i="14"/>
  <c r="AO38" i="14"/>
  <c r="V287" i="14"/>
  <c r="X287" i="14"/>
  <c r="Y287" i="14"/>
  <c r="Z287" i="14"/>
  <c r="AA287" i="14"/>
  <c r="AH287" i="14"/>
  <c r="AO287" i="14"/>
  <c r="T263" i="14"/>
  <c r="U263" i="14"/>
  <c r="V263" i="14"/>
  <c r="W263" i="14"/>
  <c r="X263" i="14"/>
  <c r="Y263" i="14"/>
  <c r="Z263" i="14"/>
  <c r="AA263" i="14"/>
  <c r="AH263" i="14"/>
  <c r="AO263" i="14"/>
  <c r="T131" i="14"/>
  <c r="U131" i="14"/>
  <c r="V131" i="14"/>
  <c r="W131" i="14"/>
  <c r="X131" i="14"/>
  <c r="Y131" i="14"/>
  <c r="Z131" i="14"/>
  <c r="AA131" i="14"/>
  <c r="AO131" i="14"/>
  <c r="T611" i="14"/>
  <c r="U611" i="14"/>
  <c r="V611" i="14"/>
  <c r="W611" i="14"/>
  <c r="X611" i="14"/>
  <c r="Y611" i="14"/>
  <c r="Z611" i="14"/>
  <c r="AA611" i="14"/>
  <c r="AH611" i="14"/>
  <c r="AJ611" i="14"/>
  <c r="AO611" i="14"/>
  <c r="V186" i="14"/>
  <c r="X186" i="14"/>
  <c r="Y186" i="14"/>
  <c r="Z186" i="14"/>
  <c r="AA186" i="14"/>
  <c r="AO186" i="14"/>
  <c r="T286" i="14"/>
  <c r="U286" i="14"/>
  <c r="V286" i="14"/>
  <c r="W286" i="14"/>
  <c r="X286" i="14"/>
  <c r="Y286" i="14"/>
  <c r="Z286" i="14"/>
  <c r="AA286" i="14"/>
  <c r="AH286" i="14"/>
  <c r="AO286" i="14"/>
  <c r="V488" i="14"/>
  <c r="X488" i="14"/>
  <c r="Y488" i="14"/>
  <c r="Z488" i="14"/>
  <c r="AA488" i="14"/>
  <c r="AH488" i="14"/>
  <c r="AJ488" i="14"/>
  <c r="AO488" i="14"/>
  <c r="T262" i="14"/>
  <c r="U262" i="14"/>
  <c r="V262" i="14"/>
  <c r="W262" i="14"/>
  <c r="X262" i="14"/>
  <c r="Y262" i="14"/>
  <c r="Z262" i="14"/>
  <c r="AA262" i="14"/>
  <c r="AH262" i="14"/>
  <c r="AJ262" i="14"/>
  <c r="AO262" i="14"/>
  <c r="T905" i="14"/>
  <c r="U905" i="14"/>
  <c r="V905" i="14"/>
  <c r="W905" i="14"/>
  <c r="X905" i="14"/>
  <c r="Y905" i="14"/>
  <c r="Z905" i="14"/>
  <c r="AA905" i="14"/>
  <c r="AH905" i="14"/>
  <c r="AJ905" i="14"/>
  <c r="AO905" i="14"/>
  <c r="V646" i="14"/>
  <c r="X646" i="14"/>
  <c r="Y646" i="14"/>
  <c r="Z646" i="14"/>
  <c r="AA646" i="14"/>
  <c r="AH646" i="14"/>
  <c r="AJ646" i="14"/>
  <c r="AO646" i="14"/>
  <c r="V264" i="14"/>
  <c r="X264" i="14"/>
  <c r="Y264" i="14"/>
  <c r="Z264" i="14"/>
  <c r="AA264" i="14"/>
  <c r="AH264" i="14"/>
  <c r="AO264" i="14"/>
  <c r="T159" i="14"/>
  <c r="U159" i="14"/>
  <c r="V159" i="14"/>
  <c r="W159" i="14"/>
  <c r="X159" i="14"/>
  <c r="Y159" i="14"/>
  <c r="Z159" i="14"/>
  <c r="AA159" i="14"/>
  <c r="AH159" i="14"/>
  <c r="AO159" i="14"/>
  <c r="T803" i="14"/>
  <c r="U803" i="14"/>
  <c r="V803" i="14"/>
  <c r="W803" i="14"/>
  <c r="X803" i="14"/>
  <c r="Y803" i="14"/>
  <c r="Z803" i="14"/>
  <c r="AA803" i="14"/>
  <c r="AH803" i="14"/>
  <c r="AJ803" i="14"/>
  <c r="AO803" i="14"/>
  <c r="T649" i="14"/>
  <c r="U649" i="14"/>
  <c r="V649" i="14"/>
  <c r="W649" i="14"/>
  <c r="X649" i="14"/>
  <c r="Y649" i="14"/>
  <c r="Z649" i="14"/>
  <c r="AA649" i="14"/>
  <c r="AH649" i="14"/>
  <c r="AJ649" i="14"/>
  <c r="AO649" i="14"/>
  <c r="V768" i="14"/>
  <c r="X768" i="14"/>
  <c r="Y768" i="14"/>
  <c r="Z768" i="14"/>
  <c r="AA768" i="14"/>
  <c r="AH768" i="14"/>
  <c r="AJ768" i="14"/>
  <c r="AO768" i="14"/>
  <c r="T440" i="14"/>
  <c r="U440" i="14"/>
  <c r="V440" i="14"/>
  <c r="W440" i="14"/>
  <c r="X440" i="14"/>
  <c r="Y440" i="14"/>
  <c r="Z440" i="14"/>
  <c r="AA440" i="14"/>
  <c r="AH440" i="14"/>
  <c r="AO440" i="14"/>
  <c r="T23" i="14"/>
  <c r="U23" i="14"/>
  <c r="V23" i="14"/>
  <c r="W23" i="14"/>
  <c r="X23" i="14"/>
  <c r="Y23" i="14"/>
  <c r="Z23" i="14"/>
  <c r="AA23" i="14"/>
  <c r="AH23" i="14"/>
  <c r="AO23" i="14"/>
  <c r="V290" i="14"/>
  <c r="X290" i="14"/>
  <c r="Y290" i="14"/>
  <c r="Z290" i="14"/>
  <c r="AA290" i="14"/>
  <c r="AH290" i="14"/>
  <c r="AO290" i="14"/>
  <c r="T333" i="14"/>
  <c r="U333" i="14"/>
  <c r="V333" i="14"/>
  <c r="W333" i="14"/>
  <c r="X333" i="14"/>
  <c r="Y333" i="14"/>
  <c r="Z333" i="14"/>
  <c r="AA333" i="14"/>
  <c r="AH333" i="14"/>
  <c r="AO333" i="14"/>
  <c r="V545" i="14"/>
  <c r="X545" i="14"/>
  <c r="Y545" i="14"/>
  <c r="Z545" i="14"/>
  <c r="AA545" i="14"/>
  <c r="AH545" i="14"/>
  <c r="AJ545" i="14"/>
  <c r="AO545" i="14"/>
  <c r="T617" i="14"/>
  <c r="U617" i="14"/>
  <c r="V617" i="14"/>
  <c r="W617" i="14"/>
  <c r="X617" i="14"/>
  <c r="Y617" i="14"/>
  <c r="Z617" i="14"/>
  <c r="AA617" i="14"/>
  <c r="AH617" i="14"/>
  <c r="AJ617" i="14"/>
  <c r="AO617" i="14"/>
  <c r="T330" i="14"/>
  <c r="U330" i="14"/>
  <c r="V330" i="14"/>
  <c r="W330" i="14"/>
  <c r="X330" i="14"/>
  <c r="Y330" i="14"/>
  <c r="Z330" i="14"/>
  <c r="AA330" i="14"/>
  <c r="AO330" i="14"/>
  <c r="T331" i="14"/>
  <c r="U331" i="14"/>
  <c r="V331" i="14"/>
  <c r="W331" i="14"/>
  <c r="X331" i="14"/>
  <c r="Y331" i="14"/>
  <c r="Z331" i="14"/>
  <c r="AA331" i="14"/>
  <c r="AH331" i="14"/>
  <c r="AO331" i="14"/>
  <c r="V439" i="14"/>
  <c r="X439" i="14"/>
  <c r="Y439" i="14"/>
  <c r="Z439" i="14"/>
  <c r="AA439" i="14"/>
  <c r="AH439" i="14"/>
  <c r="AO439" i="14"/>
  <c r="T908" i="14"/>
  <c r="U908" i="14"/>
  <c r="V908" i="14"/>
  <c r="W908" i="14"/>
  <c r="X908" i="14"/>
  <c r="Y908" i="14"/>
  <c r="Z908" i="14"/>
  <c r="AA908" i="14"/>
  <c r="AH908" i="14"/>
  <c r="AJ908" i="14"/>
  <c r="AO908" i="14"/>
  <c r="V654" i="14"/>
  <c r="X654" i="14"/>
  <c r="Y654" i="14"/>
  <c r="Z654" i="14"/>
  <c r="AA654" i="14"/>
  <c r="AJ654" i="14"/>
  <c r="AO654" i="14"/>
  <c r="T397" i="14"/>
  <c r="U397" i="14"/>
  <c r="V397" i="14"/>
  <c r="W397" i="14"/>
  <c r="X397" i="14"/>
  <c r="Y397" i="14"/>
  <c r="Z397" i="14"/>
  <c r="AA397" i="14"/>
  <c r="AJ397" i="14"/>
  <c r="AO397" i="14"/>
  <c r="T809" i="14"/>
  <c r="U809" i="14"/>
  <c r="V809" i="14"/>
  <c r="W809" i="14"/>
  <c r="X809" i="14"/>
  <c r="Y809" i="14"/>
  <c r="Z809" i="14"/>
  <c r="AA809" i="14"/>
  <c r="AO809" i="14"/>
  <c r="T191" i="14"/>
  <c r="U191" i="14"/>
  <c r="V191" i="14"/>
  <c r="W191" i="14"/>
  <c r="X191" i="14"/>
  <c r="Y191" i="14"/>
  <c r="Z191" i="14"/>
  <c r="AA191" i="14"/>
  <c r="AH191" i="14"/>
  <c r="AO191" i="14"/>
  <c r="V622" i="14"/>
  <c r="X622" i="14"/>
  <c r="Y622" i="14"/>
  <c r="Z622" i="14"/>
  <c r="AA622" i="14"/>
  <c r="AH622" i="14"/>
  <c r="AJ622" i="14"/>
  <c r="AO622" i="14"/>
  <c r="T620" i="14"/>
  <c r="U620" i="14"/>
  <c r="V620" i="14"/>
  <c r="W620" i="14"/>
  <c r="X620" i="14"/>
  <c r="Y620" i="14"/>
  <c r="Z620" i="14"/>
  <c r="AA620" i="14"/>
  <c r="AJ620" i="14"/>
  <c r="AO620" i="14"/>
  <c r="T996" i="14"/>
  <c r="U996" i="14"/>
  <c r="V996" i="14"/>
  <c r="W996" i="14"/>
  <c r="X996" i="14"/>
  <c r="Y996" i="14"/>
  <c r="Z996" i="14"/>
  <c r="AA996" i="14"/>
  <c r="AH996" i="14"/>
  <c r="AJ996" i="14"/>
  <c r="AO996" i="14"/>
  <c r="T14" i="14"/>
  <c r="U14" i="14"/>
  <c r="V14" i="14"/>
  <c r="W14" i="14"/>
  <c r="X14" i="14"/>
  <c r="Y14" i="14"/>
  <c r="Z14" i="14"/>
  <c r="AA14" i="14"/>
  <c r="AH14" i="14"/>
  <c r="AO14" i="14"/>
  <c r="T13" i="14"/>
  <c r="U13" i="14"/>
  <c r="V13" i="14"/>
  <c r="W13" i="14"/>
  <c r="X13" i="14"/>
  <c r="Y13" i="14"/>
  <c r="Z13" i="14"/>
  <c r="AA13" i="14"/>
  <c r="AH13" i="14"/>
  <c r="AO13" i="14"/>
  <c r="T25" i="14"/>
  <c r="U25" i="14"/>
  <c r="V25" i="14"/>
  <c r="W25" i="14"/>
  <c r="X25" i="14"/>
  <c r="Y25" i="14"/>
  <c r="Z25" i="14"/>
  <c r="AA25" i="14"/>
  <c r="AO25" i="14"/>
  <c r="T20" i="14"/>
  <c r="U20" i="14"/>
  <c r="V20" i="14"/>
  <c r="W20" i="14"/>
  <c r="X20" i="14"/>
  <c r="Y20" i="14"/>
  <c r="Z20" i="14"/>
  <c r="AA20" i="14"/>
  <c r="AH20" i="14"/>
  <c r="AO20" i="14"/>
  <c r="T64" i="14"/>
  <c r="U64" i="14"/>
  <c r="V64" i="14"/>
  <c r="W64" i="14"/>
  <c r="X64" i="14"/>
  <c r="Y64" i="14"/>
  <c r="Z64" i="14"/>
  <c r="AA64" i="14"/>
  <c r="AO64" i="14"/>
  <c r="T49" i="14"/>
  <c r="U49" i="14"/>
  <c r="V49" i="14"/>
  <c r="W49" i="14"/>
  <c r="X49" i="14"/>
  <c r="Y49" i="14"/>
  <c r="Z49" i="14"/>
  <c r="AA49" i="14"/>
  <c r="AO49" i="14"/>
  <c r="T15" i="14"/>
  <c r="U15" i="14"/>
  <c r="V15" i="14"/>
  <c r="W15" i="14"/>
  <c r="X15" i="14"/>
  <c r="Y15" i="14"/>
  <c r="Z15" i="14"/>
  <c r="AA15" i="14"/>
  <c r="AO15" i="14"/>
  <c r="V27" i="14"/>
  <c r="X27" i="14"/>
  <c r="Y27" i="14"/>
  <c r="Z27" i="14"/>
  <c r="AA27" i="14"/>
  <c r="AH27" i="14"/>
  <c r="AO27" i="14"/>
  <c r="T16" i="14"/>
  <c r="U16" i="14"/>
  <c r="V16" i="14"/>
  <c r="W16" i="14"/>
  <c r="X16" i="14"/>
  <c r="Y16" i="14"/>
  <c r="Z16" i="14"/>
  <c r="AA16" i="14"/>
  <c r="AH16" i="14"/>
  <c r="AO16" i="14"/>
  <c r="T430" i="14"/>
  <c r="U430" i="14"/>
  <c r="V430" i="14"/>
  <c r="W430" i="14"/>
  <c r="X430" i="14"/>
  <c r="Y430" i="14"/>
  <c r="Z430" i="14"/>
  <c r="AA430" i="14"/>
  <c r="AJ430" i="14"/>
  <c r="AO430" i="14"/>
  <c r="T634" i="14"/>
  <c r="U634" i="14"/>
  <c r="V634" i="14"/>
  <c r="W634" i="14"/>
  <c r="X634" i="14"/>
  <c r="Y634" i="14"/>
  <c r="Z634" i="14"/>
  <c r="AA634" i="14"/>
  <c r="AJ634" i="14"/>
  <c r="AO634" i="14"/>
  <c r="V9" i="14"/>
  <c r="W9" i="14"/>
  <c r="X9" i="14"/>
  <c r="Y9" i="14"/>
  <c r="Z9" i="14"/>
  <c r="AA9" i="14"/>
  <c r="AH9" i="14"/>
  <c r="AO9" i="14"/>
  <c r="V90" i="14"/>
  <c r="X90" i="14"/>
  <c r="Y90" i="14"/>
  <c r="Z90" i="14"/>
  <c r="AA90" i="14"/>
  <c r="AH90" i="14"/>
  <c r="AO90" i="14"/>
  <c r="V284" i="14"/>
  <c r="X284" i="14"/>
  <c r="Y284" i="14"/>
  <c r="Z284" i="14"/>
  <c r="AA284" i="14"/>
  <c r="AH284" i="14"/>
  <c r="AO284" i="14"/>
  <c r="V21" i="14"/>
  <c r="X21" i="14"/>
  <c r="Y21" i="14"/>
  <c r="Z21" i="14"/>
  <c r="AA21" i="14"/>
  <c r="AH21" i="14"/>
  <c r="AO21" i="14"/>
  <c r="V109" i="14"/>
  <c r="X109" i="14"/>
  <c r="Y109" i="14"/>
  <c r="Z109" i="14"/>
  <c r="AA109" i="14"/>
  <c r="AH109" i="14"/>
  <c r="AO109" i="14"/>
  <c r="V35" i="14"/>
  <c r="X35" i="14"/>
  <c r="Y35" i="14"/>
  <c r="Z35" i="14"/>
  <c r="AA35" i="14"/>
  <c r="AO35" i="14"/>
  <c r="V325" i="14"/>
  <c r="X325" i="14"/>
  <c r="Y325" i="14"/>
  <c r="Z325" i="14"/>
  <c r="AA325" i="14"/>
  <c r="AH325" i="14"/>
  <c r="AO325" i="14"/>
  <c r="V393" i="14"/>
  <c r="X393" i="14"/>
  <c r="Y393" i="14"/>
  <c r="Z393" i="14"/>
  <c r="AA393" i="14"/>
  <c r="AH393" i="14"/>
  <c r="AJ393" i="14"/>
  <c r="AO393" i="14"/>
  <c r="V431" i="14"/>
  <c r="X431" i="14"/>
  <c r="Y431" i="14"/>
  <c r="Z431" i="14"/>
  <c r="AA431" i="14"/>
  <c r="AH431" i="14"/>
  <c r="AJ431" i="14"/>
  <c r="AO431" i="14"/>
  <c r="V391" i="14"/>
  <c r="X391" i="14"/>
  <c r="Y391" i="14"/>
  <c r="Z391" i="14"/>
  <c r="AA391" i="14"/>
  <c r="AJ391" i="14"/>
  <c r="AO391" i="14"/>
  <c r="T34" i="14"/>
  <c r="U34" i="14"/>
  <c r="V34" i="14"/>
  <c r="W34" i="14"/>
  <c r="X34" i="14"/>
  <c r="Y34" i="14"/>
  <c r="Z34" i="14"/>
  <c r="AA34" i="14"/>
  <c r="AO34" i="14"/>
  <c r="T10" i="14"/>
  <c r="U10" i="14"/>
  <c r="V10" i="14"/>
  <c r="W10" i="14"/>
  <c r="X10" i="14"/>
  <c r="Y10" i="14"/>
  <c r="Z10" i="14"/>
  <c r="AA10" i="14"/>
  <c r="AH10" i="14"/>
  <c r="AO10" i="14"/>
  <c r="V19" i="14"/>
  <c r="X19" i="14"/>
  <c r="Y19" i="14"/>
  <c r="Z19" i="14"/>
  <c r="AA19" i="14"/>
  <c r="AH19" i="14"/>
  <c r="AO19" i="14"/>
  <c r="T110" i="14"/>
  <c r="U110" i="14"/>
  <c r="V110" i="14"/>
  <c r="W110" i="14"/>
  <c r="X110" i="14"/>
  <c r="Y110" i="14"/>
  <c r="Z110" i="14"/>
  <c r="AA110" i="14"/>
  <c r="AH110" i="14"/>
  <c r="AO110" i="14"/>
  <c r="T71" i="14"/>
  <c r="U71" i="14"/>
  <c r="V71" i="14"/>
  <c r="W71" i="14"/>
  <c r="X71" i="14"/>
  <c r="Y71" i="14"/>
  <c r="Z71" i="14"/>
  <c r="AA71" i="14"/>
  <c r="AO71" i="14"/>
  <c r="V216" i="14"/>
  <c r="X216" i="14"/>
  <c r="Y216" i="14"/>
  <c r="Z216" i="14"/>
  <c r="AA216" i="14"/>
  <c r="AH216" i="14"/>
  <c r="AO216" i="14"/>
  <c r="T763" i="14"/>
  <c r="U763" i="14"/>
  <c r="V763" i="14"/>
  <c r="W763" i="14"/>
  <c r="X763" i="14"/>
  <c r="Y763" i="14"/>
  <c r="Z763" i="14"/>
  <c r="AA763" i="14"/>
  <c r="AH763" i="14"/>
  <c r="AJ763" i="14"/>
  <c r="AO763" i="14"/>
  <c r="T433" i="14"/>
  <c r="U433" i="14"/>
  <c r="V433" i="14"/>
  <c r="W433" i="14"/>
  <c r="X433" i="14"/>
  <c r="Y433" i="14"/>
  <c r="Z433" i="14"/>
  <c r="AA433" i="14"/>
  <c r="AH433" i="14"/>
  <c r="AO433" i="14"/>
  <c r="T432" i="14"/>
  <c r="U432" i="14"/>
  <c r="V432" i="14"/>
  <c r="W432" i="14"/>
  <c r="X432" i="14"/>
  <c r="Y432" i="14"/>
  <c r="Z432" i="14"/>
  <c r="AA432" i="14"/>
  <c r="AJ432" i="14"/>
  <c r="AO432" i="14"/>
  <c r="T879" i="14"/>
  <c r="U879" i="14"/>
  <c r="V879" i="14"/>
  <c r="W879" i="14"/>
  <c r="X879" i="14"/>
  <c r="Y879" i="14"/>
  <c r="Z879" i="14"/>
  <c r="AA879" i="14"/>
  <c r="AH879" i="14"/>
  <c r="AJ879" i="14"/>
  <c r="AO879" i="14"/>
  <c r="T762" i="14"/>
  <c r="U762" i="14"/>
  <c r="V762" i="14"/>
  <c r="W762" i="14"/>
  <c r="X762" i="14"/>
  <c r="Y762" i="14"/>
  <c r="Z762" i="14"/>
  <c r="AA762" i="14"/>
  <c r="AJ762" i="14"/>
  <c r="AO762" i="14"/>
  <c r="T72" i="14"/>
  <c r="U72" i="14"/>
  <c r="V72" i="14"/>
  <c r="W72" i="14"/>
  <c r="X72" i="14"/>
  <c r="Y72" i="14"/>
  <c r="Z72" i="14"/>
  <c r="AA72" i="14"/>
  <c r="AH72" i="14"/>
  <c r="AO72" i="14"/>
  <c r="T158" i="14"/>
  <c r="U158" i="14"/>
  <c r="V158" i="14"/>
  <c r="W158" i="14"/>
  <c r="X158" i="14"/>
  <c r="Y158" i="14"/>
  <c r="Z158" i="14"/>
  <c r="AA158" i="14"/>
  <c r="AH158" i="14"/>
  <c r="AO158" i="14"/>
  <c r="V217" i="14"/>
  <c r="X217" i="14"/>
  <c r="Y217" i="14"/>
  <c r="Z217" i="14"/>
  <c r="AA217" i="14"/>
  <c r="AO217" i="14"/>
  <c r="T613" i="14"/>
  <c r="U613" i="14"/>
  <c r="V613" i="14"/>
  <c r="W613" i="14"/>
  <c r="X613" i="14"/>
  <c r="Y613" i="14"/>
  <c r="Z613" i="14"/>
  <c r="AA613" i="14"/>
  <c r="AH613" i="14"/>
  <c r="AJ613" i="14"/>
  <c r="AO613" i="14"/>
  <c r="T538" i="14"/>
  <c r="U538" i="14"/>
  <c r="V538" i="14"/>
  <c r="W538" i="14"/>
  <c r="X538" i="14"/>
  <c r="Y538" i="14"/>
  <c r="Z538" i="14"/>
  <c r="AA538" i="14"/>
  <c r="AJ538" i="14"/>
  <c r="AO538" i="14"/>
  <c r="V612" i="14"/>
  <c r="X612" i="14"/>
  <c r="Y612" i="14"/>
  <c r="Z612" i="14"/>
  <c r="AA612" i="14"/>
  <c r="AH612" i="14"/>
  <c r="AJ612" i="14"/>
  <c r="AO612" i="14"/>
  <c r="T644" i="14"/>
  <c r="V644" i="14"/>
  <c r="X644" i="14"/>
  <c r="Y644" i="14"/>
  <c r="Z644" i="14"/>
  <c r="AA644" i="14"/>
  <c r="AH644" i="14"/>
  <c r="AJ644" i="14"/>
  <c r="AO644" i="14"/>
  <c r="V189" i="14"/>
  <c r="X189" i="14"/>
  <c r="Y189" i="14"/>
  <c r="Z189" i="14"/>
  <c r="AA189" i="14"/>
  <c r="AH189" i="14"/>
  <c r="AO189" i="14"/>
  <c r="T39" i="14"/>
  <c r="U39" i="14"/>
  <c r="V39" i="14"/>
  <c r="W39" i="14"/>
  <c r="X39" i="14"/>
  <c r="Y39" i="14"/>
  <c r="Z39" i="14"/>
  <c r="AA39" i="14"/>
  <c r="AH39" i="14"/>
  <c r="AO39" i="14"/>
  <c r="V188" i="14"/>
  <c r="X188" i="14"/>
  <c r="Y188" i="14"/>
  <c r="Z188" i="14"/>
  <c r="AA188" i="14"/>
  <c r="AO188" i="14"/>
  <c r="V436" i="14"/>
  <c r="X436" i="14"/>
  <c r="Y436" i="14"/>
  <c r="Z436" i="14"/>
  <c r="AA436" i="14"/>
  <c r="AH436" i="14"/>
  <c r="AO436" i="14"/>
  <c r="T651" i="14"/>
  <c r="U651" i="14"/>
  <c r="V651" i="14"/>
  <c r="W651" i="14"/>
  <c r="X651" i="14"/>
  <c r="Y651" i="14"/>
  <c r="Z651" i="14"/>
  <c r="AA651" i="14"/>
  <c r="AH651" i="14"/>
  <c r="AJ651" i="14"/>
  <c r="AO651" i="14"/>
  <c r="V650" i="14"/>
  <c r="X650" i="14"/>
  <c r="Y650" i="14"/>
  <c r="Z650" i="14"/>
  <c r="AA650" i="14"/>
  <c r="AH650" i="14"/>
  <c r="AJ650" i="14"/>
  <c r="AO650" i="14"/>
  <c r="T77" i="14"/>
  <c r="U77" i="14"/>
  <c r="V77" i="14"/>
  <c r="W77" i="14"/>
  <c r="X77" i="14"/>
  <c r="Y77" i="14"/>
  <c r="Z77" i="14"/>
  <c r="AA77" i="14"/>
  <c r="AH77" i="14"/>
  <c r="AO77" i="14"/>
  <c r="T92" i="14"/>
  <c r="U92" i="14"/>
  <c r="V92" i="14"/>
  <c r="W92" i="14"/>
  <c r="X92" i="14"/>
  <c r="Y92" i="14"/>
  <c r="Z92" i="14"/>
  <c r="AA92" i="14"/>
  <c r="AH92" i="14"/>
  <c r="AO92" i="14"/>
  <c r="T74" i="14"/>
  <c r="U74" i="14"/>
  <c r="V74" i="14"/>
  <c r="W74" i="14"/>
  <c r="X74" i="14"/>
  <c r="Y74" i="14"/>
  <c r="Z74" i="14"/>
  <c r="AA74" i="14"/>
  <c r="AH74" i="14"/>
  <c r="AO74" i="14"/>
  <c r="T73" i="14"/>
  <c r="U73" i="14"/>
  <c r="V73" i="14"/>
  <c r="W73" i="14"/>
  <c r="X73" i="14"/>
  <c r="Y73" i="14"/>
  <c r="Z73" i="14"/>
  <c r="AA73" i="14"/>
  <c r="AO73" i="14"/>
  <c r="T332" i="14"/>
  <c r="U332" i="14"/>
  <c r="V332" i="14"/>
  <c r="W332" i="14"/>
  <c r="X332" i="14"/>
  <c r="Y332" i="14"/>
  <c r="Z332" i="14"/>
  <c r="AA332" i="14"/>
  <c r="AH332" i="14"/>
  <c r="AO332" i="14"/>
  <c r="V355" i="14"/>
  <c r="X355" i="14"/>
  <c r="Y355" i="14"/>
  <c r="Z355" i="14"/>
  <c r="AA355" i="14"/>
  <c r="AH355" i="14"/>
  <c r="AO355" i="14"/>
  <c r="T289" i="14"/>
  <c r="U289" i="14"/>
  <c r="V289" i="14"/>
  <c r="W289" i="14"/>
  <c r="X289" i="14"/>
  <c r="Y289" i="14"/>
  <c r="Z289" i="14"/>
  <c r="AA289" i="14"/>
  <c r="AH289" i="14"/>
  <c r="AO289" i="14"/>
  <c r="V544" i="14"/>
  <c r="X544" i="14"/>
  <c r="Y544" i="14"/>
  <c r="Z544" i="14"/>
  <c r="AA544" i="14"/>
  <c r="AH544" i="14"/>
  <c r="AJ544" i="14"/>
  <c r="AO544" i="14"/>
  <c r="T495" i="14"/>
  <c r="U495" i="14"/>
  <c r="V495" i="14"/>
  <c r="W495" i="14"/>
  <c r="X495" i="14"/>
  <c r="Y495" i="14"/>
  <c r="Z495" i="14"/>
  <c r="AA495" i="14"/>
  <c r="AH495" i="14"/>
  <c r="AO495" i="14"/>
  <c r="V400" i="14"/>
  <c r="X400" i="14"/>
  <c r="Y400" i="14"/>
  <c r="Z400" i="14"/>
  <c r="AA400" i="14"/>
  <c r="AO400" i="14"/>
  <c r="T774" i="14"/>
  <c r="U774" i="14"/>
  <c r="V774" i="14"/>
  <c r="W774" i="14"/>
  <c r="X774" i="14"/>
  <c r="Y774" i="14"/>
  <c r="Z774" i="14"/>
  <c r="AA774" i="14"/>
  <c r="AJ774" i="14"/>
  <c r="AO774" i="14"/>
  <c r="V775" i="14"/>
  <c r="X775" i="14"/>
  <c r="Y775" i="14"/>
  <c r="Z775" i="14"/>
  <c r="AA775" i="14"/>
  <c r="AH775" i="14"/>
  <c r="AJ775" i="14"/>
  <c r="AO775" i="14"/>
  <c r="T907" i="14"/>
  <c r="U907" i="14"/>
  <c r="V907" i="14"/>
  <c r="W907" i="14"/>
  <c r="X907" i="14"/>
  <c r="Y907" i="14"/>
  <c r="Z907" i="14"/>
  <c r="AA907" i="14"/>
  <c r="AJ907" i="14"/>
  <c r="AO907" i="14"/>
  <c r="T956" i="14"/>
  <c r="U956" i="14"/>
  <c r="V956" i="14"/>
  <c r="W956" i="14"/>
  <c r="X956" i="14"/>
  <c r="Y956" i="14"/>
  <c r="Z956" i="14"/>
  <c r="AA956" i="14"/>
  <c r="AH956" i="14"/>
  <c r="AJ956" i="14"/>
  <c r="AO956" i="14"/>
  <c r="V889" i="14"/>
  <c r="X889" i="14"/>
  <c r="Y889" i="14"/>
  <c r="Z889" i="14"/>
  <c r="AA889" i="14"/>
  <c r="AH889" i="14"/>
  <c r="AJ889" i="14"/>
  <c r="AO889" i="14"/>
  <c r="T779" i="14"/>
  <c r="U779" i="14"/>
  <c r="V779" i="14"/>
  <c r="W779" i="14"/>
  <c r="X779" i="14"/>
  <c r="Y779" i="14"/>
  <c r="Z779" i="14"/>
  <c r="AA779" i="14"/>
  <c r="AH779" i="14"/>
  <c r="AJ779" i="14"/>
  <c r="AO779" i="14"/>
  <c r="T403" i="14"/>
  <c r="U403" i="14"/>
  <c r="V403" i="14"/>
  <c r="W403" i="14"/>
  <c r="X403" i="14"/>
  <c r="Y403" i="14"/>
  <c r="Z403" i="14"/>
  <c r="AA403" i="14"/>
  <c r="AH403" i="14"/>
  <c r="AO403" i="14"/>
  <c r="T498" i="14"/>
  <c r="U498" i="14"/>
  <c r="V498" i="14"/>
  <c r="W498" i="14"/>
  <c r="X498" i="14"/>
  <c r="Y498" i="14"/>
  <c r="Z498" i="14"/>
  <c r="AA498" i="14"/>
  <c r="AH498" i="14"/>
  <c r="AO498" i="14"/>
  <c r="T623" i="14"/>
  <c r="U623" i="14"/>
  <c r="V623" i="14"/>
  <c r="W623" i="14"/>
  <c r="X623" i="14"/>
  <c r="Y623" i="14"/>
  <c r="Z623" i="14"/>
  <c r="AA623" i="14"/>
  <c r="AH623" i="14"/>
  <c r="AO623" i="14"/>
  <c r="T618" i="14"/>
  <c r="U618" i="14"/>
  <c r="V618" i="14"/>
  <c r="AD618" i="14" s="1"/>
  <c r="W618" i="14"/>
  <c r="X618" i="14"/>
  <c r="Y618" i="14"/>
  <c r="Z618" i="14"/>
  <c r="AA618" i="14"/>
  <c r="AO618" i="14"/>
  <c r="T995" i="14"/>
  <c r="U995" i="14"/>
  <c r="V995" i="14"/>
  <c r="W995" i="14"/>
  <c r="X995" i="14"/>
  <c r="Y995" i="14"/>
  <c r="Z995" i="14"/>
  <c r="AA995" i="14"/>
  <c r="AJ995" i="14"/>
  <c r="AO995" i="14"/>
  <c r="V496" i="14"/>
  <c r="X496" i="14"/>
  <c r="Y496" i="14"/>
  <c r="Z496" i="14"/>
  <c r="AA496" i="14"/>
  <c r="AO496" i="14"/>
  <c r="T50" i="14"/>
  <c r="U50" i="14"/>
  <c r="V50" i="14"/>
  <c r="W50" i="14"/>
  <c r="X50" i="14"/>
  <c r="Y50" i="14"/>
  <c r="Z50" i="14"/>
  <c r="AA50" i="14"/>
  <c r="AO50" i="14"/>
  <c r="T30" i="14"/>
  <c r="U30" i="14"/>
  <c r="V30" i="14"/>
  <c r="W30" i="14"/>
  <c r="X30" i="14"/>
  <c r="Y30" i="14"/>
  <c r="Z30" i="14"/>
  <c r="AA30" i="14"/>
  <c r="AO30" i="14"/>
  <c r="T604" i="14"/>
  <c r="U604" i="14"/>
  <c r="V604" i="14"/>
  <c r="W604" i="14"/>
  <c r="X604" i="14"/>
  <c r="Y604" i="14"/>
  <c r="Z604" i="14"/>
  <c r="AA604" i="14"/>
  <c r="AJ604" i="14"/>
  <c r="AO604" i="14"/>
  <c r="T32" i="14"/>
  <c r="U32" i="14"/>
  <c r="V32" i="14"/>
  <c r="W32" i="14"/>
  <c r="X32" i="14"/>
  <c r="Y32" i="14"/>
  <c r="Z32" i="14"/>
  <c r="AA32" i="14"/>
  <c r="AH32" i="14"/>
  <c r="AO32" i="14"/>
  <c r="T51" i="14"/>
  <c r="U51" i="14"/>
  <c r="V51" i="14"/>
  <c r="W51" i="14"/>
  <c r="X51" i="14"/>
  <c r="Y51" i="14"/>
  <c r="Z51" i="14"/>
  <c r="AA51" i="14"/>
  <c r="AO51" i="14"/>
  <c r="T76" i="14"/>
  <c r="U76" i="14"/>
  <c r="V76" i="14"/>
  <c r="W76" i="14"/>
  <c r="X76" i="14"/>
  <c r="Y76" i="14"/>
  <c r="Z76" i="14"/>
  <c r="AA76" i="14"/>
  <c r="AH76" i="14"/>
  <c r="AO76" i="14"/>
  <c r="V44" i="14"/>
  <c r="X44" i="14"/>
  <c r="Y44" i="14"/>
  <c r="Z44" i="14"/>
  <c r="AA44" i="14"/>
  <c r="AH44" i="14"/>
  <c r="AO44" i="14"/>
  <c r="T57" i="14"/>
  <c r="U57" i="14"/>
  <c r="V57" i="14"/>
  <c r="W57" i="14"/>
  <c r="X57" i="14"/>
  <c r="Y57" i="14"/>
  <c r="Z57" i="14"/>
  <c r="AA57" i="14"/>
  <c r="AH57" i="14"/>
  <c r="AO57" i="14"/>
  <c r="T60" i="14"/>
  <c r="U60" i="14"/>
  <c r="V60" i="14"/>
  <c r="W60" i="14"/>
  <c r="X60" i="14"/>
  <c r="Y60" i="14"/>
  <c r="Z60" i="14"/>
  <c r="AA60" i="14"/>
  <c r="AH60" i="14"/>
  <c r="AO60" i="14"/>
  <c r="T478" i="14"/>
  <c r="U478" i="14"/>
  <c r="V478" i="14"/>
  <c r="W478" i="14"/>
  <c r="X478" i="14"/>
  <c r="Y478" i="14"/>
  <c r="Z478" i="14"/>
  <c r="AA478" i="14"/>
  <c r="AO478" i="14"/>
  <c r="T127" i="14"/>
  <c r="U127" i="14"/>
  <c r="V127" i="14"/>
  <c r="W127" i="14"/>
  <c r="X127" i="14"/>
  <c r="Y127" i="14"/>
  <c r="Z127" i="14"/>
  <c r="AA127" i="14"/>
  <c r="AO127" i="14"/>
  <c r="T875" i="14"/>
  <c r="U875" i="14"/>
  <c r="V875" i="14"/>
  <c r="W875" i="14"/>
  <c r="X875" i="14"/>
  <c r="Y875" i="14"/>
  <c r="Z875" i="14"/>
  <c r="AA875" i="14"/>
  <c r="AJ875" i="14"/>
  <c r="AO875" i="14"/>
  <c r="T530" i="14"/>
  <c r="U530" i="14"/>
  <c r="V530" i="14"/>
  <c r="W530" i="14"/>
  <c r="X530" i="14"/>
  <c r="Y530" i="14"/>
  <c r="Z530" i="14"/>
  <c r="AA530" i="14"/>
  <c r="AJ530" i="14"/>
  <c r="AO530" i="14"/>
  <c r="T876" i="14"/>
  <c r="U876" i="14"/>
  <c r="V876" i="14"/>
  <c r="W876" i="14"/>
  <c r="X876" i="14"/>
  <c r="Y876" i="14"/>
  <c r="Z876" i="14"/>
  <c r="AA876" i="14"/>
  <c r="AJ876" i="14"/>
  <c r="AO876" i="14"/>
  <c r="T55" i="14"/>
  <c r="U55" i="14"/>
  <c r="V55" i="14"/>
  <c r="W55" i="14"/>
  <c r="X55" i="14"/>
  <c r="Y55" i="14"/>
  <c r="Z55" i="14"/>
  <c r="AA55" i="14"/>
  <c r="AH55" i="14"/>
  <c r="AO55" i="14"/>
  <c r="T53" i="14"/>
  <c r="U53" i="14"/>
  <c r="V53" i="14"/>
  <c r="W53" i="14"/>
  <c r="X53" i="14"/>
  <c r="Y53" i="14"/>
  <c r="Z53" i="14"/>
  <c r="AA53" i="14"/>
  <c r="AH53" i="14"/>
  <c r="AO53" i="14"/>
  <c r="V54" i="14"/>
  <c r="X54" i="14"/>
  <c r="Y54" i="14"/>
  <c r="Z54" i="14"/>
  <c r="AA54" i="14"/>
  <c r="AH54" i="14"/>
  <c r="AO54" i="14"/>
  <c r="V101" i="14"/>
  <c r="X101" i="14"/>
  <c r="Y101" i="14"/>
  <c r="Z101" i="14"/>
  <c r="AA101" i="14"/>
  <c r="AH101" i="14"/>
  <c r="AO101" i="14"/>
  <c r="T58" i="14"/>
  <c r="U58" i="14"/>
  <c r="V58" i="14"/>
  <c r="W58" i="14"/>
  <c r="X58" i="14"/>
  <c r="Y58" i="14"/>
  <c r="Z58" i="14"/>
  <c r="AA58" i="14"/>
  <c r="AH58" i="14"/>
  <c r="AO58" i="14"/>
  <c r="T130" i="14"/>
  <c r="U130" i="14"/>
  <c r="V130" i="14"/>
  <c r="W130" i="14"/>
  <c r="X130" i="14"/>
  <c r="Y130" i="14"/>
  <c r="Z130" i="14"/>
  <c r="AA130" i="14"/>
  <c r="AH130" i="14"/>
  <c r="AO130" i="14"/>
  <c r="T484" i="14"/>
  <c r="U484" i="14"/>
  <c r="V484" i="14"/>
  <c r="W484" i="14"/>
  <c r="X484" i="14"/>
  <c r="Y484" i="14"/>
  <c r="Z484" i="14"/>
  <c r="AA484" i="14"/>
  <c r="AH484" i="14"/>
  <c r="AO484" i="14"/>
  <c r="T640" i="14"/>
  <c r="U640" i="14"/>
  <c r="V640" i="14"/>
  <c r="W640" i="14"/>
  <c r="X640" i="14"/>
  <c r="Y640" i="14"/>
  <c r="Z640" i="14"/>
  <c r="AA640" i="14"/>
  <c r="AH640" i="14"/>
  <c r="AJ640" i="14"/>
  <c r="AO640" i="14"/>
  <c r="T483" i="14"/>
  <c r="U483" i="14"/>
  <c r="V483" i="14"/>
  <c r="W483" i="14"/>
  <c r="X483" i="14"/>
  <c r="Y483" i="14"/>
  <c r="Z483" i="14"/>
  <c r="AA483" i="14"/>
  <c r="AH483" i="14"/>
  <c r="AJ483" i="14"/>
  <c r="AO483" i="14"/>
  <c r="T65" i="14"/>
  <c r="U65" i="14"/>
  <c r="V65" i="14"/>
  <c r="W65" i="14"/>
  <c r="X65" i="14"/>
  <c r="Y65" i="14"/>
  <c r="Z65" i="14"/>
  <c r="AA65" i="14"/>
  <c r="AO65" i="14"/>
  <c r="T639" i="14"/>
  <c r="U639" i="14"/>
  <c r="V639" i="14"/>
  <c r="W639" i="14"/>
  <c r="X639" i="14"/>
  <c r="Y639" i="14"/>
  <c r="Z639" i="14"/>
  <c r="AA639" i="14"/>
  <c r="AJ639" i="14"/>
  <c r="AO639" i="14"/>
  <c r="V187" i="14"/>
  <c r="X187" i="14"/>
  <c r="Y187" i="14"/>
  <c r="Z187" i="14"/>
  <c r="AA187" i="14"/>
  <c r="AO187" i="14"/>
  <c r="T882" i="14"/>
  <c r="U882" i="14"/>
  <c r="V882" i="14"/>
  <c r="W882" i="14"/>
  <c r="X882" i="14"/>
  <c r="Y882" i="14"/>
  <c r="Z882" i="14"/>
  <c r="AA882" i="14"/>
  <c r="AH882" i="14"/>
  <c r="AJ882" i="14"/>
  <c r="AO882" i="14"/>
  <c r="T285" i="14"/>
  <c r="U285" i="14"/>
  <c r="V285" i="14"/>
  <c r="W285" i="14"/>
  <c r="X285" i="14"/>
  <c r="Y285" i="14"/>
  <c r="Z285" i="14"/>
  <c r="AA285" i="14"/>
  <c r="AH285" i="14"/>
  <c r="AO285" i="14"/>
  <c r="T645" i="14"/>
  <c r="U645" i="14"/>
  <c r="V645" i="14"/>
  <c r="W645" i="14"/>
  <c r="X645" i="14"/>
  <c r="Y645" i="14"/>
  <c r="Z645" i="14"/>
  <c r="AA645" i="14"/>
  <c r="AH645" i="14"/>
  <c r="AJ645" i="14"/>
  <c r="AO645" i="14"/>
  <c r="V537" i="14"/>
  <c r="X537" i="14"/>
  <c r="Y537" i="14"/>
  <c r="Z537" i="14"/>
  <c r="AA537" i="14"/>
  <c r="AO537" i="14"/>
  <c r="V396" i="14"/>
  <c r="X396" i="14"/>
  <c r="Y396" i="14"/>
  <c r="Z396" i="14"/>
  <c r="AA396" i="14"/>
  <c r="AO396" i="14"/>
  <c r="T883" i="14"/>
  <c r="U883" i="14"/>
  <c r="V883" i="14"/>
  <c r="W883" i="14"/>
  <c r="X883" i="14"/>
  <c r="Y883" i="14"/>
  <c r="Z883" i="14"/>
  <c r="AA883" i="14"/>
  <c r="AJ883" i="14"/>
  <c r="AO883" i="14"/>
  <c r="T66" i="14"/>
  <c r="U66" i="14"/>
  <c r="V66" i="14"/>
  <c r="W66" i="14"/>
  <c r="X66" i="14"/>
  <c r="Y66" i="14"/>
  <c r="Z66" i="14"/>
  <c r="AA66" i="14"/>
  <c r="AO66" i="14"/>
  <c r="V401" i="14"/>
  <c r="X401" i="14"/>
  <c r="Y401" i="14"/>
  <c r="Z401" i="14"/>
  <c r="AA401" i="14"/>
  <c r="AO401" i="14"/>
  <c r="T941" i="14"/>
  <c r="U941" i="14"/>
  <c r="V941" i="14"/>
  <c r="W941" i="14"/>
  <c r="X941" i="14"/>
  <c r="Y941" i="14"/>
  <c r="Z941" i="14"/>
  <c r="AA941" i="14"/>
  <c r="AH941" i="14"/>
  <c r="AJ941" i="14"/>
  <c r="AO941" i="14"/>
  <c r="V890" i="14"/>
  <c r="X890" i="14"/>
  <c r="Y890" i="14"/>
  <c r="Z890" i="14"/>
  <c r="AA890" i="14"/>
  <c r="AH890" i="14"/>
  <c r="AJ890" i="14"/>
  <c r="AO890" i="14"/>
  <c r="T93" i="14"/>
  <c r="U93" i="14"/>
  <c r="V93" i="14"/>
  <c r="W93" i="14"/>
  <c r="X93" i="14"/>
  <c r="Y93" i="14"/>
  <c r="Z93" i="14"/>
  <c r="AA93" i="14"/>
  <c r="AH93" i="14"/>
  <c r="AO93" i="14"/>
  <c r="T657" i="14"/>
  <c r="U657" i="14"/>
  <c r="V657" i="14"/>
  <c r="W657" i="14"/>
  <c r="X657" i="14"/>
  <c r="Y657" i="14"/>
  <c r="Z657" i="14"/>
  <c r="AA657" i="14"/>
  <c r="AO657" i="14"/>
  <c r="G996" i="14"/>
  <c r="G620" i="14"/>
  <c r="G191" i="14"/>
  <c r="G809" i="14"/>
  <c r="G397" i="14"/>
  <c r="G908" i="14"/>
  <c r="G331" i="14"/>
  <c r="G330" i="14"/>
  <c r="G617" i="14"/>
  <c r="G333" i="14"/>
  <c r="G23" i="14"/>
  <c r="G440" i="14"/>
  <c r="G649" i="14"/>
  <c r="G803" i="14"/>
  <c r="G159" i="14"/>
  <c r="G905" i="14"/>
  <c r="G262" i="14"/>
  <c r="G286" i="14"/>
  <c r="G611" i="14"/>
  <c r="G131" i="14"/>
  <c r="G263" i="14"/>
  <c r="G38" i="14"/>
  <c r="G260" i="14"/>
  <c r="G608" i="14"/>
  <c r="G607" i="14"/>
  <c r="G91" i="14"/>
  <c r="G102" i="14"/>
  <c r="G52" i="14"/>
  <c r="G36" i="14"/>
  <c r="G8" i="14"/>
  <c r="G86" i="14"/>
  <c r="G759" i="14"/>
  <c r="G760" i="14"/>
  <c r="G605" i="14"/>
  <c r="G87" i="14"/>
  <c r="G147" i="14"/>
  <c r="G353" i="14"/>
  <c r="G156" i="14"/>
  <c r="G388" i="14"/>
  <c r="G657" i="14"/>
  <c r="G93" i="14"/>
  <c r="G941" i="14"/>
  <c r="G66" i="14"/>
  <c r="G883" i="14"/>
  <c r="G645" i="14"/>
  <c r="G285" i="14"/>
  <c r="G882" i="14"/>
  <c r="G639" i="14"/>
  <c r="G65" i="14"/>
  <c r="G483" i="14"/>
  <c r="G640" i="14"/>
  <c r="G484" i="14"/>
  <c r="G130" i="14"/>
  <c r="G58" i="14"/>
  <c r="G53" i="14"/>
  <c r="G55" i="14"/>
  <c r="G876" i="14"/>
  <c r="G530" i="14"/>
  <c r="G875" i="14"/>
  <c r="G127" i="14"/>
  <c r="G478" i="14"/>
  <c r="G60" i="14"/>
  <c r="G57" i="14"/>
  <c r="G76" i="14"/>
  <c r="G51" i="14"/>
  <c r="G32" i="14"/>
  <c r="G604" i="14"/>
  <c r="G30" i="14"/>
  <c r="G50" i="14"/>
  <c r="G995" i="14"/>
  <c r="G618" i="14"/>
  <c r="G623" i="14"/>
  <c r="G498" i="14"/>
  <c r="G403" i="14"/>
  <c r="G779" i="14"/>
  <c r="G956" i="14"/>
  <c r="G907" i="14"/>
  <c r="G774" i="14"/>
  <c r="G495" i="14"/>
  <c r="G289" i="14"/>
  <c r="G332" i="14"/>
  <c r="G73" i="14"/>
  <c r="G74" i="14"/>
  <c r="G92" i="14"/>
  <c r="G77" i="14"/>
  <c r="G651" i="14"/>
  <c r="G39" i="14"/>
  <c r="G538" i="14"/>
  <c r="G613" i="14"/>
  <c r="G158" i="14"/>
  <c r="G72" i="14"/>
  <c r="G762" i="14"/>
  <c r="G879" i="14"/>
  <c r="G432" i="14"/>
  <c r="G433" i="14"/>
  <c r="G763" i="14"/>
  <c r="G71" i="14"/>
  <c r="G110" i="14"/>
  <c r="G10" i="14"/>
  <c r="G34" i="14"/>
  <c r="G634" i="14"/>
  <c r="G430" i="14"/>
  <c r="G16" i="14"/>
  <c r="G15" i="14"/>
  <c r="G49" i="14"/>
  <c r="G64" i="14"/>
  <c r="G20" i="14"/>
  <c r="G25" i="14"/>
  <c r="G13" i="14"/>
  <c r="G14" i="14"/>
  <c r="G540" i="14"/>
  <c r="G878" i="14"/>
  <c r="G776" i="14"/>
  <c r="G942" i="14"/>
  <c r="G547" i="14"/>
  <c r="G891" i="14"/>
  <c r="G778" i="14"/>
  <c r="G548" i="14"/>
  <c r="G655" i="14"/>
  <c r="G546" i="14"/>
  <c r="G619" i="14"/>
  <c r="G892" i="14"/>
  <c r="G497" i="14"/>
  <c r="G656" i="14"/>
  <c r="G112" i="14"/>
  <c r="G939" i="14"/>
  <c r="G1061" i="14"/>
  <c r="G804" i="14"/>
  <c r="G807" i="14"/>
  <c r="G543" i="14"/>
  <c r="G616" i="14"/>
  <c r="G772" i="14"/>
  <c r="G886" i="14"/>
  <c r="G887" i="14"/>
  <c r="G808" i="14"/>
  <c r="G541" i="14"/>
  <c r="G491" i="14"/>
  <c r="G399" i="14"/>
  <c r="G160" i="14"/>
  <c r="G494" i="14"/>
  <c r="G190" i="14"/>
  <c r="G492" i="14"/>
  <c r="G288" i="14"/>
  <c r="G615" i="14"/>
  <c r="G493" i="14"/>
  <c r="G437" i="14"/>
  <c r="G398" i="14"/>
  <c r="G266" i="14"/>
  <c r="G329" i="14"/>
  <c r="G802" i="14"/>
  <c r="G994" i="14"/>
  <c r="G767" i="14"/>
  <c r="G539" i="14"/>
  <c r="G394" i="14"/>
  <c r="G489" i="14"/>
  <c r="G133" i="14"/>
  <c r="G134" i="14"/>
  <c r="G1057" i="14"/>
  <c r="G642" i="14"/>
  <c r="G535" i="14"/>
  <c r="G641" i="14"/>
  <c r="G149" i="14"/>
  <c r="G643" i="14"/>
  <c r="G764" i="14"/>
  <c r="G610" i="14"/>
  <c r="G261" i="14"/>
  <c r="G877" i="14"/>
  <c r="G326" i="14"/>
  <c r="G606" i="14"/>
  <c r="G128" i="14"/>
  <c r="G798" i="14"/>
  <c r="G758" i="14"/>
  <c r="G385" i="14"/>
  <c r="G477" i="14"/>
  <c r="G56" i="14"/>
  <c r="G43" i="14"/>
  <c r="G805" i="14"/>
  <c r="AP648" i="14" l="1"/>
  <c r="AP1092" i="14"/>
  <c r="AP799" i="14"/>
  <c r="AK64" i="15"/>
  <c r="AP259" i="14"/>
  <c r="W227" i="5"/>
  <c r="V231" i="5"/>
  <c r="W234" i="5"/>
  <c r="V238" i="5"/>
  <c r="V347" i="5"/>
  <c r="W346" i="5"/>
  <c r="W229" i="5"/>
  <c r="V233" i="5"/>
  <c r="V232" i="5"/>
  <c r="W228" i="5"/>
  <c r="AP878" i="14"/>
  <c r="AP955" i="14"/>
  <c r="AP397" i="14"/>
  <c r="AP941" i="14"/>
  <c r="AP1095" i="14"/>
  <c r="AP643" i="14"/>
  <c r="AP877" i="14"/>
  <c r="AP939" i="14"/>
  <c r="AP808" i="14"/>
  <c r="AP638" i="14"/>
  <c r="AP995" i="14"/>
  <c r="AP611" i="14"/>
  <c r="AP605" i="14"/>
  <c r="AP649" i="14"/>
  <c r="AP607" i="14"/>
  <c r="AP876" i="14"/>
  <c r="AP1001" i="14"/>
  <c r="AP882" i="14"/>
  <c r="AP772" i="14"/>
  <c r="T436" i="14"/>
  <c r="T938" i="14"/>
  <c r="W955" i="14"/>
  <c r="T955" i="14"/>
  <c r="AL955" i="14" s="1"/>
  <c r="AN955" i="14" s="1"/>
  <c r="W880" i="14"/>
  <c r="T885" i="14"/>
  <c r="AL885" i="14" s="1"/>
  <c r="AN885" i="14" s="1"/>
  <c r="W542" i="14"/>
  <c r="AP635" i="14"/>
  <c r="T35" i="14"/>
  <c r="AL35" i="14" s="1"/>
  <c r="AN35" i="14" s="1"/>
  <c r="W937" i="14"/>
  <c r="W434" i="14"/>
  <c r="T638" i="14"/>
  <c r="W537" i="14"/>
  <c r="AP956" i="14"/>
  <c r="AP803" i="14"/>
  <c r="AP608" i="14"/>
  <c r="AP889" i="14"/>
  <c r="AP646" i="14"/>
  <c r="AP954" i="14"/>
  <c r="AP477" i="14"/>
  <c r="AP604" i="14"/>
  <c r="AP545" i="14"/>
  <c r="T537" i="14"/>
  <c r="W889" i="14"/>
  <c r="T393" i="14"/>
  <c r="W259" i="14"/>
  <c r="W184" i="14"/>
  <c r="T486" i="14"/>
  <c r="T395" i="14"/>
  <c r="T19" i="14"/>
  <c r="T773" i="14"/>
  <c r="AL773" i="14" s="1"/>
  <c r="AN773" i="14" s="1"/>
  <c r="W885" i="14"/>
  <c r="W99" i="14"/>
  <c r="T635" i="14"/>
  <c r="W282" i="14"/>
  <c r="T889" i="14"/>
  <c r="AL889" i="14" s="1"/>
  <c r="AN889" i="14" s="1"/>
  <c r="W400" i="14"/>
  <c r="W100" i="14"/>
  <c r="T801" i="14"/>
  <c r="W644" i="14"/>
  <c r="T768" i="14"/>
  <c r="AL768" i="14" s="1"/>
  <c r="W287" i="14"/>
  <c r="T259" i="14"/>
  <c r="AL259" i="14" s="1"/>
  <c r="AN259" i="14" s="1"/>
  <c r="T652" i="14"/>
  <c r="T184" i="14"/>
  <c r="AL184" i="14" s="1"/>
  <c r="AN184" i="14" s="1"/>
  <c r="W486" i="14"/>
  <c r="W482" i="14"/>
  <c r="W393" i="14"/>
  <c r="W768" i="14"/>
  <c r="T287" i="14"/>
  <c r="T100" i="14"/>
  <c r="AL100" i="14" s="1"/>
  <c r="AN100" i="14" s="1"/>
  <c r="W647" i="14"/>
  <c r="W216" i="14"/>
  <c r="W909" i="14"/>
  <c r="T354" i="14"/>
  <c r="AL354" i="14" s="1"/>
  <c r="AN354" i="14" s="1"/>
  <c r="T126" i="14"/>
  <c r="AL126" i="14" s="1"/>
  <c r="AN126" i="14" s="1"/>
  <c r="W431" i="14"/>
  <c r="W533" i="14"/>
  <c r="T545" i="14"/>
  <c r="W531" i="14"/>
  <c r="T650" i="14"/>
  <c r="T284" i="14"/>
  <c r="T940" i="14"/>
  <c r="AL940" i="14" s="1"/>
  <c r="AN940" i="14" s="1"/>
  <c r="T653" i="14"/>
  <c r="T881" i="14"/>
  <c r="AL881" i="14" s="1"/>
  <c r="W799" i="14"/>
  <c r="AP883" i="14"/>
  <c r="T431" i="14"/>
  <c r="W545" i="14"/>
  <c r="W264" i="14"/>
  <c r="T533" i="14"/>
  <c r="T909" i="14"/>
  <c r="AL909" i="14" s="1"/>
  <c r="AN909" i="14" s="1"/>
  <c r="T647" i="14"/>
  <c r="T531" i="14"/>
  <c r="W354" i="14"/>
  <c r="W890" i="14"/>
  <c r="W650" i="14"/>
  <c r="W940" i="14"/>
  <c r="W653" i="14"/>
  <c r="W881" i="14"/>
  <c r="T799" i="14"/>
  <c r="W401" i="14"/>
  <c r="W90" i="14"/>
  <c r="T534" i="14"/>
  <c r="W37" i="14"/>
  <c r="T532" i="14"/>
  <c r="T101" i="14"/>
  <c r="AL101" i="14" s="1"/>
  <c r="AN101" i="14" s="1"/>
  <c r="W1059" i="14"/>
  <c r="T765" i="14"/>
  <c r="AP875" i="14"/>
  <c r="T109" i="14"/>
  <c r="AL109" i="14" s="1"/>
  <c r="AN109" i="14" s="1"/>
  <c r="T26" i="14"/>
  <c r="T6" i="14"/>
  <c r="AL6" i="14" s="1"/>
  <c r="AN6" i="14" s="1"/>
  <c r="W33" i="14"/>
  <c r="T21" i="14"/>
  <c r="W186" i="14"/>
  <c r="W392" i="14"/>
  <c r="W490" i="14"/>
  <c r="W479" i="14"/>
  <c r="W157" i="14"/>
  <c r="T88" i="14"/>
  <c r="AL88" i="14" s="1"/>
  <c r="AN88" i="14" s="1"/>
  <c r="T401" i="14"/>
  <c r="W101" i="14"/>
  <c r="W109" i="14"/>
  <c r="T90" i="14"/>
  <c r="AL90" i="14" s="1"/>
  <c r="AN90" i="14" s="1"/>
  <c r="T646" i="14"/>
  <c r="W26" i="14"/>
  <c r="T1059" i="14"/>
  <c r="AL1059" i="14" s="1"/>
  <c r="AN1059" i="14" s="1"/>
  <c r="W765" i="14"/>
  <c r="W534" i="14"/>
  <c r="T37" i="14"/>
  <c r="AL37" i="14" s="1"/>
  <c r="AN37" i="14" s="1"/>
  <c r="W532" i="14"/>
  <c r="T33" i="14"/>
  <c r="AL33" i="14" s="1"/>
  <c r="W496" i="14"/>
  <c r="W21" i="14"/>
  <c r="T186" i="14"/>
  <c r="AL186" i="14" s="1"/>
  <c r="AN186" i="14" s="1"/>
  <c r="W614" i="14"/>
  <c r="T490" i="14"/>
  <c r="T479" i="14"/>
  <c r="T157" i="14"/>
  <c r="AL157" i="14" s="1"/>
  <c r="AN157" i="14" s="1"/>
  <c r="W88" i="14"/>
  <c r="AP942" i="14"/>
  <c r="T389" i="14"/>
  <c r="T215" i="14"/>
  <c r="AL215" i="14" s="1"/>
  <c r="T777" i="14"/>
  <c r="AL777" i="14" s="1"/>
  <c r="AN777" i="14" s="1"/>
  <c r="T621" i="14"/>
  <c r="W769" i="14"/>
  <c r="W435" i="14"/>
  <c r="W480" i="14"/>
  <c r="T108" i="14"/>
  <c r="AL108" i="14" s="1"/>
  <c r="AN108" i="14" s="1"/>
  <c r="W355" i="14"/>
  <c r="W327" i="14"/>
  <c r="T290" i="14"/>
  <c r="AF53" i="14"/>
  <c r="W189" i="14"/>
  <c r="AP609" i="14"/>
  <c r="W544" i="14"/>
  <c r="W436" i="14"/>
  <c r="W19" i="14"/>
  <c r="W284" i="14"/>
  <c r="T9" i="14"/>
  <c r="AL9" i="14" s="1"/>
  <c r="AN9" i="14" s="1"/>
  <c r="T264" i="14"/>
  <c r="AL264" i="14" s="1"/>
  <c r="AN264" i="14" s="1"/>
  <c r="T5" i="14"/>
  <c r="AL5" i="14" s="1"/>
  <c r="W652" i="14"/>
  <c r="T542" i="14"/>
  <c r="T609" i="14"/>
  <c r="W800" i="14"/>
  <c r="T148" i="14"/>
  <c r="AL148" i="14" s="1"/>
  <c r="T44" i="14"/>
  <c r="T325" i="14"/>
  <c r="T890" i="14"/>
  <c r="AL890" i="14" s="1"/>
  <c r="AN890" i="14" s="1"/>
  <c r="T400" i="14"/>
  <c r="T216" i="14"/>
  <c r="AL216" i="14" s="1"/>
  <c r="AN216" i="14" s="1"/>
  <c r="W35" i="14"/>
  <c r="T132" i="14"/>
  <c r="AL132" i="14" s="1"/>
  <c r="AN132" i="14" s="1"/>
  <c r="W938" i="14"/>
  <c r="T906" i="14"/>
  <c r="AL906" i="14" s="1"/>
  <c r="AN906" i="14" s="1"/>
  <c r="W773" i="14"/>
  <c r="AF885" i="14"/>
  <c r="W438" i="14"/>
  <c r="T536" i="14"/>
  <c r="T487" i="14"/>
  <c r="W257" i="14"/>
  <c r="W258" i="14"/>
  <c r="AP290" i="14"/>
  <c r="AP621" i="14"/>
  <c r="T185" i="14"/>
  <c r="AL185" i="14" s="1"/>
  <c r="AN185" i="14" s="1"/>
  <c r="W1001" i="14"/>
  <c r="T771" i="14"/>
  <c r="AL771" i="14" s="1"/>
  <c r="AN771" i="14" s="1"/>
  <c r="W770" i="14"/>
  <c r="W954" i="14"/>
  <c r="W328" i="14"/>
  <c r="T485" i="14"/>
  <c r="T637" i="14"/>
  <c r="T396" i="14"/>
  <c r="AP51" i="14"/>
  <c r="W188" i="14"/>
  <c r="W325" i="14"/>
  <c r="T654" i="14"/>
  <c r="T488" i="14"/>
  <c r="W906" i="14"/>
  <c r="T438" i="14"/>
  <c r="W395" i="14"/>
  <c r="T880" i="14"/>
  <c r="W609" i="14"/>
  <c r="W536" i="14"/>
  <c r="W638" i="14"/>
  <c r="T258" i="14"/>
  <c r="AL258" i="14" s="1"/>
  <c r="AN258" i="14" s="1"/>
  <c r="W635" i="14"/>
  <c r="T282" i="14"/>
  <c r="AL282" i="14" s="1"/>
  <c r="W148" i="14"/>
  <c r="W126" i="14"/>
  <c r="W391" i="14"/>
  <c r="T391" i="14"/>
  <c r="T387" i="14"/>
  <c r="T1001" i="14"/>
  <c r="AL1001" i="14" s="1"/>
  <c r="AN1001" i="14" s="1"/>
  <c r="W884" i="14"/>
  <c r="T770" i="14"/>
  <c r="T954" i="14"/>
  <c r="AL954" i="14" s="1"/>
  <c r="AN954" i="14" s="1"/>
  <c r="T937" i="14"/>
  <c r="AL937" i="14" s="1"/>
  <c r="AN937" i="14" s="1"/>
  <c r="T328" i="14"/>
  <c r="AL328" i="14" s="1"/>
  <c r="T434" i="14"/>
  <c r="AL434" i="14" s="1"/>
  <c r="AN434" i="14" s="1"/>
  <c r="W487" i="14"/>
  <c r="AF37" i="14"/>
  <c r="W637" i="14"/>
  <c r="T99" i="14"/>
  <c r="AL99" i="14" s="1"/>
  <c r="AN99" i="14" s="1"/>
  <c r="T386" i="14"/>
  <c r="AF1093" i="14"/>
  <c r="F187" i="14"/>
  <c r="U187" i="14" s="1"/>
  <c r="AK187" i="14" s="1"/>
  <c r="F327" i="14"/>
  <c r="U327" i="14" s="1"/>
  <c r="F769" i="14"/>
  <c r="U769" i="14" s="1"/>
  <c r="F265" i="14"/>
  <c r="U265" i="14" s="1"/>
  <c r="AK265" i="14" s="1"/>
  <c r="F480" i="14"/>
  <c r="U480" i="14" s="1"/>
  <c r="F217" i="14"/>
  <c r="U217" i="14" s="1"/>
  <c r="F777" i="14"/>
  <c r="U777" i="14" s="1"/>
  <c r="F481" i="14"/>
  <c r="U481" i="14" s="1"/>
  <c r="F218" i="14"/>
  <c r="U218" i="14" s="1"/>
  <c r="U27" i="14"/>
  <c r="AK27" i="14" s="1"/>
  <c r="F621" i="14"/>
  <c r="U621" i="14" s="1"/>
  <c r="F435" i="14"/>
  <c r="U435" i="14" s="1"/>
  <c r="F761" i="14"/>
  <c r="U761" i="14" s="1"/>
  <c r="F389" i="14"/>
  <c r="U389" i="14" s="1"/>
  <c r="AK389" i="14" s="1"/>
  <c r="F355" i="14"/>
  <c r="U355" i="14" s="1"/>
  <c r="F290" i="14"/>
  <c r="U290" i="14" s="1"/>
  <c r="F215" i="14"/>
  <c r="U215" i="14" s="1"/>
  <c r="AK215" i="14" s="1"/>
  <c r="U6" i="14"/>
  <c r="AK6" i="14" s="1"/>
  <c r="F129" i="14"/>
  <c r="U129" i="14" s="1"/>
  <c r="F496" i="14"/>
  <c r="U496" i="14" s="1"/>
  <c r="F402" i="14"/>
  <c r="U402" i="14" s="1"/>
  <c r="F614" i="14"/>
  <c r="U614" i="14" s="1"/>
  <c r="F775" i="14"/>
  <c r="U775" i="14" s="1"/>
  <c r="F612" i="14"/>
  <c r="U612" i="14" s="1"/>
  <c r="F622" i="14"/>
  <c r="U622" i="14" s="1"/>
  <c r="F646" i="14"/>
  <c r="U646" i="14" s="1"/>
  <c r="F392" i="14"/>
  <c r="U392" i="14" s="1"/>
  <c r="F1000" i="14"/>
  <c r="U1000" i="14" s="1"/>
  <c r="AK1000" i="14" s="1"/>
  <c r="F888" i="14"/>
  <c r="U888" i="14" s="1"/>
  <c r="F1058" i="14"/>
  <c r="U1058" i="14" s="1"/>
  <c r="F766" i="14"/>
  <c r="U766" i="14" s="1"/>
  <c r="F801" i="14"/>
  <c r="U801" i="14" s="1"/>
  <c r="F636" i="14"/>
  <c r="U636" i="14" s="1"/>
  <c r="F482" i="14"/>
  <c r="U482" i="14" s="1"/>
  <c r="AF491" i="14"/>
  <c r="U44" i="14"/>
  <c r="AK44" i="14" s="1"/>
  <c r="F185" i="14"/>
  <c r="U185" i="14" s="1"/>
  <c r="AK185" i="14" s="1"/>
  <c r="F771" i="14"/>
  <c r="U771" i="14" s="1"/>
  <c r="F390" i="14"/>
  <c r="U390" i="14" s="1"/>
  <c r="F396" i="14"/>
  <c r="U396" i="14" s="1"/>
  <c r="AK396" i="14" s="1"/>
  <c r="F1060" i="14"/>
  <c r="U1060" i="14" s="1"/>
  <c r="F257" i="14"/>
  <c r="U257" i="14" s="1"/>
  <c r="F283" i="14"/>
  <c r="U283" i="14" s="1"/>
  <c r="F189" i="14"/>
  <c r="U189" i="14" s="1"/>
  <c r="U54" i="14"/>
  <c r="AK54" i="14" s="1"/>
  <c r="F439" i="14"/>
  <c r="U439" i="14" s="1"/>
  <c r="F485" i="14"/>
  <c r="U485" i="14" s="1"/>
  <c r="F386" i="14"/>
  <c r="U386" i="14" s="1"/>
  <c r="F188" i="14"/>
  <c r="U188" i="14" s="1"/>
  <c r="F806" i="14"/>
  <c r="U806" i="14" s="1"/>
  <c r="U108" i="14"/>
  <c r="AK108" i="14" s="1"/>
  <c r="F544" i="14"/>
  <c r="U544" i="14" s="1"/>
  <c r="F654" i="14"/>
  <c r="U654" i="14" s="1"/>
  <c r="F488" i="14"/>
  <c r="U488" i="14" s="1"/>
  <c r="F387" i="14"/>
  <c r="U387" i="14" s="1"/>
  <c r="F884" i="14"/>
  <c r="U884" i="14" s="1"/>
  <c r="F648" i="14"/>
  <c r="U648" i="14" s="1"/>
  <c r="F800" i="14"/>
  <c r="U800" i="14" s="1"/>
  <c r="F874" i="14"/>
  <c r="U874" i="14" s="1"/>
  <c r="AP32" i="14"/>
  <c r="AF941" i="14"/>
  <c r="AF130" i="14"/>
  <c r="AF101" i="14"/>
  <c r="AP495" i="14"/>
  <c r="AP655" i="14"/>
  <c r="AF884" i="14"/>
  <c r="AP543" i="14"/>
  <c r="AF802" i="14"/>
  <c r="T217" i="14"/>
  <c r="AL217" i="14" s="1"/>
  <c r="AN217" i="14" s="1"/>
  <c r="T27" i="14"/>
  <c r="T622" i="14"/>
  <c r="T1058" i="14"/>
  <c r="AL1058" i="14" s="1"/>
  <c r="AN1058" i="14" s="1"/>
  <c r="T636" i="14"/>
  <c r="T481" i="14"/>
  <c r="T129" i="14"/>
  <c r="AL129" i="14" s="1"/>
  <c r="AN129" i="14" s="1"/>
  <c r="W187" i="14"/>
  <c r="T54" i="14"/>
  <c r="W775" i="14"/>
  <c r="W612" i="14"/>
  <c r="T439" i="14"/>
  <c r="W402" i="14"/>
  <c r="T1060" i="14"/>
  <c r="AL1060" i="14" s="1"/>
  <c r="AN1060" i="14" s="1"/>
  <c r="W1000" i="14"/>
  <c r="T806" i="14"/>
  <c r="AL806" i="14" s="1"/>
  <c r="AN806" i="14" s="1"/>
  <c r="T888" i="14"/>
  <c r="AL888" i="14" s="1"/>
  <c r="AN888" i="14" s="1"/>
  <c r="T265" i="14"/>
  <c r="AL265" i="14" s="1"/>
  <c r="W766" i="14"/>
  <c r="T648" i="14"/>
  <c r="T761" i="14"/>
  <c r="AL761" i="14" s="1"/>
  <c r="AN761" i="14" s="1"/>
  <c r="T874" i="14"/>
  <c r="AL874" i="14" s="1"/>
  <c r="AN874" i="14" s="1"/>
  <c r="T390" i="14"/>
  <c r="T283" i="14"/>
  <c r="AL283" i="14" s="1"/>
  <c r="AN283" i="14" s="1"/>
  <c r="T218" i="14"/>
  <c r="AF66" i="14"/>
  <c r="AP325" i="14"/>
  <c r="AP64" i="14"/>
  <c r="AF440" i="14"/>
  <c r="AF91" i="14"/>
  <c r="AP43" i="14"/>
  <c r="AP284" i="14"/>
  <c r="AP394" i="14"/>
  <c r="AP390" i="14"/>
  <c r="AP56" i="14"/>
  <c r="AF156" i="14"/>
  <c r="AP326" i="14"/>
  <c r="AP77" i="14"/>
  <c r="AF186" i="14"/>
  <c r="AL329" i="14"/>
  <c r="AN329" i="14" s="1"/>
  <c r="AL994" i="14"/>
  <c r="AN994" i="14" s="1"/>
  <c r="AF88" i="14"/>
  <c r="AF875" i="14"/>
  <c r="AF478" i="14"/>
  <c r="AP331" i="14"/>
  <c r="AF333" i="14"/>
  <c r="AL8" i="14"/>
  <c r="AN8" i="14" s="1"/>
  <c r="AP642" i="14"/>
  <c r="AP535" i="14"/>
  <c r="AP258" i="14"/>
  <c r="AP129" i="14"/>
  <c r="AA42" i="15"/>
  <c r="AK11" i="15"/>
  <c r="AE78" i="15"/>
  <c r="AE65" i="15"/>
  <c r="AK24" i="15"/>
  <c r="AK71" i="15"/>
  <c r="AK49" i="15"/>
  <c r="AK29" i="15"/>
  <c r="AE76" i="15"/>
  <c r="AE74" i="15"/>
  <c r="AK76" i="15"/>
  <c r="AK62" i="15"/>
  <c r="AP264" i="14"/>
  <c r="AL36" i="14"/>
  <c r="AN36" i="14" s="1"/>
  <c r="AP546" i="14"/>
  <c r="AL886" i="14"/>
  <c r="AN886" i="14" s="1"/>
  <c r="AP288" i="14"/>
  <c r="AP493" i="14"/>
  <c r="AL1057" i="14"/>
  <c r="AN1057" i="14" s="1"/>
  <c r="AF30" i="14"/>
  <c r="AF432" i="14"/>
  <c r="AF262" i="14"/>
  <c r="AK38" i="14"/>
  <c r="AF259" i="14"/>
  <c r="AP392" i="14"/>
  <c r="AP547" i="14"/>
  <c r="AF1059" i="14"/>
  <c r="AK807" i="14"/>
  <c r="AP403" i="14"/>
  <c r="AP10" i="14"/>
  <c r="AF396" i="14"/>
  <c r="AF331" i="14"/>
  <c r="AF768" i="14"/>
  <c r="AF159" i="14"/>
  <c r="AF905" i="14"/>
  <c r="AP891" i="14"/>
  <c r="AP1060" i="14"/>
  <c r="AF1000" i="14"/>
  <c r="AF940" i="14"/>
  <c r="AF771" i="14"/>
  <c r="AF543" i="14"/>
  <c r="AF616" i="14"/>
  <c r="AF954" i="14"/>
  <c r="AF1057" i="14"/>
  <c r="AF480" i="14"/>
  <c r="AF128" i="14"/>
  <c r="AF635" i="14"/>
  <c r="AF385" i="14"/>
  <c r="AF126" i="14"/>
  <c r="AP130" i="14"/>
  <c r="AP496" i="14"/>
  <c r="AP35" i="14"/>
  <c r="AP439" i="14"/>
  <c r="AL263" i="14"/>
  <c r="AN263" i="14" s="1"/>
  <c r="AL759" i="14"/>
  <c r="AN759" i="14" s="1"/>
  <c r="AP614" i="14"/>
  <c r="AP778" i="14"/>
  <c r="AL1061" i="14"/>
  <c r="AN1061" i="14" s="1"/>
  <c r="AP886" i="14"/>
  <c r="AL160" i="14"/>
  <c r="AN160" i="14" s="1"/>
  <c r="AP148" i="14"/>
  <c r="AP30" i="14"/>
  <c r="AP159" i="14"/>
  <c r="AF488" i="14"/>
  <c r="AP618" i="14"/>
  <c r="AP400" i="14"/>
  <c r="AP19" i="14"/>
  <c r="AP440" i="14"/>
  <c r="AL91" i="14"/>
  <c r="AN91" i="14" s="1"/>
  <c r="AP52" i="14"/>
  <c r="AP1059" i="14"/>
  <c r="AP652" i="14"/>
  <c r="AP802" i="14"/>
  <c r="AP801" i="14"/>
  <c r="AP641" i="14"/>
  <c r="AP257" i="14"/>
  <c r="AP157" i="14"/>
  <c r="AP89" i="14"/>
  <c r="AP805" i="14"/>
  <c r="AP88" i="14"/>
  <c r="AP766" i="14"/>
  <c r="AP187" i="14"/>
  <c r="AL66" i="14"/>
  <c r="AN66" i="14" s="1"/>
  <c r="AL65" i="14"/>
  <c r="AN65" i="14" s="1"/>
  <c r="AP640" i="14"/>
  <c r="AP484" i="14"/>
  <c r="AP50" i="14"/>
  <c r="AF50" i="14"/>
  <c r="AF762" i="14"/>
  <c r="AP433" i="14"/>
  <c r="AF263" i="14"/>
  <c r="AF759" i="14"/>
  <c r="AL156" i="14"/>
  <c r="AP388" i="14"/>
  <c r="AP402" i="14"/>
  <c r="AF402" i="14"/>
  <c r="AP540" i="14"/>
  <c r="AP548" i="14"/>
  <c r="AF548" i="14"/>
  <c r="AP497" i="14"/>
  <c r="AF497" i="14"/>
  <c r="AP770" i="14"/>
  <c r="AL939" i="14"/>
  <c r="AN939" i="14" s="1"/>
  <c r="AF653" i="14"/>
  <c r="AF160" i="14"/>
  <c r="AP435" i="14"/>
  <c r="AF643" i="14"/>
  <c r="AP761" i="14"/>
  <c r="AK74" i="15"/>
  <c r="AE64" i="15"/>
  <c r="AK55" i="15"/>
  <c r="AK42" i="15"/>
  <c r="AK78" i="15"/>
  <c r="AK70" i="15"/>
  <c r="AE71" i="15"/>
  <c r="AE32" i="15"/>
  <c r="AK30" i="15"/>
  <c r="AK65" i="15"/>
  <c r="AK51" i="15"/>
  <c r="AC76" i="15"/>
  <c r="AC71" i="15"/>
  <c r="AC78" i="15"/>
  <c r="AP436" i="14"/>
  <c r="AL93" i="14"/>
  <c r="AN93" i="14" s="1"/>
  <c r="AP20" i="14"/>
  <c r="AF883" i="14"/>
  <c r="AL127" i="14"/>
  <c r="AN127" i="14" s="1"/>
  <c r="AL60" i="14"/>
  <c r="AN60" i="14" s="1"/>
  <c r="AF956" i="14"/>
  <c r="AP332" i="14"/>
  <c r="AP217" i="14"/>
  <c r="AF72" i="14"/>
  <c r="AP216" i="14"/>
  <c r="AF110" i="14"/>
  <c r="AF431" i="14"/>
  <c r="AP90" i="14"/>
  <c r="AP27" i="14"/>
  <c r="AP15" i="14"/>
  <c r="AP13" i="14"/>
  <c r="AF13" i="14"/>
  <c r="AP191" i="14"/>
  <c r="AF191" i="14"/>
  <c r="AP809" i="14"/>
  <c r="AF809" i="14"/>
  <c r="AP908" i="14"/>
  <c r="AF330" i="14"/>
  <c r="AF617" i="14"/>
  <c r="AP333" i="14"/>
  <c r="AF649" i="14"/>
  <c r="AF646" i="14"/>
  <c r="AL262" i="14"/>
  <c r="AN262" i="14" s="1"/>
  <c r="AF38" i="14"/>
  <c r="AP327" i="14"/>
  <c r="AL260" i="14"/>
  <c r="AN260" i="14" s="1"/>
  <c r="AL102" i="14"/>
  <c r="AN102" i="14" s="1"/>
  <c r="AL86" i="14"/>
  <c r="AN86" i="14" s="1"/>
  <c r="AL760" i="14"/>
  <c r="AN760" i="14" s="1"/>
  <c r="AF388" i="14"/>
  <c r="AF5" i="14"/>
  <c r="AF776" i="14"/>
  <c r="AF547" i="14"/>
  <c r="AF621" i="14"/>
  <c r="AF112" i="14"/>
  <c r="AF1060" i="14"/>
  <c r="AF955" i="14"/>
  <c r="AF806" i="14"/>
  <c r="AF773" i="14"/>
  <c r="AK939" i="14"/>
  <c r="AF804" i="14"/>
  <c r="AP490" i="14"/>
  <c r="AF490" i="14"/>
  <c r="AF886" i="14"/>
  <c r="AK76" i="14"/>
  <c r="AK51" i="14"/>
  <c r="AF890" i="14"/>
  <c r="AP285" i="14"/>
  <c r="AF285" i="14"/>
  <c r="AF639" i="14"/>
  <c r="AK639" i="14"/>
  <c r="AF54" i="14"/>
  <c r="AF775" i="14"/>
  <c r="AP73" i="14"/>
  <c r="AP189" i="14"/>
  <c r="AP71" i="14"/>
  <c r="AF34" i="14"/>
  <c r="AP16" i="14"/>
  <c r="AF16" i="14"/>
  <c r="AP49" i="14"/>
  <c r="AF49" i="14"/>
  <c r="AP14" i="14"/>
  <c r="AF908" i="14"/>
  <c r="AP330" i="14"/>
  <c r="AP768" i="14"/>
  <c r="AP905" i="14"/>
  <c r="AF611" i="14"/>
  <c r="AL38" i="14"/>
  <c r="AN38" i="14" s="1"/>
  <c r="AP260" i="14"/>
  <c r="AF260" i="14"/>
  <c r="AF184" i="14"/>
  <c r="AP36" i="14"/>
  <c r="AF760" i="14"/>
  <c r="AF387" i="14"/>
  <c r="AP6" i="14"/>
  <c r="AF878" i="14"/>
  <c r="AP777" i="14"/>
  <c r="AF892" i="14"/>
  <c r="AP656" i="14"/>
  <c r="AF656" i="14"/>
  <c r="AF1092" i="14"/>
  <c r="AP906" i="14"/>
  <c r="AF906" i="14"/>
  <c r="AF652" i="14"/>
  <c r="AF888" i="14"/>
  <c r="AP653" i="14"/>
  <c r="AP437" i="14"/>
  <c r="AP765" i="14"/>
  <c r="AP489" i="14"/>
  <c r="AP536" i="14"/>
  <c r="AF536" i="14"/>
  <c r="AP486" i="14"/>
  <c r="AF486" i="14"/>
  <c r="AF874" i="14"/>
  <c r="AP389" i="14"/>
  <c r="AP215" i="14"/>
  <c r="AL266" i="14"/>
  <c r="AN266" i="14" s="1"/>
  <c r="AP395" i="14"/>
  <c r="AL133" i="14"/>
  <c r="AN133" i="14" s="1"/>
  <c r="AP1057" i="14"/>
  <c r="AP487" i="14"/>
  <c r="AP532" i="14"/>
  <c r="AF282" i="14"/>
  <c r="AP283" i="14"/>
  <c r="AP99" i="14"/>
  <c r="AP218" i="14"/>
  <c r="AL941" i="14"/>
  <c r="AN941" i="14" s="1"/>
  <c r="AL285" i="14"/>
  <c r="AN285" i="14" s="1"/>
  <c r="AL187" i="14"/>
  <c r="AN187" i="14" s="1"/>
  <c r="AL130" i="14"/>
  <c r="AN130" i="14" s="1"/>
  <c r="AP657" i="14"/>
  <c r="AK93" i="14"/>
  <c r="AF401" i="14"/>
  <c r="AF537" i="14"/>
  <c r="AF645" i="14"/>
  <c r="AP639" i="14"/>
  <c r="AF65" i="14"/>
  <c r="AF483" i="14"/>
  <c r="AF58" i="14"/>
  <c r="AF55" i="14"/>
  <c r="AF876" i="14"/>
  <c r="AF530" i="14"/>
  <c r="AF60" i="14"/>
  <c r="AP623" i="14"/>
  <c r="AF623" i="14"/>
  <c r="AF889" i="14"/>
  <c r="AF774" i="14"/>
  <c r="AP544" i="14"/>
  <c r="AP289" i="14"/>
  <c r="AP92" i="14"/>
  <c r="AF92" i="14"/>
  <c r="AP188" i="14"/>
  <c r="AP72" i="14"/>
  <c r="AF393" i="14"/>
  <c r="AP109" i="14"/>
  <c r="AP654" i="14"/>
  <c r="AP617" i="14"/>
  <c r="AF23" i="14"/>
  <c r="AF264" i="14"/>
  <c r="AP262" i="14"/>
  <c r="AL131" i="14"/>
  <c r="AN131" i="14" s="1"/>
  <c r="AF287" i="14"/>
  <c r="AP533" i="14"/>
  <c r="AF327" i="14"/>
  <c r="AP102" i="14"/>
  <c r="AF52" i="14"/>
  <c r="AF36" i="14"/>
  <c r="AP759" i="14"/>
  <c r="AP353" i="14"/>
  <c r="AP776" i="14"/>
  <c r="AF392" i="14"/>
  <c r="AL52" i="14"/>
  <c r="AN52" i="14" s="1"/>
  <c r="AF185" i="14"/>
  <c r="AP760" i="14"/>
  <c r="AF87" i="14"/>
  <c r="AF353" i="14"/>
  <c r="AF26" i="14"/>
  <c r="AK5" i="14"/>
  <c r="AF540" i="14"/>
  <c r="AP1094" i="14"/>
  <c r="AF1095" i="14"/>
  <c r="AF942" i="14"/>
  <c r="AF127" i="14"/>
  <c r="AL76" i="14"/>
  <c r="AN76" i="14" s="1"/>
  <c r="AP498" i="14"/>
  <c r="AF498" i="14"/>
  <c r="AF907" i="14"/>
  <c r="AP355" i="14"/>
  <c r="AF355" i="14"/>
  <c r="AP74" i="14"/>
  <c r="AP39" i="14"/>
  <c r="AF39" i="14"/>
  <c r="AP158" i="14"/>
  <c r="AF879" i="14"/>
  <c r="AF19" i="14"/>
  <c r="AF391" i="14"/>
  <c r="AP21" i="14"/>
  <c r="AF21" i="14"/>
  <c r="AP9" i="14"/>
  <c r="AF397" i="14"/>
  <c r="AF439" i="14"/>
  <c r="AF545" i="14"/>
  <c r="AF290" i="14"/>
  <c r="AF803" i="14"/>
  <c r="AF131" i="14"/>
  <c r="AF132" i="14"/>
  <c r="AF608" i="14"/>
  <c r="AL87" i="14"/>
  <c r="AN87" i="14" s="1"/>
  <c r="AF147" i="14"/>
  <c r="AF6" i="14"/>
  <c r="AF614" i="14"/>
  <c r="AF1094" i="14"/>
  <c r="AF777" i="14"/>
  <c r="AF891" i="14"/>
  <c r="AF778" i="14"/>
  <c r="AF655" i="14"/>
  <c r="AF546" i="14"/>
  <c r="AF619" i="14"/>
  <c r="AP771" i="14"/>
  <c r="AP387" i="14"/>
  <c r="AP156" i="14"/>
  <c r="AP806" i="14"/>
  <c r="AP491" i="14"/>
  <c r="AF805" i="14"/>
  <c r="AF807" i="14"/>
  <c r="AP616" i="14"/>
  <c r="AF399" i="14"/>
  <c r="AF492" i="14"/>
  <c r="AL288" i="14"/>
  <c r="AN288" i="14" s="1"/>
  <c r="AF767" i="14"/>
  <c r="AK489" i="14"/>
  <c r="AF880" i="14"/>
  <c r="AP434" i="14"/>
  <c r="AP482" i="14"/>
  <c r="AL257" i="14"/>
  <c r="AN257" i="14" s="1"/>
  <c r="AP354" i="14"/>
  <c r="AF283" i="14"/>
  <c r="AF798" i="14"/>
  <c r="AP769" i="14"/>
  <c r="AF769" i="14"/>
  <c r="AP888" i="14"/>
  <c r="AF772" i="14"/>
  <c r="AF541" i="14"/>
  <c r="AF494" i="14"/>
  <c r="AL190" i="14"/>
  <c r="AN190" i="14" s="1"/>
  <c r="AF493" i="14"/>
  <c r="AF438" i="14"/>
  <c r="AF1058" i="14"/>
  <c r="AP937" i="14"/>
  <c r="AP994" i="14"/>
  <c r="AF765" i="14"/>
  <c r="AK134" i="14"/>
  <c r="AF434" i="14"/>
  <c r="AF487" i="14"/>
  <c r="AF149" i="14"/>
  <c r="AF261" i="14"/>
  <c r="AF761" i="14"/>
  <c r="AF479" i="14"/>
  <c r="AF636" i="14"/>
  <c r="AF326" i="14"/>
  <c r="AF482" i="14"/>
  <c r="AF389" i="14"/>
  <c r="AF215" i="14"/>
  <c r="AP1000" i="14"/>
  <c r="AF1001" i="14"/>
  <c r="AF770" i="14"/>
  <c r="AF939" i="14"/>
  <c r="AF542" i="14"/>
  <c r="AF887" i="14"/>
  <c r="AF266" i="14"/>
  <c r="AF329" i="14"/>
  <c r="AF994" i="14"/>
  <c r="AP647" i="14"/>
  <c r="AF539" i="14"/>
  <c r="AF435" i="14"/>
  <c r="AF764" i="14"/>
  <c r="AF799" i="14"/>
  <c r="AP874" i="14"/>
  <c r="AF758" i="14"/>
  <c r="AF386" i="14"/>
  <c r="AP488" i="14"/>
  <c r="AK55" i="14"/>
  <c r="AK60" i="14"/>
  <c r="AF57" i="14"/>
  <c r="AF44" i="14"/>
  <c r="AP779" i="14"/>
  <c r="AF400" i="14"/>
  <c r="AF77" i="14"/>
  <c r="AF650" i="14"/>
  <c r="AF651" i="14"/>
  <c r="AP110" i="14"/>
  <c r="AP34" i="14"/>
  <c r="AF325" i="14"/>
  <c r="AP25" i="14"/>
  <c r="AP23" i="14"/>
  <c r="AF657" i="14"/>
  <c r="AF93" i="14"/>
  <c r="AP890" i="14"/>
  <c r="AP396" i="14"/>
  <c r="AP537" i="14"/>
  <c r="AP645" i="14"/>
  <c r="AF882" i="14"/>
  <c r="AF187" i="14"/>
  <c r="AF640" i="14"/>
  <c r="AK640" i="14"/>
  <c r="AF484" i="14"/>
  <c r="AP530" i="14"/>
  <c r="AF76" i="14"/>
  <c r="AF51" i="14"/>
  <c r="AF32" i="14"/>
  <c r="AF604" i="14"/>
  <c r="AF618" i="14"/>
  <c r="AB618" i="14" s="1"/>
  <c r="AF433" i="14"/>
  <c r="AF763" i="14"/>
  <c r="AP401" i="14"/>
  <c r="AP66" i="14"/>
  <c r="AP65" i="14"/>
  <c r="AP483" i="14"/>
  <c r="AP58" i="14"/>
  <c r="AP101" i="14"/>
  <c r="AP54" i="14"/>
  <c r="AP53" i="14"/>
  <c r="AP55" i="14"/>
  <c r="AP127" i="14"/>
  <c r="AP478" i="14"/>
  <c r="AP60" i="14"/>
  <c r="AP57" i="14"/>
  <c r="AP44" i="14"/>
  <c r="AF496" i="14"/>
  <c r="AF995" i="14"/>
  <c r="AF403" i="14"/>
  <c r="AF779" i="14"/>
  <c r="AF332" i="14"/>
  <c r="AF189" i="14"/>
  <c r="AF644" i="14"/>
  <c r="AF612" i="14"/>
  <c r="AF538" i="14"/>
  <c r="AF613" i="14"/>
  <c r="AF284" i="14"/>
  <c r="AF289" i="14"/>
  <c r="AF74" i="14"/>
  <c r="AP650" i="14"/>
  <c r="AP651" i="14"/>
  <c r="AF188" i="14"/>
  <c r="AP644" i="14"/>
  <c r="AP612" i="14"/>
  <c r="AP538" i="14"/>
  <c r="AP613" i="14"/>
  <c r="AF158" i="14"/>
  <c r="AP763" i="14"/>
  <c r="AF71" i="14"/>
  <c r="AF109" i="14"/>
  <c r="AF9" i="14"/>
  <c r="AF634" i="14"/>
  <c r="AF430" i="14"/>
  <c r="AF15" i="14"/>
  <c r="AF25" i="14"/>
  <c r="AP996" i="14"/>
  <c r="AP620" i="14"/>
  <c r="AP622" i="14"/>
  <c r="AF654" i="14"/>
  <c r="AK264" i="14"/>
  <c r="AF286" i="14"/>
  <c r="AF533" i="14"/>
  <c r="AF102" i="14"/>
  <c r="AF605" i="14"/>
  <c r="AP907" i="14"/>
  <c r="AP775" i="14"/>
  <c r="AP774" i="14"/>
  <c r="AF495" i="14"/>
  <c r="AF544" i="14"/>
  <c r="AF73" i="14"/>
  <c r="AF436" i="14"/>
  <c r="AF217" i="14"/>
  <c r="AP762" i="14"/>
  <c r="AP879" i="14"/>
  <c r="AP432" i="14"/>
  <c r="AF216" i="14"/>
  <c r="AF10" i="14"/>
  <c r="AP391" i="14"/>
  <c r="AP431" i="14"/>
  <c r="AP393" i="14"/>
  <c r="AF35" i="14"/>
  <c r="AF90" i="14"/>
  <c r="AF20" i="14"/>
  <c r="AP634" i="14"/>
  <c r="AP430" i="14"/>
  <c r="AF27" i="14"/>
  <c r="AF64" i="14"/>
  <c r="AF14" i="14"/>
  <c r="AF996" i="14"/>
  <c r="AF620" i="14"/>
  <c r="AF622" i="14"/>
  <c r="AL159" i="14"/>
  <c r="AP286" i="14"/>
  <c r="AP131" i="14"/>
  <c r="AP263" i="14"/>
  <c r="AP287" i="14"/>
  <c r="AP38" i="14"/>
  <c r="AF607" i="14"/>
  <c r="AP8" i="14"/>
  <c r="AP86" i="14"/>
  <c r="AP534" i="14"/>
  <c r="AP385" i="14"/>
  <c r="AP126" i="14"/>
  <c r="AK26" i="14"/>
  <c r="AP767" i="14"/>
  <c r="AP764" i="14"/>
  <c r="AF100" i="14"/>
  <c r="AP184" i="14"/>
  <c r="AP185" i="14"/>
  <c r="AF8" i="14"/>
  <c r="AK8" i="14"/>
  <c r="AF86" i="14"/>
  <c r="AP147" i="14"/>
  <c r="AP26" i="14"/>
  <c r="AF909" i="14"/>
  <c r="AF938" i="14"/>
  <c r="AP885" i="14"/>
  <c r="AF1061" i="14"/>
  <c r="AF808" i="14"/>
  <c r="AF190" i="14"/>
  <c r="AF288" i="14"/>
  <c r="AF648" i="14"/>
  <c r="AP37" i="14"/>
  <c r="AP282" i="14"/>
  <c r="AP758" i="14"/>
  <c r="AP386" i="14"/>
  <c r="AP108" i="14"/>
  <c r="AF534" i="14"/>
  <c r="AF108" i="14"/>
  <c r="AF615" i="14"/>
  <c r="AF437" i="14"/>
  <c r="AF398" i="14"/>
  <c r="AF265" i="14"/>
  <c r="AP1058" i="14"/>
  <c r="AF937" i="14"/>
  <c r="AF647" i="14"/>
  <c r="AF766" i="14"/>
  <c r="AP881" i="14"/>
  <c r="AF801" i="14"/>
  <c r="AF642" i="14"/>
  <c r="AF609" i="14"/>
  <c r="AF610" i="14"/>
  <c r="AF877" i="14"/>
  <c r="AP479" i="14"/>
  <c r="AF481" i="14"/>
  <c r="AF637" i="14"/>
  <c r="AF606" i="14"/>
  <c r="AF257" i="14"/>
  <c r="AF258" i="14"/>
  <c r="AF157" i="14"/>
  <c r="AF129" i="14"/>
  <c r="AF89" i="14"/>
  <c r="AF354" i="14"/>
  <c r="AF390" i="14"/>
  <c r="AF148" i="14"/>
  <c r="AF477" i="14"/>
  <c r="AF56" i="14"/>
  <c r="AF43" i="14"/>
  <c r="AF328" i="14"/>
  <c r="AF394" i="14"/>
  <c r="AF489" i="14"/>
  <c r="AF395" i="14"/>
  <c r="AF133" i="14"/>
  <c r="AF134" i="14"/>
  <c r="AF881" i="14"/>
  <c r="AF800" i="14"/>
  <c r="AF535" i="14"/>
  <c r="AF641" i="14"/>
  <c r="AF485" i="14"/>
  <c r="AF532" i="14"/>
  <c r="AF638" i="14"/>
  <c r="AF531" i="14"/>
  <c r="AF33" i="14"/>
  <c r="AF99" i="14"/>
  <c r="AF218" i="14"/>
  <c r="AK289" i="14"/>
  <c r="AL188" i="14"/>
  <c r="AN188" i="14" s="1"/>
  <c r="AK9" i="14"/>
  <c r="AK25" i="14"/>
  <c r="AP186" i="14"/>
  <c r="AP76" i="14"/>
  <c r="AL30" i="14"/>
  <c r="AN30" i="14" s="1"/>
  <c r="AL623" i="14"/>
  <c r="AN623" i="14" s="1"/>
  <c r="AL73" i="14"/>
  <c r="AN73" i="14" s="1"/>
  <c r="AK10" i="14"/>
  <c r="AL10" i="14"/>
  <c r="AN10" i="14" s="1"/>
  <c r="AK20" i="14"/>
  <c r="AL191" i="14"/>
  <c r="AN191" i="14" s="1"/>
  <c r="AK908" i="14"/>
  <c r="AL908" i="14"/>
  <c r="AN908" i="14" s="1"/>
  <c r="AL803" i="14"/>
  <c r="AN803" i="14" s="1"/>
  <c r="AP93" i="14"/>
  <c r="AK158" i="14"/>
  <c r="AL158" i="14"/>
  <c r="AN158" i="14" s="1"/>
  <c r="AK109" i="14"/>
  <c r="AK430" i="14"/>
  <c r="AL32" i="14"/>
  <c r="AN32" i="14" s="1"/>
  <c r="AL618" i="14"/>
  <c r="AN618" i="14" s="1"/>
  <c r="AL77" i="14"/>
  <c r="AN77" i="14" s="1"/>
  <c r="AL189" i="14"/>
  <c r="AN189" i="14" s="1"/>
  <c r="AL763" i="14"/>
  <c r="AN763" i="14" s="1"/>
  <c r="AK284" i="14"/>
  <c r="AK64" i="14"/>
  <c r="AL64" i="14"/>
  <c r="AN64" i="14" s="1"/>
  <c r="AK14" i="14"/>
  <c r="AL996" i="14"/>
  <c r="AN996" i="14" s="1"/>
  <c r="AP87" i="14"/>
  <c r="AL776" i="14"/>
  <c r="AN776" i="14" s="1"/>
  <c r="AK50" i="14"/>
  <c r="AL74" i="14"/>
  <c r="AN74" i="14" s="1"/>
  <c r="AL71" i="14"/>
  <c r="AN71" i="14" s="1"/>
  <c r="AK15" i="14"/>
  <c r="AL995" i="14"/>
  <c r="AN995" i="14" s="1"/>
  <c r="AL779" i="14"/>
  <c r="AN779" i="14" s="1"/>
  <c r="AL956" i="14"/>
  <c r="AN956" i="14" s="1"/>
  <c r="AL907" i="14"/>
  <c r="AN907" i="14" s="1"/>
  <c r="AL775" i="14"/>
  <c r="AN775" i="14" s="1"/>
  <c r="AL774" i="14"/>
  <c r="AN774" i="14" s="1"/>
  <c r="AL92" i="14"/>
  <c r="AN92" i="14" s="1"/>
  <c r="AL39" i="14"/>
  <c r="AN39" i="14" s="1"/>
  <c r="AL72" i="14"/>
  <c r="AN72" i="14" s="1"/>
  <c r="AL762" i="14"/>
  <c r="AN762" i="14" s="1"/>
  <c r="AL879" i="14"/>
  <c r="AN879" i="14" s="1"/>
  <c r="AK432" i="14"/>
  <c r="AK110" i="14"/>
  <c r="AL110" i="14"/>
  <c r="AN110" i="14" s="1"/>
  <c r="AL34" i="14"/>
  <c r="AN34" i="14" s="1"/>
  <c r="AK16" i="14"/>
  <c r="AL49" i="14"/>
  <c r="AN49" i="14" s="1"/>
  <c r="AK13" i="14"/>
  <c r="AL809" i="14"/>
  <c r="AN809" i="14" s="1"/>
  <c r="AL905" i="14"/>
  <c r="AK184" i="14"/>
  <c r="AP5" i="14"/>
  <c r="AP132" i="14"/>
  <c r="AP91" i="14"/>
  <c r="AP100" i="14"/>
  <c r="AL1094" i="14"/>
  <c r="AN1094" i="14" s="1"/>
  <c r="AL1093" i="14"/>
  <c r="AN1093" i="14" s="1"/>
  <c r="AL1000" i="14"/>
  <c r="AN1000" i="14" s="1"/>
  <c r="AL147" i="14"/>
  <c r="AL614" i="14"/>
  <c r="AN614" i="14" s="1"/>
  <c r="AL1095" i="14"/>
  <c r="AN1095" i="14" s="1"/>
  <c r="AL942" i="14"/>
  <c r="AN942" i="14" s="1"/>
  <c r="AL1092" i="14"/>
  <c r="AN1092" i="14" s="1"/>
  <c r="AK1001" i="14"/>
  <c r="AP884" i="14"/>
  <c r="AL938" i="14"/>
  <c r="AN938" i="14" s="1"/>
  <c r="AP804" i="14"/>
  <c r="AP399" i="14"/>
  <c r="AL878" i="14"/>
  <c r="AN878" i="14" s="1"/>
  <c r="AL892" i="14"/>
  <c r="AN892" i="14" s="1"/>
  <c r="AL112" i="14"/>
  <c r="AN112" i="14" s="1"/>
  <c r="AP494" i="14"/>
  <c r="AP539" i="14"/>
  <c r="AP615" i="14"/>
  <c r="AP438" i="14"/>
  <c r="AP398" i="14"/>
  <c r="AP329" i="14"/>
  <c r="AL802" i="14"/>
  <c r="AP160" i="14"/>
  <c r="AP190" i="14"/>
  <c r="AL149" i="14"/>
  <c r="AN149" i="14" s="1"/>
  <c r="AK261" i="14"/>
  <c r="AL261" i="14"/>
  <c r="AN261" i="14" s="1"/>
  <c r="AP531" i="14"/>
  <c r="AK764" i="14"/>
  <c r="AP636" i="14"/>
  <c r="AP606" i="14"/>
  <c r="AL326" i="14"/>
  <c r="AN326" i="14" s="1"/>
  <c r="AK258" i="14"/>
  <c r="AK157" i="14"/>
  <c r="AL89" i="14"/>
  <c r="AN89" i="14" s="1"/>
  <c r="AK477" i="14"/>
  <c r="AK56" i="14"/>
  <c r="AK43" i="14"/>
  <c r="AK88" i="14"/>
  <c r="AK805" i="14"/>
  <c r="AL805" i="14"/>
  <c r="AN805" i="14" s="1"/>
  <c r="V237" i="5" l="1"/>
  <c r="W233" i="5"/>
  <c r="V348" i="5"/>
  <c r="W347" i="5"/>
  <c r="W238" i="5"/>
  <c r="V242" i="5"/>
  <c r="V235" i="5"/>
  <c r="W231" i="5"/>
  <c r="V236" i="5"/>
  <c r="W232" i="5"/>
  <c r="AJ489" i="14"/>
  <c r="AJ264" i="14"/>
  <c r="AC618" i="14"/>
  <c r="AJ55" i="14"/>
  <c r="AN156" i="14"/>
  <c r="AJ76" i="14"/>
  <c r="AJ60" i="14"/>
  <c r="AG60" i="14"/>
  <c r="AN282" i="14"/>
  <c r="AJ5" i="14"/>
  <c r="AJ38" i="14"/>
  <c r="AI187" i="14"/>
  <c r="AE187" i="14" s="1"/>
  <c r="AJ51" i="14"/>
  <c r="AN328" i="14"/>
  <c r="AI38" i="14"/>
  <c r="AE38" i="14" s="1"/>
  <c r="AG93" i="14"/>
  <c r="AG38" i="14"/>
  <c r="AJ396" i="14"/>
  <c r="AI93" i="14"/>
  <c r="AE93" i="14" s="1"/>
  <c r="AI939" i="14"/>
  <c r="AE939" i="14" s="1"/>
  <c r="AJ265" i="14"/>
  <c r="AN265" i="14"/>
  <c r="AJ134" i="14"/>
  <c r="AJ389" i="14"/>
  <c r="AJ215" i="14"/>
  <c r="AJ185" i="14"/>
  <c r="AI265" i="14"/>
  <c r="AE265" i="14" s="1"/>
  <c r="AI185" i="14"/>
  <c r="AE185" i="14" s="1"/>
  <c r="AG185" i="14"/>
  <c r="AJ44" i="14"/>
  <c r="AI60" i="14"/>
  <c r="AG76" i="14"/>
  <c r="AJ26" i="14"/>
  <c r="AI76" i="14"/>
  <c r="AE76" i="14" s="1"/>
  <c r="AG76" i="15"/>
  <c r="AG78" i="15"/>
  <c r="AG71" i="15"/>
  <c r="AJ187" i="14"/>
  <c r="AI264" i="14"/>
  <c r="AJ93" i="14"/>
  <c r="AJ54" i="14"/>
  <c r="AI8" i="14"/>
  <c r="AE8" i="14" s="1"/>
  <c r="AN159" i="14"/>
  <c r="AJ8" i="14"/>
  <c r="AG264" i="14"/>
  <c r="AN5" i="14"/>
  <c r="AI5" i="14"/>
  <c r="AE5" i="14" s="1"/>
  <c r="AJ184" i="14"/>
  <c r="AI184" i="14"/>
  <c r="AE184" i="14" s="1"/>
  <c r="AG184" i="14"/>
  <c r="AN768" i="14"/>
  <c r="AJ15" i="14"/>
  <c r="AJ805" i="14"/>
  <c r="AI805" i="14"/>
  <c r="AE805" i="14" s="1"/>
  <c r="AJ50" i="14"/>
  <c r="AJ284" i="14"/>
  <c r="AN881" i="14"/>
  <c r="AN802" i="14"/>
  <c r="AN905" i="14"/>
  <c r="AJ14" i="14"/>
  <c r="AJ64" i="14"/>
  <c r="AI64" i="14"/>
  <c r="AE64" i="14" s="1"/>
  <c r="AJ27" i="14"/>
  <c r="AJ25" i="14"/>
  <c r="AJ9" i="14"/>
  <c r="AG9" i="14"/>
  <c r="AI9" i="14"/>
  <c r="AJ289" i="14"/>
  <c r="AJ88" i="14"/>
  <c r="AI88" i="14"/>
  <c r="AE88" i="14" s="1"/>
  <c r="AJ43" i="14"/>
  <c r="AJ157" i="14"/>
  <c r="AI157" i="14"/>
  <c r="AN148" i="14"/>
  <c r="AN215" i="14"/>
  <c r="AI215" i="14"/>
  <c r="AJ108" i="14"/>
  <c r="AI108" i="14"/>
  <c r="AE108" i="14" s="1"/>
  <c r="AJ261" i="14"/>
  <c r="AI261" i="14"/>
  <c r="AI1001" i="14"/>
  <c r="AJ13" i="14"/>
  <c r="AJ16" i="14"/>
  <c r="AJ109" i="14"/>
  <c r="AG109" i="14"/>
  <c r="AI109" i="14"/>
  <c r="AG908" i="14"/>
  <c r="AI908" i="14"/>
  <c r="AE908" i="14" s="1"/>
  <c r="AJ20" i="14"/>
  <c r="AJ56" i="14"/>
  <c r="AJ258" i="14"/>
  <c r="AI258" i="14"/>
  <c r="AE258" i="14" s="1"/>
  <c r="AN33" i="14"/>
  <c r="AJ764" i="14"/>
  <c r="AN147" i="14"/>
  <c r="AI1000" i="14"/>
  <c r="AJ6" i="14"/>
  <c r="AG6" i="14"/>
  <c r="AI6" i="14"/>
  <c r="AE6" i="14" s="1"/>
  <c r="AJ110" i="14"/>
  <c r="AG110" i="14"/>
  <c r="AI110" i="14"/>
  <c r="AJ158" i="14"/>
  <c r="AG158" i="14"/>
  <c r="AI158" i="14"/>
  <c r="AE158" i="14" s="1"/>
  <c r="AJ10" i="14"/>
  <c r="AG10" i="14"/>
  <c r="AI10" i="14"/>
  <c r="Z37" i="16"/>
  <c r="AO37" i="16" s="1"/>
  <c r="W9" i="16"/>
  <c r="V9" i="16"/>
  <c r="AD9" i="16" s="1"/>
  <c r="U9" i="16"/>
  <c r="AL9" i="16" s="1"/>
  <c r="T9" i="16"/>
  <c r="AM9" i="16" s="1"/>
  <c r="U4" i="14"/>
  <c r="X4" i="15"/>
  <c r="X3" i="15"/>
  <c r="X5" i="15"/>
  <c r="X21" i="15"/>
  <c r="X15" i="15"/>
  <c r="X27" i="15"/>
  <c r="X14" i="15"/>
  <c r="X17" i="15"/>
  <c r="X10" i="15"/>
  <c r="X13" i="15"/>
  <c r="X36" i="15"/>
  <c r="X28" i="15"/>
  <c r="X26" i="15"/>
  <c r="X12" i="15"/>
  <c r="X52" i="15"/>
  <c r="X59" i="15"/>
  <c r="X31" i="15"/>
  <c r="X8" i="15"/>
  <c r="X9" i="15"/>
  <c r="X38" i="15"/>
  <c r="X37" i="15"/>
  <c r="X34" i="15"/>
  <c r="X25" i="15"/>
  <c r="X35" i="15"/>
  <c r="X20" i="15"/>
  <c r="X19" i="15"/>
  <c r="X18" i="15"/>
  <c r="X39" i="15"/>
  <c r="X22" i="15"/>
  <c r="X23" i="15"/>
  <c r="X40" i="15"/>
  <c r="X33" i="15"/>
  <c r="X45" i="15"/>
  <c r="X41" i="15"/>
  <c r="X48" i="15"/>
  <c r="X46" i="15"/>
  <c r="X44" i="15"/>
  <c r="X47" i="15"/>
  <c r="X43" i="15"/>
  <c r="X60" i="15"/>
  <c r="X56" i="15"/>
  <c r="X50" i="15"/>
  <c r="X57" i="15"/>
  <c r="X54" i="15"/>
  <c r="X53" i="15"/>
  <c r="X58" i="15"/>
  <c r="X61" i="15"/>
  <c r="X63" i="15"/>
  <c r="X66" i="15"/>
  <c r="X68" i="15"/>
  <c r="X67" i="15"/>
  <c r="X69" i="15"/>
  <c r="X72" i="15"/>
  <c r="X73" i="15"/>
  <c r="X77" i="15"/>
  <c r="X75" i="15"/>
  <c r="X6" i="15"/>
  <c r="W235" i="5" l="1"/>
  <c r="V239" i="5"/>
  <c r="W242" i="5"/>
  <c r="V246" i="5"/>
  <c r="V349" i="5"/>
  <c r="W348" i="5"/>
  <c r="V240" i="5"/>
  <c r="W236" i="5"/>
  <c r="W237" i="5"/>
  <c r="V241" i="5"/>
  <c r="AO9" i="16"/>
  <c r="AF9" i="16"/>
  <c r="AB9" i="16" s="1"/>
  <c r="AE264" i="14"/>
  <c r="AE109" i="14"/>
  <c r="AE60" i="14"/>
  <c r="AE261" i="14"/>
  <c r="AE9" i="14"/>
  <c r="AE1000" i="14"/>
  <c r="AE157" i="14"/>
  <c r="AE10" i="14"/>
  <c r="AE110" i="14"/>
  <c r="AE1001" i="14"/>
  <c r="AE215" i="14"/>
  <c r="V244" i="5" l="1"/>
  <c r="W240" i="5"/>
  <c r="V350" i="5"/>
  <c r="W350" i="5" s="1"/>
  <c r="W349" i="5"/>
  <c r="V243" i="5"/>
  <c r="W239" i="5"/>
  <c r="W246" i="5"/>
  <c r="V250" i="5"/>
  <c r="V245" i="5"/>
  <c r="W241" i="5"/>
  <c r="AC9" i="16"/>
  <c r="T45" i="14"/>
  <c r="U45" i="14"/>
  <c r="V45" i="14"/>
  <c r="W45" i="14"/>
  <c r="X45" i="14"/>
  <c r="Y45" i="14"/>
  <c r="Z45" i="14"/>
  <c r="AA45" i="14"/>
  <c r="AO45" i="14"/>
  <c r="T445" i="14"/>
  <c r="U445" i="14"/>
  <c r="V445" i="14"/>
  <c r="W445" i="14"/>
  <c r="X445" i="14"/>
  <c r="Y445" i="14"/>
  <c r="Z445" i="14"/>
  <c r="AA445" i="14"/>
  <c r="T115" i="14"/>
  <c r="U115" i="14"/>
  <c r="V115" i="14"/>
  <c r="W115" i="14"/>
  <c r="X115" i="14"/>
  <c r="Y115" i="14"/>
  <c r="Z115" i="14"/>
  <c r="AA115" i="14"/>
  <c r="T61" i="14"/>
  <c r="U61" i="14"/>
  <c r="V61" i="14"/>
  <c r="W61" i="14"/>
  <c r="X61" i="14"/>
  <c r="Y61" i="14"/>
  <c r="Z61" i="14"/>
  <c r="AA61" i="14"/>
  <c r="AO61" i="14"/>
  <c r="T555" i="14"/>
  <c r="U555" i="14"/>
  <c r="V555" i="14"/>
  <c r="W555" i="14"/>
  <c r="X555" i="14"/>
  <c r="Y555" i="14"/>
  <c r="Z555" i="14"/>
  <c r="AA555" i="14"/>
  <c r="T376" i="14"/>
  <c r="U376" i="14"/>
  <c r="V376" i="14"/>
  <c r="W376" i="14"/>
  <c r="X376" i="14"/>
  <c r="Y376" i="14"/>
  <c r="Z376" i="14"/>
  <c r="AA376" i="14"/>
  <c r="AO376" i="14"/>
  <c r="T17" i="14"/>
  <c r="U17" i="14"/>
  <c r="V17" i="14"/>
  <c r="W17" i="14"/>
  <c r="X17" i="14"/>
  <c r="Y17" i="14"/>
  <c r="Z17" i="14"/>
  <c r="AA17" i="14"/>
  <c r="AO17" i="14"/>
  <c r="T67" i="14"/>
  <c r="U67" i="14"/>
  <c r="V67" i="14"/>
  <c r="W67" i="14"/>
  <c r="X67" i="14"/>
  <c r="Y67" i="14"/>
  <c r="Z67" i="14"/>
  <c r="AA67" i="14"/>
  <c r="AO67" i="14"/>
  <c r="T62" i="14"/>
  <c r="U62" i="14"/>
  <c r="V62" i="14"/>
  <c r="W62" i="14"/>
  <c r="X62" i="14"/>
  <c r="Y62" i="14"/>
  <c r="Z62" i="14"/>
  <c r="AA62" i="14"/>
  <c r="AO62" i="14"/>
  <c r="Z36" i="15"/>
  <c r="W13" i="15"/>
  <c r="AJ13" i="15"/>
  <c r="W36" i="15"/>
  <c r="AJ36" i="15"/>
  <c r="W28" i="15"/>
  <c r="AJ28" i="15"/>
  <c r="W26" i="15"/>
  <c r="AJ26" i="15"/>
  <c r="W12" i="15"/>
  <c r="AJ12" i="15"/>
  <c r="W52" i="15"/>
  <c r="AJ52" i="15"/>
  <c r="W59" i="15"/>
  <c r="S31" i="15"/>
  <c r="W31" i="15"/>
  <c r="S8" i="15"/>
  <c r="AE8" i="15" s="1"/>
  <c r="W8" i="15"/>
  <c r="AJ8" i="15"/>
  <c r="W9" i="15"/>
  <c r="AJ9" i="15"/>
  <c r="W38" i="15"/>
  <c r="AJ38" i="15"/>
  <c r="AJ256" i="14"/>
  <c r="AJ352" i="14"/>
  <c r="AJ384" i="14"/>
  <c r="AJ167" i="14"/>
  <c r="AJ209" i="14"/>
  <c r="AJ370" i="14"/>
  <c r="AJ248" i="14"/>
  <c r="AJ271" i="14"/>
  <c r="AJ310" i="14"/>
  <c r="AJ113" i="14"/>
  <c r="AJ450" i="14"/>
  <c r="AJ212" i="14"/>
  <c r="AJ313" i="14"/>
  <c r="AJ429" i="14"/>
  <c r="AJ277" i="14"/>
  <c r="AJ273" i="14"/>
  <c r="AJ507" i="14"/>
  <c r="AJ895" i="14"/>
  <c r="AJ415" i="14"/>
  <c r="AJ246" i="14"/>
  <c r="AJ508" i="14"/>
  <c r="AJ383" i="14"/>
  <c r="AJ377" i="14"/>
  <c r="AJ404" i="14"/>
  <c r="AJ745" i="14"/>
  <c r="AJ451" i="14"/>
  <c r="AJ299" i="14"/>
  <c r="AJ320" i="14"/>
  <c r="AJ255" i="14"/>
  <c r="AJ514" i="14"/>
  <c r="AJ427" i="14"/>
  <c r="AJ872" i="14"/>
  <c r="AJ298" i="14"/>
  <c r="AJ309" i="14"/>
  <c r="AJ239" i="14"/>
  <c r="AJ752" i="14"/>
  <c r="AJ465" i="14"/>
  <c r="AJ998" i="14"/>
  <c r="AJ675" i="14"/>
  <c r="AJ851" i="14"/>
  <c r="AJ679" i="14"/>
  <c r="AJ593" i="14"/>
  <c r="AJ557" i="14"/>
  <c r="AJ467" i="14"/>
  <c r="AJ472" i="14"/>
  <c r="AJ584" i="14"/>
  <c r="AJ476" i="14"/>
  <c r="AJ463" i="14"/>
  <c r="AJ303" i="14"/>
  <c r="AJ988" i="14"/>
  <c r="AJ503" i="14"/>
  <c r="AJ417" i="14"/>
  <c r="AJ1006" i="14"/>
  <c r="AJ418" i="14"/>
  <c r="AJ425" i="14"/>
  <c r="AJ295" i="14"/>
  <c r="AJ419" i="14"/>
  <c r="AJ737" i="14"/>
  <c r="AJ599" i="14"/>
  <c r="AJ900" i="14"/>
  <c r="AJ473" i="14"/>
  <c r="AJ559" i="14"/>
  <c r="AJ596" i="14"/>
  <c r="AJ468" i="14"/>
  <c r="AJ373" i="14"/>
  <c r="AJ407" i="14"/>
  <c r="AJ319" i="14"/>
  <c r="AJ278" i="14"/>
  <c r="AJ814" i="14"/>
  <c r="AJ736" i="14"/>
  <c r="AJ631" i="14"/>
  <c r="AJ469" i="14"/>
  <c r="AJ796" i="14"/>
  <c r="AJ475" i="14"/>
  <c r="AJ424" i="14"/>
  <c r="AJ219" i="14"/>
  <c r="AJ228" i="14"/>
  <c r="AJ301" i="14"/>
  <c r="AJ225" i="14"/>
  <c r="AJ975" i="14"/>
  <c r="AJ974" i="14"/>
  <c r="AJ1050" i="14"/>
  <c r="AJ1048" i="14"/>
  <c r="AJ685" i="14"/>
  <c r="AJ1056" i="14"/>
  <c r="AJ587" i="14"/>
  <c r="AJ902" i="14"/>
  <c r="AJ795" i="14"/>
  <c r="AJ792" i="14"/>
  <c r="AJ453" i="14"/>
  <c r="AJ382" i="14"/>
  <c r="AJ365" i="14"/>
  <c r="AJ366" i="14"/>
  <c r="AJ297" i="14"/>
  <c r="AJ865" i="14"/>
  <c r="AJ291" i="14"/>
  <c r="AJ991" i="14"/>
  <c r="AJ751" i="14"/>
  <c r="AJ754" i="14"/>
  <c r="AJ963" i="14"/>
  <c r="AJ632" i="14"/>
  <c r="AJ601" i="14"/>
  <c r="AJ597" i="14"/>
  <c r="AJ529" i="14"/>
  <c r="AJ448" i="14"/>
  <c r="AJ785" i="14"/>
  <c r="AJ426" i="14"/>
  <c r="AJ749" i="14"/>
  <c r="AJ828" i="14"/>
  <c r="AJ1072" i="14"/>
  <c r="AJ846" i="14"/>
  <c r="AJ1054" i="14"/>
  <c r="AJ743" i="14"/>
  <c r="AJ560" i="14"/>
  <c r="AJ870" i="14"/>
  <c r="AJ585" i="14"/>
  <c r="AJ442" i="14"/>
  <c r="AJ945" i="14"/>
  <c r="AJ456" i="14"/>
  <c r="AJ781" i="14"/>
  <c r="AJ820" i="14"/>
  <c r="AJ1068" i="14"/>
  <c r="AJ850" i="14"/>
  <c r="AJ863" i="14"/>
  <c r="AJ860" i="14"/>
  <c r="AJ834" i="14"/>
  <c r="AJ829" i="14"/>
  <c r="AJ859" i="14"/>
  <c r="AJ1075" i="14"/>
  <c r="AJ815" i="14"/>
  <c r="AJ748" i="14"/>
  <c r="AJ1053" i="14"/>
  <c r="AJ1069" i="14"/>
  <c r="AJ965" i="14"/>
  <c r="AJ853" i="14"/>
  <c r="AJ836" i="14"/>
  <c r="AJ835" i="14"/>
  <c r="AJ747" i="14"/>
  <c r="AJ680" i="14"/>
  <c r="AJ755" i="14"/>
  <c r="AJ997" i="14"/>
  <c r="AJ989" i="14"/>
  <c r="AJ951" i="14"/>
  <c r="AJ512" i="14"/>
  <c r="AJ929" i="14"/>
  <c r="AJ719" i="14"/>
  <c r="AJ461" i="14"/>
  <c r="AJ817" i="14"/>
  <c r="AJ810" i="14"/>
  <c r="AJ837" i="14"/>
  <c r="AJ738" i="14"/>
  <c r="AJ838" i="14"/>
  <c r="AJ856" i="14"/>
  <c r="AJ873" i="14"/>
  <c r="AJ1009" i="14"/>
  <c r="AJ1051" i="14"/>
  <c r="AJ558" i="14"/>
  <c r="AJ591" i="14"/>
  <c r="AJ624" i="14"/>
  <c r="AJ681" i="14"/>
  <c r="AJ603" i="14"/>
  <c r="AJ999" i="14"/>
  <c r="AJ513" i="14"/>
  <c r="AJ515" i="14"/>
  <c r="AJ583" i="14"/>
  <c r="AJ554" i="14"/>
  <c r="AJ949" i="14"/>
  <c r="AJ626" i="14"/>
  <c r="AJ844" i="14"/>
  <c r="AJ1078" i="14"/>
  <c r="AJ1071" i="14"/>
  <c r="AJ1087" i="14"/>
  <c r="AJ1090" i="14"/>
  <c r="AJ710" i="14"/>
  <c r="AJ1015" i="14"/>
  <c r="AJ668" i="14"/>
  <c r="AJ731" i="14"/>
  <c r="AJ692" i="14"/>
  <c r="AJ701" i="14"/>
  <c r="AJ732" i="14"/>
  <c r="AJ1026" i="14"/>
  <c r="AJ697" i="14"/>
  <c r="AJ690" i="14"/>
  <c r="AJ659" i="14"/>
  <c r="AJ714" i="14"/>
  <c r="AJ723" i="14"/>
  <c r="AJ982" i="14"/>
  <c r="AJ821" i="14"/>
  <c r="AJ867" i="14"/>
  <c r="AJ663" i="14"/>
  <c r="AJ707" i="14"/>
  <c r="AJ1089" i="14"/>
  <c r="AJ862" i="14"/>
  <c r="AJ964" i="14"/>
  <c r="AJ625" i="14"/>
  <c r="AJ630" i="14"/>
  <c r="AJ628" i="14"/>
  <c r="AJ753" i="14"/>
  <c r="AJ1047" i="14"/>
  <c r="AJ746" i="14"/>
  <c r="AJ757" i="14"/>
  <c r="AJ904" i="14"/>
  <c r="AJ953" i="14"/>
  <c r="AJ893" i="14"/>
  <c r="AJ943" i="14"/>
  <c r="AJ855" i="14"/>
  <c r="AJ866" i="14"/>
  <c r="AJ852" i="14"/>
  <c r="AJ827" i="14"/>
  <c r="AJ832" i="14"/>
  <c r="AJ819" i="14"/>
  <c r="AJ1045" i="14"/>
  <c r="AJ822" i="14"/>
  <c r="AJ830" i="14"/>
  <c r="AJ854" i="14"/>
  <c r="AJ818" i="14"/>
  <c r="AJ839" i="14"/>
  <c r="AJ812" i="14"/>
  <c r="AJ1083" i="14"/>
  <c r="AJ857" i="14"/>
  <c r="AJ816" i="14"/>
  <c r="AJ1016" i="14"/>
  <c r="AJ833" i="14"/>
  <c r="AJ813" i="14"/>
  <c r="AJ823" i="14"/>
  <c r="AJ861" i="14"/>
  <c r="AJ843" i="14"/>
  <c r="AJ831" i="14"/>
  <c r="AJ1039" i="14"/>
  <c r="AJ1084" i="14"/>
  <c r="AJ842" i="14"/>
  <c r="AJ868" i="14"/>
  <c r="AJ847" i="14"/>
  <c r="AJ826" i="14"/>
  <c r="AJ858" i="14"/>
  <c r="AJ848" i="14"/>
  <c r="AJ849" i="14"/>
  <c r="AJ871" i="14"/>
  <c r="AJ983" i="14"/>
  <c r="AJ845" i="14"/>
  <c r="AJ1055" i="14"/>
  <c r="AJ931" i="14"/>
  <c r="AJ1091" i="14"/>
  <c r="AJ1033" i="14"/>
  <c r="AJ962" i="14"/>
  <c r="AJ978" i="14"/>
  <c r="AJ1034" i="14"/>
  <c r="AJ1052" i="14"/>
  <c r="AJ1041" i="14"/>
  <c r="AJ987" i="14"/>
  <c r="AJ1049" i="14"/>
  <c r="AJ1014" i="14"/>
  <c r="AJ959" i="14"/>
  <c r="AJ986" i="14"/>
  <c r="AJ977" i="14"/>
  <c r="AJ970" i="14"/>
  <c r="AJ961" i="14"/>
  <c r="AJ957" i="14"/>
  <c r="AJ967" i="14"/>
  <c r="AJ1044" i="14"/>
  <c r="AJ1081" i="14"/>
  <c r="AJ1067" i="14"/>
  <c r="AJ1082" i="14"/>
  <c r="AJ1085" i="14"/>
  <c r="AJ1062" i="14"/>
  <c r="AJ1088" i="14"/>
  <c r="AJ1066" i="14"/>
  <c r="AJ1073" i="14"/>
  <c r="AJ1096" i="14"/>
  <c r="AJ1046" i="14"/>
  <c r="AJ1086" i="14"/>
  <c r="AJ1002" i="14"/>
  <c r="AJ1070" i="14"/>
  <c r="AJ1076" i="14"/>
  <c r="AJ1008" i="14"/>
  <c r="AJ1063" i="14"/>
  <c r="AJ1027" i="14"/>
  <c r="AJ1077" i="14"/>
  <c r="AJ1010" i="14"/>
  <c r="AJ1020" i="14"/>
  <c r="AJ1079" i="14"/>
  <c r="AJ1065" i="14"/>
  <c r="AJ1074" i="14"/>
  <c r="AJ1043" i="14"/>
  <c r="AJ1012" i="14"/>
  <c r="AJ1021" i="14"/>
  <c r="AJ1064" i="14"/>
  <c r="AJ1080" i="14"/>
  <c r="AH2" i="14"/>
  <c r="AH28" i="14"/>
  <c r="AH7" i="14"/>
  <c r="AH46" i="14"/>
  <c r="AH256" i="14"/>
  <c r="AH384" i="14"/>
  <c r="AH561" i="14"/>
  <c r="AH22" i="14"/>
  <c r="AH4" i="14"/>
  <c r="AH47" i="14"/>
  <c r="AH42" i="14"/>
  <c r="AH797" i="14"/>
  <c r="AH48" i="14"/>
  <c r="AH85" i="14"/>
  <c r="AH107" i="14"/>
  <c r="AH81" i="14"/>
  <c r="AH454" i="14"/>
  <c r="AH70" i="14"/>
  <c r="AH429" i="14"/>
  <c r="AH145" i="14"/>
  <c r="AH137" i="14"/>
  <c r="AH111" i="14"/>
  <c r="AH508" i="14"/>
  <c r="AH254" i="14"/>
  <c r="AH136" i="14"/>
  <c r="AH528" i="14"/>
  <c r="AH255" i="14"/>
  <c r="AH183" i="14"/>
  <c r="AH664" i="14"/>
  <c r="AH694" i="14"/>
  <c r="AH427" i="14"/>
  <c r="AH214" i="14"/>
  <c r="AH96" i="14"/>
  <c r="AH923" i="14"/>
  <c r="AH998" i="14"/>
  <c r="AH198" i="14"/>
  <c r="AH340" i="14"/>
  <c r="AH172" i="14"/>
  <c r="AH226" i="14"/>
  <c r="AH146" i="14"/>
  <c r="AH252" i="14"/>
  <c r="AH1006" i="14"/>
  <c r="AH364" i="14"/>
  <c r="AH95" i="14"/>
  <c r="AH688" i="14"/>
  <c r="AH407" i="14"/>
  <c r="AH896" i="14"/>
  <c r="AH253" i="14"/>
  <c r="AH565" i="14"/>
  <c r="AH568" i="14"/>
  <c r="AH428" i="14"/>
  <c r="AH339" i="14"/>
  <c r="AH219" i="14"/>
  <c r="AH228" i="14"/>
  <c r="AH171" i="14"/>
  <c r="AH173" i="14"/>
  <c r="AH225" i="14"/>
  <c r="AH975" i="14"/>
  <c r="AH974" i="14"/>
  <c r="AH199" i="14"/>
  <c r="AH291" i="14"/>
  <c r="AH660" i="14"/>
  <c r="AH695" i="14"/>
  <c r="AH529" i="14"/>
  <c r="AH227" i="14"/>
  <c r="AH224" i="14"/>
  <c r="AH334" i="14"/>
  <c r="AH1072" i="14"/>
  <c r="AH560" i="14"/>
  <c r="AH408" i="14"/>
  <c r="AH704" i="14"/>
  <c r="AH834" i="14"/>
  <c r="AH1075" i="14"/>
  <c r="AH836" i="14"/>
  <c r="AH835" i="14"/>
  <c r="AH666" i="14"/>
  <c r="AH603" i="14"/>
  <c r="AH1078" i="14"/>
  <c r="AH550" i="14"/>
  <c r="AH563" i="14"/>
  <c r="AH971" i="14"/>
  <c r="AH692" i="14"/>
  <c r="AH701" i="14"/>
  <c r="AH1026" i="14"/>
  <c r="AH566" i="14"/>
  <c r="AH697" i="14"/>
  <c r="AH690" i="14"/>
  <c r="AH659" i="14"/>
  <c r="AH549" i="14"/>
  <c r="AH564" i="14"/>
  <c r="AH562" i="14"/>
  <c r="AH663" i="14"/>
  <c r="AH707" i="14"/>
  <c r="AH567" i="14"/>
  <c r="AH1029" i="14"/>
  <c r="AH972" i="14"/>
  <c r="AH832" i="14"/>
  <c r="AH702" i="14"/>
  <c r="AH698" i="14"/>
  <c r="AH687" i="14"/>
  <c r="AH665" i="14"/>
  <c r="AH830" i="14"/>
  <c r="AH686" i="14"/>
  <c r="AH696" i="14"/>
  <c r="AH662" i="14"/>
  <c r="AH703" i="14"/>
  <c r="AH833" i="14"/>
  <c r="AH705" i="14"/>
  <c r="AH693" i="14"/>
  <c r="AH831" i="14"/>
  <c r="AH691" i="14"/>
  <c r="AH700" i="14"/>
  <c r="AH689" i="14"/>
  <c r="AH699" i="14"/>
  <c r="AH706" i="14"/>
  <c r="AH658" i="14"/>
  <c r="AH661" i="14"/>
  <c r="AH925" i="14"/>
  <c r="AH914" i="14"/>
  <c r="AH910" i="14"/>
  <c r="AH915" i="14"/>
  <c r="AH959" i="14"/>
  <c r="AH921" i="14"/>
  <c r="AH916" i="14"/>
  <c r="AH920" i="14"/>
  <c r="AH922" i="14"/>
  <c r="AH970" i="14"/>
  <c r="AH917" i="14"/>
  <c r="AH924" i="14"/>
  <c r="AH912" i="14"/>
  <c r="AH919" i="14"/>
  <c r="AH911" i="14"/>
  <c r="AH918" i="14"/>
  <c r="AH961" i="14"/>
  <c r="AH957" i="14"/>
  <c r="AH967" i="14"/>
  <c r="AH1003" i="14"/>
  <c r="AH1018" i="14"/>
  <c r="AH960" i="14"/>
  <c r="AH1062" i="14"/>
  <c r="AH1073" i="14"/>
  <c r="AH968" i="14"/>
  <c r="AH1002" i="14"/>
  <c r="AH1019" i="14"/>
  <c r="AH1076" i="14"/>
  <c r="AH1028" i="14"/>
  <c r="AH1008" i="14"/>
  <c r="AH1004" i="14"/>
  <c r="AH966" i="14"/>
  <c r="AH1063" i="14"/>
  <c r="AH1025" i="14"/>
  <c r="AH1023" i="14"/>
  <c r="AH1027" i="14"/>
  <c r="AH1077" i="14"/>
  <c r="AH1020" i="14"/>
  <c r="AH1005" i="14"/>
  <c r="AH1024" i="14"/>
  <c r="AH1007" i="14"/>
  <c r="AH1074" i="14"/>
  <c r="AH969" i="14"/>
  <c r="AH1021" i="14"/>
  <c r="AH973" i="14"/>
  <c r="AH1022" i="14"/>
  <c r="AH958" i="14"/>
  <c r="AA3" i="14"/>
  <c r="AO3" i="14"/>
  <c r="AA40" i="14"/>
  <c r="AA18" i="14"/>
  <c r="AO18" i="14"/>
  <c r="AA68" i="14"/>
  <c r="AO68" i="14"/>
  <c r="AA2" i="14"/>
  <c r="AO2" i="14"/>
  <c r="AA11" i="14"/>
  <c r="AO11" i="14"/>
  <c r="AA120" i="14"/>
  <c r="AO120" i="14"/>
  <c r="AA41" i="14"/>
  <c r="AO41" i="14"/>
  <c r="AA24" i="14"/>
  <c r="AO24" i="14"/>
  <c r="AA28" i="14"/>
  <c r="AO28" i="14"/>
  <c r="AA7" i="14"/>
  <c r="AO7" i="14"/>
  <c r="AA46" i="14"/>
  <c r="AO46" i="14"/>
  <c r="AA256" i="14"/>
  <c r="AO256" i="14"/>
  <c r="AA352" i="14"/>
  <c r="AO352" i="14"/>
  <c r="AA384" i="14"/>
  <c r="AO384" i="14"/>
  <c r="AA561" i="14"/>
  <c r="AJ561" i="14" s="1"/>
  <c r="AO561" i="14"/>
  <c r="AA22" i="14"/>
  <c r="AO22" i="14"/>
  <c r="AA4" i="14"/>
  <c r="AK4" i="14" s="1"/>
  <c r="AO4" i="14"/>
  <c r="AA47" i="14"/>
  <c r="AO47" i="14"/>
  <c r="AA42" i="14"/>
  <c r="AO42" i="14"/>
  <c r="AA31" i="14"/>
  <c r="AO31" i="14"/>
  <c r="AA797" i="14"/>
  <c r="AO797" i="14"/>
  <c r="AA594" i="14"/>
  <c r="AO594" i="14"/>
  <c r="AA29" i="14"/>
  <c r="AO29" i="14"/>
  <c r="AA104" i="14"/>
  <c r="AO104" i="14"/>
  <c r="AA63" i="14"/>
  <c r="AO63" i="14"/>
  <c r="AA48" i="14"/>
  <c r="AA304" i="14"/>
  <c r="AA59" i="14"/>
  <c r="AA170" i="14"/>
  <c r="AO170" i="14"/>
  <c r="AA167" i="14"/>
  <c r="AO167" i="14"/>
  <c r="AA122" i="14"/>
  <c r="AO122" i="14"/>
  <c r="AA209" i="14"/>
  <c r="AO209" i="14"/>
  <c r="AA98" i="14"/>
  <c r="AO98" i="14"/>
  <c r="AA85" i="14"/>
  <c r="AO85" i="14"/>
  <c r="AA370" i="14"/>
  <c r="AA125" i="14"/>
  <c r="AO125" i="14"/>
  <c r="AA121" i="14"/>
  <c r="AO121" i="14"/>
  <c r="AA139" i="14"/>
  <c r="AA107" i="14"/>
  <c r="AA83" i="14"/>
  <c r="AO83" i="14"/>
  <c r="AA379" i="14"/>
  <c r="AO379" i="14"/>
  <c r="AA81" i="14"/>
  <c r="AO81" i="14"/>
  <c r="AA248" i="14"/>
  <c r="AO248" i="14"/>
  <c r="AA169" i="14"/>
  <c r="AA271" i="14"/>
  <c r="AA94" i="14"/>
  <c r="AO94" i="14"/>
  <c r="AA79" i="14"/>
  <c r="AO79" i="14"/>
  <c r="AA116" i="14"/>
  <c r="AO116" i="14"/>
  <c r="AA197" i="14"/>
  <c r="AA310" i="14"/>
  <c r="AO310" i="14"/>
  <c r="AA176" i="14"/>
  <c r="AO176" i="14"/>
  <c r="AA138" i="14"/>
  <c r="AO138" i="14"/>
  <c r="AA143" i="14"/>
  <c r="AO143" i="14"/>
  <c r="AA113" i="14"/>
  <c r="AO113" i="14"/>
  <c r="AA196" i="14"/>
  <c r="AA450" i="14"/>
  <c r="AA237" i="14"/>
  <c r="AO237" i="14"/>
  <c r="AA194" i="14"/>
  <c r="AO194" i="14"/>
  <c r="AA117" i="14"/>
  <c r="AO117" i="14"/>
  <c r="AA212" i="14"/>
  <c r="AO212" i="14"/>
  <c r="AA84" i="14"/>
  <c r="AA123" i="14"/>
  <c r="AO123" i="14"/>
  <c r="AA75" i="14"/>
  <c r="AO75" i="14"/>
  <c r="AA454" i="14"/>
  <c r="AA305" i="14"/>
  <c r="AO305" i="14"/>
  <c r="AA208" i="14"/>
  <c r="AA70" i="14"/>
  <c r="AA80" i="14"/>
  <c r="AO80" i="14"/>
  <c r="AA311" i="14"/>
  <c r="AO311" i="14"/>
  <c r="AA313" i="14"/>
  <c r="AO313" i="14"/>
  <c r="AA204" i="14"/>
  <c r="AO204" i="14"/>
  <c r="AA200" i="14"/>
  <c r="AA600" i="14"/>
  <c r="AO600" i="14"/>
  <c r="AA242" i="14"/>
  <c r="AO242" i="14"/>
  <c r="AA422" i="14"/>
  <c r="AO422" i="14"/>
  <c r="AA378" i="14"/>
  <c r="AA78" i="14"/>
  <c r="AO78" i="14"/>
  <c r="AA280" i="14"/>
  <c r="AA552" i="14"/>
  <c r="AO552" i="14"/>
  <c r="AA380" i="14"/>
  <c r="AO380" i="14"/>
  <c r="AA317" i="14"/>
  <c r="AA429" i="14"/>
  <c r="AO429" i="14"/>
  <c r="AA277" i="14"/>
  <c r="AA181" i="14"/>
  <c r="AO181" i="14"/>
  <c r="AA273" i="14"/>
  <c r="AO273" i="14"/>
  <c r="AA182" i="14"/>
  <c r="AO182" i="14"/>
  <c r="AA145" i="14"/>
  <c r="AA507" i="14"/>
  <c r="AO507" i="14"/>
  <c r="AA414" i="14"/>
  <c r="AO414" i="14"/>
  <c r="AA444" i="14"/>
  <c r="AA69" i="14"/>
  <c r="AA381" i="14"/>
  <c r="AO381" i="14"/>
  <c r="AA268" i="14"/>
  <c r="AO268" i="14"/>
  <c r="AA229" i="14"/>
  <c r="AO229" i="14"/>
  <c r="AA152" i="14"/>
  <c r="AO152" i="14"/>
  <c r="AA206" i="14"/>
  <c r="AO206" i="14"/>
  <c r="AA406" i="14"/>
  <c r="AO406" i="14"/>
  <c r="AA174" i="14"/>
  <c r="AO174" i="14"/>
  <c r="AA137" i="14"/>
  <c r="AO137" i="14"/>
  <c r="AA105" i="14"/>
  <c r="AO105" i="14"/>
  <c r="AA82" i="14"/>
  <c r="AO82" i="14"/>
  <c r="AA103" i="14"/>
  <c r="AO103" i="14"/>
  <c r="AA314" i="14"/>
  <c r="AO314" i="14"/>
  <c r="AA207" i="14"/>
  <c r="AO207" i="14"/>
  <c r="AA895" i="14"/>
  <c r="AA415" i="14"/>
  <c r="AO415" i="14"/>
  <c r="AA246" i="14"/>
  <c r="AO246" i="14"/>
  <c r="AA140" i="14"/>
  <c r="AO140" i="14"/>
  <c r="AA362" i="14"/>
  <c r="AO362" i="14"/>
  <c r="AA111" i="14"/>
  <c r="AO111" i="14"/>
  <c r="AA508" i="14"/>
  <c r="AA383" i="14"/>
  <c r="AO383" i="14"/>
  <c r="AA377" i="14"/>
  <c r="AO377" i="14"/>
  <c r="AA504" i="14"/>
  <c r="AO504" i="14"/>
  <c r="AA243" i="14"/>
  <c r="AO243" i="14"/>
  <c r="AA409" i="14"/>
  <c r="AO409" i="14"/>
  <c r="AA106" i="14"/>
  <c r="AA114" i="14"/>
  <c r="AO114" i="14"/>
  <c r="AA462" i="14"/>
  <c r="AO462" i="14"/>
  <c r="AA404" i="14"/>
  <c r="AO404" i="14"/>
  <c r="AA411" i="14"/>
  <c r="AA745" i="14"/>
  <c r="AO745" i="14"/>
  <c r="AA451" i="14"/>
  <c r="AA322" i="14"/>
  <c r="AA254" i="14"/>
  <c r="AO254" i="14"/>
  <c r="AA210" i="14"/>
  <c r="AO210" i="14"/>
  <c r="AA299" i="14"/>
  <c r="AA320" i="14"/>
  <c r="AA244" i="14"/>
  <c r="AO244" i="14"/>
  <c r="AA238" i="14"/>
  <c r="AO238" i="14"/>
  <c r="AA213" i="14"/>
  <c r="AO213" i="14"/>
  <c r="AA168" i="14"/>
  <c r="AO168" i="14"/>
  <c r="AA136" i="14"/>
  <c r="AO136" i="14"/>
  <c r="AA528" i="14"/>
  <c r="AO528" i="14"/>
  <c r="AA255" i="14"/>
  <c r="AO255" i="14"/>
  <c r="AA183" i="14"/>
  <c r="AA124" i="14"/>
  <c r="AO124" i="14"/>
  <c r="AA712" i="14"/>
  <c r="AA664" i="14"/>
  <c r="AO664" i="14"/>
  <c r="AA694" i="14"/>
  <c r="AO694" i="14"/>
  <c r="AA514" i="14"/>
  <c r="AA427" i="14"/>
  <c r="AO427" i="14"/>
  <c r="AA872" i="14"/>
  <c r="AO872" i="14"/>
  <c r="AA222" i="14"/>
  <c r="AA298" i="14"/>
  <c r="AA309" i="14"/>
  <c r="AO309" i="14"/>
  <c r="AA239" i="14"/>
  <c r="AO239" i="14"/>
  <c r="AA150" i="14"/>
  <c r="AO150" i="14"/>
  <c r="AA161" i="14"/>
  <c r="AA165" i="14"/>
  <c r="AO165" i="14"/>
  <c r="AA141" i="14"/>
  <c r="AA214" i="14"/>
  <c r="AA96" i="14"/>
  <c r="AO96" i="14"/>
  <c r="AA153" i="14"/>
  <c r="AO153" i="14"/>
  <c r="AA318" i="14"/>
  <c r="AA923" i="14"/>
  <c r="AA752" i="14"/>
  <c r="AO752" i="14"/>
  <c r="AA465" i="14"/>
  <c r="AA998" i="14"/>
  <c r="AA323" i="14"/>
  <c r="AO323" i="14"/>
  <c r="AA794" i="14"/>
  <c r="AO794" i="14"/>
  <c r="AA457" i="14"/>
  <c r="AO457" i="14"/>
  <c r="AA741" i="14"/>
  <c r="AA179" i="14"/>
  <c r="AO179" i="14"/>
  <c r="AA251" i="14"/>
  <c r="AO251" i="14"/>
  <c r="AA151" i="14"/>
  <c r="AO151" i="14"/>
  <c r="AA250" i="14"/>
  <c r="AO250" i="14"/>
  <c r="AA202" i="14"/>
  <c r="AO202" i="14"/>
  <c r="AA205" i="14"/>
  <c r="AO205" i="14"/>
  <c r="AA180" i="14"/>
  <c r="AO180" i="14"/>
  <c r="AA163" i="14"/>
  <c r="AO163" i="14"/>
  <c r="AA198" i="14"/>
  <c r="AO198" i="14"/>
  <c r="AA203" i="14"/>
  <c r="AO203" i="14"/>
  <c r="AA506" i="14"/>
  <c r="AO506" i="14"/>
  <c r="AA340" i="14"/>
  <c r="AO340" i="14"/>
  <c r="AA464" i="14"/>
  <c r="AO464" i="14"/>
  <c r="AA118" i="14"/>
  <c r="AA119" i="14"/>
  <c r="AO119" i="14"/>
  <c r="AA97" i="14"/>
  <c r="AO97" i="14"/>
  <c r="AA192" i="14"/>
  <c r="AO192" i="14"/>
  <c r="AA675" i="14"/>
  <c r="AO675" i="14"/>
  <c r="AA851" i="14"/>
  <c r="AO851" i="14"/>
  <c r="AA679" i="14"/>
  <c r="AA593" i="14"/>
  <c r="AO593" i="14"/>
  <c r="AA557" i="14"/>
  <c r="AA467" i="14"/>
  <c r="AO467" i="14"/>
  <c r="AA472" i="14"/>
  <c r="AO472" i="14"/>
  <c r="AA584" i="14"/>
  <c r="AO584" i="14"/>
  <c r="AA360" i="14"/>
  <c r="AA476" i="14"/>
  <c r="AO476" i="14"/>
  <c r="AA463" i="14"/>
  <c r="AO463" i="14"/>
  <c r="AA368" i="14"/>
  <c r="AA154" i="14"/>
  <c r="AO154" i="14"/>
  <c r="AA740" i="14"/>
  <c r="AA172" i="14"/>
  <c r="AO172" i="14"/>
  <c r="AA303" i="14"/>
  <c r="AO303" i="14"/>
  <c r="AA226" i="14"/>
  <c r="AO226" i="14"/>
  <c r="AA234" i="14"/>
  <c r="AO234" i="14"/>
  <c r="AA195" i="14"/>
  <c r="AO195" i="14"/>
  <c r="AA527" i="14"/>
  <c r="AA164" i="14"/>
  <c r="AA146" i="14"/>
  <c r="AO146" i="14"/>
  <c r="AA338" i="14"/>
  <c r="AA144" i="14"/>
  <c r="AO144" i="14"/>
  <c r="AA359" i="14"/>
  <c r="AO359" i="14"/>
  <c r="AA988" i="14"/>
  <c r="AA503" i="14"/>
  <c r="AA459" i="14"/>
  <c r="AO459" i="14"/>
  <c r="AA417" i="14"/>
  <c r="AO417" i="14"/>
  <c r="AA350" i="14"/>
  <c r="AO350" i="14"/>
  <c r="AA894" i="14"/>
  <c r="AA899" i="14"/>
  <c r="AO899" i="14"/>
  <c r="AA293" i="14"/>
  <c r="AO293" i="14"/>
  <c r="AA247" i="14"/>
  <c r="AA178" i="14"/>
  <c r="AA252" i="14"/>
  <c r="AO252" i="14"/>
  <c r="AA756" i="14"/>
  <c r="AA235" i="14"/>
  <c r="AO235" i="14"/>
  <c r="AA361" i="14"/>
  <c r="AO361" i="14"/>
  <c r="AA162" i="14"/>
  <c r="AO162" i="14"/>
  <c r="AA449" i="14"/>
  <c r="AO449" i="14"/>
  <c r="AA1006" i="14"/>
  <c r="AO1006" i="14"/>
  <c r="AA471" i="14"/>
  <c r="AO471" i="14"/>
  <c r="AA418" i="14"/>
  <c r="AO418" i="14"/>
  <c r="AA223" i="14"/>
  <c r="AO223" i="14"/>
  <c r="AA898" i="14"/>
  <c r="AA425" i="14"/>
  <c r="AO425" i="14"/>
  <c r="AA341" i="14"/>
  <c r="AO341" i="14"/>
  <c r="AA211" i="14"/>
  <c r="AO211" i="14"/>
  <c r="AA232" i="14"/>
  <c r="AA295" i="14"/>
  <c r="AO295" i="14"/>
  <c r="AA230" i="14"/>
  <c r="AO230" i="14"/>
  <c r="AA750" i="14"/>
  <c r="AO750" i="14"/>
  <c r="AA245" i="14"/>
  <c r="AO245" i="14"/>
  <c r="AA364" i="14"/>
  <c r="AO364" i="14"/>
  <c r="AA177" i="14"/>
  <c r="AA419" i="14"/>
  <c r="AO419" i="14"/>
  <c r="AA447" i="14"/>
  <c r="AO447" i="14"/>
  <c r="AA155" i="14"/>
  <c r="AO155" i="14"/>
  <c r="AA166" i="14"/>
  <c r="AA95" i="14"/>
  <c r="AO95" i="14"/>
  <c r="AA306" i="14"/>
  <c r="AO306" i="14"/>
  <c r="AA220" i="14"/>
  <c r="AO220" i="14"/>
  <c r="AA363" i="14"/>
  <c r="AA281" i="14"/>
  <c r="AA276" i="14"/>
  <c r="AO276" i="14"/>
  <c r="AA737" i="14"/>
  <c r="AO737" i="14"/>
  <c r="AA688" i="14"/>
  <c r="AO688" i="14"/>
  <c r="AA720" i="14"/>
  <c r="AO720" i="14"/>
  <c r="AA599" i="14"/>
  <c r="AO599" i="14"/>
  <c r="AA900" i="14"/>
  <c r="AA452" i="14"/>
  <c r="AO452" i="14"/>
  <c r="AA473" i="14"/>
  <c r="AO473" i="14"/>
  <c r="AA672" i="14"/>
  <c r="AO672" i="14"/>
  <c r="AA788" i="14"/>
  <c r="AO788" i="14"/>
  <c r="AA559" i="14"/>
  <c r="AO559" i="14"/>
  <c r="AA596" i="14"/>
  <c r="AO596" i="14"/>
  <c r="AA468" i="14"/>
  <c r="AO468" i="14"/>
  <c r="AA321" i="14"/>
  <c r="AO321" i="14"/>
  <c r="AA375" i="14"/>
  <c r="AO375" i="14"/>
  <c r="AA373" i="14"/>
  <c r="AO373" i="14"/>
  <c r="AA423" i="14"/>
  <c r="AA407" i="14"/>
  <c r="AO407" i="14"/>
  <c r="AA896" i="14"/>
  <c r="AO896" i="14"/>
  <c r="AA336" i="14"/>
  <c r="AO336" i="14"/>
  <c r="AA356" i="14"/>
  <c r="AO356" i="14"/>
  <c r="AA319" i="14"/>
  <c r="AA236" i="14"/>
  <c r="AO236" i="14"/>
  <c r="AA249" i="14"/>
  <c r="AO249" i="14"/>
  <c r="AA278" i="14"/>
  <c r="AO278" i="14"/>
  <c r="AA253" i="14"/>
  <c r="AO253" i="14"/>
  <c r="AA142" i="14"/>
  <c r="AO142" i="14"/>
  <c r="AA598" i="14"/>
  <c r="AO598" i="14"/>
  <c r="AA505" i="14"/>
  <c r="AO505" i="14"/>
  <c r="AA135" i="14"/>
  <c r="AO135" i="14"/>
  <c r="AA270" i="14"/>
  <c r="AO270" i="14"/>
  <c r="AA201" i="14"/>
  <c r="AO201" i="14"/>
  <c r="AA565" i="14"/>
  <c r="AO565" i="14"/>
  <c r="AA709" i="14"/>
  <c r="AO709" i="14"/>
  <c r="AA814" i="14"/>
  <c r="AA736" i="14"/>
  <c r="AO736" i="14"/>
  <c r="AA1037" i="14"/>
  <c r="AO1037" i="14"/>
  <c r="AA568" i="14"/>
  <c r="AO568" i="14"/>
  <c r="AA631" i="14"/>
  <c r="AO631" i="14"/>
  <c r="AA372" i="14"/>
  <c r="AA469" i="14"/>
  <c r="AO469" i="14"/>
  <c r="AA796" i="14"/>
  <c r="AA428" i="14"/>
  <c r="AA316" i="14"/>
  <c r="AO316" i="14"/>
  <c r="AA475" i="14"/>
  <c r="AO475" i="14"/>
  <c r="AA371" i="14"/>
  <c r="AO371" i="14"/>
  <c r="AA339" i="14"/>
  <c r="AA272" i="14"/>
  <c r="AO272" i="14"/>
  <c r="AA424" i="14"/>
  <c r="AO424" i="14"/>
  <c r="AA275" i="14"/>
  <c r="AO275" i="14"/>
  <c r="AA267" i="14"/>
  <c r="AO267" i="14"/>
  <c r="AA240" i="14"/>
  <c r="AO240" i="14"/>
  <c r="AA241" i="14"/>
  <c r="AO241" i="14"/>
  <c r="AA682" i="14"/>
  <c r="AA678" i="14"/>
  <c r="AA420" i="14"/>
  <c r="AA219" i="14"/>
  <c r="AO219" i="14"/>
  <c r="AA228" i="14"/>
  <c r="AO228" i="14"/>
  <c r="AA171" i="14"/>
  <c r="AO171" i="14"/>
  <c r="AA173" i="14"/>
  <c r="AO173" i="14"/>
  <c r="AA301" i="14"/>
  <c r="AO301" i="14"/>
  <c r="AA175" i="14"/>
  <c r="AO175" i="14"/>
  <c r="AA509" i="14"/>
  <c r="AO509" i="14"/>
  <c r="AA225" i="14"/>
  <c r="AO225" i="14"/>
  <c r="AA673" i="14"/>
  <c r="AA739" i="14"/>
  <c r="AO739" i="14"/>
  <c r="AA742" i="14"/>
  <c r="AA975" i="14"/>
  <c r="AO975" i="14"/>
  <c r="AA579" i="14"/>
  <c r="AO579" i="14"/>
  <c r="AA974" i="14"/>
  <c r="AO974" i="14"/>
  <c r="AA1050" i="14"/>
  <c r="AO1050" i="14"/>
  <c r="AA524" i="14"/>
  <c r="AO524" i="14"/>
  <c r="AA519" i="14"/>
  <c r="AO519" i="14"/>
  <c r="AA521" i="14"/>
  <c r="AO521" i="14"/>
  <c r="AA1048" i="14"/>
  <c r="AA685" i="14"/>
  <c r="AO685" i="14"/>
  <c r="AA1056" i="14"/>
  <c r="AO1056" i="14"/>
  <c r="AA825" i="14"/>
  <c r="AO825" i="14"/>
  <c r="AA460" i="14"/>
  <c r="AA587" i="14"/>
  <c r="AA902" i="14"/>
  <c r="AA903" i="14"/>
  <c r="AO903" i="14"/>
  <c r="AA795" i="14"/>
  <c r="AA792" i="14"/>
  <c r="AO792" i="14"/>
  <c r="AA453" i="14"/>
  <c r="AO453" i="14"/>
  <c r="AA629" i="14"/>
  <c r="AO629" i="14"/>
  <c r="AA382" i="14"/>
  <c r="AA365" i="14"/>
  <c r="AO365" i="14"/>
  <c r="AA302" i="14"/>
  <c r="AO302" i="14"/>
  <c r="AA308" i="14"/>
  <c r="AO308" i="14"/>
  <c r="AA366" i="14"/>
  <c r="AO366" i="14"/>
  <c r="AA292" i="14"/>
  <c r="AO292" i="14"/>
  <c r="AA297" i="14"/>
  <c r="AO297" i="14"/>
  <c r="AA865" i="14"/>
  <c r="AO865" i="14"/>
  <c r="AA441" i="14"/>
  <c r="AO441" i="14"/>
  <c r="AA525" i="14"/>
  <c r="AO525" i="14"/>
  <c r="AA590" i="14"/>
  <c r="AA684" i="14"/>
  <c r="AO684" i="14"/>
  <c r="AA231" i="14"/>
  <c r="AO231" i="14"/>
  <c r="AA199" i="14"/>
  <c r="AO199" i="14"/>
  <c r="AA193" i="14"/>
  <c r="AO193" i="14"/>
  <c r="AA233" i="14"/>
  <c r="AA221" i="14"/>
  <c r="AA291" i="14"/>
  <c r="AO291" i="14"/>
  <c r="AA455" i="14"/>
  <c r="AO455" i="14"/>
  <c r="AA337" i="14"/>
  <c r="AA511" i="14"/>
  <c r="AO511" i="14"/>
  <c r="AA660" i="14"/>
  <c r="AO660" i="14"/>
  <c r="AA695" i="14"/>
  <c r="AO695" i="14"/>
  <c r="AA991" i="14"/>
  <c r="AO991" i="14"/>
  <c r="AA751" i="14"/>
  <c r="AO751" i="14"/>
  <c r="AA992" i="14"/>
  <c r="AO992" i="14"/>
  <c r="AA754" i="14"/>
  <c r="AO754" i="14"/>
  <c r="AA963" i="14"/>
  <c r="AA632" i="14"/>
  <c r="AO632" i="14"/>
  <c r="AA601" i="14"/>
  <c r="AA597" i="14"/>
  <c r="AO597" i="14"/>
  <c r="AA529" i="14"/>
  <c r="AO529" i="14"/>
  <c r="AA448" i="14"/>
  <c r="AO448" i="14"/>
  <c r="AA785" i="14"/>
  <c r="AO785" i="14"/>
  <c r="AA342" i="14"/>
  <c r="AA344" i="14"/>
  <c r="AA343" i="14"/>
  <c r="AO343" i="14"/>
  <c r="AA426" i="14"/>
  <c r="AO426" i="14"/>
  <c r="AA348" i="14"/>
  <c r="AO348" i="14"/>
  <c r="AA749" i="14"/>
  <c r="AO749" i="14"/>
  <c r="AA274" i="14"/>
  <c r="AO274" i="14"/>
  <c r="AA312" i="14"/>
  <c r="AO312" i="14"/>
  <c r="AA782" i="14"/>
  <c r="AA227" i="14"/>
  <c r="AO227" i="14"/>
  <c r="AA224" i="14"/>
  <c r="AO224" i="14"/>
  <c r="AA334" i="14"/>
  <c r="AA518" i="14"/>
  <c r="AA828" i="14"/>
  <c r="AO828" i="14"/>
  <c r="AA1072" i="14"/>
  <c r="AO1072" i="14"/>
  <c r="AA721" i="14"/>
  <c r="AO721" i="14"/>
  <c r="AA724" i="14"/>
  <c r="AO724" i="14"/>
  <c r="AA846" i="14"/>
  <c r="AO846" i="14"/>
  <c r="AA602" i="14"/>
  <c r="AO602" i="14"/>
  <c r="AA517" i="14"/>
  <c r="AO517" i="14"/>
  <c r="AA1054" i="14"/>
  <c r="AA743" i="14"/>
  <c r="AA560" i="14"/>
  <c r="AO560" i="14"/>
  <c r="AA944" i="14"/>
  <c r="AO944" i="14"/>
  <c r="AA870" i="14"/>
  <c r="AO870" i="14"/>
  <c r="AA346" i="14"/>
  <c r="AO346" i="14"/>
  <c r="AA932" i="14"/>
  <c r="AO932" i="14"/>
  <c r="AA421" i="14"/>
  <c r="AO421" i="14"/>
  <c r="AA345" i="14"/>
  <c r="AO345" i="14"/>
  <c r="AA585" i="14"/>
  <c r="AA294" i="14"/>
  <c r="AO294" i="14"/>
  <c r="AA300" i="14"/>
  <c r="AO300" i="14"/>
  <c r="AA349" i="14"/>
  <c r="AO349" i="14"/>
  <c r="AA442" i="14"/>
  <c r="AA945" i="14"/>
  <c r="AO945" i="14"/>
  <c r="AA456" i="14"/>
  <c r="AO456" i="14"/>
  <c r="AA369" i="14"/>
  <c r="AO369" i="14"/>
  <c r="AA358" i="14"/>
  <c r="AO358" i="14"/>
  <c r="AA502" i="14"/>
  <c r="AA516" i="14"/>
  <c r="AO516" i="14"/>
  <c r="AA901" i="14"/>
  <c r="AO901" i="14"/>
  <c r="AA786" i="14"/>
  <c r="AO786" i="14"/>
  <c r="AA269" i="14"/>
  <c r="AO269" i="14"/>
  <c r="AA781" i="14"/>
  <c r="AO781" i="14"/>
  <c r="AA279" i="14"/>
  <c r="AO279" i="14"/>
  <c r="AA315" i="14"/>
  <c r="AA324" i="14"/>
  <c r="AA296" i="14"/>
  <c r="AO296" i="14"/>
  <c r="AA307" i="14"/>
  <c r="AO307" i="14"/>
  <c r="AA670" i="14"/>
  <c r="AA357" i="14"/>
  <c r="AO357" i="14"/>
  <c r="AA725" i="14"/>
  <c r="AA683" i="14"/>
  <c r="AA408" i="14"/>
  <c r="AO408" i="14"/>
  <c r="AA820" i="14"/>
  <c r="AA1068" i="14"/>
  <c r="AA850" i="14"/>
  <c r="AA863" i="14"/>
  <c r="AA677" i="14"/>
  <c r="AO677" i="14"/>
  <c r="AA860" i="14"/>
  <c r="AO860" i="14"/>
  <c r="AA704" i="14"/>
  <c r="AO704" i="14"/>
  <c r="AA834" i="14"/>
  <c r="AO834" i="14"/>
  <c r="AA573" i="14"/>
  <c r="AO573" i="14"/>
  <c r="AA734" i="14"/>
  <c r="AO734" i="14"/>
  <c r="AA829" i="14"/>
  <c r="AO829" i="14"/>
  <c r="AA859" i="14"/>
  <c r="AO859" i="14"/>
  <c r="AA1075" i="14"/>
  <c r="AO1075" i="14"/>
  <c r="AA671" i="14"/>
  <c r="AO671" i="14"/>
  <c r="AA574" i="14"/>
  <c r="AO574" i="14"/>
  <c r="AA815" i="14"/>
  <c r="AO815" i="14"/>
  <c r="AA748" i="14"/>
  <c r="AA1053" i="14"/>
  <c r="AO1053" i="14"/>
  <c r="AA1069" i="14"/>
  <c r="AO1069" i="14"/>
  <c r="AA965" i="14"/>
  <c r="AO965" i="14"/>
  <c r="AA576" i="14"/>
  <c r="AO576" i="14"/>
  <c r="AA853" i="14"/>
  <c r="AO853" i="14"/>
  <c r="AA836" i="14"/>
  <c r="AO836" i="14"/>
  <c r="AA835" i="14"/>
  <c r="AO835" i="14"/>
  <c r="AA747" i="14"/>
  <c r="AO747" i="14"/>
  <c r="AA935" i="14"/>
  <c r="AO935" i="14"/>
  <c r="AA680" i="14"/>
  <c r="AO680" i="14"/>
  <c r="AA755" i="14"/>
  <c r="AO755" i="14"/>
  <c r="AA997" i="14"/>
  <c r="AO997" i="14"/>
  <c r="AA989" i="14"/>
  <c r="AA793" i="14"/>
  <c r="AA824" i="14"/>
  <c r="AA869" i="14"/>
  <c r="AO869" i="14"/>
  <c r="AA951" i="14"/>
  <c r="AO951" i="14"/>
  <c r="AA633" i="14"/>
  <c r="AA780" i="14"/>
  <c r="AO780" i="14"/>
  <c r="AA936" i="14"/>
  <c r="AA412" i="14"/>
  <c r="AO412" i="14"/>
  <c r="AA413" i="14"/>
  <c r="AO413" i="14"/>
  <c r="AA512" i="14"/>
  <c r="AO512" i="14"/>
  <c r="AA416" i="14"/>
  <c r="AO416" i="14"/>
  <c r="AA405" i="14"/>
  <c r="AO405" i="14"/>
  <c r="AA929" i="14"/>
  <c r="AO929" i="14"/>
  <c r="AA719" i="14"/>
  <c r="AO719" i="14"/>
  <c r="AA335" i="14"/>
  <c r="AO335" i="14"/>
  <c r="AA351" i="14"/>
  <c r="AO351" i="14"/>
  <c r="AA347" i="14"/>
  <c r="AO347" i="14"/>
  <c r="AA461" i="14"/>
  <c r="AO461" i="14"/>
  <c r="AA374" i="14"/>
  <c r="AO374" i="14"/>
  <c r="AA367" i="14"/>
  <c r="AO367" i="14"/>
  <c r="AA841" i="14"/>
  <c r="AO841" i="14"/>
  <c r="AA811" i="14"/>
  <c r="AO811" i="14"/>
  <c r="AA553" i="14"/>
  <c r="AA674" i="14"/>
  <c r="AO674" i="14"/>
  <c r="AA666" i="14"/>
  <c r="AO666" i="14"/>
  <c r="AA667" i="14"/>
  <c r="AA817" i="14"/>
  <c r="AA810" i="14"/>
  <c r="AO810" i="14"/>
  <c r="AA837" i="14"/>
  <c r="AO837" i="14"/>
  <c r="AA708" i="14"/>
  <c r="AO708" i="14"/>
  <c r="AA738" i="14"/>
  <c r="AO738" i="14"/>
  <c r="AA838" i="14"/>
  <c r="AO838" i="14"/>
  <c r="AA728" i="14"/>
  <c r="AO728" i="14"/>
  <c r="AA856" i="14"/>
  <c r="AA873" i="14"/>
  <c r="AO873" i="14"/>
  <c r="AA711" i="14"/>
  <c r="AO711" i="14"/>
  <c r="AA589" i="14"/>
  <c r="AO589" i="14"/>
  <c r="AA1009" i="14"/>
  <c r="AO1009" i="14"/>
  <c r="AA1051" i="14"/>
  <c r="AA470" i="14"/>
  <c r="AO470" i="14"/>
  <c r="AA558" i="14"/>
  <c r="AO558" i="14"/>
  <c r="AA591" i="14"/>
  <c r="AO591" i="14"/>
  <c r="AA592" i="14"/>
  <c r="AO592" i="14"/>
  <c r="AA446" i="14"/>
  <c r="AO446" i="14"/>
  <c r="AA624" i="14"/>
  <c r="AO624" i="14"/>
  <c r="AA681" i="14"/>
  <c r="AO681" i="14"/>
  <c r="AA947" i="14"/>
  <c r="AO947" i="14"/>
  <c r="AA603" i="14"/>
  <c r="AO603" i="14"/>
  <c r="AA950" i="14"/>
  <c r="AO950" i="14"/>
  <c r="AA999" i="14"/>
  <c r="AO999" i="14"/>
  <c r="AA410" i="14"/>
  <c r="AO410" i="14"/>
  <c r="AA513" i="14"/>
  <c r="AO513" i="14"/>
  <c r="AA515" i="14"/>
  <c r="AO515" i="14"/>
  <c r="AA583" i="14"/>
  <c r="AA474" i="14"/>
  <c r="AA789" i="14"/>
  <c r="AA443" i="14"/>
  <c r="AO443" i="14"/>
  <c r="AA554" i="14"/>
  <c r="AO554" i="14"/>
  <c r="AA466" i="14"/>
  <c r="AO466" i="14"/>
  <c r="AA458" i="14"/>
  <c r="AO458" i="14"/>
  <c r="AA627" i="14"/>
  <c r="AO627" i="14"/>
  <c r="AA744" i="14"/>
  <c r="AA949" i="14"/>
  <c r="AA626" i="14"/>
  <c r="AO626" i="14"/>
  <c r="AA510" i="14"/>
  <c r="AO510" i="14"/>
  <c r="AA526" i="14"/>
  <c r="AO526" i="14"/>
  <c r="AA500" i="14"/>
  <c r="AO500" i="14"/>
  <c r="AA499" i="14"/>
  <c r="AO499" i="14"/>
  <c r="AA501" i="14"/>
  <c r="AO501" i="14"/>
  <c r="AA588" i="14"/>
  <c r="AO588" i="14"/>
  <c r="AA840" i="14"/>
  <c r="AO840" i="14"/>
  <c r="AA864" i="14"/>
  <c r="AO864" i="14"/>
  <c r="AA844" i="14"/>
  <c r="AA586" i="14"/>
  <c r="AA582" i="14"/>
  <c r="AO582" i="14"/>
  <c r="AA1078" i="14"/>
  <c r="AO1078" i="14"/>
  <c r="AA1071" i="14"/>
  <c r="AO1071" i="14"/>
  <c r="AA1087" i="14"/>
  <c r="AO1087" i="14"/>
  <c r="AA1090" i="14"/>
  <c r="AO1090" i="14"/>
  <c r="AA710" i="14"/>
  <c r="AO710" i="14"/>
  <c r="AA550" i="14"/>
  <c r="AO550" i="14"/>
  <c r="AA570" i="14"/>
  <c r="AO570" i="14"/>
  <c r="AA563" i="14"/>
  <c r="AO563" i="14"/>
  <c r="AA1015" i="14"/>
  <c r="AO1015" i="14"/>
  <c r="AA575" i="14"/>
  <c r="AO575" i="14"/>
  <c r="AA668" i="14"/>
  <c r="AO668" i="14"/>
  <c r="AA971" i="14"/>
  <c r="AO971" i="14"/>
  <c r="AA731" i="14"/>
  <c r="AO731" i="14"/>
  <c r="AA692" i="14"/>
  <c r="AO692" i="14"/>
  <c r="AA556" i="14"/>
  <c r="AO556" i="14"/>
  <c r="AA571" i="14"/>
  <c r="AO571" i="14"/>
  <c r="AA717" i="14"/>
  <c r="AO717" i="14"/>
  <c r="AA701" i="14"/>
  <c r="AO701" i="14"/>
  <c r="AA577" i="14"/>
  <c r="AO577" i="14"/>
  <c r="AA732" i="14"/>
  <c r="AO732" i="14"/>
  <c r="AA1026" i="14"/>
  <c r="AO1026" i="14"/>
  <c r="AA569" i="14"/>
  <c r="AO569" i="14"/>
  <c r="AA566" i="14"/>
  <c r="AO566" i="14"/>
  <c r="AA697" i="14"/>
  <c r="AO697" i="14"/>
  <c r="AA690" i="14"/>
  <c r="AO690" i="14"/>
  <c r="AA578" i="14"/>
  <c r="AO578" i="14"/>
  <c r="AA659" i="14"/>
  <c r="AO659" i="14"/>
  <c r="AA572" i="14"/>
  <c r="AO572" i="14"/>
  <c r="AA549" i="14"/>
  <c r="AO549" i="14"/>
  <c r="AA564" i="14"/>
  <c r="AO564" i="14"/>
  <c r="AA551" i="14"/>
  <c r="AO551" i="14"/>
  <c r="AA714" i="14"/>
  <c r="AO714" i="14"/>
  <c r="AA581" i="14"/>
  <c r="AO581" i="14"/>
  <c r="AA723" i="14"/>
  <c r="AO723" i="14"/>
  <c r="AA562" i="14"/>
  <c r="AO562" i="14"/>
  <c r="AA982" i="14"/>
  <c r="AO982" i="14"/>
  <c r="AA821" i="14"/>
  <c r="AO821" i="14"/>
  <c r="AA867" i="14"/>
  <c r="AO867" i="14"/>
  <c r="AA663" i="14"/>
  <c r="AO663" i="14"/>
  <c r="AA580" i="14"/>
  <c r="AO580" i="14"/>
  <c r="AA707" i="14"/>
  <c r="AO707" i="14"/>
  <c r="AA567" i="14"/>
  <c r="AO567" i="14"/>
  <c r="AA1089" i="14"/>
  <c r="AA933" i="14"/>
  <c r="AO933" i="14"/>
  <c r="AA862" i="14"/>
  <c r="AO862" i="14"/>
  <c r="AA964" i="14"/>
  <c r="AO964" i="14"/>
  <c r="AA625" i="14"/>
  <c r="AA630" i="14"/>
  <c r="AO630" i="14"/>
  <c r="AA523" i="14"/>
  <c r="AO523" i="14"/>
  <c r="AA520" i="14"/>
  <c r="AO520" i="14"/>
  <c r="AA628" i="14"/>
  <c r="AO628" i="14"/>
  <c r="AA522" i="14"/>
  <c r="AO522" i="14"/>
  <c r="AA753" i="14"/>
  <c r="AA1047" i="14"/>
  <c r="AA746" i="14"/>
  <c r="AA757" i="14"/>
  <c r="AO757" i="14"/>
  <c r="AA595" i="14"/>
  <c r="AO595" i="14"/>
  <c r="AA946" i="14"/>
  <c r="AA904" i="14"/>
  <c r="AO904" i="14"/>
  <c r="AA791" i="14"/>
  <c r="AO791" i="14"/>
  <c r="AA948" i="14"/>
  <c r="AO948" i="14"/>
  <c r="AA953" i="14"/>
  <c r="AA784" i="14"/>
  <c r="AO784" i="14"/>
  <c r="AA893" i="14"/>
  <c r="AO893" i="14"/>
  <c r="AA716" i="14"/>
  <c r="AA718" i="14"/>
  <c r="AO718" i="14"/>
  <c r="AA943" i="14"/>
  <c r="AO943" i="14"/>
  <c r="AA897" i="14"/>
  <c r="AO897" i="14"/>
  <c r="AA783" i="14"/>
  <c r="AO783" i="14"/>
  <c r="AA1029" i="14"/>
  <c r="AA855" i="14"/>
  <c r="AO855" i="14"/>
  <c r="AA972" i="14"/>
  <c r="AO972" i="14"/>
  <c r="AA866" i="14"/>
  <c r="AO866" i="14"/>
  <c r="AA727" i="14"/>
  <c r="AO727" i="14"/>
  <c r="AA852" i="14"/>
  <c r="AO852" i="14"/>
  <c r="AA827" i="14"/>
  <c r="AO827" i="14"/>
  <c r="AA832" i="14"/>
  <c r="AA735" i="14"/>
  <c r="AA819" i="14"/>
  <c r="AA702" i="14"/>
  <c r="AO702" i="14"/>
  <c r="AA698" i="14"/>
  <c r="AO698" i="14"/>
  <c r="AA1045" i="14"/>
  <c r="AO1045" i="14"/>
  <c r="AA913" i="14"/>
  <c r="AO913" i="14"/>
  <c r="AA822" i="14"/>
  <c r="AO822" i="14"/>
  <c r="AA687" i="14"/>
  <c r="AO687" i="14"/>
  <c r="AA715" i="14"/>
  <c r="AO715" i="14"/>
  <c r="AA665" i="14"/>
  <c r="AO665" i="14"/>
  <c r="AA830" i="14"/>
  <c r="AO830" i="14"/>
  <c r="AA854" i="14"/>
  <c r="AO854" i="14"/>
  <c r="AA686" i="14"/>
  <c r="AO686" i="14"/>
  <c r="AA818" i="14"/>
  <c r="AO818" i="14"/>
  <c r="AA839" i="14"/>
  <c r="AO839" i="14"/>
  <c r="AA696" i="14"/>
  <c r="AO696" i="14"/>
  <c r="AA662" i="14"/>
  <c r="AO662" i="14"/>
  <c r="AA812" i="14"/>
  <c r="AO812" i="14"/>
  <c r="AA1083" i="14"/>
  <c r="AO1083" i="14"/>
  <c r="AA703" i="14"/>
  <c r="AO703" i="14"/>
  <c r="AA857" i="14"/>
  <c r="AO857" i="14"/>
  <c r="AA816" i="14"/>
  <c r="AO816" i="14"/>
  <c r="AA1016" i="14"/>
  <c r="AO1016" i="14"/>
  <c r="AA833" i="14"/>
  <c r="AO833" i="14"/>
  <c r="AA813" i="14"/>
  <c r="AO813" i="14"/>
  <c r="AA705" i="14"/>
  <c r="AO705" i="14"/>
  <c r="AA823" i="14"/>
  <c r="AO823" i="14"/>
  <c r="AA693" i="14"/>
  <c r="AO693" i="14"/>
  <c r="AA861" i="14"/>
  <c r="AO861" i="14"/>
  <c r="AA843" i="14"/>
  <c r="AO843" i="14"/>
  <c r="AA831" i="14"/>
  <c r="AO831" i="14"/>
  <c r="AA691" i="14"/>
  <c r="AO691" i="14"/>
  <c r="AA700" i="14"/>
  <c r="AO700" i="14"/>
  <c r="AA676" i="14"/>
  <c r="AO676" i="14"/>
  <c r="AA1039" i="14"/>
  <c r="AO1039" i="14"/>
  <c r="AA1017" i="14"/>
  <c r="AO1017" i="14"/>
  <c r="AA689" i="14"/>
  <c r="AO689" i="14"/>
  <c r="AA1084" i="14"/>
  <c r="AO1084" i="14"/>
  <c r="AA842" i="14"/>
  <c r="AO842" i="14"/>
  <c r="AA868" i="14"/>
  <c r="AO868" i="14"/>
  <c r="AA847" i="14"/>
  <c r="AO847" i="14"/>
  <c r="AA826" i="14"/>
  <c r="AO826" i="14"/>
  <c r="AA669" i="14"/>
  <c r="AO669" i="14"/>
  <c r="AA699" i="14"/>
  <c r="AO699" i="14"/>
  <c r="AA706" i="14"/>
  <c r="AO706" i="14"/>
  <c r="AA658" i="14"/>
  <c r="AO658" i="14"/>
  <c r="AA858" i="14"/>
  <c r="AO858" i="14"/>
  <c r="AA848" i="14"/>
  <c r="AO848" i="14"/>
  <c r="AA733" i="14"/>
  <c r="AO733" i="14"/>
  <c r="AA729" i="14"/>
  <c r="AO729" i="14"/>
  <c r="AA730" i="14"/>
  <c r="AO730" i="14"/>
  <c r="AA849" i="14"/>
  <c r="AO849" i="14"/>
  <c r="AA726" i="14"/>
  <c r="AO726" i="14"/>
  <c r="AA713" i="14"/>
  <c r="AO713" i="14"/>
  <c r="AA871" i="14"/>
  <c r="AO871" i="14"/>
  <c r="AA722" i="14"/>
  <c r="AO722" i="14"/>
  <c r="AA661" i="14"/>
  <c r="AO661" i="14"/>
  <c r="AA983" i="14"/>
  <c r="AO983" i="14"/>
  <c r="AA845" i="14"/>
  <c r="AO845" i="14"/>
  <c r="AA1055" i="14"/>
  <c r="AO1055" i="14"/>
  <c r="AA787" i="14"/>
  <c r="AO787" i="14"/>
  <c r="AA985" i="14"/>
  <c r="AO985" i="14"/>
  <c r="AA790" i="14"/>
  <c r="AO790" i="14"/>
  <c r="AA931" i="14"/>
  <c r="AO931" i="14"/>
  <c r="AA928" i="14"/>
  <c r="AO928" i="14"/>
  <c r="AA952" i="14"/>
  <c r="AO952" i="14"/>
  <c r="AA1091" i="14"/>
  <c r="AA1033" i="14"/>
  <c r="AA962" i="14"/>
  <c r="AO962" i="14"/>
  <c r="AA978" i="14"/>
  <c r="AO978" i="14"/>
  <c r="AA976" i="14"/>
  <c r="AO976" i="14"/>
  <c r="AA1034" i="14"/>
  <c r="AO1034" i="14"/>
  <c r="AA1052" i="14"/>
  <c r="AA984" i="14"/>
  <c r="AA934" i="14"/>
  <c r="AO934" i="14"/>
  <c r="AA1041" i="14"/>
  <c r="AO1041" i="14"/>
  <c r="AA987" i="14"/>
  <c r="AO987" i="14"/>
  <c r="AA981" i="14"/>
  <c r="AO981" i="14"/>
  <c r="AA1049" i="14"/>
  <c r="AO1049" i="14"/>
  <c r="AA927" i="14"/>
  <c r="AO927" i="14"/>
  <c r="AA1036" i="14"/>
  <c r="AO1036" i="14"/>
  <c r="AA1014" i="14"/>
  <c r="AA925" i="14"/>
  <c r="AA914" i="14"/>
  <c r="AA910" i="14"/>
  <c r="AO910" i="14"/>
  <c r="AA915" i="14"/>
  <c r="AO915" i="14"/>
  <c r="AA959" i="14"/>
  <c r="AO959" i="14"/>
  <c r="AA921" i="14"/>
  <c r="AO921" i="14"/>
  <c r="AA930" i="14"/>
  <c r="AO930" i="14"/>
  <c r="AA986" i="14"/>
  <c r="AO986" i="14"/>
  <c r="AA916" i="14"/>
  <c r="AO916" i="14"/>
  <c r="AA977" i="14"/>
  <c r="AO977" i="14"/>
  <c r="AA920" i="14"/>
  <c r="AO920" i="14"/>
  <c r="AA922" i="14"/>
  <c r="AO922" i="14"/>
  <c r="AA970" i="14"/>
  <c r="AO970" i="14"/>
  <c r="AA917" i="14"/>
  <c r="AO917" i="14"/>
  <c r="AA924" i="14"/>
  <c r="AO924" i="14"/>
  <c r="AA912" i="14"/>
  <c r="AO912" i="14"/>
  <c r="AA919" i="14"/>
  <c r="AO919" i="14"/>
  <c r="AA911" i="14"/>
  <c r="AO911" i="14"/>
  <c r="AA918" i="14"/>
  <c r="AO918" i="14"/>
  <c r="AA961" i="14"/>
  <c r="AO961" i="14"/>
  <c r="AA957" i="14"/>
  <c r="AO957" i="14"/>
  <c r="AA967" i="14"/>
  <c r="AO967" i="14"/>
  <c r="AA926" i="14"/>
  <c r="AO926" i="14"/>
  <c r="AA993" i="14"/>
  <c r="AA1044" i="14"/>
  <c r="AO1044" i="14"/>
  <c r="AA1003" i="14"/>
  <c r="AA1081" i="14"/>
  <c r="AA1067" i="14"/>
  <c r="AA1018" i="14"/>
  <c r="AA1082" i="14"/>
  <c r="AA990" i="14"/>
  <c r="AA1085" i="14"/>
  <c r="AA960" i="14"/>
  <c r="AA1062" i="14"/>
  <c r="AA1031" i="14"/>
  <c r="AO1031" i="14"/>
  <c r="AA1088" i="14"/>
  <c r="AO1088" i="14"/>
  <c r="AA1030" i="14"/>
  <c r="AO1030" i="14"/>
  <c r="AA1066" i="14"/>
  <c r="AO1066" i="14"/>
  <c r="AA1040" i="14"/>
  <c r="AO1040" i="14"/>
  <c r="AA1042" i="14"/>
  <c r="AO1042" i="14"/>
  <c r="AA1011" i="14"/>
  <c r="AO1011" i="14"/>
  <c r="AA1073" i="14"/>
  <c r="AO1073" i="14"/>
  <c r="AA1096" i="14"/>
  <c r="AO1096" i="14"/>
  <c r="AA1032" i="14"/>
  <c r="AO1032" i="14"/>
  <c r="AA1046" i="14"/>
  <c r="AO1046" i="14"/>
  <c r="AA968" i="14"/>
  <c r="AO968" i="14"/>
  <c r="AA1086" i="14"/>
  <c r="AO1086" i="14"/>
  <c r="AA1002" i="14"/>
  <c r="AO1002" i="14"/>
  <c r="AA1070" i="14"/>
  <c r="AO1070" i="14"/>
  <c r="AA1019" i="14"/>
  <c r="AO1019" i="14"/>
  <c r="AA1076" i="14"/>
  <c r="AO1076" i="14"/>
  <c r="AA1028" i="14"/>
  <c r="AO1028" i="14"/>
  <c r="AA1008" i="14"/>
  <c r="AO1008" i="14"/>
  <c r="AA1004" i="14"/>
  <c r="AO1004" i="14"/>
  <c r="AA980" i="14"/>
  <c r="AO980" i="14"/>
  <c r="AA966" i="14"/>
  <c r="AO966" i="14"/>
  <c r="AA1063" i="14"/>
  <c r="AO1063" i="14"/>
  <c r="AA1025" i="14"/>
  <c r="AO1025" i="14"/>
  <c r="AA1023" i="14"/>
  <c r="AO1023" i="14"/>
  <c r="AA1027" i="14"/>
  <c r="AO1027" i="14"/>
  <c r="AA1077" i="14"/>
  <c r="AO1077" i="14"/>
  <c r="AA1010" i="14"/>
  <c r="AO1010" i="14"/>
  <c r="AA1013" i="14"/>
  <c r="AO1013" i="14"/>
  <c r="AA1020" i="14"/>
  <c r="AO1020" i="14"/>
  <c r="AA1005" i="14"/>
  <c r="AO1005" i="14"/>
  <c r="AA1079" i="14"/>
  <c r="AO1079" i="14"/>
  <c r="AA1065" i="14"/>
  <c r="AO1065" i="14"/>
  <c r="AA1024" i="14"/>
  <c r="AO1024" i="14"/>
  <c r="AA1007" i="14"/>
  <c r="AO1007" i="14"/>
  <c r="AA1035" i="14"/>
  <c r="AO1035" i="14"/>
  <c r="AA1038" i="14"/>
  <c r="AO1038" i="14"/>
  <c r="AA1074" i="14"/>
  <c r="AO1074" i="14"/>
  <c r="AA1043" i="14"/>
  <c r="AO1043" i="14"/>
  <c r="AA969" i="14"/>
  <c r="AO969" i="14"/>
  <c r="AA1012" i="14"/>
  <c r="AO1012" i="14"/>
  <c r="AA1021" i="14"/>
  <c r="AO1021" i="14"/>
  <c r="AA973" i="14"/>
  <c r="AO973" i="14"/>
  <c r="AA1064" i="14"/>
  <c r="AO1064" i="14"/>
  <c r="AA979" i="14"/>
  <c r="AO979" i="14"/>
  <c r="AA1022" i="14"/>
  <c r="AO1022" i="14"/>
  <c r="AA958" i="14"/>
  <c r="AO958" i="14"/>
  <c r="AA1080" i="14"/>
  <c r="AO1080" i="14"/>
  <c r="AO12" i="14"/>
  <c r="X12" i="14"/>
  <c r="AA12" i="14"/>
  <c r="T7" i="14"/>
  <c r="U7" i="14"/>
  <c r="V7" i="14"/>
  <c r="W7" i="14"/>
  <c r="T46" i="14"/>
  <c r="U46" i="14"/>
  <c r="V46" i="14"/>
  <c r="W46" i="14"/>
  <c r="T256" i="14"/>
  <c r="U256" i="14"/>
  <c r="V256" i="14"/>
  <c r="W256" i="14"/>
  <c r="T352" i="14"/>
  <c r="U352" i="14"/>
  <c r="V352" i="14"/>
  <c r="W352" i="14"/>
  <c r="T384" i="14"/>
  <c r="U384" i="14"/>
  <c r="AK384" i="14" s="1"/>
  <c r="V384" i="14"/>
  <c r="W384" i="14"/>
  <c r="T561" i="14"/>
  <c r="U561" i="14"/>
  <c r="V561" i="14"/>
  <c r="W561" i="14"/>
  <c r="T22" i="14"/>
  <c r="U22" i="14"/>
  <c r="V22" i="14"/>
  <c r="W22" i="14"/>
  <c r="T4" i="14"/>
  <c r="V4" i="14"/>
  <c r="W4" i="14"/>
  <c r="T47" i="14"/>
  <c r="U47" i="14"/>
  <c r="V47" i="14"/>
  <c r="W47" i="14"/>
  <c r="T42" i="14"/>
  <c r="U42" i="14"/>
  <c r="V42" i="14"/>
  <c r="W42" i="14"/>
  <c r="T31" i="14"/>
  <c r="U31" i="14"/>
  <c r="V31" i="14"/>
  <c r="W31" i="14"/>
  <c r="T797" i="14"/>
  <c r="U797" i="14"/>
  <c r="V797" i="14"/>
  <c r="W797" i="14"/>
  <c r="T594" i="14"/>
  <c r="U594" i="14"/>
  <c r="V594" i="14"/>
  <c r="W594" i="14"/>
  <c r="T29" i="14"/>
  <c r="U29" i="14"/>
  <c r="V29" i="14"/>
  <c r="W29" i="14"/>
  <c r="T104" i="14"/>
  <c r="U104" i="14"/>
  <c r="V104" i="14"/>
  <c r="W104" i="14"/>
  <c r="X28" i="14"/>
  <c r="Y28" i="14"/>
  <c r="Z28" i="14"/>
  <c r="X7" i="14"/>
  <c r="Y7" i="14"/>
  <c r="Z7" i="14"/>
  <c r="X46" i="14"/>
  <c r="Y46" i="14"/>
  <c r="Z46" i="14"/>
  <c r="X256" i="14"/>
  <c r="Y256" i="14"/>
  <c r="Z256" i="14"/>
  <c r="X352" i="14"/>
  <c r="Y352" i="14"/>
  <c r="Z352" i="14"/>
  <c r="X384" i="14"/>
  <c r="Y384" i="14"/>
  <c r="Z384" i="14"/>
  <c r="X561" i="14"/>
  <c r="Y561" i="14"/>
  <c r="Z561" i="14"/>
  <c r="X22" i="14"/>
  <c r="Y22" i="14"/>
  <c r="Z22" i="14"/>
  <c r="X4" i="14"/>
  <c r="Y4" i="14"/>
  <c r="Z4" i="14"/>
  <c r="X47" i="14"/>
  <c r="Y47" i="14"/>
  <c r="Z47" i="14"/>
  <c r="X42" i="14"/>
  <c r="Y42" i="14"/>
  <c r="Z42" i="14"/>
  <c r="X31" i="14"/>
  <c r="Y31" i="14"/>
  <c r="Z31" i="14"/>
  <c r="X797" i="14"/>
  <c r="Y797" i="14"/>
  <c r="Z797" i="14"/>
  <c r="X594" i="14"/>
  <c r="Y594" i="14"/>
  <c r="Z594" i="14"/>
  <c r="X29" i="14"/>
  <c r="Y29" i="14"/>
  <c r="Z29" i="14"/>
  <c r="X104" i="14"/>
  <c r="Y104" i="14"/>
  <c r="Z104" i="14"/>
  <c r="V28" i="14"/>
  <c r="U28" i="14"/>
  <c r="T28" i="14"/>
  <c r="W28" i="14"/>
  <c r="T11" i="14"/>
  <c r="U11" i="14"/>
  <c r="V11" i="14"/>
  <c r="W11" i="14"/>
  <c r="X11" i="14"/>
  <c r="Y11" i="14"/>
  <c r="Z11" i="14"/>
  <c r="T120" i="14"/>
  <c r="U120" i="14"/>
  <c r="V120" i="14"/>
  <c r="W120" i="14"/>
  <c r="X120" i="14"/>
  <c r="Y120" i="14"/>
  <c r="Z120" i="14"/>
  <c r="T41" i="14"/>
  <c r="U41" i="14"/>
  <c r="V41" i="14"/>
  <c r="W41" i="14"/>
  <c r="X41" i="14"/>
  <c r="Y41" i="14"/>
  <c r="Z41" i="14"/>
  <c r="T24" i="14"/>
  <c r="U24" i="14"/>
  <c r="V24" i="14"/>
  <c r="W24" i="14"/>
  <c r="X24" i="14"/>
  <c r="Y24" i="14"/>
  <c r="Z24" i="14"/>
  <c r="T63" i="14"/>
  <c r="U63" i="14"/>
  <c r="V63" i="14"/>
  <c r="W63" i="14"/>
  <c r="X63" i="14"/>
  <c r="Y63" i="14"/>
  <c r="Z63" i="14"/>
  <c r="T48" i="14"/>
  <c r="U48" i="14"/>
  <c r="V48" i="14"/>
  <c r="W48" i="14"/>
  <c r="X48" i="14"/>
  <c r="Y48" i="14"/>
  <c r="Z48" i="14"/>
  <c r="T304" i="14"/>
  <c r="U304" i="14"/>
  <c r="V304" i="14"/>
  <c r="W304" i="14"/>
  <c r="X304" i="14"/>
  <c r="Y304" i="14"/>
  <c r="Z304" i="14"/>
  <c r="T59" i="14"/>
  <c r="U59" i="14"/>
  <c r="V59" i="14"/>
  <c r="W59" i="14"/>
  <c r="X59" i="14"/>
  <c r="Y59" i="14"/>
  <c r="Z59" i="14"/>
  <c r="T170" i="14"/>
  <c r="U170" i="14"/>
  <c r="V170" i="14"/>
  <c r="W170" i="14"/>
  <c r="X170" i="14"/>
  <c r="Y170" i="14"/>
  <c r="Z170" i="14"/>
  <c r="T167" i="14"/>
  <c r="U167" i="14"/>
  <c r="V167" i="14"/>
  <c r="W167" i="14"/>
  <c r="X167" i="14"/>
  <c r="Y167" i="14"/>
  <c r="Z167" i="14"/>
  <c r="T122" i="14"/>
  <c r="U122" i="14"/>
  <c r="V122" i="14"/>
  <c r="W122" i="14"/>
  <c r="X122" i="14"/>
  <c r="Y122" i="14"/>
  <c r="Z122" i="14"/>
  <c r="T209" i="14"/>
  <c r="U209" i="14"/>
  <c r="V209" i="14"/>
  <c r="W209" i="14"/>
  <c r="X209" i="14"/>
  <c r="Y209" i="14"/>
  <c r="Z209" i="14"/>
  <c r="T98" i="14"/>
  <c r="U98" i="14"/>
  <c r="V98" i="14"/>
  <c r="W98" i="14"/>
  <c r="X98" i="14"/>
  <c r="Y98" i="14"/>
  <c r="Z98" i="14"/>
  <c r="T85" i="14"/>
  <c r="U85" i="14"/>
  <c r="V85" i="14"/>
  <c r="W85" i="14"/>
  <c r="X85" i="14"/>
  <c r="Y85" i="14"/>
  <c r="Z85" i="14"/>
  <c r="T370" i="14"/>
  <c r="U370" i="14"/>
  <c r="V370" i="14"/>
  <c r="W370" i="14"/>
  <c r="X370" i="14"/>
  <c r="Y370" i="14"/>
  <c r="Z370" i="14"/>
  <c r="T125" i="14"/>
  <c r="U125" i="14"/>
  <c r="V125" i="14"/>
  <c r="W125" i="14"/>
  <c r="X125" i="14"/>
  <c r="Y125" i="14"/>
  <c r="Z125" i="14"/>
  <c r="T121" i="14"/>
  <c r="U121" i="14"/>
  <c r="V121" i="14"/>
  <c r="W121" i="14"/>
  <c r="X121" i="14"/>
  <c r="Y121" i="14"/>
  <c r="Z121" i="14"/>
  <c r="T139" i="14"/>
  <c r="U139" i="14"/>
  <c r="V139" i="14"/>
  <c r="W139" i="14"/>
  <c r="X139" i="14"/>
  <c r="Y139" i="14"/>
  <c r="Z139" i="14"/>
  <c r="T107" i="14"/>
  <c r="U107" i="14"/>
  <c r="V107" i="14"/>
  <c r="W107" i="14"/>
  <c r="X107" i="14"/>
  <c r="Y107" i="14"/>
  <c r="Z107" i="14"/>
  <c r="T83" i="14"/>
  <c r="U83" i="14"/>
  <c r="V83" i="14"/>
  <c r="W83" i="14"/>
  <c r="X83" i="14"/>
  <c r="Y83" i="14"/>
  <c r="Z83" i="14"/>
  <c r="T379" i="14"/>
  <c r="U379" i="14"/>
  <c r="V379" i="14"/>
  <c r="W379" i="14"/>
  <c r="X379" i="14"/>
  <c r="Y379" i="14"/>
  <c r="Z379" i="14"/>
  <c r="T81" i="14"/>
  <c r="U81" i="14"/>
  <c r="V81" i="14"/>
  <c r="W81" i="14"/>
  <c r="X81" i="14"/>
  <c r="Y81" i="14"/>
  <c r="Z81" i="14"/>
  <c r="T248" i="14"/>
  <c r="U248" i="14"/>
  <c r="V248" i="14"/>
  <c r="W248" i="14"/>
  <c r="X248" i="14"/>
  <c r="Y248" i="14"/>
  <c r="Z248" i="14"/>
  <c r="T169" i="14"/>
  <c r="U169" i="14"/>
  <c r="V169" i="14"/>
  <c r="W169" i="14"/>
  <c r="X169" i="14"/>
  <c r="Y169" i="14"/>
  <c r="Z169" i="14"/>
  <c r="T271" i="14"/>
  <c r="U271" i="14"/>
  <c r="V271" i="14"/>
  <c r="W271" i="14"/>
  <c r="X271" i="14"/>
  <c r="Y271" i="14"/>
  <c r="Z271" i="14"/>
  <c r="T94" i="14"/>
  <c r="U94" i="14"/>
  <c r="V94" i="14"/>
  <c r="W94" i="14"/>
  <c r="X94" i="14"/>
  <c r="Y94" i="14"/>
  <c r="Z94" i="14"/>
  <c r="T79" i="14"/>
  <c r="U79" i="14"/>
  <c r="V79" i="14"/>
  <c r="W79" i="14"/>
  <c r="X79" i="14"/>
  <c r="Y79" i="14"/>
  <c r="Z79" i="14"/>
  <c r="T116" i="14"/>
  <c r="U116" i="14"/>
  <c r="V116" i="14"/>
  <c r="W116" i="14"/>
  <c r="X116" i="14"/>
  <c r="Y116" i="14"/>
  <c r="Z116" i="14"/>
  <c r="T197" i="14"/>
  <c r="U197" i="14"/>
  <c r="V197" i="14"/>
  <c r="W197" i="14"/>
  <c r="X197" i="14"/>
  <c r="Y197" i="14"/>
  <c r="Z197" i="14"/>
  <c r="T310" i="14"/>
  <c r="U310" i="14"/>
  <c r="V310" i="14"/>
  <c r="W310" i="14"/>
  <c r="X310" i="14"/>
  <c r="Y310" i="14"/>
  <c r="Z310" i="14"/>
  <c r="T176" i="14"/>
  <c r="U176" i="14"/>
  <c r="V176" i="14"/>
  <c r="AD176" i="14" s="1"/>
  <c r="W176" i="14"/>
  <c r="X176" i="14"/>
  <c r="Y176" i="14"/>
  <c r="Z176" i="14"/>
  <c r="T138" i="14"/>
  <c r="U138" i="14"/>
  <c r="V138" i="14"/>
  <c r="W138" i="14"/>
  <c r="X138" i="14"/>
  <c r="Y138" i="14"/>
  <c r="Z138" i="14"/>
  <c r="T143" i="14"/>
  <c r="U143" i="14"/>
  <c r="V143" i="14"/>
  <c r="W143" i="14"/>
  <c r="X143" i="14"/>
  <c r="Y143" i="14"/>
  <c r="Z143" i="14"/>
  <c r="T113" i="14"/>
  <c r="U113" i="14"/>
  <c r="V113" i="14"/>
  <c r="W113" i="14"/>
  <c r="X113" i="14"/>
  <c r="Y113" i="14"/>
  <c r="Z113" i="14"/>
  <c r="T196" i="14"/>
  <c r="U196" i="14"/>
  <c r="V196" i="14"/>
  <c r="W196" i="14"/>
  <c r="X196" i="14"/>
  <c r="Y196" i="14"/>
  <c r="Z196" i="14"/>
  <c r="T450" i="14"/>
  <c r="U450" i="14"/>
  <c r="V450" i="14"/>
  <c r="W450" i="14"/>
  <c r="X450" i="14"/>
  <c r="Y450" i="14"/>
  <c r="Z450" i="14"/>
  <c r="T237" i="14"/>
  <c r="U237" i="14"/>
  <c r="V237" i="14"/>
  <c r="W237" i="14"/>
  <c r="X237" i="14"/>
  <c r="Y237" i="14"/>
  <c r="Z237" i="14"/>
  <c r="T194" i="14"/>
  <c r="U194" i="14"/>
  <c r="V194" i="14"/>
  <c r="W194" i="14"/>
  <c r="X194" i="14"/>
  <c r="Y194" i="14"/>
  <c r="Z194" i="14"/>
  <c r="T117" i="14"/>
  <c r="U117" i="14"/>
  <c r="V117" i="14"/>
  <c r="W117" i="14"/>
  <c r="X117" i="14"/>
  <c r="Y117" i="14"/>
  <c r="Z117" i="14"/>
  <c r="T212" i="14"/>
  <c r="U212" i="14"/>
  <c r="V212" i="14"/>
  <c r="W212" i="14"/>
  <c r="X212" i="14"/>
  <c r="Y212" i="14"/>
  <c r="Z212" i="14"/>
  <c r="T84" i="14"/>
  <c r="U84" i="14"/>
  <c r="V84" i="14"/>
  <c r="W84" i="14"/>
  <c r="X84" i="14"/>
  <c r="Y84" i="14"/>
  <c r="Z84" i="14"/>
  <c r="T123" i="14"/>
  <c r="U123" i="14"/>
  <c r="V123" i="14"/>
  <c r="W123" i="14"/>
  <c r="X123" i="14"/>
  <c r="Y123" i="14"/>
  <c r="Z123" i="14"/>
  <c r="T75" i="14"/>
  <c r="U75" i="14"/>
  <c r="V75" i="14"/>
  <c r="W75" i="14"/>
  <c r="X75" i="14"/>
  <c r="Y75" i="14"/>
  <c r="Z75" i="14"/>
  <c r="T454" i="14"/>
  <c r="U454" i="14"/>
  <c r="V454" i="14"/>
  <c r="W454" i="14"/>
  <c r="X454" i="14"/>
  <c r="Y454" i="14"/>
  <c r="Z454" i="14"/>
  <c r="T305" i="14"/>
  <c r="U305" i="14"/>
  <c r="V305" i="14"/>
  <c r="W305" i="14"/>
  <c r="X305" i="14"/>
  <c r="Y305" i="14"/>
  <c r="Z305" i="14"/>
  <c r="T208" i="14"/>
  <c r="U208" i="14"/>
  <c r="V208" i="14"/>
  <c r="W208" i="14"/>
  <c r="X208" i="14"/>
  <c r="Y208" i="14"/>
  <c r="Z208" i="14"/>
  <c r="T70" i="14"/>
  <c r="U70" i="14"/>
  <c r="V70" i="14"/>
  <c r="W70" i="14"/>
  <c r="X70" i="14"/>
  <c r="Y70" i="14"/>
  <c r="Z70" i="14"/>
  <c r="T80" i="14"/>
  <c r="U80" i="14"/>
  <c r="V80" i="14"/>
  <c r="W80" i="14"/>
  <c r="X80" i="14"/>
  <c r="Y80" i="14"/>
  <c r="Z80" i="14"/>
  <c r="T311" i="14"/>
  <c r="U311" i="14"/>
  <c r="V311" i="14"/>
  <c r="W311" i="14"/>
  <c r="X311" i="14"/>
  <c r="Y311" i="14"/>
  <c r="Z311" i="14"/>
  <c r="T313" i="14"/>
  <c r="U313" i="14"/>
  <c r="V313" i="14"/>
  <c r="W313" i="14"/>
  <c r="X313" i="14"/>
  <c r="Y313" i="14"/>
  <c r="Z313" i="14"/>
  <c r="T204" i="14"/>
  <c r="U204" i="14"/>
  <c r="V204" i="14"/>
  <c r="W204" i="14"/>
  <c r="X204" i="14"/>
  <c r="Y204" i="14"/>
  <c r="Z204" i="14"/>
  <c r="T200" i="14"/>
  <c r="U200" i="14"/>
  <c r="V200" i="14"/>
  <c r="W200" i="14"/>
  <c r="X200" i="14"/>
  <c r="Y200" i="14"/>
  <c r="Z200" i="14"/>
  <c r="T600" i="14"/>
  <c r="U600" i="14"/>
  <c r="V600" i="14"/>
  <c r="W600" i="14"/>
  <c r="X600" i="14"/>
  <c r="Y600" i="14"/>
  <c r="Z600" i="14"/>
  <c r="T242" i="14"/>
  <c r="U242" i="14"/>
  <c r="V242" i="14"/>
  <c r="W242" i="14"/>
  <c r="X242" i="14"/>
  <c r="Y242" i="14"/>
  <c r="Z242" i="14"/>
  <c r="T422" i="14"/>
  <c r="U422" i="14"/>
  <c r="V422" i="14"/>
  <c r="W422" i="14"/>
  <c r="X422" i="14"/>
  <c r="Y422" i="14"/>
  <c r="Z422" i="14"/>
  <c r="T378" i="14"/>
  <c r="U378" i="14"/>
  <c r="V378" i="14"/>
  <c r="W378" i="14"/>
  <c r="X378" i="14"/>
  <c r="Y378" i="14"/>
  <c r="Z378" i="14"/>
  <c r="T78" i="14"/>
  <c r="U78" i="14"/>
  <c r="V78" i="14"/>
  <c r="W78" i="14"/>
  <c r="X78" i="14"/>
  <c r="Y78" i="14"/>
  <c r="Z78" i="14"/>
  <c r="T280" i="14"/>
  <c r="U280" i="14"/>
  <c r="V280" i="14"/>
  <c r="W280" i="14"/>
  <c r="X280" i="14"/>
  <c r="Y280" i="14"/>
  <c r="Z280" i="14"/>
  <c r="T552" i="14"/>
  <c r="U552" i="14"/>
  <c r="V552" i="14"/>
  <c r="W552" i="14"/>
  <c r="X552" i="14"/>
  <c r="Y552" i="14"/>
  <c r="Z552" i="14"/>
  <c r="T380" i="14"/>
  <c r="U380" i="14"/>
  <c r="V380" i="14"/>
  <c r="W380" i="14"/>
  <c r="X380" i="14"/>
  <c r="Y380" i="14"/>
  <c r="Z380" i="14"/>
  <c r="T317" i="14"/>
  <c r="U317" i="14"/>
  <c r="V317" i="14"/>
  <c r="W317" i="14"/>
  <c r="X317" i="14"/>
  <c r="Y317" i="14"/>
  <c r="Z317" i="14"/>
  <c r="T429" i="14"/>
  <c r="U429" i="14"/>
  <c r="V429" i="14"/>
  <c r="W429" i="14"/>
  <c r="X429" i="14"/>
  <c r="Y429" i="14"/>
  <c r="Z429" i="14"/>
  <c r="T277" i="14"/>
  <c r="U277" i="14"/>
  <c r="V277" i="14"/>
  <c r="W277" i="14"/>
  <c r="X277" i="14"/>
  <c r="Y277" i="14"/>
  <c r="Z277" i="14"/>
  <c r="T181" i="14"/>
  <c r="U181" i="14"/>
  <c r="V181" i="14"/>
  <c r="W181" i="14"/>
  <c r="X181" i="14"/>
  <c r="Y181" i="14"/>
  <c r="Z181" i="14"/>
  <c r="T273" i="14"/>
  <c r="U273" i="14"/>
  <c r="V273" i="14"/>
  <c r="W273" i="14"/>
  <c r="X273" i="14"/>
  <c r="Y273" i="14"/>
  <c r="Z273" i="14"/>
  <c r="T182" i="14"/>
  <c r="U182" i="14"/>
  <c r="V182" i="14"/>
  <c r="W182" i="14"/>
  <c r="X182" i="14"/>
  <c r="Y182" i="14"/>
  <c r="Z182" i="14"/>
  <c r="T145" i="14"/>
  <c r="U145" i="14"/>
  <c r="V145" i="14"/>
  <c r="W145" i="14"/>
  <c r="X145" i="14"/>
  <c r="Y145" i="14"/>
  <c r="Z145" i="14"/>
  <c r="T507" i="14"/>
  <c r="U507" i="14"/>
  <c r="V507" i="14"/>
  <c r="W507" i="14"/>
  <c r="X507" i="14"/>
  <c r="Y507" i="14"/>
  <c r="Z507" i="14"/>
  <c r="T414" i="14"/>
  <c r="U414" i="14"/>
  <c r="V414" i="14"/>
  <c r="W414" i="14"/>
  <c r="X414" i="14"/>
  <c r="Y414" i="14"/>
  <c r="Z414" i="14"/>
  <c r="T444" i="14"/>
  <c r="U444" i="14"/>
  <c r="V444" i="14"/>
  <c r="W444" i="14"/>
  <c r="X444" i="14"/>
  <c r="Y444" i="14"/>
  <c r="Z444" i="14"/>
  <c r="T69" i="14"/>
  <c r="U69" i="14"/>
  <c r="V69" i="14"/>
  <c r="W69" i="14"/>
  <c r="X69" i="14"/>
  <c r="Y69" i="14"/>
  <c r="Z69" i="14"/>
  <c r="T381" i="14"/>
  <c r="U381" i="14"/>
  <c r="V381" i="14"/>
  <c r="W381" i="14"/>
  <c r="X381" i="14"/>
  <c r="Y381" i="14"/>
  <c r="Z381" i="14"/>
  <c r="T268" i="14"/>
  <c r="U268" i="14"/>
  <c r="V268" i="14"/>
  <c r="W268" i="14"/>
  <c r="X268" i="14"/>
  <c r="Y268" i="14"/>
  <c r="Z268" i="14"/>
  <c r="T229" i="14"/>
  <c r="U229" i="14"/>
  <c r="V229" i="14"/>
  <c r="W229" i="14"/>
  <c r="X229" i="14"/>
  <c r="Y229" i="14"/>
  <c r="Z229" i="14"/>
  <c r="T152" i="14"/>
  <c r="U152" i="14"/>
  <c r="V152" i="14"/>
  <c r="W152" i="14"/>
  <c r="X152" i="14"/>
  <c r="Y152" i="14"/>
  <c r="Z152" i="14"/>
  <c r="T206" i="14"/>
  <c r="U206" i="14"/>
  <c r="V206" i="14"/>
  <c r="W206" i="14"/>
  <c r="X206" i="14"/>
  <c r="Y206" i="14"/>
  <c r="Z206" i="14"/>
  <c r="T406" i="14"/>
  <c r="U406" i="14"/>
  <c r="V406" i="14"/>
  <c r="W406" i="14"/>
  <c r="X406" i="14"/>
  <c r="Y406" i="14"/>
  <c r="Z406" i="14"/>
  <c r="T174" i="14"/>
  <c r="U174" i="14"/>
  <c r="V174" i="14"/>
  <c r="W174" i="14"/>
  <c r="X174" i="14"/>
  <c r="Y174" i="14"/>
  <c r="Z174" i="14"/>
  <c r="T137" i="14"/>
  <c r="U137" i="14"/>
  <c r="V137" i="14"/>
  <c r="AD137" i="14" s="1"/>
  <c r="W137" i="14"/>
  <c r="X137" i="14"/>
  <c r="Y137" i="14"/>
  <c r="Z137" i="14"/>
  <c r="T105" i="14"/>
  <c r="U105" i="14"/>
  <c r="V105" i="14"/>
  <c r="W105" i="14"/>
  <c r="X105" i="14"/>
  <c r="Y105" i="14"/>
  <c r="Z105" i="14"/>
  <c r="T82" i="14"/>
  <c r="U82" i="14"/>
  <c r="V82" i="14"/>
  <c r="W82" i="14"/>
  <c r="X82" i="14"/>
  <c r="Y82" i="14"/>
  <c r="Z82" i="14"/>
  <c r="T103" i="14"/>
  <c r="U103" i="14"/>
  <c r="V103" i="14"/>
  <c r="W103" i="14"/>
  <c r="X103" i="14"/>
  <c r="Y103" i="14"/>
  <c r="Z103" i="14"/>
  <c r="T314" i="14"/>
  <c r="U314" i="14"/>
  <c r="V314" i="14"/>
  <c r="W314" i="14"/>
  <c r="X314" i="14"/>
  <c r="Y314" i="14"/>
  <c r="Z314" i="14"/>
  <c r="T207" i="14"/>
  <c r="U207" i="14"/>
  <c r="V207" i="14"/>
  <c r="W207" i="14"/>
  <c r="X207" i="14"/>
  <c r="Y207" i="14"/>
  <c r="Z207" i="14"/>
  <c r="T895" i="14"/>
  <c r="U895" i="14"/>
  <c r="V895" i="14"/>
  <c r="W895" i="14"/>
  <c r="X895" i="14"/>
  <c r="Y895" i="14"/>
  <c r="Z895" i="14"/>
  <c r="T415" i="14"/>
  <c r="U415" i="14"/>
  <c r="V415" i="14"/>
  <c r="W415" i="14"/>
  <c r="X415" i="14"/>
  <c r="Y415" i="14"/>
  <c r="Z415" i="14"/>
  <c r="T246" i="14"/>
  <c r="U246" i="14"/>
  <c r="V246" i="14"/>
  <c r="W246" i="14"/>
  <c r="X246" i="14"/>
  <c r="Y246" i="14"/>
  <c r="Z246" i="14"/>
  <c r="T140" i="14"/>
  <c r="U140" i="14"/>
  <c r="V140" i="14"/>
  <c r="W140" i="14"/>
  <c r="X140" i="14"/>
  <c r="Y140" i="14"/>
  <c r="Z140" i="14"/>
  <c r="T362" i="14"/>
  <c r="U362" i="14"/>
  <c r="V362" i="14"/>
  <c r="W362" i="14"/>
  <c r="X362" i="14"/>
  <c r="Y362" i="14"/>
  <c r="Z362" i="14"/>
  <c r="T111" i="14"/>
  <c r="U111" i="14"/>
  <c r="V111" i="14"/>
  <c r="W111" i="14"/>
  <c r="X111" i="14"/>
  <c r="Y111" i="14"/>
  <c r="Z111" i="14"/>
  <c r="T508" i="14"/>
  <c r="U508" i="14"/>
  <c r="V508" i="14"/>
  <c r="W508" i="14"/>
  <c r="X508" i="14"/>
  <c r="Y508" i="14"/>
  <c r="Z508" i="14"/>
  <c r="T383" i="14"/>
  <c r="U383" i="14"/>
  <c r="V383" i="14"/>
  <c r="W383" i="14"/>
  <c r="X383" i="14"/>
  <c r="Y383" i="14"/>
  <c r="Z383" i="14"/>
  <c r="T377" i="14"/>
  <c r="U377" i="14"/>
  <c r="V377" i="14"/>
  <c r="W377" i="14"/>
  <c r="X377" i="14"/>
  <c r="Y377" i="14"/>
  <c r="Z377" i="14"/>
  <c r="T504" i="14"/>
  <c r="U504" i="14"/>
  <c r="V504" i="14"/>
  <c r="W504" i="14"/>
  <c r="X504" i="14"/>
  <c r="Y504" i="14"/>
  <c r="Z504" i="14"/>
  <c r="T243" i="14"/>
  <c r="U243" i="14"/>
  <c r="V243" i="14"/>
  <c r="W243" i="14"/>
  <c r="X243" i="14"/>
  <c r="Y243" i="14"/>
  <c r="Z243" i="14"/>
  <c r="T409" i="14"/>
  <c r="U409" i="14"/>
  <c r="V409" i="14"/>
  <c r="W409" i="14"/>
  <c r="X409" i="14"/>
  <c r="Y409" i="14"/>
  <c r="Z409" i="14"/>
  <c r="T106" i="14"/>
  <c r="U106" i="14"/>
  <c r="V106" i="14"/>
  <c r="W106" i="14"/>
  <c r="X106" i="14"/>
  <c r="Y106" i="14"/>
  <c r="Z106" i="14"/>
  <c r="T114" i="14"/>
  <c r="U114" i="14"/>
  <c r="V114" i="14"/>
  <c r="W114" i="14"/>
  <c r="X114" i="14"/>
  <c r="Y114" i="14"/>
  <c r="Z114" i="14"/>
  <c r="T462" i="14"/>
  <c r="U462" i="14"/>
  <c r="V462" i="14"/>
  <c r="W462" i="14"/>
  <c r="X462" i="14"/>
  <c r="Y462" i="14"/>
  <c r="Z462" i="14"/>
  <c r="T404" i="14"/>
  <c r="U404" i="14"/>
  <c r="V404" i="14"/>
  <c r="W404" i="14"/>
  <c r="X404" i="14"/>
  <c r="Y404" i="14"/>
  <c r="Z404" i="14"/>
  <c r="T411" i="14"/>
  <c r="U411" i="14"/>
  <c r="V411" i="14"/>
  <c r="W411" i="14"/>
  <c r="X411" i="14"/>
  <c r="Y411" i="14"/>
  <c r="Z411" i="14"/>
  <c r="T745" i="14"/>
  <c r="U745" i="14"/>
  <c r="V745" i="14"/>
  <c r="W745" i="14"/>
  <c r="X745" i="14"/>
  <c r="Y745" i="14"/>
  <c r="Z745" i="14"/>
  <c r="T451" i="14"/>
  <c r="U451" i="14"/>
  <c r="V451" i="14"/>
  <c r="W451" i="14"/>
  <c r="X451" i="14"/>
  <c r="Y451" i="14"/>
  <c r="Z451" i="14"/>
  <c r="T322" i="14"/>
  <c r="U322" i="14"/>
  <c r="V322" i="14"/>
  <c r="W322" i="14"/>
  <c r="X322" i="14"/>
  <c r="Y322" i="14"/>
  <c r="Z322" i="14"/>
  <c r="T254" i="14"/>
  <c r="U254" i="14"/>
  <c r="V254" i="14"/>
  <c r="W254" i="14"/>
  <c r="X254" i="14"/>
  <c r="Y254" i="14"/>
  <c r="Z254" i="14"/>
  <c r="T210" i="14"/>
  <c r="U210" i="14"/>
  <c r="V210" i="14"/>
  <c r="W210" i="14"/>
  <c r="X210" i="14"/>
  <c r="Y210" i="14"/>
  <c r="Z210" i="14"/>
  <c r="T299" i="14"/>
  <c r="U299" i="14"/>
  <c r="V299" i="14"/>
  <c r="W299" i="14"/>
  <c r="X299" i="14"/>
  <c r="Y299" i="14"/>
  <c r="Z299" i="14"/>
  <c r="T320" i="14"/>
  <c r="U320" i="14"/>
  <c r="V320" i="14"/>
  <c r="W320" i="14"/>
  <c r="X320" i="14"/>
  <c r="Y320" i="14"/>
  <c r="Z320" i="14"/>
  <c r="T244" i="14"/>
  <c r="U244" i="14"/>
  <c r="V244" i="14"/>
  <c r="W244" i="14"/>
  <c r="X244" i="14"/>
  <c r="Y244" i="14"/>
  <c r="Z244" i="14"/>
  <c r="T238" i="14"/>
  <c r="U238" i="14"/>
  <c r="V238" i="14"/>
  <c r="W238" i="14"/>
  <c r="X238" i="14"/>
  <c r="Y238" i="14"/>
  <c r="Z238" i="14"/>
  <c r="T213" i="14"/>
  <c r="U213" i="14"/>
  <c r="V213" i="14"/>
  <c r="W213" i="14"/>
  <c r="X213" i="14"/>
  <c r="Y213" i="14"/>
  <c r="Z213" i="14"/>
  <c r="T168" i="14"/>
  <c r="U168" i="14"/>
  <c r="V168" i="14"/>
  <c r="W168" i="14"/>
  <c r="X168" i="14"/>
  <c r="Y168" i="14"/>
  <c r="Z168" i="14"/>
  <c r="T136" i="14"/>
  <c r="U136" i="14"/>
  <c r="V136" i="14"/>
  <c r="W136" i="14"/>
  <c r="X136" i="14"/>
  <c r="Y136" i="14"/>
  <c r="Z136" i="14"/>
  <c r="T528" i="14"/>
  <c r="U528" i="14"/>
  <c r="V528" i="14"/>
  <c r="W528" i="14"/>
  <c r="X528" i="14"/>
  <c r="Y528" i="14"/>
  <c r="Z528" i="14"/>
  <c r="T255" i="14"/>
  <c r="U255" i="14"/>
  <c r="V255" i="14"/>
  <c r="W255" i="14"/>
  <c r="X255" i="14"/>
  <c r="Y255" i="14"/>
  <c r="Z255" i="14"/>
  <c r="T183" i="14"/>
  <c r="U183" i="14"/>
  <c r="V183" i="14"/>
  <c r="W183" i="14"/>
  <c r="X183" i="14"/>
  <c r="Y183" i="14"/>
  <c r="Z183" i="14"/>
  <c r="T124" i="14"/>
  <c r="U124" i="14"/>
  <c r="V124" i="14"/>
  <c r="W124" i="14"/>
  <c r="X124" i="14"/>
  <c r="Y124" i="14"/>
  <c r="Z124" i="14"/>
  <c r="T712" i="14"/>
  <c r="U712" i="14"/>
  <c r="V712" i="14"/>
  <c r="AD712" i="14" s="1"/>
  <c r="W712" i="14"/>
  <c r="X712" i="14"/>
  <c r="Y712" i="14"/>
  <c r="Z712" i="14"/>
  <c r="T664" i="14"/>
  <c r="U664" i="14"/>
  <c r="V664" i="14"/>
  <c r="W664" i="14"/>
  <c r="X664" i="14"/>
  <c r="Y664" i="14"/>
  <c r="Z664" i="14"/>
  <c r="T694" i="14"/>
  <c r="U694" i="14"/>
  <c r="V694" i="14"/>
  <c r="W694" i="14"/>
  <c r="X694" i="14"/>
  <c r="Y694" i="14"/>
  <c r="Z694" i="14"/>
  <c r="T514" i="14"/>
  <c r="U514" i="14"/>
  <c r="V514" i="14"/>
  <c r="AD514" i="14" s="1"/>
  <c r="W514" i="14"/>
  <c r="X514" i="14"/>
  <c r="Y514" i="14"/>
  <c r="Z514" i="14"/>
  <c r="T427" i="14"/>
  <c r="U427" i="14"/>
  <c r="V427" i="14"/>
  <c r="W427" i="14"/>
  <c r="X427" i="14"/>
  <c r="Y427" i="14"/>
  <c r="Z427" i="14"/>
  <c r="T872" i="14"/>
  <c r="U872" i="14"/>
  <c r="V872" i="14"/>
  <c r="W872" i="14"/>
  <c r="X872" i="14"/>
  <c r="Y872" i="14"/>
  <c r="Z872" i="14"/>
  <c r="T222" i="14"/>
  <c r="U222" i="14"/>
  <c r="V222" i="14"/>
  <c r="W222" i="14"/>
  <c r="X222" i="14"/>
  <c r="Y222" i="14"/>
  <c r="Z222" i="14"/>
  <c r="T298" i="14"/>
  <c r="U298" i="14"/>
  <c r="V298" i="14"/>
  <c r="W298" i="14"/>
  <c r="X298" i="14"/>
  <c r="Y298" i="14"/>
  <c r="Z298" i="14"/>
  <c r="T309" i="14"/>
  <c r="U309" i="14"/>
  <c r="V309" i="14"/>
  <c r="W309" i="14"/>
  <c r="X309" i="14"/>
  <c r="Y309" i="14"/>
  <c r="Z309" i="14"/>
  <c r="T239" i="14"/>
  <c r="U239" i="14"/>
  <c r="V239" i="14"/>
  <c r="W239" i="14"/>
  <c r="X239" i="14"/>
  <c r="Y239" i="14"/>
  <c r="Z239" i="14"/>
  <c r="T150" i="14"/>
  <c r="U150" i="14"/>
  <c r="V150" i="14"/>
  <c r="AD150" i="14" s="1"/>
  <c r="W150" i="14"/>
  <c r="X150" i="14"/>
  <c r="Y150" i="14"/>
  <c r="Z150" i="14"/>
  <c r="T161" i="14"/>
  <c r="U161" i="14"/>
  <c r="V161" i="14"/>
  <c r="W161" i="14"/>
  <c r="X161" i="14"/>
  <c r="Y161" i="14"/>
  <c r="Z161" i="14"/>
  <c r="T165" i="14"/>
  <c r="U165" i="14"/>
  <c r="V165" i="14"/>
  <c r="W165" i="14"/>
  <c r="X165" i="14"/>
  <c r="Y165" i="14"/>
  <c r="Z165" i="14"/>
  <c r="T141" i="14"/>
  <c r="U141" i="14"/>
  <c r="V141" i="14"/>
  <c r="W141" i="14"/>
  <c r="X141" i="14"/>
  <c r="Y141" i="14"/>
  <c r="Z141" i="14"/>
  <c r="T214" i="14"/>
  <c r="U214" i="14"/>
  <c r="V214" i="14"/>
  <c r="W214" i="14"/>
  <c r="X214" i="14"/>
  <c r="Y214" i="14"/>
  <c r="Z214" i="14"/>
  <c r="T96" i="14"/>
  <c r="U96" i="14"/>
  <c r="V96" i="14"/>
  <c r="W96" i="14"/>
  <c r="X96" i="14"/>
  <c r="Y96" i="14"/>
  <c r="Z96" i="14"/>
  <c r="T153" i="14"/>
  <c r="U153" i="14"/>
  <c r="V153" i="14"/>
  <c r="W153" i="14"/>
  <c r="X153" i="14"/>
  <c r="Y153" i="14"/>
  <c r="Z153" i="14"/>
  <c r="T318" i="14"/>
  <c r="U318" i="14"/>
  <c r="V318" i="14"/>
  <c r="W318" i="14"/>
  <c r="X318" i="14"/>
  <c r="Y318" i="14"/>
  <c r="Z318" i="14"/>
  <c r="T923" i="14"/>
  <c r="U923" i="14"/>
  <c r="V923" i="14"/>
  <c r="W923" i="14"/>
  <c r="X923" i="14"/>
  <c r="Y923" i="14"/>
  <c r="Z923" i="14"/>
  <c r="T752" i="14"/>
  <c r="U752" i="14"/>
  <c r="V752" i="14"/>
  <c r="W752" i="14"/>
  <c r="X752" i="14"/>
  <c r="Y752" i="14"/>
  <c r="Z752" i="14"/>
  <c r="T465" i="14"/>
  <c r="U465" i="14"/>
  <c r="V465" i="14"/>
  <c r="W465" i="14"/>
  <c r="X465" i="14"/>
  <c r="Y465" i="14"/>
  <c r="Z465" i="14"/>
  <c r="T998" i="14"/>
  <c r="U998" i="14"/>
  <c r="V998" i="14"/>
  <c r="W998" i="14"/>
  <c r="X998" i="14"/>
  <c r="Y998" i="14"/>
  <c r="Z998" i="14"/>
  <c r="T323" i="14"/>
  <c r="U323" i="14"/>
  <c r="V323" i="14"/>
  <c r="W323" i="14"/>
  <c r="X323" i="14"/>
  <c r="Y323" i="14"/>
  <c r="Z323" i="14"/>
  <c r="T794" i="14"/>
  <c r="U794" i="14"/>
  <c r="V794" i="14"/>
  <c r="W794" i="14"/>
  <c r="X794" i="14"/>
  <c r="Y794" i="14"/>
  <c r="Z794" i="14"/>
  <c r="T457" i="14"/>
  <c r="U457" i="14"/>
  <c r="V457" i="14"/>
  <c r="W457" i="14"/>
  <c r="X457" i="14"/>
  <c r="Y457" i="14"/>
  <c r="Z457" i="14"/>
  <c r="T741" i="14"/>
  <c r="U741" i="14"/>
  <c r="V741" i="14"/>
  <c r="W741" i="14"/>
  <c r="X741" i="14"/>
  <c r="Y741" i="14"/>
  <c r="Z741" i="14"/>
  <c r="T179" i="14"/>
  <c r="U179" i="14"/>
  <c r="V179" i="14"/>
  <c r="W179" i="14"/>
  <c r="X179" i="14"/>
  <c r="Y179" i="14"/>
  <c r="Z179" i="14"/>
  <c r="T251" i="14"/>
  <c r="U251" i="14"/>
  <c r="V251" i="14"/>
  <c r="W251" i="14"/>
  <c r="X251" i="14"/>
  <c r="Y251" i="14"/>
  <c r="Z251" i="14"/>
  <c r="T151" i="14"/>
  <c r="U151" i="14"/>
  <c r="V151" i="14"/>
  <c r="W151" i="14"/>
  <c r="X151" i="14"/>
  <c r="Y151" i="14"/>
  <c r="Z151" i="14"/>
  <c r="T250" i="14"/>
  <c r="U250" i="14"/>
  <c r="V250" i="14"/>
  <c r="W250" i="14"/>
  <c r="X250" i="14"/>
  <c r="Y250" i="14"/>
  <c r="Z250" i="14"/>
  <c r="T202" i="14"/>
  <c r="U202" i="14"/>
  <c r="V202" i="14"/>
  <c r="W202" i="14"/>
  <c r="X202" i="14"/>
  <c r="Y202" i="14"/>
  <c r="Z202" i="14"/>
  <c r="T205" i="14"/>
  <c r="U205" i="14"/>
  <c r="V205" i="14"/>
  <c r="W205" i="14"/>
  <c r="X205" i="14"/>
  <c r="Y205" i="14"/>
  <c r="Z205" i="14"/>
  <c r="T180" i="14"/>
  <c r="U180" i="14"/>
  <c r="V180" i="14"/>
  <c r="W180" i="14"/>
  <c r="X180" i="14"/>
  <c r="Y180" i="14"/>
  <c r="Z180" i="14"/>
  <c r="T163" i="14"/>
  <c r="U163" i="14"/>
  <c r="V163" i="14"/>
  <c r="W163" i="14"/>
  <c r="X163" i="14"/>
  <c r="Y163" i="14"/>
  <c r="Z163" i="14"/>
  <c r="T198" i="14"/>
  <c r="U198" i="14"/>
  <c r="V198" i="14"/>
  <c r="AD198" i="14" s="1"/>
  <c r="W198" i="14"/>
  <c r="X198" i="14"/>
  <c r="Y198" i="14"/>
  <c r="Z198" i="14"/>
  <c r="T203" i="14"/>
  <c r="U203" i="14"/>
  <c r="V203" i="14"/>
  <c r="W203" i="14"/>
  <c r="X203" i="14"/>
  <c r="Y203" i="14"/>
  <c r="Z203" i="14"/>
  <c r="T506" i="14"/>
  <c r="U506" i="14"/>
  <c r="V506" i="14"/>
  <c r="W506" i="14"/>
  <c r="X506" i="14"/>
  <c r="Y506" i="14"/>
  <c r="Z506" i="14"/>
  <c r="T340" i="14"/>
  <c r="U340" i="14"/>
  <c r="V340" i="14"/>
  <c r="AD340" i="14" s="1"/>
  <c r="W340" i="14"/>
  <c r="X340" i="14"/>
  <c r="Y340" i="14"/>
  <c r="Z340" i="14"/>
  <c r="T464" i="14"/>
  <c r="U464" i="14"/>
  <c r="V464" i="14"/>
  <c r="W464" i="14"/>
  <c r="X464" i="14"/>
  <c r="Y464" i="14"/>
  <c r="Z464" i="14"/>
  <c r="T118" i="14"/>
  <c r="U118" i="14"/>
  <c r="V118" i="14"/>
  <c r="W118" i="14"/>
  <c r="X118" i="14"/>
  <c r="Y118" i="14"/>
  <c r="Z118" i="14"/>
  <c r="T119" i="14"/>
  <c r="U119" i="14"/>
  <c r="V119" i="14"/>
  <c r="W119" i="14"/>
  <c r="X119" i="14"/>
  <c r="Y119" i="14"/>
  <c r="Z119" i="14"/>
  <c r="T97" i="14"/>
  <c r="U97" i="14"/>
  <c r="V97" i="14"/>
  <c r="W97" i="14"/>
  <c r="X97" i="14"/>
  <c r="Y97" i="14"/>
  <c r="Z97" i="14"/>
  <c r="T192" i="14"/>
  <c r="U192" i="14"/>
  <c r="V192" i="14"/>
  <c r="W192" i="14"/>
  <c r="X192" i="14"/>
  <c r="Y192" i="14"/>
  <c r="Z192" i="14"/>
  <c r="T675" i="14"/>
  <c r="U675" i="14"/>
  <c r="V675" i="14"/>
  <c r="W675" i="14"/>
  <c r="X675" i="14"/>
  <c r="Y675" i="14"/>
  <c r="Z675" i="14"/>
  <c r="T851" i="14"/>
  <c r="U851" i="14"/>
  <c r="V851" i="14"/>
  <c r="W851" i="14"/>
  <c r="X851" i="14"/>
  <c r="Y851" i="14"/>
  <c r="Z851" i="14"/>
  <c r="T679" i="14"/>
  <c r="U679" i="14"/>
  <c r="V679" i="14"/>
  <c r="W679" i="14"/>
  <c r="X679" i="14"/>
  <c r="Y679" i="14"/>
  <c r="Z679" i="14"/>
  <c r="T593" i="14"/>
  <c r="U593" i="14"/>
  <c r="V593" i="14"/>
  <c r="W593" i="14"/>
  <c r="X593" i="14"/>
  <c r="Y593" i="14"/>
  <c r="Z593" i="14"/>
  <c r="T557" i="14"/>
  <c r="U557" i="14"/>
  <c r="V557" i="14"/>
  <c r="W557" i="14"/>
  <c r="X557" i="14"/>
  <c r="Y557" i="14"/>
  <c r="Z557" i="14"/>
  <c r="T467" i="14"/>
  <c r="U467" i="14"/>
  <c r="V467" i="14"/>
  <c r="W467" i="14"/>
  <c r="X467" i="14"/>
  <c r="Y467" i="14"/>
  <c r="Z467" i="14"/>
  <c r="T472" i="14"/>
  <c r="U472" i="14"/>
  <c r="V472" i="14"/>
  <c r="W472" i="14"/>
  <c r="X472" i="14"/>
  <c r="Y472" i="14"/>
  <c r="Z472" i="14"/>
  <c r="T584" i="14"/>
  <c r="U584" i="14"/>
  <c r="V584" i="14"/>
  <c r="W584" i="14"/>
  <c r="X584" i="14"/>
  <c r="Y584" i="14"/>
  <c r="Z584" i="14"/>
  <c r="T360" i="14"/>
  <c r="U360" i="14"/>
  <c r="V360" i="14"/>
  <c r="W360" i="14"/>
  <c r="X360" i="14"/>
  <c r="Y360" i="14"/>
  <c r="Z360" i="14"/>
  <c r="T476" i="14"/>
  <c r="U476" i="14"/>
  <c r="V476" i="14"/>
  <c r="W476" i="14"/>
  <c r="X476" i="14"/>
  <c r="Y476" i="14"/>
  <c r="Z476" i="14"/>
  <c r="T463" i="14"/>
  <c r="U463" i="14"/>
  <c r="V463" i="14"/>
  <c r="W463" i="14"/>
  <c r="X463" i="14"/>
  <c r="Y463" i="14"/>
  <c r="Z463" i="14"/>
  <c r="T368" i="14"/>
  <c r="U368" i="14"/>
  <c r="V368" i="14"/>
  <c r="W368" i="14"/>
  <c r="X368" i="14"/>
  <c r="Y368" i="14"/>
  <c r="Z368" i="14"/>
  <c r="T154" i="14"/>
  <c r="U154" i="14"/>
  <c r="V154" i="14"/>
  <c r="W154" i="14"/>
  <c r="X154" i="14"/>
  <c r="Y154" i="14"/>
  <c r="Z154" i="14"/>
  <c r="T740" i="14"/>
  <c r="U740" i="14"/>
  <c r="V740" i="14"/>
  <c r="W740" i="14"/>
  <c r="X740" i="14"/>
  <c r="Y740" i="14"/>
  <c r="Z740" i="14"/>
  <c r="T172" i="14"/>
  <c r="U172" i="14"/>
  <c r="V172" i="14"/>
  <c r="AD172" i="14" s="1"/>
  <c r="W172" i="14"/>
  <c r="X172" i="14"/>
  <c r="Y172" i="14"/>
  <c r="Z172" i="14"/>
  <c r="T303" i="14"/>
  <c r="U303" i="14"/>
  <c r="V303" i="14"/>
  <c r="W303" i="14"/>
  <c r="X303" i="14"/>
  <c r="Y303" i="14"/>
  <c r="Z303" i="14"/>
  <c r="T226" i="14"/>
  <c r="U226" i="14"/>
  <c r="V226" i="14"/>
  <c r="W226" i="14"/>
  <c r="X226" i="14"/>
  <c r="Y226" i="14"/>
  <c r="Z226" i="14"/>
  <c r="T234" i="14"/>
  <c r="U234" i="14"/>
  <c r="V234" i="14"/>
  <c r="W234" i="14"/>
  <c r="X234" i="14"/>
  <c r="Y234" i="14"/>
  <c r="Z234" i="14"/>
  <c r="T195" i="14"/>
  <c r="U195" i="14"/>
  <c r="V195" i="14"/>
  <c r="W195" i="14"/>
  <c r="X195" i="14"/>
  <c r="Y195" i="14"/>
  <c r="Z195" i="14"/>
  <c r="T527" i="14"/>
  <c r="U527" i="14"/>
  <c r="V527" i="14"/>
  <c r="W527" i="14"/>
  <c r="X527" i="14"/>
  <c r="Y527" i="14"/>
  <c r="Z527" i="14"/>
  <c r="T164" i="14"/>
  <c r="U164" i="14"/>
  <c r="V164" i="14"/>
  <c r="W164" i="14"/>
  <c r="X164" i="14"/>
  <c r="Y164" i="14"/>
  <c r="Z164" i="14"/>
  <c r="T146" i="14"/>
  <c r="U146" i="14"/>
  <c r="V146" i="14"/>
  <c r="W146" i="14"/>
  <c r="X146" i="14"/>
  <c r="Y146" i="14"/>
  <c r="Z146" i="14"/>
  <c r="T338" i="14"/>
  <c r="U338" i="14"/>
  <c r="V338" i="14"/>
  <c r="W338" i="14"/>
  <c r="X338" i="14"/>
  <c r="Y338" i="14"/>
  <c r="Z338" i="14"/>
  <c r="T144" i="14"/>
  <c r="U144" i="14"/>
  <c r="V144" i="14"/>
  <c r="W144" i="14"/>
  <c r="X144" i="14"/>
  <c r="Y144" i="14"/>
  <c r="Z144" i="14"/>
  <c r="T359" i="14"/>
  <c r="U359" i="14"/>
  <c r="V359" i="14"/>
  <c r="W359" i="14"/>
  <c r="X359" i="14"/>
  <c r="Y359" i="14"/>
  <c r="Z359" i="14"/>
  <c r="T988" i="14"/>
  <c r="U988" i="14"/>
  <c r="V988" i="14"/>
  <c r="W988" i="14"/>
  <c r="X988" i="14"/>
  <c r="Y988" i="14"/>
  <c r="Z988" i="14"/>
  <c r="T503" i="14"/>
  <c r="U503" i="14"/>
  <c r="V503" i="14"/>
  <c r="W503" i="14"/>
  <c r="X503" i="14"/>
  <c r="Y503" i="14"/>
  <c r="Z503" i="14"/>
  <c r="T459" i="14"/>
  <c r="U459" i="14"/>
  <c r="V459" i="14"/>
  <c r="W459" i="14"/>
  <c r="X459" i="14"/>
  <c r="Y459" i="14"/>
  <c r="Z459" i="14"/>
  <c r="T417" i="14"/>
  <c r="U417" i="14"/>
  <c r="V417" i="14"/>
  <c r="W417" i="14"/>
  <c r="X417" i="14"/>
  <c r="Y417" i="14"/>
  <c r="Z417" i="14"/>
  <c r="T350" i="14"/>
  <c r="U350" i="14"/>
  <c r="V350" i="14"/>
  <c r="W350" i="14"/>
  <c r="X350" i="14"/>
  <c r="Y350" i="14"/>
  <c r="Z350" i="14"/>
  <c r="T894" i="14"/>
  <c r="U894" i="14"/>
  <c r="V894" i="14"/>
  <c r="W894" i="14"/>
  <c r="X894" i="14"/>
  <c r="Y894" i="14"/>
  <c r="Z894" i="14"/>
  <c r="T899" i="14"/>
  <c r="U899" i="14"/>
  <c r="V899" i="14"/>
  <c r="W899" i="14"/>
  <c r="X899" i="14"/>
  <c r="Y899" i="14"/>
  <c r="Z899" i="14"/>
  <c r="T293" i="14"/>
  <c r="U293" i="14"/>
  <c r="V293" i="14"/>
  <c r="W293" i="14"/>
  <c r="X293" i="14"/>
  <c r="Y293" i="14"/>
  <c r="Z293" i="14"/>
  <c r="T247" i="14"/>
  <c r="U247" i="14"/>
  <c r="V247" i="14"/>
  <c r="W247" i="14"/>
  <c r="X247" i="14"/>
  <c r="Y247" i="14"/>
  <c r="Z247" i="14"/>
  <c r="T178" i="14"/>
  <c r="U178" i="14"/>
  <c r="V178" i="14"/>
  <c r="W178" i="14"/>
  <c r="X178" i="14"/>
  <c r="Y178" i="14"/>
  <c r="Z178" i="14"/>
  <c r="T252" i="14"/>
  <c r="U252" i="14"/>
  <c r="V252" i="14"/>
  <c r="W252" i="14"/>
  <c r="X252" i="14"/>
  <c r="Y252" i="14"/>
  <c r="Z252" i="14"/>
  <c r="T756" i="14"/>
  <c r="U756" i="14"/>
  <c r="V756" i="14"/>
  <c r="W756" i="14"/>
  <c r="X756" i="14"/>
  <c r="Y756" i="14"/>
  <c r="Z756" i="14"/>
  <c r="T235" i="14"/>
  <c r="U235" i="14"/>
  <c r="V235" i="14"/>
  <c r="W235" i="14"/>
  <c r="X235" i="14"/>
  <c r="Y235" i="14"/>
  <c r="Z235" i="14"/>
  <c r="T361" i="14"/>
  <c r="U361" i="14"/>
  <c r="V361" i="14"/>
  <c r="W361" i="14"/>
  <c r="X361" i="14"/>
  <c r="Y361" i="14"/>
  <c r="Z361" i="14"/>
  <c r="T162" i="14"/>
  <c r="U162" i="14"/>
  <c r="V162" i="14"/>
  <c r="W162" i="14"/>
  <c r="X162" i="14"/>
  <c r="Y162" i="14"/>
  <c r="Z162" i="14"/>
  <c r="T449" i="14"/>
  <c r="U449" i="14"/>
  <c r="V449" i="14"/>
  <c r="AD449" i="14" s="1"/>
  <c r="W449" i="14"/>
  <c r="X449" i="14"/>
  <c r="Y449" i="14"/>
  <c r="Z449" i="14"/>
  <c r="T1006" i="14"/>
  <c r="U1006" i="14"/>
  <c r="V1006" i="14"/>
  <c r="AD1006" i="14" s="1"/>
  <c r="W1006" i="14"/>
  <c r="X1006" i="14"/>
  <c r="Y1006" i="14"/>
  <c r="Z1006" i="14"/>
  <c r="T471" i="14"/>
  <c r="U471" i="14"/>
  <c r="V471" i="14"/>
  <c r="W471" i="14"/>
  <c r="X471" i="14"/>
  <c r="Y471" i="14"/>
  <c r="Z471" i="14"/>
  <c r="T418" i="14"/>
  <c r="U418" i="14"/>
  <c r="V418" i="14"/>
  <c r="W418" i="14"/>
  <c r="X418" i="14"/>
  <c r="Y418" i="14"/>
  <c r="Z418" i="14"/>
  <c r="T223" i="14"/>
  <c r="U223" i="14"/>
  <c r="V223" i="14"/>
  <c r="W223" i="14"/>
  <c r="X223" i="14"/>
  <c r="Y223" i="14"/>
  <c r="Z223" i="14"/>
  <c r="T898" i="14"/>
  <c r="U898" i="14"/>
  <c r="V898" i="14"/>
  <c r="W898" i="14"/>
  <c r="X898" i="14"/>
  <c r="Y898" i="14"/>
  <c r="Z898" i="14"/>
  <c r="T425" i="14"/>
  <c r="U425" i="14"/>
  <c r="V425" i="14"/>
  <c r="W425" i="14"/>
  <c r="X425" i="14"/>
  <c r="Y425" i="14"/>
  <c r="Z425" i="14"/>
  <c r="T341" i="14"/>
  <c r="U341" i="14"/>
  <c r="V341" i="14"/>
  <c r="W341" i="14"/>
  <c r="X341" i="14"/>
  <c r="Y341" i="14"/>
  <c r="Z341" i="14"/>
  <c r="T211" i="14"/>
  <c r="U211" i="14"/>
  <c r="V211" i="14"/>
  <c r="W211" i="14"/>
  <c r="X211" i="14"/>
  <c r="Y211" i="14"/>
  <c r="Z211" i="14"/>
  <c r="T232" i="14"/>
  <c r="U232" i="14"/>
  <c r="V232" i="14"/>
  <c r="W232" i="14"/>
  <c r="X232" i="14"/>
  <c r="Y232" i="14"/>
  <c r="Z232" i="14"/>
  <c r="T295" i="14"/>
  <c r="U295" i="14"/>
  <c r="V295" i="14"/>
  <c r="W295" i="14"/>
  <c r="X295" i="14"/>
  <c r="Y295" i="14"/>
  <c r="Z295" i="14"/>
  <c r="T230" i="14"/>
  <c r="U230" i="14"/>
  <c r="V230" i="14"/>
  <c r="W230" i="14"/>
  <c r="X230" i="14"/>
  <c r="Y230" i="14"/>
  <c r="Z230" i="14"/>
  <c r="T750" i="14"/>
  <c r="U750" i="14"/>
  <c r="V750" i="14"/>
  <c r="W750" i="14"/>
  <c r="X750" i="14"/>
  <c r="Y750" i="14"/>
  <c r="Z750" i="14"/>
  <c r="T245" i="14"/>
  <c r="U245" i="14"/>
  <c r="V245" i="14"/>
  <c r="W245" i="14"/>
  <c r="X245" i="14"/>
  <c r="Y245" i="14"/>
  <c r="Z245" i="14"/>
  <c r="T364" i="14"/>
  <c r="U364" i="14"/>
  <c r="V364" i="14"/>
  <c r="W364" i="14"/>
  <c r="X364" i="14"/>
  <c r="Y364" i="14"/>
  <c r="Z364" i="14"/>
  <c r="T177" i="14"/>
  <c r="U177" i="14"/>
  <c r="V177" i="14"/>
  <c r="W177" i="14"/>
  <c r="X177" i="14"/>
  <c r="Y177" i="14"/>
  <c r="Z177" i="14"/>
  <c r="T419" i="14"/>
  <c r="U419" i="14"/>
  <c r="V419" i="14"/>
  <c r="W419" i="14"/>
  <c r="X419" i="14"/>
  <c r="Y419" i="14"/>
  <c r="Z419" i="14"/>
  <c r="T447" i="14"/>
  <c r="U447" i="14"/>
  <c r="V447" i="14"/>
  <c r="W447" i="14"/>
  <c r="X447" i="14"/>
  <c r="Y447" i="14"/>
  <c r="Z447" i="14"/>
  <c r="T155" i="14"/>
  <c r="U155" i="14"/>
  <c r="V155" i="14"/>
  <c r="W155" i="14"/>
  <c r="X155" i="14"/>
  <c r="Y155" i="14"/>
  <c r="Z155" i="14"/>
  <c r="T166" i="14"/>
  <c r="U166" i="14"/>
  <c r="V166" i="14"/>
  <c r="W166" i="14"/>
  <c r="X166" i="14"/>
  <c r="Y166" i="14"/>
  <c r="Z166" i="14"/>
  <c r="T95" i="14"/>
  <c r="U95" i="14"/>
  <c r="V95" i="14"/>
  <c r="AD95" i="14" s="1"/>
  <c r="W95" i="14"/>
  <c r="X95" i="14"/>
  <c r="Y95" i="14"/>
  <c r="Z95" i="14"/>
  <c r="T306" i="14"/>
  <c r="U306" i="14"/>
  <c r="V306" i="14"/>
  <c r="W306" i="14"/>
  <c r="X306" i="14"/>
  <c r="Y306" i="14"/>
  <c r="Z306" i="14"/>
  <c r="T220" i="14"/>
  <c r="U220" i="14"/>
  <c r="V220" i="14"/>
  <c r="W220" i="14"/>
  <c r="X220" i="14"/>
  <c r="Y220" i="14"/>
  <c r="Z220" i="14"/>
  <c r="T363" i="14"/>
  <c r="U363" i="14"/>
  <c r="V363" i="14"/>
  <c r="W363" i="14"/>
  <c r="X363" i="14"/>
  <c r="Y363" i="14"/>
  <c r="Z363" i="14"/>
  <c r="T281" i="14"/>
  <c r="U281" i="14"/>
  <c r="V281" i="14"/>
  <c r="W281" i="14"/>
  <c r="X281" i="14"/>
  <c r="Y281" i="14"/>
  <c r="Z281" i="14"/>
  <c r="T276" i="14"/>
  <c r="U276" i="14"/>
  <c r="V276" i="14"/>
  <c r="W276" i="14"/>
  <c r="X276" i="14"/>
  <c r="Y276" i="14"/>
  <c r="Z276" i="14"/>
  <c r="T737" i="14"/>
  <c r="U737" i="14"/>
  <c r="V737" i="14"/>
  <c r="W737" i="14"/>
  <c r="X737" i="14"/>
  <c r="Y737" i="14"/>
  <c r="Z737" i="14"/>
  <c r="T688" i="14"/>
  <c r="U688" i="14"/>
  <c r="V688" i="14"/>
  <c r="AD688" i="14" s="1"/>
  <c r="W688" i="14"/>
  <c r="X688" i="14"/>
  <c r="Y688" i="14"/>
  <c r="Z688" i="14"/>
  <c r="T720" i="14"/>
  <c r="U720" i="14"/>
  <c r="V720" i="14"/>
  <c r="W720" i="14"/>
  <c r="X720" i="14"/>
  <c r="Y720" i="14"/>
  <c r="Z720" i="14"/>
  <c r="T599" i="14"/>
  <c r="U599" i="14"/>
  <c r="V599" i="14"/>
  <c r="W599" i="14"/>
  <c r="X599" i="14"/>
  <c r="Y599" i="14"/>
  <c r="Z599" i="14"/>
  <c r="T900" i="14"/>
  <c r="U900" i="14"/>
  <c r="V900" i="14"/>
  <c r="W900" i="14"/>
  <c r="X900" i="14"/>
  <c r="Y900" i="14"/>
  <c r="Z900" i="14"/>
  <c r="T452" i="14"/>
  <c r="U452" i="14"/>
  <c r="V452" i="14"/>
  <c r="W452" i="14"/>
  <c r="X452" i="14"/>
  <c r="Y452" i="14"/>
  <c r="Z452" i="14"/>
  <c r="T473" i="14"/>
  <c r="U473" i="14"/>
  <c r="V473" i="14"/>
  <c r="W473" i="14"/>
  <c r="X473" i="14"/>
  <c r="Y473" i="14"/>
  <c r="Z473" i="14"/>
  <c r="T672" i="14"/>
  <c r="U672" i="14"/>
  <c r="V672" i="14"/>
  <c r="W672" i="14"/>
  <c r="X672" i="14"/>
  <c r="Y672" i="14"/>
  <c r="Z672" i="14"/>
  <c r="T788" i="14"/>
  <c r="U788" i="14"/>
  <c r="V788" i="14"/>
  <c r="W788" i="14"/>
  <c r="X788" i="14"/>
  <c r="Y788" i="14"/>
  <c r="Z788" i="14"/>
  <c r="T559" i="14"/>
  <c r="U559" i="14"/>
  <c r="V559" i="14"/>
  <c r="W559" i="14"/>
  <c r="X559" i="14"/>
  <c r="Y559" i="14"/>
  <c r="Z559" i="14"/>
  <c r="T596" i="14"/>
  <c r="U596" i="14"/>
  <c r="V596" i="14"/>
  <c r="W596" i="14"/>
  <c r="X596" i="14"/>
  <c r="Y596" i="14"/>
  <c r="Z596" i="14"/>
  <c r="T468" i="14"/>
  <c r="U468" i="14"/>
  <c r="V468" i="14"/>
  <c r="W468" i="14"/>
  <c r="X468" i="14"/>
  <c r="Y468" i="14"/>
  <c r="Z468" i="14"/>
  <c r="T321" i="14"/>
  <c r="U321" i="14"/>
  <c r="V321" i="14"/>
  <c r="W321" i="14"/>
  <c r="X321" i="14"/>
  <c r="Y321" i="14"/>
  <c r="Z321" i="14"/>
  <c r="T375" i="14"/>
  <c r="U375" i="14"/>
  <c r="V375" i="14"/>
  <c r="W375" i="14"/>
  <c r="X375" i="14"/>
  <c r="Y375" i="14"/>
  <c r="Z375" i="14"/>
  <c r="T373" i="14"/>
  <c r="U373" i="14"/>
  <c r="V373" i="14"/>
  <c r="W373" i="14"/>
  <c r="X373" i="14"/>
  <c r="Y373" i="14"/>
  <c r="Z373" i="14"/>
  <c r="T423" i="14"/>
  <c r="U423" i="14"/>
  <c r="V423" i="14"/>
  <c r="W423" i="14"/>
  <c r="X423" i="14"/>
  <c r="Y423" i="14"/>
  <c r="Z423" i="14"/>
  <c r="T407" i="14"/>
  <c r="U407" i="14"/>
  <c r="V407" i="14"/>
  <c r="W407" i="14"/>
  <c r="X407" i="14"/>
  <c r="Y407" i="14"/>
  <c r="Z407" i="14"/>
  <c r="T896" i="14"/>
  <c r="U896" i="14"/>
  <c r="V896" i="14"/>
  <c r="W896" i="14"/>
  <c r="X896" i="14"/>
  <c r="Y896" i="14"/>
  <c r="Z896" i="14"/>
  <c r="T336" i="14"/>
  <c r="U336" i="14"/>
  <c r="V336" i="14"/>
  <c r="AD336" i="14" s="1"/>
  <c r="W336" i="14"/>
  <c r="X336" i="14"/>
  <c r="Y336" i="14"/>
  <c r="Z336" i="14"/>
  <c r="T356" i="14"/>
  <c r="U356" i="14"/>
  <c r="V356" i="14"/>
  <c r="W356" i="14"/>
  <c r="X356" i="14"/>
  <c r="Y356" i="14"/>
  <c r="Z356" i="14"/>
  <c r="T319" i="14"/>
  <c r="U319" i="14"/>
  <c r="V319" i="14"/>
  <c r="W319" i="14"/>
  <c r="X319" i="14"/>
  <c r="Y319" i="14"/>
  <c r="Z319" i="14"/>
  <c r="T236" i="14"/>
  <c r="U236" i="14"/>
  <c r="V236" i="14"/>
  <c r="W236" i="14"/>
  <c r="X236" i="14"/>
  <c r="Y236" i="14"/>
  <c r="Z236" i="14"/>
  <c r="T249" i="14"/>
  <c r="U249" i="14"/>
  <c r="V249" i="14"/>
  <c r="W249" i="14"/>
  <c r="X249" i="14"/>
  <c r="Y249" i="14"/>
  <c r="Z249" i="14"/>
  <c r="T278" i="14"/>
  <c r="U278" i="14"/>
  <c r="V278" i="14"/>
  <c r="W278" i="14"/>
  <c r="X278" i="14"/>
  <c r="Y278" i="14"/>
  <c r="Z278" i="14"/>
  <c r="T253" i="14"/>
  <c r="U253" i="14"/>
  <c r="V253" i="14"/>
  <c r="W253" i="14"/>
  <c r="X253" i="14"/>
  <c r="Y253" i="14"/>
  <c r="Z253" i="14"/>
  <c r="T142" i="14"/>
  <c r="U142" i="14"/>
  <c r="V142" i="14"/>
  <c r="W142" i="14"/>
  <c r="X142" i="14"/>
  <c r="Y142" i="14"/>
  <c r="Z142" i="14"/>
  <c r="T598" i="14"/>
  <c r="U598" i="14"/>
  <c r="V598" i="14"/>
  <c r="W598" i="14"/>
  <c r="X598" i="14"/>
  <c r="Y598" i="14"/>
  <c r="Z598" i="14"/>
  <c r="T505" i="14"/>
  <c r="U505" i="14"/>
  <c r="V505" i="14"/>
  <c r="W505" i="14"/>
  <c r="X505" i="14"/>
  <c r="Y505" i="14"/>
  <c r="Z505" i="14"/>
  <c r="T135" i="14"/>
  <c r="U135" i="14"/>
  <c r="V135" i="14"/>
  <c r="W135" i="14"/>
  <c r="X135" i="14"/>
  <c r="Y135" i="14"/>
  <c r="Z135" i="14"/>
  <c r="T270" i="14"/>
  <c r="U270" i="14"/>
  <c r="V270" i="14"/>
  <c r="W270" i="14"/>
  <c r="X270" i="14"/>
  <c r="Y270" i="14"/>
  <c r="Z270" i="14"/>
  <c r="T201" i="14"/>
  <c r="U201" i="14"/>
  <c r="V201" i="14"/>
  <c r="W201" i="14"/>
  <c r="X201" i="14"/>
  <c r="Y201" i="14"/>
  <c r="Z201" i="14"/>
  <c r="T565" i="14"/>
  <c r="U565" i="14"/>
  <c r="V565" i="14"/>
  <c r="W565" i="14"/>
  <c r="X565" i="14"/>
  <c r="Y565" i="14"/>
  <c r="Z565" i="14"/>
  <c r="T709" i="14"/>
  <c r="U709" i="14"/>
  <c r="V709" i="14"/>
  <c r="AD709" i="14" s="1"/>
  <c r="W709" i="14"/>
  <c r="X709" i="14"/>
  <c r="Y709" i="14"/>
  <c r="Z709" i="14"/>
  <c r="T814" i="14"/>
  <c r="U814" i="14"/>
  <c r="V814" i="14"/>
  <c r="AD814" i="14" s="1"/>
  <c r="W814" i="14"/>
  <c r="X814" i="14"/>
  <c r="Y814" i="14"/>
  <c r="Z814" i="14"/>
  <c r="T736" i="14"/>
  <c r="U736" i="14"/>
  <c r="V736" i="14"/>
  <c r="W736" i="14"/>
  <c r="X736" i="14"/>
  <c r="Y736" i="14"/>
  <c r="Z736" i="14"/>
  <c r="T1037" i="14"/>
  <c r="U1037" i="14"/>
  <c r="V1037" i="14"/>
  <c r="W1037" i="14"/>
  <c r="X1037" i="14"/>
  <c r="Y1037" i="14"/>
  <c r="Z1037" i="14"/>
  <c r="T568" i="14"/>
  <c r="U568" i="14"/>
  <c r="V568" i="14"/>
  <c r="W568" i="14"/>
  <c r="X568" i="14"/>
  <c r="Y568" i="14"/>
  <c r="Z568" i="14"/>
  <c r="T631" i="14"/>
  <c r="U631" i="14"/>
  <c r="V631" i="14"/>
  <c r="W631" i="14"/>
  <c r="X631" i="14"/>
  <c r="Y631" i="14"/>
  <c r="Z631" i="14"/>
  <c r="T372" i="14"/>
  <c r="U372" i="14"/>
  <c r="V372" i="14"/>
  <c r="W372" i="14"/>
  <c r="X372" i="14"/>
  <c r="Y372" i="14"/>
  <c r="Z372" i="14"/>
  <c r="T469" i="14"/>
  <c r="U469" i="14"/>
  <c r="V469" i="14"/>
  <c r="W469" i="14"/>
  <c r="X469" i="14"/>
  <c r="Y469" i="14"/>
  <c r="Z469" i="14"/>
  <c r="T796" i="14"/>
  <c r="U796" i="14"/>
  <c r="V796" i="14"/>
  <c r="W796" i="14"/>
  <c r="X796" i="14"/>
  <c r="Y796" i="14"/>
  <c r="Z796" i="14"/>
  <c r="T428" i="14"/>
  <c r="U428" i="14"/>
  <c r="V428" i="14"/>
  <c r="W428" i="14"/>
  <c r="X428" i="14"/>
  <c r="Y428" i="14"/>
  <c r="Z428" i="14"/>
  <c r="T316" i="14"/>
  <c r="U316" i="14"/>
  <c r="V316" i="14"/>
  <c r="W316" i="14"/>
  <c r="X316" i="14"/>
  <c r="Y316" i="14"/>
  <c r="Z316" i="14"/>
  <c r="T475" i="14"/>
  <c r="U475" i="14"/>
  <c r="V475" i="14"/>
  <c r="W475" i="14"/>
  <c r="X475" i="14"/>
  <c r="Y475" i="14"/>
  <c r="Z475" i="14"/>
  <c r="T371" i="14"/>
  <c r="U371" i="14"/>
  <c r="V371" i="14"/>
  <c r="W371" i="14"/>
  <c r="X371" i="14"/>
  <c r="Y371" i="14"/>
  <c r="Z371" i="14"/>
  <c r="T339" i="14"/>
  <c r="U339" i="14"/>
  <c r="V339" i="14"/>
  <c r="W339" i="14"/>
  <c r="X339" i="14"/>
  <c r="Y339" i="14"/>
  <c r="Z339" i="14"/>
  <c r="T272" i="14"/>
  <c r="U272" i="14"/>
  <c r="V272" i="14"/>
  <c r="W272" i="14"/>
  <c r="X272" i="14"/>
  <c r="Y272" i="14"/>
  <c r="Z272" i="14"/>
  <c r="T424" i="14"/>
  <c r="U424" i="14"/>
  <c r="V424" i="14"/>
  <c r="W424" i="14"/>
  <c r="X424" i="14"/>
  <c r="Y424" i="14"/>
  <c r="Z424" i="14"/>
  <c r="T275" i="14"/>
  <c r="U275" i="14"/>
  <c r="V275" i="14"/>
  <c r="W275" i="14"/>
  <c r="X275" i="14"/>
  <c r="Y275" i="14"/>
  <c r="Z275" i="14"/>
  <c r="T267" i="14"/>
  <c r="U267" i="14"/>
  <c r="V267" i="14"/>
  <c r="AD267" i="14" s="1"/>
  <c r="W267" i="14"/>
  <c r="X267" i="14"/>
  <c r="Y267" i="14"/>
  <c r="Z267" i="14"/>
  <c r="T240" i="14"/>
  <c r="U240" i="14"/>
  <c r="V240" i="14"/>
  <c r="W240" i="14"/>
  <c r="X240" i="14"/>
  <c r="Y240" i="14"/>
  <c r="Z240" i="14"/>
  <c r="T241" i="14"/>
  <c r="U241" i="14"/>
  <c r="V241" i="14"/>
  <c r="W241" i="14"/>
  <c r="X241" i="14"/>
  <c r="Y241" i="14"/>
  <c r="Z241" i="14"/>
  <c r="T682" i="14"/>
  <c r="U682" i="14"/>
  <c r="V682" i="14"/>
  <c r="W682" i="14"/>
  <c r="X682" i="14"/>
  <c r="Y682" i="14"/>
  <c r="Z682" i="14"/>
  <c r="T678" i="14"/>
  <c r="U678" i="14"/>
  <c r="V678" i="14"/>
  <c r="W678" i="14"/>
  <c r="X678" i="14"/>
  <c r="Y678" i="14"/>
  <c r="Z678" i="14"/>
  <c r="T420" i="14"/>
  <c r="U420" i="14"/>
  <c r="V420" i="14"/>
  <c r="W420" i="14"/>
  <c r="X420" i="14"/>
  <c r="Y420" i="14"/>
  <c r="Z420" i="14"/>
  <c r="T219" i="14"/>
  <c r="U219" i="14"/>
  <c r="V219" i="14"/>
  <c r="AD219" i="14" s="1"/>
  <c r="W219" i="14"/>
  <c r="X219" i="14"/>
  <c r="Y219" i="14"/>
  <c r="Z219" i="14"/>
  <c r="T228" i="14"/>
  <c r="U228" i="14"/>
  <c r="V228" i="14"/>
  <c r="W228" i="14"/>
  <c r="X228" i="14"/>
  <c r="Y228" i="14"/>
  <c r="Z228" i="14"/>
  <c r="T171" i="14"/>
  <c r="U171" i="14"/>
  <c r="V171" i="14"/>
  <c r="AD171" i="14" s="1"/>
  <c r="W171" i="14"/>
  <c r="X171" i="14"/>
  <c r="Y171" i="14"/>
  <c r="Z171" i="14"/>
  <c r="T173" i="14"/>
  <c r="U173" i="14"/>
  <c r="V173" i="14"/>
  <c r="AD173" i="14" s="1"/>
  <c r="W173" i="14"/>
  <c r="X173" i="14"/>
  <c r="Y173" i="14"/>
  <c r="Z173" i="14"/>
  <c r="T301" i="14"/>
  <c r="U301" i="14"/>
  <c r="V301" i="14"/>
  <c r="W301" i="14"/>
  <c r="X301" i="14"/>
  <c r="Y301" i="14"/>
  <c r="Z301" i="14"/>
  <c r="T175" i="14"/>
  <c r="U175" i="14"/>
  <c r="V175" i="14"/>
  <c r="W175" i="14"/>
  <c r="X175" i="14"/>
  <c r="Y175" i="14"/>
  <c r="Z175" i="14"/>
  <c r="T509" i="14"/>
  <c r="U509" i="14"/>
  <c r="V509" i="14"/>
  <c r="W509" i="14"/>
  <c r="X509" i="14"/>
  <c r="Y509" i="14"/>
  <c r="Z509" i="14"/>
  <c r="T225" i="14"/>
  <c r="U225" i="14"/>
  <c r="V225" i="14"/>
  <c r="W225" i="14"/>
  <c r="X225" i="14"/>
  <c r="Y225" i="14"/>
  <c r="Z225" i="14"/>
  <c r="T673" i="14"/>
  <c r="U673" i="14"/>
  <c r="V673" i="14"/>
  <c r="W673" i="14"/>
  <c r="X673" i="14"/>
  <c r="Y673" i="14"/>
  <c r="Z673" i="14"/>
  <c r="T739" i="14"/>
  <c r="U739" i="14"/>
  <c r="V739" i="14"/>
  <c r="W739" i="14"/>
  <c r="X739" i="14"/>
  <c r="Y739" i="14"/>
  <c r="Z739" i="14"/>
  <c r="T742" i="14"/>
  <c r="U742" i="14"/>
  <c r="V742" i="14"/>
  <c r="W742" i="14"/>
  <c r="X742" i="14"/>
  <c r="Y742" i="14"/>
  <c r="Z742" i="14"/>
  <c r="T975" i="14"/>
  <c r="U975" i="14"/>
  <c r="V975" i="14"/>
  <c r="W975" i="14"/>
  <c r="X975" i="14"/>
  <c r="Y975" i="14"/>
  <c r="Z975" i="14"/>
  <c r="T579" i="14"/>
  <c r="U579" i="14"/>
  <c r="V579" i="14"/>
  <c r="W579" i="14"/>
  <c r="X579" i="14"/>
  <c r="Y579" i="14"/>
  <c r="Z579" i="14"/>
  <c r="T974" i="14"/>
  <c r="U974" i="14"/>
  <c r="V974" i="14"/>
  <c r="W974" i="14"/>
  <c r="X974" i="14"/>
  <c r="Y974" i="14"/>
  <c r="Z974" i="14"/>
  <c r="T1050" i="14"/>
  <c r="U1050" i="14"/>
  <c r="V1050" i="14"/>
  <c r="W1050" i="14"/>
  <c r="X1050" i="14"/>
  <c r="Y1050" i="14"/>
  <c r="Z1050" i="14"/>
  <c r="T524" i="14"/>
  <c r="U524" i="14"/>
  <c r="V524" i="14"/>
  <c r="W524" i="14"/>
  <c r="X524" i="14"/>
  <c r="Y524" i="14"/>
  <c r="Z524" i="14"/>
  <c r="T519" i="14"/>
  <c r="U519" i="14"/>
  <c r="V519" i="14"/>
  <c r="W519" i="14"/>
  <c r="X519" i="14"/>
  <c r="Y519" i="14"/>
  <c r="Z519" i="14"/>
  <c r="T521" i="14"/>
  <c r="U521" i="14"/>
  <c r="V521" i="14"/>
  <c r="W521" i="14"/>
  <c r="X521" i="14"/>
  <c r="Y521" i="14"/>
  <c r="Z521" i="14"/>
  <c r="T1048" i="14"/>
  <c r="U1048" i="14"/>
  <c r="V1048" i="14"/>
  <c r="W1048" i="14"/>
  <c r="X1048" i="14"/>
  <c r="Y1048" i="14"/>
  <c r="Z1048" i="14"/>
  <c r="T685" i="14"/>
  <c r="U685" i="14"/>
  <c r="V685" i="14"/>
  <c r="W685" i="14"/>
  <c r="X685" i="14"/>
  <c r="Y685" i="14"/>
  <c r="Z685" i="14"/>
  <c r="T1056" i="14"/>
  <c r="U1056" i="14"/>
  <c r="V1056" i="14"/>
  <c r="W1056" i="14"/>
  <c r="X1056" i="14"/>
  <c r="Y1056" i="14"/>
  <c r="Z1056" i="14"/>
  <c r="T825" i="14"/>
  <c r="U825" i="14"/>
  <c r="V825" i="14"/>
  <c r="W825" i="14"/>
  <c r="X825" i="14"/>
  <c r="Y825" i="14"/>
  <c r="Z825" i="14"/>
  <c r="T460" i="14"/>
  <c r="U460" i="14"/>
  <c r="V460" i="14"/>
  <c r="W460" i="14"/>
  <c r="X460" i="14"/>
  <c r="Y460" i="14"/>
  <c r="Z460" i="14"/>
  <c r="T587" i="14"/>
  <c r="U587" i="14"/>
  <c r="V587" i="14"/>
  <c r="W587" i="14"/>
  <c r="X587" i="14"/>
  <c r="Y587" i="14"/>
  <c r="Z587" i="14"/>
  <c r="T902" i="14"/>
  <c r="U902" i="14"/>
  <c r="V902" i="14"/>
  <c r="W902" i="14"/>
  <c r="X902" i="14"/>
  <c r="Y902" i="14"/>
  <c r="Z902" i="14"/>
  <c r="T903" i="14"/>
  <c r="U903" i="14"/>
  <c r="V903" i="14"/>
  <c r="W903" i="14"/>
  <c r="X903" i="14"/>
  <c r="Y903" i="14"/>
  <c r="Z903" i="14"/>
  <c r="T795" i="14"/>
  <c r="U795" i="14"/>
  <c r="V795" i="14"/>
  <c r="W795" i="14"/>
  <c r="X795" i="14"/>
  <c r="Y795" i="14"/>
  <c r="Z795" i="14"/>
  <c r="T792" i="14"/>
  <c r="U792" i="14"/>
  <c r="V792" i="14"/>
  <c r="W792" i="14"/>
  <c r="X792" i="14"/>
  <c r="Y792" i="14"/>
  <c r="Z792" i="14"/>
  <c r="T453" i="14"/>
  <c r="U453" i="14"/>
  <c r="V453" i="14"/>
  <c r="W453" i="14"/>
  <c r="X453" i="14"/>
  <c r="Y453" i="14"/>
  <c r="Z453" i="14"/>
  <c r="T629" i="14"/>
  <c r="U629" i="14"/>
  <c r="V629" i="14"/>
  <c r="W629" i="14"/>
  <c r="X629" i="14"/>
  <c r="Y629" i="14"/>
  <c r="Z629" i="14"/>
  <c r="T382" i="14"/>
  <c r="U382" i="14"/>
  <c r="V382" i="14"/>
  <c r="W382" i="14"/>
  <c r="X382" i="14"/>
  <c r="Y382" i="14"/>
  <c r="Z382" i="14"/>
  <c r="T365" i="14"/>
  <c r="U365" i="14"/>
  <c r="V365" i="14"/>
  <c r="W365" i="14"/>
  <c r="X365" i="14"/>
  <c r="Y365" i="14"/>
  <c r="Z365" i="14"/>
  <c r="T302" i="14"/>
  <c r="U302" i="14"/>
  <c r="V302" i="14"/>
  <c r="AD302" i="14" s="1"/>
  <c r="W302" i="14"/>
  <c r="X302" i="14"/>
  <c r="Y302" i="14"/>
  <c r="Z302" i="14"/>
  <c r="T308" i="14"/>
  <c r="U308" i="14"/>
  <c r="V308" i="14"/>
  <c r="W308" i="14"/>
  <c r="X308" i="14"/>
  <c r="Y308" i="14"/>
  <c r="Z308" i="14"/>
  <c r="T366" i="14"/>
  <c r="U366" i="14"/>
  <c r="V366" i="14"/>
  <c r="W366" i="14"/>
  <c r="X366" i="14"/>
  <c r="Y366" i="14"/>
  <c r="Z366" i="14"/>
  <c r="T292" i="14"/>
  <c r="U292" i="14"/>
  <c r="V292" i="14"/>
  <c r="W292" i="14"/>
  <c r="X292" i="14"/>
  <c r="Y292" i="14"/>
  <c r="Z292" i="14"/>
  <c r="T297" i="14"/>
  <c r="U297" i="14"/>
  <c r="V297" i="14"/>
  <c r="W297" i="14"/>
  <c r="X297" i="14"/>
  <c r="Y297" i="14"/>
  <c r="Z297" i="14"/>
  <c r="T865" i="14"/>
  <c r="U865" i="14"/>
  <c r="V865" i="14"/>
  <c r="W865" i="14"/>
  <c r="X865" i="14"/>
  <c r="Y865" i="14"/>
  <c r="Z865" i="14"/>
  <c r="T441" i="14"/>
  <c r="U441" i="14"/>
  <c r="V441" i="14"/>
  <c r="AD441" i="14" s="1"/>
  <c r="W441" i="14"/>
  <c r="X441" i="14"/>
  <c r="Y441" i="14"/>
  <c r="Z441" i="14"/>
  <c r="T525" i="14"/>
  <c r="U525" i="14"/>
  <c r="V525" i="14"/>
  <c r="W525" i="14"/>
  <c r="X525" i="14"/>
  <c r="Y525" i="14"/>
  <c r="Z525" i="14"/>
  <c r="T590" i="14"/>
  <c r="U590" i="14"/>
  <c r="V590" i="14"/>
  <c r="W590" i="14"/>
  <c r="X590" i="14"/>
  <c r="Y590" i="14"/>
  <c r="Z590" i="14"/>
  <c r="T684" i="14"/>
  <c r="U684" i="14"/>
  <c r="V684" i="14"/>
  <c r="W684" i="14"/>
  <c r="X684" i="14"/>
  <c r="Y684" i="14"/>
  <c r="Z684" i="14"/>
  <c r="T231" i="14"/>
  <c r="U231" i="14"/>
  <c r="V231" i="14"/>
  <c r="W231" i="14"/>
  <c r="X231" i="14"/>
  <c r="Y231" i="14"/>
  <c r="Z231" i="14"/>
  <c r="T199" i="14"/>
  <c r="U199" i="14"/>
  <c r="V199" i="14"/>
  <c r="W199" i="14"/>
  <c r="X199" i="14"/>
  <c r="Y199" i="14"/>
  <c r="Z199" i="14"/>
  <c r="T193" i="14"/>
  <c r="U193" i="14"/>
  <c r="V193" i="14"/>
  <c r="W193" i="14"/>
  <c r="X193" i="14"/>
  <c r="Y193" i="14"/>
  <c r="Z193" i="14"/>
  <c r="T233" i="14"/>
  <c r="U233" i="14"/>
  <c r="V233" i="14"/>
  <c r="W233" i="14"/>
  <c r="X233" i="14"/>
  <c r="Y233" i="14"/>
  <c r="Z233" i="14"/>
  <c r="T221" i="14"/>
  <c r="U221" i="14"/>
  <c r="V221" i="14"/>
  <c r="W221" i="14"/>
  <c r="X221" i="14"/>
  <c r="Y221" i="14"/>
  <c r="Z221" i="14"/>
  <c r="T291" i="14"/>
  <c r="U291" i="14"/>
  <c r="V291" i="14"/>
  <c r="W291" i="14"/>
  <c r="X291" i="14"/>
  <c r="Y291" i="14"/>
  <c r="Z291" i="14"/>
  <c r="T455" i="14"/>
  <c r="U455" i="14"/>
  <c r="V455" i="14"/>
  <c r="AD455" i="14" s="1"/>
  <c r="W455" i="14"/>
  <c r="X455" i="14"/>
  <c r="Y455" i="14"/>
  <c r="Z455" i="14"/>
  <c r="T337" i="14"/>
  <c r="U337" i="14"/>
  <c r="V337" i="14"/>
  <c r="W337" i="14"/>
  <c r="X337" i="14"/>
  <c r="Y337" i="14"/>
  <c r="Z337" i="14"/>
  <c r="T511" i="14"/>
  <c r="U511" i="14"/>
  <c r="V511" i="14"/>
  <c r="W511" i="14"/>
  <c r="X511" i="14"/>
  <c r="Y511" i="14"/>
  <c r="Z511" i="14"/>
  <c r="T660" i="14"/>
  <c r="U660" i="14"/>
  <c r="V660" i="14"/>
  <c r="W660" i="14"/>
  <c r="X660" i="14"/>
  <c r="Y660" i="14"/>
  <c r="Z660" i="14"/>
  <c r="T695" i="14"/>
  <c r="U695" i="14"/>
  <c r="V695" i="14"/>
  <c r="W695" i="14"/>
  <c r="X695" i="14"/>
  <c r="Y695" i="14"/>
  <c r="Z695" i="14"/>
  <c r="T991" i="14"/>
  <c r="U991" i="14"/>
  <c r="V991" i="14"/>
  <c r="W991" i="14"/>
  <c r="X991" i="14"/>
  <c r="Y991" i="14"/>
  <c r="Z991" i="14"/>
  <c r="T751" i="14"/>
  <c r="U751" i="14"/>
  <c r="V751" i="14"/>
  <c r="W751" i="14"/>
  <c r="X751" i="14"/>
  <c r="Y751" i="14"/>
  <c r="Z751" i="14"/>
  <c r="T992" i="14"/>
  <c r="U992" i="14"/>
  <c r="V992" i="14"/>
  <c r="W992" i="14"/>
  <c r="X992" i="14"/>
  <c r="Y992" i="14"/>
  <c r="Z992" i="14"/>
  <c r="T754" i="14"/>
  <c r="U754" i="14"/>
  <c r="V754" i="14"/>
  <c r="W754" i="14"/>
  <c r="X754" i="14"/>
  <c r="Y754" i="14"/>
  <c r="Z754" i="14"/>
  <c r="T963" i="14"/>
  <c r="U963" i="14"/>
  <c r="V963" i="14"/>
  <c r="W963" i="14"/>
  <c r="X963" i="14"/>
  <c r="Y963" i="14"/>
  <c r="Z963" i="14"/>
  <c r="T632" i="14"/>
  <c r="U632" i="14"/>
  <c r="V632" i="14"/>
  <c r="W632" i="14"/>
  <c r="X632" i="14"/>
  <c r="Y632" i="14"/>
  <c r="Z632" i="14"/>
  <c r="T601" i="14"/>
  <c r="U601" i="14"/>
  <c r="V601" i="14"/>
  <c r="W601" i="14"/>
  <c r="X601" i="14"/>
  <c r="Y601" i="14"/>
  <c r="Z601" i="14"/>
  <c r="T597" i="14"/>
  <c r="U597" i="14"/>
  <c r="V597" i="14"/>
  <c r="W597" i="14"/>
  <c r="X597" i="14"/>
  <c r="Y597" i="14"/>
  <c r="Z597" i="14"/>
  <c r="T529" i="14"/>
  <c r="U529" i="14"/>
  <c r="V529" i="14"/>
  <c r="W529" i="14"/>
  <c r="X529" i="14"/>
  <c r="Y529" i="14"/>
  <c r="Z529" i="14"/>
  <c r="T448" i="14"/>
  <c r="U448" i="14"/>
  <c r="V448" i="14"/>
  <c r="W448" i="14"/>
  <c r="X448" i="14"/>
  <c r="Y448" i="14"/>
  <c r="Z448" i="14"/>
  <c r="T785" i="14"/>
  <c r="U785" i="14"/>
  <c r="V785" i="14"/>
  <c r="W785" i="14"/>
  <c r="X785" i="14"/>
  <c r="Y785" i="14"/>
  <c r="Z785" i="14"/>
  <c r="T342" i="14"/>
  <c r="U342" i="14"/>
  <c r="V342" i="14"/>
  <c r="AD342" i="14" s="1"/>
  <c r="W342" i="14"/>
  <c r="X342" i="14"/>
  <c r="Y342" i="14"/>
  <c r="Z342" i="14"/>
  <c r="T344" i="14"/>
  <c r="U344" i="14"/>
  <c r="V344" i="14"/>
  <c r="W344" i="14"/>
  <c r="X344" i="14"/>
  <c r="Y344" i="14"/>
  <c r="Z344" i="14"/>
  <c r="T343" i="14"/>
  <c r="U343" i="14"/>
  <c r="V343" i="14"/>
  <c r="W343" i="14"/>
  <c r="X343" i="14"/>
  <c r="Y343" i="14"/>
  <c r="Z343" i="14"/>
  <c r="T426" i="14"/>
  <c r="U426" i="14"/>
  <c r="V426" i="14"/>
  <c r="W426" i="14"/>
  <c r="X426" i="14"/>
  <c r="Y426" i="14"/>
  <c r="Z426" i="14"/>
  <c r="T348" i="14"/>
  <c r="U348" i="14"/>
  <c r="V348" i="14"/>
  <c r="W348" i="14"/>
  <c r="X348" i="14"/>
  <c r="Y348" i="14"/>
  <c r="Z348" i="14"/>
  <c r="T749" i="14"/>
  <c r="U749" i="14"/>
  <c r="V749" i="14"/>
  <c r="W749" i="14"/>
  <c r="X749" i="14"/>
  <c r="Y749" i="14"/>
  <c r="Z749" i="14"/>
  <c r="T274" i="14"/>
  <c r="U274" i="14"/>
  <c r="V274" i="14"/>
  <c r="AD274" i="14" s="1"/>
  <c r="W274" i="14"/>
  <c r="X274" i="14"/>
  <c r="Y274" i="14"/>
  <c r="Z274" i="14"/>
  <c r="T312" i="14"/>
  <c r="U312" i="14"/>
  <c r="V312" i="14"/>
  <c r="W312" i="14"/>
  <c r="X312" i="14"/>
  <c r="Y312" i="14"/>
  <c r="Z312" i="14"/>
  <c r="T782" i="14"/>
  <c r="U782" i="14"/>
  <c r="V782" i="14"/>
  <c r="W782" i="14"/>
  <c r="X782" i="14"/>
  <c r="Y782" i="14"/>
  <c r="Z782" i="14"/>
  <c r="T227" i="14"/>
  <c r="U227" i="14"/>
  <c r="V227" i="14"/>
  <c r="W227" i="14"/>
  <c r="X227" i="14"/>
  <c r="Y227" i="14"/>
  <c r="Z227" i="14"/>
  <c r="T224" i="14"/>
  <c r="U224" i="14"/>
  <c r="V224" i="14"/>
  <c r="W224" i="14"/>
  <c r="X224" i="14"/>
  <c r="Y224" i="14"/>
  <c r="Z224" i="14"/>
  <c r="T334" i="14"/>
  <c r="U334" i="14"/>
  <c r="V334" i="14"/>
  <c r="AD334" i="14" s="1"/>
  <c r="W334" i="14"/>
  <c r="X334" i="14"/>
  <c r="Y334" i="14"/>
  <c r="Z334" i="14"/>
  <c r="T518" i="14"/>
  <c r="U518" i="14"/>
  <c r="V518" i="14"/>
  <c r="W518" i="14"/>
  <c r="X518" i="14"/>
  <c r="Y518" i="14"/>
  <c r="Z518" i="14"/>
  <c r="T828" i="14"/>
  <c r="U828" i="14"/>
  <c r="V828" i="14"/>
  <c r="W828" i="14"/>
  <c r="X828" i="14"/>
  <c r="Y828" i="14"/>
  <c r="Z828" i="14"/>
  <c r="T1072" i="14"/>
  <c r="U1072" i="14"/>
  <c r="V1072" i="14"/>
  <c r="W1072" i="14"/>
  <c r="X1072" i="14"/>
  <c r="Y1072" i="14"/>
  <c r="Z1072" i="14"/>
  <c r="T721" i="14"/>
  <c r="U721" i="14"/>
  <c r="V721" i="14"/>
  <c r="W721" i="14"/>
  <c r="X721" i="14"/>
  <c r="Y721" i="14"/>
  <c r="Z721" i="14"/>
  <c r="T724" i="14"/>
  <c r="U724" i="14"/>
  <c r="V724" i="14"/>
  <c r="W724" i="14"/>
  <c r="X724" i="14"/>
  <c r="Y724" i="14"/>
  <c r="Z724" i="14"/>
  <c r="T846" i="14"/>
  <c r="U846" i="14"/>
  <c r="V846" i="14"/>
  <c r="W846" i="14"/>
  <c r="X846" i="14"/>
  <c r="Y846" i="14"/>
  <c r="Z846" i="14"/>
  <c r="T602" i="14"/>
  <c r="U602" i="14"/>
  <c r="V602" i="14"/>
  <c r="W602" i="14"/>
  <c r="X602" i="14"/>
  <c r="Y602" i="14"/>
  <c r="Z602" i="14"/>
  <c r="T517" i="14"/>
  <c r="U517" i="14"/>
  <c r="V517" i="14"/>
  <c r="W517" i="14"/>
  <c r="X517" i="14"/>
  <c r="Y517" i="14"/>
  <c r="Z517" i="14"/>
  <c r="T1054" i="14"/>
  <c r="U1054" i="14"/>
  <c r="V1054" i="14"/>
  <c r="W1054" i="14"/>
  <c r="X1054" i="14"/>
  <c r="Y1054" i="14"/>
  <c r="Z1054" i="14"/>
  <c r="T743" i="14"/>
  <c r="U743" i="14"/>
  <c r="V743" i="14"/>
  <c r="W743" i="14"/>
  <c r="X743" i="14"/>
  <c r="Y743" i="14"/>
  <c r="Z743" i="14"/>
  <c r="T560" i="14"/>
  <c r="U560" i="14"/>
  <c r="V560" i="14"/>
  <c r="W560" i="14"/>
  <c r="X560" i="14"/>
  <c r="Y560" i="14"/>
  <c r="Z560" i="14"/>
  <c r="T944" i="14"/>
  <c r="U944" i="14"/>
  <c r="V944" i="14"/>
  <c r="W944" i="14"/>
  <c r="X944" i="14"/>
  <c r="Y944" i="14"/>
  <c r="Z944" i="14"/>
  <c r="T870" i="14"/>
  <c r="U870" i="14"/>
  <c r="V870" i="14"/>
  <c r="W870" i="14"/>
  <c r="X870" i="14"/>
  <c r="Y870" i="14"/>
  <c r="Z870" i="14"/>
  <c r="T346" i="14"/>
  <c r="U346" i="14"/>
  <c r="V346" i="14"/>
  <c r="W346" i="14"/>
  <c r="X346" i="14"/>
  <c r="Y346" i="14"/>
  <c r="Z346" i="14"/>
  <c r="T932" i="14"/>
  <c r="U932" i="14"/>
  <c r="V932" i="14"/>
  <c r="W932" i="14"/>
  <c r="X932" i="14"/>
  <c r="Y932" i="14"/>
  <c r="Z932" i="14"/>
  <c r="T421" i="14"/>
  <c r="U421" i="14"/>
  <c r="V421" i="14"/>
  <c r="W421" i="14"/>
  <c r="X421" i="14"/>
  <c r="Y421" i="14"/>
  <c r="Z421" i="14"/>
  <c r="T345" i="14"/>
  <c r="U345" i="14"/>
  <c r="V345" i="14"/>
  <c r="AD345" i="14" s="1"/>
  <c r="W345" i="14"/>
  <c r="X345" i="14"/>
  <c r="Y345" i="14"/>
  <c r="Z345" i="14"/>
  <c r="T585" i="14"/>
  <c r="U585" i="14"/>
  <c r="V585" i="14"/>
  <c r="W585" i="14"/>
  <c r="X585" i="14"/>
  <c r="Y585" i="14"/>
  <c r="Z585" i="14"/>
  <c r="T294" i="14"/>
  <c r="U294" i="14"/>
  <c r="V294" i="14"/>
  <c r="AD294" i="14" s="1"/>
  <c r="W294" i="14"/>
  <c r="X294" i="14"/>
  <c r="Y294" i="14"/>
  <c r="Z294" i="14"/>
  <c r="T300" i="14"/>
  <c r="U300" i="14"/>
  <c r="V300" i="14"/>
  <c r="AD300" i="14" s="1"/>
  <c r="W300" i="14"/>
  <c r="X300" i="14"/>
  <c r="Y300" i="14"/>
  <c r="Z300" i="14"/>
  <c r="T349" i="14"/>
  <c r="U349" i="14"/>
  <c r="V349" i="14"/>
  <c r="W349" i="14"/>
  <c r="X349" i="14"/>
  <c r="Y349" i="14"/>
  <c r="Z349" i="14"/>
  <c r="T442" i="14"/>
  <c r="U442" i="14"/>
  <c r="V442" i="14"/>
  <c r="W442" i="14"/>
  <c r="X442" i="14"/>
  <c r="Y442" i="14"/>
  <c r="Z442" i="14"/>
  <c r="T945" i="14"/>
  <c r="U945" i="14"/>
  <c r="V945" i="14"/>
  <c r="W945" i="14"/>
  <c r="X945" i="14"/>
  <c r="Y945" i="14"/>
  <c r="Z945" i="14"/>
  <c r="T456" i="14"/>
  <c r="U456" i="14"/>
  <c r="V456" i="14"/>
  <c r="W456" i="14"/>
  <c r="X456" i="14"/>
  <c r="Y456" i="14"/>
  <c r="Z456" i="14"/>
  <c r="T369" i="14"/>
  <c r="U369" i="14"/>
  <c r="V369" i="14"/>
  <c r="AD369" i="14" s="1"/>
  <c r="W369" i="14"/>
  <c r="X369" i="14"/>
  <c r="Y369" i="14"/>
  <c r="Z369" i="14"/>
  <c r="T358" i="14"/>
  <c r="U358" i="14"/>
  <c r="V358" i="14"/>
  <c r="W358" i="14"/>
  <c r="X358" i="14"/>
  <c r="Y358" i="14"/>
  <c r="Z358" i="14"/>
  <c r="T502" i="14"/>
  <c r="U502" i="14"/>
  <c r="V502" i="14"/>
  <c r="W502" i="14"/>
  <c r="X502" i="14"/>
  <c r="Y502" i="14"/>
  <c r="Z502" i="14"/>
  <c r="T516" i="14"/>
  <c r="U516" i="14"/>
  <c r="V516" i="14"/>
  <c r="W516" i="14"/>
  <c r="X516" i="14"/>
  <c r="Y516" i="14"/>
  <c r="Z516" i="14"/>
  <c r="T901" i="14"/>
  <c r="U901" i="14"/>
  <c r="V901" i="14"/>
  <c r="W901" i="14"/>
  <c r="X901" i="14"/>
  <c r="Y901" i="14"/>
  <c r="Z901" i="14"/>
  <c r="T786" i="14"/>
  <c r="U786" i="14"/>
  <c r="V786" i="14"/>
  <c r="W786" i="14"/>
  <c r="X786" i="14"/>
  <c r="Y786" i="14"/>
  <c r="Z786" i="14"/>
  <c r="T269" i="14"/>
  <c r="U269" i="14"/>
  <c r="V269" i="14"/>
  <c r="AD269" i="14" s="1"/>
  <c r="W269" i="14"/>
  <c r="X269" i="14"/>
  <c r="Y269" i="14"/>
  <c r="Z269" i="14"/>
  <c r="T781" i="14"/>
  <c r="U781" i="14"/>
  <c r="V781" i="14"/>
  <c r="W781" i="14"/>
  <c r="X781" i="14"/>
  <c r="Y781" i="14"/>
  <c r="Z781" i="14"/>
  <c r="T279" i="14"/>
  <c r="U279" i="14"/>
  <c r="V279" i="14"/>
  <c r="W279" i="14"/>
  <c r="X279" i="14"/>
  <c r="Y279" i="14"/>
  <c r="Z279" i="14"/>
  <c r="T315" i="14"/>
  <c r="U315" i="14"/>
  <c r="V315" i="14"/>
  <c r="W315" i="14"/>
  <c r="X315" i="14"/>
  <c r="Y315" i="14"/>
  <c r="Z315" i="14"/>
  <c r="T324" i="14"/>
  <c r="U324" i="14"/>
  <c r="V324" i="14"/>
  <c r="W324" i="14"/>
  <c r="X324" i="14"/>
  <c r="Y324" i="14"/>
  <c r="Z324" i="14"/>
  <c r="T296" i="14"/>
  <c r="U296" i="14"/>
  <c r="V296" i="14"/>
  <c r="W296" i="14"/>
  <c r="X296" i="14"/>
  <c r="Y296" i="14"/>
  <c r="Z296" i="14"/>
  <c r="T307" i="14"/>
  <c r="U307" i="14"/>
  <c r="V307" i="14"/>
  <c r="W307" i="14"/>
  <c r="X307" i="14"/>
  <c r="Y307" i="14"/>
  <c r="Z307" i="14"/>
  <c r="T670" i="14"/>
  <c r="U670" i="14"/>
  <c r="V670" i="14"/>
  <c r="W670" i="14"/>
  <c r="X670" i="14"/>
  <c r="Y670" i="14"/>
  <c r="Z670" i="14"/>
  <c r="T357" i="14"/>
  <c r="U357" i="14"/>
  <c r="V357" i="14"/>
  <c r="W357" i="14"/>
  <c r="X357" i="14"/>
  <c r="Y357" i="14"/>
  <c r="Z357" i="14"/>
  <c r="T725" i="14"/>
  <c r="U725" i="14"/>
  <c r="V725" i="14"/>
  <c r="AD725" i="14" s="1"/>
  <c r="W725" i="14"/>
  <c r="X725" i="14"/>
  <c r="Y725" i="14"/>
  <c r="Z725" i="14"/>
  <c r="T683" i="14"/>
  <c r="U683" i="14"/>
  <c r="V683" i="14"/>
  <c r="W683" i="14"/>
  <c r="X683" i="14"/>
  <c r="Y683" i="14"/>
  <c r="Z683" i="14"/>
  <c r="T408" i="14"/>
  <c r="U408" i="14"/>
  <c r="V408" i="14"/>
  <c r="W408" i="14"/>
  <c r="X408" i="14"/>
  <c r="Y408" i="14"/>
  <c r="Z408" i="14"/>
  <c r="T820" i="14"/>
  <c r="U820" i="14"/>
  <c r="V820" i="14"/>
  <c r="W820" i="14"/>
  <c r="X820" i="14"/>
  <c r="Y820" i="14"/>
  <c r="Z820" i="14"/>
  <c r="T1068" i="14"/>
  <c r="U1068" i="14"/>
  <c r="V1068" i="14"/>
  <c r="W1068" i="14"/>
  <c r="X1068" i="14"/>
  <c r="Y1068" i="14"/>
  <c r="Z1068" i="14"/>
  <c r="T850" i="14"/>
  <c r="U850" i="14"/>
  <c r="V850" i="14"/>
  <c r="W850" i="14"/>
  <c r="X850" i="14"/>
  <c r="Y850" i="14"/>
  <c r="Z850" i="14"/>
  <c r="T863" i="14"/>
  <c r="U863" i="14"/>
  <c r="V863" i="14"/>
  <c r="W863" i="14"/>
  <c r="X863" i="14"/>
  <c r="Y863" i="14"/>
  <c r="Z863" i="14"/>
  <c r="T677" i="14"/>
  <c r="U677" i="14"/>
  <c r="V677" i="14"/>
  <c r="W677" i="14"/>
  <c r="X677" i="14"/>
  <c r="Y677" i="14"/>
  <c r="Z677" i="14"/>
  <c r="T860" i="14"/>
  <c r="U860" i="14"/>
  <c r="V860" i="14"/>
  <c r="W860" i="14"/>
  <c r="X860" i="14"/>
  <c r="Y860" i="14"/>
  <c r="Z860" i="14"/>
  <c r="T704" i="14"/>
  <c r="U704" i="14"/>
  <c r="V704" i="14"/>
  <c r="AD704" i="14" s="1"/>
  <c r="W704" i="14"/>
  <c r="X704" i="14"/>
  <c r="Y704" i="14"/>
  <c r="Z704" i="14"/>
  <c r="T834" i="14"/>
  <c r="U834" i="14"/>
  <c r="V834" i="14"/>
  <c r="W834" i="14"/>
  <c r="X834" i="14"/>
  <c r="Y834" i="14"/>
  <c r="Z834" i="14"/>
  <c r="T573" i="14"/>
  <c r="U573" i="14"/>
  <c r="V573" i="14"/>
  <c r="AD573" i="14" s="1"/>
  <c r="W573" i="14"/>
  <c r="X573" i="14"/>
  <c r="Y573" i="14"/>
  <c r="Z573" i="14"/>
  <c r="T734" i="14"/>
  <c r="U734" i="14"/>
  <c r="V734" i="14"/>
  <c r="W734" i="14"/>
  <c r="X734" i="14"/>
  <c r="Y734" i="14"/>
  <c r="Z734" i="14"/>
  <c r="T829" i="14"/>
  <c r="U829" i="14"/>
  <c r="V829" i="14"/>
  <c r="W829" i="14"/>
  <c r="X829" i="14"/>
  <c r="Y829" i="14"/>
  <c r="Z829" i="14"/>
  <c r="T859" i="14"/>
  <c r="U859" i="14"/>
  <c r="V859" i="14"/>
  <c r="W859" i="14"/>
  <c r="X859" i="14"/>
  <c r="Y859" i="14"/>
  <c r="Z859" i="14"/>
  <c r="T1075" i="14"/>
  <c r="U1075" i="14"/>
  <c r="V1075" i="14"/>
  <c r="W1075" i="14"/>
  <c r="X1075" i="14"/>
  <c r="Y1075" i="14"/>
  <c r="Z1075" i="14"/>
  <c r="T671" i="14"/>
  <c r="U671" i="14"/>
  <c r="V671" i="14"/>
  <c r="W671" i="14"/>
  <c r="X671" i="14"/>
  <c r="Y671" i="14"/>
  <c r="Z671" i="14"/>
  <c r="T574" i="14"/>
  <c r="U574" i="14"/>
  <c r="V574" i="14"/>
  <c r="AD574" i="14" s="1"/>
  <c r="W574" i="14"/>
  <c r="X574" i="14"/>
  <c r="Y574" i="14"/>
  <c r="Z574" i="14"/>
  <c r="T815" i="14"/>
  <c r="U815" i="14"/>
  <c r="V815" i="14"/>
  <c r="W815" i="14"/>
  <c r="X815" i="14"/>
  <c r="Y815" i="14"/>
  <c r="Z815" i="14"/>
  <c r="T748" i="14"/>
  <c r="U748" i="14"/>
  <c r="V748" i="14"/>
  <c r="W748" i="14"/>
  <c r="X748" i="14"/>
  <c r="Y748" i="14"/>
  <c r="Z748" i="14"/>
  <c r="T1053" i="14"/>
  <c r="U1053" i="14"/>
  <c r="V1053" i="14"/>
  <c r="W1053" i="14"/>
  <c r="X1053" i="14"/>
  <c r="Y1053" i="14"/>
  <c r="Z1053" i="14"/>
  <c r="T1069" i="14"/>
  <c r="U1069" i="14"/>
  <c r="V1069" i="14"/>
  <c r="W1069" i="14"/>
  <c r="X1069" i="14"/>
  <c r="Y1069" i="14"/>
  <c r="Z1069" i="14"/>
  <c r="T965" i="14"/>
  <c r="U965" i="14"/>
  <c r="V965" i="14"/>
  <c r="W965" i="14"/>
  <c r="X965" i="14"/>
  <c r="Y965" i="14"/>
  <c r="Z965" i="14"/>
  <c r="T576" i="14"/>
  <c r="U576" i="14"/>
  <c r="V576" i="14"/>
  <c r="W576" i="14"/>
  <c r="X576" i="14"/>
  <c r="Y576" i="14"/>
  <c r="Z576" i="14"/>
  <c r="T853" i="14"/>
  <c r="U853" i="14"/>
  <c r="V853" i="14"/>
  <c r="W853" i="14"/>
  <c r="X853" i="14"/>
  <c r="Y853" i="14"/>
  <c r="Z853" i="14"/>
  <c r="T836" i="14"/>
  <c r="U836" i="14"/>
  <c r="V836" i="14"/>
  <c r="AD836" i="14" s="1"/>
  <c r="W836" i="14"/>
  <c r="X836" i="14"/>
  <c r="Y836" i="14"/>
  <c r="Z836" i="14"/>
  <c r="T835" i="14"/>
  <c r="U835" i="14"/>
  <c r="V835" i="14"/>
  <c r="AD835" i="14" s="1"/>
  <c r="W835" i="14"/>
  <c r="X835" i="14"/>
  <c r="Y835" i="14"/>
  <c r="Z835" i="14"/>
  <c r="T747" i="14"/>
  <c r="U747" i="14"/>
  <c r="V747" i="14"/>
  <c r="W747" i="14"/>
  <c r="X747" i="14"/>
  <c r="Y747" i="14"/>
  <c r="Z747" i="14"/>
  <c r="T935" i="14"/>
  <c r="U935" i="14"/>
  <c r="V935" i="14"/>
  <c r="W935" i="14"/>
  <c r="X935" i="14"/>
  <c r="Y935" i="14"/>
  <c r="Z935" i="14"/>
  <c r="T680" i="14"/>
  <c r="U680" i="14"/>
  <c r="V680" i="14"/>
  <c r="W680" i="14"/>
  <c r="X680" i="14"/>
  <c r="Y680" i="14"/>
  <c r="Z680" i="14"/>
  <c r="T755" i="14"/>
  <c r="U755" i="14"/>
  <c r="V755" i="14"/>
  <c r="W755" i="14"/>
  <c r="X755" i="14"/>
  <c r="Y755" i="14"/>
  <c r="Z755" i="14"/>
  <c r="T997" i="14"/>
  <c r="U997" i="14"/>
  <c r="V997" i="14"/>
  <c r="W997" i="14"/>
  <c r="X997" i="14"/>
  <c r="Y997" i="14"/>
  <c r="Z997" i="14"/>
  <c r="T989" i="14"/>
  <c r="U989" i="14"/>
  <c r="V989" i="14"/>
  <c r="W989" i="14"/>
  <c r="X989" i="14"/>
  <c r="Y989" i="14"/>
  <c r="Z989" i="14"/>
  <c r="T793" i="14"/>
  <c r="U793" i="14"/>
  <c r="V793" i="14"/>
  <c r="W793" i="14"/>
  <c r="X793" i="14"/>
  <c r="Y793" i="14"/>
  <c r="Z793" i="14"/>
  <c r="T824" i="14"/>
  <c r="U824" i="14"/>
  <c r="V824" i="14"/>
  <c r="W824" i="14"/>
  <c r="X824" i="14"/>
  <c r="Y824" i="14"/>
  <c r="Z824" i="14"/>
  <c r="T869" i="14"/>
  <c r="U869" i="14"/>
  <c r="V869" i="14"/>
  <c r="W869" i="14"/>
  <c r="X869" i="14"/>
  <c r="Y869" i="14"/>
  <c r="Z869" i="14"/>
  <c r="T951" i="14"/>
  <c r="U951" i="14"/>
  <c r="V951" i="14"/>
  <c r="W951" i="14"/>
  <c r="X951" i="14"/>
  <c r="Y951" i="14"/>
  <c r="Z951" i="14"/>
  <c r="T633" i="14"/>
  <c r="U633" i="14"/>
  <c r="V633" i="14"/>
  <c r="W633" i="14"/>
  <c r="X633" i="14"/>
  <c r="Y633" i="14"/>
  <c r="Z633" i="14"/>
  <c r="T780" i="14"/>
  <c r="U780" i="14"/>
  <c r="V780" i="14"/>
  <c r="W780" i="14"/>
  <c r="X780" i="14"/>
  <c r="Y780" i="14"/>
  <c r="Z780" i="14"/>
  <c r="T936" i="14"/>
  <c r="U936" i="14"/>
  <c r="V936" i="14"/>
  <c r="W936" i="14"/>
  <c r="X936" i="14"/>
  <c r="Y936" i="14"/>
  <c r="Z936" i="14"/>
  <c r="T412" i="14"/>
  <c r="U412" i="14"/>
  <c r="V412" i="14"/>
  <c r="W412" i="14"/>
  <c r="X412" i="14"/>
  <c r="Y412" i="14"/>
  <c r="Z412" i="14"/>
  <c r="T413" i="14"/>
  <c r="U413" i="14"/>
  <c r="V413" i="14"/>
  <c r="W413" i="14"/>
  <c r="X413" i="14"/>
  <c r="Y413" i="14"/>
  <c r="Z413" i="14"/>
  <c r="T512" i="14"/>
  <c r="U512" i="14"/>
  <c r="V512" i="14"/>
  <c r="W512" i="14"/>
  <c r="X512" i="14"/>
  <c r="Y512" i="14"/>
  <c r="Z512" i="14"/>
  <c r="T416" i="14"/>
  <c r="U416" i="14"/>
  <c r="V416" i="14"/>
  <c r="W416" i="14"/>
  <c r="X416" i="14"/>
  <c r="Y416" i="14"/>
  <c r="Z416" i="14"/>
  <c r="T405" i="14"/>
  <c r="U405" i="14"/>
  <c r="V405" i="14"/>
  <c r="W405" i="14"/>
  <c r="X405" i="14"/>
  <c r="Y405" i="14"/>
  <c r="Z405" i="14"/>
  <c r="T929" i="14"/>
  <c r="U929" i="14"/>
  <c r="V929" i="14"/>
  <c r="W929" i="14"/>
  <c r="X929" i="14"/>
  <c r="Y929" i="14"/>
  <c r="Z929" i="14"/>
  <c r="T719" i="14"/>
  <c r="U719" i="14"/>
  <c r="V719" i="14"/>
  <c r="AD719" i="14" s="1"/>
  <c r="W719" i="14"/>
  <c r="X719" i="14"/>
  <c r="Y719" i="14"/>
  <c r="Z719" i="14"/>
  <c r="T335" i="14"/>
  <c r="U335" i="14"/>
  <c r="V335" i="14"/>
  <c r="W335" i="14"/>
  <c r="X335" i="14"/>
  <c r="Y335" i="14"/>
  <c r="Z335" i="14"/>
  <c r="T351" i="14"/>
  <c r="U351" i="14"/>
  <c r="V351" i="14"/>
  <c r="W351" i="14"/>
  <c r="X351" i="14"/>
  <c r="Y351" i="14"/>
  <c r="Z351" i="14"/>
  <c r="T347" i="14"/>
  <c r="U347" i="14"/>
  <c r="V347" i="14"/>
  <c r="W347" i="14"/>
  <c r="X347" i="14"/>
  <c r="Y347" i="14"/>
  <c r="Z347" i="14"/>
  <c r="T461" i="14"/>
  <c r="U461" i="14"/>
  <c r="V461" i="14"/>
  <c r="W461" i="14"/>
  <c r="X461" i="14"/>
  <c r="Y461" i="14"/>
  <c r="Z461" i="14"/>
  <c r="T374" i="14"/>
  <c r="U374" i="14"/>
  <c r="V374" i="14"/>
  <c r="W374" i="14"/>
  <c r="X374" i="14"/>
  <c r="Y374" i="14"/>
  <c r="Z374" i="14"/>
  <c r="T367" i="14"/>
  <c r="U367" i="14"/>
  <c r="V367" i="14"/>
  <c r="AD367" i="14" s="1"/>
  <c r="W367" i="14"/>
  <c r="X367" i="14"/>
  <c r="Y367" i="14"/>
  <c r="Z367" i="14"/>
  <c r="T841" i="14"/>
  <c r="U841" i="14"/>
  <c r="V841" i="14"/>
  <c r="W841" i="14"/>
  <c r="X841" i="14"/>
  <c r="Y841" i="14"/>
  <c r="Z841" i="14"/>
  <c r="T811" i="14"/>
  <c r="U811" i="14"/>
  <c r="V811" i="14"/>
  <c r="W811" i="14"/>
  <c r="X811" i="14"/>
  <c r="Y811" i="14"/>
  <c r="Z811" i="14"/>
  <c r="T553" i="14"/>
  <c r="U553" i="14"/>
  <c r="V553" i="14"/>
  <c r="W553" i="14"/>
  <c r="X553" i="14"/>
  <c r="Y553" i="14"/>
  <c r="Z553" i="14"/>
  <c r="T674" i="14"/>
  <c r="U674" i="14"/>
  <c r="V674" i="14"/>
  <c r="W674" i="14"/>
  <c r="X674" i="14"/>
  <c r="Y674" i="14"/>
  <c r="Z674" i="14"/>
  <c r="T666" i="14"/>
  <c r="U666" i="14"/>
  <c r="V666" i="14"/>
  <c r="W666" i="14"/>
  <c r="X666" i="14"/>
  <c r="Y666" i="14"/>
  <c r="Z666" i="14"/>
  <c r="T667" i="14"/>
  <c r="U667" i="14"/>
  <c r="V667" i="14"/>
  <c r="AD667" i="14" s="1"/>
  <c r="W667" i="14"/>
  <c r="X667" i="14"/>
  <c r="Y667" i="14"/>
  <c r="Z667" i="14"/>
  <c r="T817" i="14"/>
  <c r="U817" i="14"/>
  <c r="V817" i="14"/>
  <c r="W817" i="14"/>
  <c r="X817" i="14"/>
  <c r="Y817" i="14"/>
  <c r="Z817" i="14"/>
  <c r="T810" i="14"/>
  <c r="U810" i="14"/>
  <c r="V810" i="14"/>
  <c r="W810" i="14"/>
  <c r="X810" i="14"/>
  <c r="Y810" i="14"/>
  <c r="Z810" i="14"/>
  <c r="T837" i="14"/>
  <c r="U837" i="14"/>
  <c r="V837" i="14"/>
  <c r="W837" i="14"/>
  <c r="X837" i="14"/>
  <c r="Y837" i="14"/>
  <c r="Z837" i="14"/>
  <c r="T708" i="14"/>
  <c r="U708" i="14"/>
  <c r="V708" i="14"/>
  <c r="AD708" i="14" s="1"/>
  <c r="W708" i="14"/>
  <c r="X708" i="14"/>
  <c r="Y708" i="14"/>
  <c r="Z708" i="14"/>
  <c r="T738" i="14"/>
  <c r="U738" i="14"/>
  <c r="V738" i="14"/>
  <c r="W738" i="14"/>
  <c r="X738" i="14"/>
  <c r="Y738" i="14"/>
  <c r="Z738" i="14"/>
  <c r="T838" i="14"/>
  <c r="U838" i="14"/>
  <c r="V838" i="14"/>
  <c r="W838" i="14"/>
  <c r="X838" i="14"/>
  <c r="Y838" i="14"/>
  <c r="Z838" i="14"/>
  <c r="T728" i="14"/>
  <c r="U728" i="14"/>
  <c r="V728" i="14"/>
  <c r="W728" i="14"/>
  <c r="X728" i="14"/>
  <c r="Y728" i="14"/>
  <c r="Z728" i="14"/>
  <c r="T856" i="14"/>
  <c r="U856" i="14"/>
  <c r="V856" i="14"/>
  <c r="W856" i="14"/>
  <c r="X856" i="14"/>
  <c r="Y856" i="14"/>
  <c r="Z856" i="14"/>
  <c r="T873" i="14"/>
  <c r="U873" i="14"/>
  <c r="V873" i="14"/>
  <c r="W873" i="14"/>
  <c r="X873" i="14"/>
  <c r="Y873" i="14"/>
  <c r="Z873" i="14"/>
  <c r="T711" i="14"/>
  <c r="U711" i="14"/>
  <c r="V711" i="14"/>
  <c r="AD711" i="14" s="1"/>
  <c r="W711" i="14"/>
  <c r="X711" i="14"/>
  <c r="Y711" i="14"/>
  <c r="Z711" i="14"/>
  <c r="T589" i="14"/>
  <c r="U589" i="14"/>
  <c r="V589" i="14"/>
  <c r="W589" i="14"/>
  <c r="X589" i="14"/>
  <c r="Y589" i="14"/>
  <c r="Z589" i="14"/>
  <c r="T1009" i="14"/>
  <c r="U1009" i="14"/>
  <c r="V1009" i="14"/>
  <c r="AD1009" i="14" s="1"/>
  <c r="W1009" i="14"/>
  <c r="X1009" i="14"/>
  <c r="Y1009" i="14"/>
  <c r="Z1009" i="14"/>
  <c r="T1051" i="14"/>
  <c r="U1051" i="14"/>
  <c r="V1051" i="14"/>
  <c r="W1051" i="14"/>
  <c r="X1051" i="14"/>
  <c r="Y1051" i="14"/>
  <c r="Z1051" i="14"/>
  <c r="T470" i="14"/>
  <c r="U470" i="14"/>
  <c r="V470" i="14"/>
  <c r="W470" i="14"/>
  <c r="X470" i="14"/>
  <c r="Y470" i="14"/>
  <c r="Z470" i="14"/>
  <c r="T558" i="14"/>
  <c r="U558" i="14"/>
  <c r="V558" i="14"/>
  <c r="W558" i="14"/>
  <c r="X558" i="14"/>
  <c r="Y558" i="14"/>
  <c r="Z558" i="14"/>
  <c r="T591" i="14"/>
  <c r="U591" i="14"/>
  <c r="V591" i="14"/>
  <c r="W591" i="14"/>
  <c r="X591" i="14"/>
  <c r="Y591" i="14"/>
  <c r="Z591" i="14"/>
  <c r="T592" i="14"/>
  <c r="U592" i="14"/>
  <c r="V592" i="14"/>
  <c r="W592" i="14"/>
  <c r="X592" i="14"/>
  <c r="Y592" i="14"/>
  <c r="Z592" i="14"/>
  <c r="T446" i="14"/>
  <c r="U446" i="14"/>
  <c r="V446" i="14"/>
  <c r="W446" i="14"/>
  <c r="X446" i="14"/>
  <c r="Y446" i="14"/>
  <c r="Z446" i="14"/>
  <c r="T624" i="14"/>
  <c r="U624" i="14"/>
  <c r="V624" i="14"/>
  <c r="W624" i="14"/>
  <c r="X624" i="14"/>
  <c r="Y624" i="14"/>
  <c r="Z624" i="14"/>
  <c r="T681" i="14"/>
  <c r="U681" i="14"/>
  <c r="V681" i="14"/>
  <c r="W681" i="14"/>
  <c r="X681" i="14"/>
  <c r="Y681" i="14"/>
  <c r="Z681" i="14"/>
  <c r="T947" i="14"/>
  <c r="U947" i="14"/>
  <c r="V947" i="14"/>
  <c r="W947" i="14"/>
  <c r="X947" i="14"/>
  <c r="Y947" i="14"/>
  <c r="Z947" i="14"/>
  <c r="T603" i="14"/>
  <c r="U603" i="14"/>
  <c r="V603" i="14"/>
  <c r="W603" i="14"/>
  <c r="X603" i="14"/>
  <c r="Y603" i="14"/>
  <c r="Z603" i="14"/>
  <c r="T950" i="14"/>
  <c r="U950" i="14"/>
  <c r="V950" i="14"/>
  <c r="W950" i="14"/>
  <c r="X950" i="14"/>
  <c r="Y950" i="14"/>
  <c r="Z950" i="14"/>
  <c r="T999" i="14"/>
  <c r="U999" i="14"/>
  <c r="V999" i="14"/>
  <c r="W999" i="14"/>
  <c r="X999" i="14"/>
  <c r="Y999" i="14"/>
  <c r="Z999" i="14"/>
  <c r="T410" i="14"/>
  <c r="U410" i="14"/>
  <c r="V410" i="14"/>
  <c r="AD410" i="14" s="1"/>
  <c r="W410" i="14"/>
  <c r="X410" i="14"/>
  <c r="Y410" i="14"/>
  <c r="Z410" i="14"/>
  <c r="T513" i="14"/>
  <c r="U513" i="14"/>
  <c r="V513" i="14"/>
  <c r="W513" i="14"/>
  <c r="X513" i="14"/>
  <c r="Y513" i="14"/>
  <c r="Z513" i="14"/>
  <c r="T515" i="14"/>
  <c r="U515" i="14"/>
  <c r="V515" i="14"/>
  <c r="W515" i="14"/>
  <c r="X515" i="14"/>
  <c r="Y515" i="14"/>
  <c r="Z515" i="14"/>
  <c r="T583" i="14"/>
  <c r="U583" i="14"/>
  <c r="V583" i="14"/>
  <c r="W583" i="14"/>
  <c r="X583" i="14"/>
  <c r="Y583" i="14"/>
  <c r="Z583" i="14"/>
  <c r="T474" i="14"/>
  <c r="U474" i="14"/>
  <c r="V474" i="14"/>
  <c r="W474" i="14"/>
  <c r="X474" i="14"/>
  <c r="Y474" i="14"/>
  <c r="Z474" i="14"/>
  <c r="T789" i="14"/>
  <c r="U789" i="14"/>
  <c r="V789" i="14"/>
  <c r="W789" i="14"/>
  <c r="X789" i="14"/>
  <c r="Y789" i="14"/>
  <c r="Z789" i="14"/>
  <c r="T443" i="14"/>
  <c r="U443" i="14"/>
  <c r="V443" i="14"/>
  <c r="W443" i="14"/>
  <c r="X443" i="14"/>
  <c r="Y443" i="14"/>
  <c r="Z443" i="14"/>
  <c r="T554" i="14"/>
  <c r="U554" i="14"/>
  <c r="V554" i="14"/>
  <c r="W554" i="14"/>
  <c r="X554" i="14"/>
  <c r="Y554" i="14"/>
  <c r="Z554" i="14"/>
  <c r="T466" i="14"/>
  <c r="U466" i="14"/>
  <c r="V466" i="14"/>
  <c r="W466" i="14"/>
  <c r="X466" i="14"/>
  <c r="Y466" i="14"/>
  <c r="Z466" i="14"/>
  <c r="T458" i="14"/>
  <c r="U458" i="14"/>
  <c r="V458" i="14"/>
  <c r="W458" i="14"/>
  <c r="X458" i="14"/>
  <c r="Y458" i="14"/>
  <c r="Z458" i="14"/>
  <c r="T627" i="14"/>
  <c r="U627" i="14"/>
  <c r="V627" i="14"/>
  <c r="AD627" i="14" s="1"/>
  <c r="W627" i="14"/>
  <c r="X627" i="14"/>
  <c r="Y627" i="14"/>
  <c r="Z627" i="14"/>
  <c r="T744" i="14"/>
  <c r="U744" i="14"/>
  <c r="V744" i="14"/>
  <c r="W744" i="14"/>
  <c r="X744" i="14"/>
  <c r="Y744" i="14"/>
  <c r="Z744" i="14"/>
  <c r="T949" i="14"/>
  <c r="U949" i="14"/>
  <c r="V949" i="14"/>
  <c r="W949" i="14"/>
  <c r="X949" i="14"/>
  <c r="Y949" i="14"/>
  <c r="Z949" i="14"/>
  <c r="T626" i="14"/>
  <c r="U626" i="14"/>
  <c r="V626" i="14"/>
  <c r="W626" i="14"/>
  <c r="X626" i="14"/>
  <c r="Y626" i="14"/>
  <c r="Z626" i="14"/>
  <c r="T510" i="14"/>
  <c r="U510" i="14"/>
  <c r="V510" i="14"/>
  <c r="W510" i="14"/>
  <c r="X510" i="14"/>
  <c r="Y510" i="14"/>
  <c r="Z510" i="14"/>
  <c r="T526" i="14"/>
  <c r="U526" i="14"/>
  <c r="V526" i="14"/>
  <c r="W526" i="14"/>
  <c r="X526" i="14"/>
  <c r="Y526" i="14"/>
  <c r="Z526" i="14"/>
  <c r="T500" i="14"/>
  <c r="U500" i="14"/>
  <c r="V500" i="14"/>
  <c r="W500" i="14"/>
  <c r="X500" i="14"/>
  <c r="Y500" i="14"/>
  <c r="Z500" i="14"/>
  <c r="T499" i="14"/>
  <c r="U499" i="14"/>
  <c r="V499" i="14"/>
  <c r="AD499" i="14" s="1"/>
  <c r="W499" i="14"/>
  <c r="X499" i="14"/>
  <c r="Y499" i="14"/>
  <c r="Z499" i="14"/>
  <c r="T501" i="14"/>
  <c r="U501" i="14"/>
  <c r="V501" i="14"/>
  <c r="W501" i="14"/>
  <c r="X501" i="14"/>
  <c r="Y501" i="14"/>
  <c r="Z501" i="14"/>
  <c r="T588" i="14"/>
  <c r="U588" i="14"/>
  <c r="V588" i="14"/>
  <c r="W588" i="14"/>
  <c r="X588" i="14"/>
  <c r="Y588" i="14"/>
  <c r="Z588" i="14"/>
  <c r="T840" i="14"/>
  <c r="U840" i="14"/>
  <c r="V840" i="14"/>
  <c r="W840" i="14"/>
  <c r="X840" i="14"/>
  <c r="Y840" i="14"/>
  <c r="Z840" i="14"/>
  <c r="T864" i="14"/>
  <c r="U864" i="14"/>
  <c r="V864" i="14"/>
  <c r="W864" i="14"/>
  <c r="X864" i="14"/>
  <c r="Y864" i="14"/>
  <c r="Z864" i="14"/>
  <c r="T844" i="14"/>
  <c r="U844" i="14"/>
  <c r="V844" i="14"/>
  <c r="W844" i="14"/>
  <c r="X844" i="14"/>
  <c r="Y844" i="14"/>
  <c r="Z844" i="14"/>
  <c r="T586" i="14"/>
  <c r="U586" i="14"/>
  <c r="V586" i="14"/>
  <c r="W586" i="14"/>
  <c r="X586" i="14"/>
  <c r="Y586" i="14"/>
  <c r="Z586" i="14"/>
  <c r="T582" i="14"/>
  <c r="U582" i="14"/>
  <c r="V582" i="14"/>
  <c r="AD582" i="14" s="1"/>
  <c r="W582" i="14"/>
  <c r="X582" i="14"/>
  <c r="Y582" i="14"/>
  <c r="Z582" i="14"/>
  <c r="T1078" i="14"/>
  <c r="U1078" i="14"/>
  <c r="V1078" i="14"/>
  <c r="W1078" i="14"/>
  <c r="X1078" i="14"/>
  <c r="Y1078" i="14"/>
  <c r="Z1078" i="14"/>
  <c r="T1071" i="14"/>
  <c r="U1071" i="14"/>
  <c r="V1071" i="14"/>
  <c r="W1071" i="14"/>
  <c r="X1071" i="14"/>
  <c r="Y1071" i="14"/>
  <c r="Z1071" i="14"/>
  <c r="T1087" i="14"/>
  <c r="U1087" i="14"/>
  <c r="V1087" i="14"/>
  <c r="W1087" i="14"/>
  <c r="X1087" i="14"/>
  <c r="Y1087" i="14"/>
  <c r="Z1087" i="14"/>
  <c r="T1090" i="14"/>
  <c r="U1090" i="14"/>
  <c r="V1090" i="14"/>
  <c r="W1090" i="14"/>
  <c r="X1090" i="14"/>
  <c r="Y1090" i="14"/>
  <c r="Z1090" i="14"/>
  <c r="T710" i="14"/>
  <c r="U710" i="14"/>
  <c r="V710" i="14"/>
  <c r="W710" i="14"/>
  <c r="X710" i="14"/>
  <c r="Y710" i="14"/>
  <c r="Z710" i="14"/>
  <c r="T550" i="14"/>
  <c r="U550" i="14"/>
  <c r="V550" i="14"/>
  <c r="AD550" i="14" s="1"/>
  <c r="W550" i="14"/>
  <c r="X550" i="14"/>
  <c r="Y550" i="14"/>
  <c r="Z550" i="14"/>
  <c r="T570" i="14"/>
  <c r="U570" i="14"/>
  <c r="V570" i="14"/>
  <c r="W570" i="14"/>
  <c r="X570" i="14"/>
  <c r="Y570" i="14"/>
  <c r="Z570" i="14"/>
  <c r="T563" i="14"/>
  <c r="U563" i="14"/>
  <c r="V563" i="14"/>
  <c r="AD563" i="14" s="1"/>
  <c r="W563" i="14"/>
  <c r="X563" i="14"/>
  <c r="Y563" i="14"/>
  <c r="Z563" i="14"/>
  <c r="T1015" i="14"/>
  <c r="U1015" i="14"/>
  <c r="V1015" i="14"/>
  <c r="W1015" i="14"/>
  <c r="X1015" i="14"/>
  <c r="Y1015" i="14"/>
  <c r="Z1015" i="14"/>
  <c r="T575" i="14"/>
  <c r="U575" i="14"/>
  <c r="V575" i="14"/>
  <c r="AD575" i="14" s="1"/>
  <c r="W575" i="14"/>
  <c r="X575" i="14"/>
  <c r="Y575" i="14"/>
  <c r="Z575" i="14"/>
  <c r="T668" i="14"/>
  <c r="U668" i="14"/>
  <c r="V668" i="14"/>
  <c r="AD668" i="14" s="1"/>
  <c r="W668" i="14"/>
  <c r="X668" i="14"/>
  <c r="Y668" i="14"/>
  <c r="Z668" i="14"/>
  <c r="T971" i="14"/>
  <c r="U971" i="14"/>
  <c r="V971" i="14"/>
  <c r="AD971" i="14" s="1"/>
  <c r="W971" i="14"/>
  <c r="X971" i="14"/>
  <c r="Y971" i="14"/>
  <c r="Z971" i="14"/>
  <c r="T731" i="14"/>
  <c r="U731" i="14"/>
  <c r="V731" i="14"/>
  <c r="W731" i="14"/>
  <c r="X731" i="14"/>
  <c r="Y731" i="14"/>
  <c r="Z731" i="14"/>
  <c r="T692" i="14"/>
  <c r="U692" i="14"/>
  <c r="V692" i="14"/>
  <c r="W692" i="14"/>
  <c r="X692" i="14"/>
  <c r="Y692" i="14"/>
  <c r="Z692" i="14"/>
  <c r="T556" i="14"/>
  <c r="U556" i="14"/>
  <c r="V556" i="14"/>
  <c r="W556" i="14"/>
  <c r="X556" i="14"/>
  <c r="Y556" i="14"/>
  <c r="Z556" i="14"/>
  <c r="T571" i="14"/>
  <c r="U571" i="14"/>
  <c r="V571" i="14"/>
  <c r="AD571" i="14" s="1"/>
  <c r="W571" i="14"/>
  <c r="X571" i="14"/>
  <c r="Y571" i="14"/>
  <c r="Z571" i="14"/>
  <c r="T717" i="14"/>
  <c r="U717" i="14"/>
  <c r="V717" i="14"/>
  <c r="AD717" i="14" s="1"/>
  <c r="W717" i="14"/>
  <c r="X717" i="14"/>
  <c r="Y717" i="14"/>
  <c r="Z717" i="14"/>
  <c r="T701" i="14"/>
  <c r="U701" i="14"/>
  <c r="V701" i="14"/>
  <c r="AD701" i="14" s="1"/>
  <c r="W701" i="14"/>
  <c r="X701" i="14"/>
  <c r="Y701" i="14"/>
  <c r="Z701" i="14"/>
  <c r="T577" i="14"/>
  <c r="U577" i="14"/>
  <c r="V577" i="14"/>
  <c r="AD577" i="14" s="1"/>
  <c r="W577" i="14"/>
  <c r="X577" i="14"/>
  <c r="Y577" i="14"/>
  <c r="Z577" i="14"/>
  <c r="T732" i="14"/>
  <c r="U732" i="14"/>
  <c r="V732" i="14"/>
  <c r="W732" i="14"/>
  <c r="X732" i="14"/>
  <c r="Y732" i="14"/>
  <c r="Z732" i="14"/>
  <c r="T1026" i="14"/>
  <c r="U1026" i="14"/>
  <c r="V1026" i="14"/>
  <c r="AD1026" i="14" s="1"/>
  <c r="W1026" i="14"/>
  <c r="X1026" i="14"/>
  <c r="Y1026" i="14"/>
  <c r="Z1026" i="14"/>
  <c r="T569" i="14"/>
  <c r="U569" i="14"/>
  <c r="V569" i="14"/>
  <c r="W569" i="14"/>
  <c r="X569" i="14"/>
  <c r="Y569" i="14"/>
  <c r="Z569" i="14"/>
  <c r="T566" i="14"/>
  <c r="U566" i="14"/>
  <c r="V566" i="14"/>
  <c r="AD566" i="14" s="1"/>
  <c r="W566" i="14"/>
  <c r="X566" i="14"/>
  <c r="Y566" i="14"/>
  <c r="Z566" i="14"/>
  <c r="T697" i="14"/>
  <c r="U697" i="14"/>
  <c r="V697" i="14"/>
  <c r="AD697" i="14" s="1"/>
  <c r="W697" i="14"/>
  <c r="X697" i="14"/>
  <c r="Y697" i="14"/>
  <c r="Z697" i="14"/>
  <c r="T690" i="14"/>
  <c r="U690" i="14"/>
  <c r="V690" i="14"/>
  <c r="AD690" i="14" s="1"/>
  <c r="W690" i="14"/>
  <c r="X690" i="14"/>
  <c r="Y690" i="14"/>
  <c r="Z690" i="14"/>
  <c r="T578" i="14"/>
  <c r="U578" i="14"/>
  <c r="V578" i="14"/>
  <c r="AD578" i="14" s="1"/>
  <c r="W578" i="14"/>
  <c r="X578" i="14"/>
  <c r="Y578" i="14"/>
  <c r="Z578" i="14"/>
  <c r="T659" i="14"/>
  <c r="U659" i="14"/>
  <c r="V659" i="14"/>
  <c r="AD659" i="14" s="1"/>
  <c r="W659" i="14"/>
  <c r="X659" i="14"/>
  <c r="Y659" i="14"/>
  <c r="Z659" i="14"/>
  <c r="T572" i="14"/>
  <c r="U572" i="14"/>
  <c r="V572" i="14"/>
  <c r="W572" i="14"/>
  <c r="X572" i="14"/>
  <c r="Y572" i="14"/>
  <c r="Z572" i="14"/>
  <c r="T549" i="14"/>
  <c r="U549" i="14"/>
  <c r="V549" i="14"/>
  <c r="W549" i="14"/>
  <c r="X549" i="14"/>
  <c r="Y549" i="14"/>
  <c r="Z549" i="14"/>
  <c r="T564" i="14"/>
  <c r="U564" i="14"/>
  <c r="V564" i="14"/>
  <c r="AD564" i="14" s="1"/>
  <c r="W564" i="14"/>
  <c r="X564" i="14"/>
  <c r="Y564" i="14"/>
  <c r="Z564" i="14"/>
  <c r="T551" i="14"/>
  <c r="U551" i="14"/>
  <c r="V551" i="14"/>
  <c r="W551" i="14"/>
  <c r="X551" i="14"/>
  <c r="Y551" i="14"/>
  <c r="Z551" i="14"/>
  <c r="T714" i="14"/>
  <c r="U714" i="14"/>
  <c r="V714" i="14"/>
  <c r="AD714" i="14" s="1"/>
  <c r="W714" i="14"/>
  <c r="X714" i="14"/>
  <c r="Y714" i="14"/>
  <c r="Z714" i="14"/>
  <c r="T581" i="14"/>
  <c r="U581" i="14"/>
  <c r="V581" i="14"/>
  <c r="AD581" i="14" s="1"/>
  <c r="W581" i="14"/>
  <c r="X581" i="14"/>
  <c r="Y581" i="14"/>
  <c r="Z581" i="14"/>
  <c r="T723" i="14"/>
  <c r="U723" i="14"/>
  <c r="V723" i="14"/>
  <c r="W723" i="14"/>
  <c r="X723" i="14"/>
  <c r="Y723" i="14"/>
  <c r="Z723" i="14"/>
  <c r="T562" i="14"/>
  <c r="U562" i="14"/>
  <c r="V562" i="14"/>
  <c r="W562" i="14"/>
  <c r="X562" i="14"/>
  <c r="Y562" i="14"/>
  <c r="Z562" i="14"/>
  <c r="T982" i="14"/>
  <c r="U982" i="14"/>
  <c r="V982" i="14"/>
  <c r="W982" i="14"/>
  <c r="X982" i="14"/>
  <c r="Y982" i="14"/>
  <c r="Z982" i="14"/>
  <c r="T821" i="14"/>
  <c r="U821" i="14"/>
  <c r="V821" i="14"/>
  <c r="W821" i="14"/>
  <c r="X821" i="14"/>
  <c r="Y821" i="14"/>
  <c r="Z821" i="14"/>
  <c r="T867" i="14"/>
  <c r="U867" i="14"/>
  <c r="V867" i="14"/>
  <c r="W867" i="14"/>
  <c r="X867" i="14"/>
  <c r="Y867" i="14"/>
  <c r="Z867" i="14"/>
  <c r="T663" i="14"/>
  <c r="U663" i="14"/>
  <c r="V663" i="14"/>
  <c r="AD663" i="14" s="1"/>
  <c r="W663" i="14"/>
  <c r="X663" i="14"/>
  <c r="Y663" i="14"/>
  <c r="Z663" i="14"/>
  <c r="T580" i="14"/>
  <c r="U580" i="14"/>
  <c r="V580" i="14"/>
  <c r="W580" i="14"/>
  <c r="X580" i="14"/>
  <c r="Y580" i="14"/>
  <c r="Z580" i="14"/>
  <c r="T707" i="14"/>
  <c r="U707" i="14"/>
  <c r="V707" i="14"/>
  <c r="AD707" i="14" s="1"/>
  <c r="W707" i="14"/>
  <c r="X707" i="14"/>
  <c r="Y707" i="14"/>
  <c r="Z707" i="14"/>
  <c r="T567" i="14"/>
  <c r="U567" i="14"/>
  <c r="V567" i="14"/>
  <c r="W567" i="14"/>
  <c r="X567" i="14"/>
  <c r="Y567" i="14"/>
  <c r="Z567" i="14"/>
  <c r="T1089" i="14"/>
  <c r="U1089" i="14"/>
  <c r="V1089" i="14"/>
  <c r="W1089" i="14"/>
  <c r="X1089" i="14"/>
  <c r="Y1089" i="14"/>
  <c r="Z1089" i="14"/>
  <c r="T933" i="14"/>
  <c r="U933" i="14"/>
  <c r="V933" i="14"/>
  <c r="W933" i="14"/>
  <c r="X933" i="14"/>
  <c r="Y933" i="14"/>
  <c r="Z933" i="14"/>
  <c r="T862" i="14"/>
  <c r="U862" i="14"/>
  <c r="V862" i="14"/>
  <c r="W862" i="14"/>
  <c r="X862" i="14"/>
  <c r="Y862" i="14"/>
  <c r="Z862" i="14"/>
  <c r="T964" i="14"/>
  <c r="U964" i="14"/>
  <c r="V964" i="14"/>
  <c r="W964" i="14"/>
  <c r="X964" i="14"/>
  <c r="Y964" i="14"/>
  <c r="Z964" i="14"/>
  <c r="T625" i="14"/>
  <c r="U625" i="14"/>
  <c r="V625" i="14"/>
  <c r="W625" i="14"/>
  <c r="X625" i="14"/>
  <c r="Y625" i="14"/>
  <c r="Z625" i="14"/>
  <c r="T630" i="14"/>
  <c r="U630" i="14"/>
  <c r="V630" i="14"/>
  <c r="W630" i="14"/>
  <c r="X630" i="14"/>
  <c r="Y630" i="14"/>
  <c r="Z630" i="14"/>
  <c r="T523" i="14"/>
  <c r="U523" i="14"/>
  <c r="V523" i="14"/>
  <c r="W523" i="14"/>
  <c r="X523" i="14"/>
  <c r="Y523" i="14"/>
  <c r="Z523" i="14"/>
  <c r="T520" i="14"/>
  <c r="U520" i="14"/>
  <c r="V520" i="14"/>
  <c r="W520" i="14"/>
  <c r="X520" i="14"/>
  <c r="Y520" i="14"/>
  <c r="Z520" i="14"/>
  <c r="T628" i="14"/>
  <c r="U628" i="14"/>
  <c r="V628" i="14"/>
  <c r="W628" i="14"/>
  <c r="X628" i="14"/>
  <c r="Y628" i="14"/>
  <c r="Z628" i="14"/>
  <c r="T522" i="14"/>
  <c r="U522" i="14"/>
  <c r="V522" i="14"/>
  <c r="W522" i="14"/>
  <c r="X522" i="14"/>
  <c r="Y522" i="14"/>
  <c r="Z522" i="14"/>
  <c r="T753" i="14"/>
  <c r="U753" i="14"/>
  <c r="V753" i="14"/>
  <c r="W753" i="14"/>
  <c r="X753" i="14"/>
  <c r="Y753" i="14"/>
  <c r="Z753" i="14"/>
  <c r="T1047" i="14"/>
  <c r="U1047" i="14"/>
  <c r="V1047" i="14"/>
  <c r="W1047" i="14"/>
  <c r="X1047" i="14"/>
  <c r="Y1047" i="14"/>
  <c r="Z1047" i="14"/>
  <c r="T746" i="14"/>
  <c r="U746" i="14"/>
  <c r="V746" i="14"/>
  <c r="W746" i="14"/>
  <c r="X746" i="14"/>
  <c r="Y746" i="14"/>
  <c r="Z746" i="14"/>
  <c r="T757" i="14"/>
  <c r="U757" i="14"/>
  <c r="V757" i="14"/>
  <c r="W757" i="14"/>
  <c r="X757" i="14"/>
  <c r="Y757" i="14"/>
  <c r="Z757" i="14"/>
  <c r="T595" i="14"/>
  <c r="U595" i="14"/>
  <c r="V595" i="14"/>
  <c r="AD595" i="14" s="1"/>
  <c r="W595" i="14"/>
  <c r="X595" i="14"/>
  <c r="Y595" i="14"/>
  <c r="Z595" i="14"/>
  <c r="T946" i="14"/>
  <c r="U946" i="14"/>
  <c r="V946" i="14"/>
  <c r="W946" i="14"/>
  <c r="X946" i="14"/>
  <c r="Y946" i="14"/>
  <c r="Z946" i="14"/>
  <c r="T904" i="14"/>
  <c r="U904" i="14"/>
  <c r="V904" i="14"/>
  <c r="W904" i="14"/>
  <c r="X904" i="14"/>
  <c r="Y904" i="14"/>
  <c r="Z904" i="14"/>
  <c r="T791" i="14"/>
  <c r="U791" i="14"/>
  <c r="V791" i="14"/>
  <c r="W791" i="14"/>
  <c r="X791" i="14"/>
  <c r="Y791" i="14"/>
  <c r="Z791" i="14"/>
  <c r="T948" i="14"/>
  <c r="U948" i="14"/>
  <c r="V948" i="14"/>
  <c r="W948" i="14"/>
  <c r="X948" i="14"/>
  <c r="Y948" i="14"/>
  <c r="Z948" i="14"/>
  <c r="T953" i="14"/>
  <c r="U953" i="14"/>
  <c r="V953" i="14"/>
  <c r="W953" i="14"/>
  <c r="X953" i="14"/>
  <c r="Y953" i="14"/>
  <c r="Z953" i="14"/>
  <c r="T784" i="14"/>
  <c r="U784" i="14"/>
  <c r="V784" i="14"/>
  <c r="W784" i="14"/>
  <c r="X784" i="14"/>
  <c r="Y784" i="14"/>
  <c r="Z784" i="14"/>
  <c r="T893" i="14"/>
  <c r="U893" i="14"/>
  <c r="V893" i="14"/>
  <c r="W893" i="14"/>
  <c r="X893" i="14"/>
  <c r="Y893" i="14"/>
  <c r="Z893" i="14"/>
  <c r="T716" i="14"/>
  <c r="U716" i="14"/>
  <c r="V716" i="14"/>
  <c r="W716" i="14"/>
  <c r="X716" i="14"/>
  <c r="Y716" i="14"/>
  <c r="Z716" i="14"/>
  <c r="T718" i="14"/>
  <c r="U718" i="14"/>
  <c r="V718" i="14"/>
  <c r="W718" i="14"/>
  <c r="X718" i="14"/>
  <c r="Y718" i="14"/>
  <c r="Z718" i="14"/>
  <c r="T943" i="14"/>
  <c r="U943" i="14"/>
  <c r="V943" i="14"/>
  <c r="W943" i="14"/>
  <c r="X943" i="14"/>
  <c r="Y943" i="14"/>
  <c r="Z943" i="14"/>
  <c r="T897" i="14"/>
  <c r="U897" i="14"/>
  <c r="V897" i="14"/>
  <c r="AD897" i="14" s="1"/>
  <c r="W897" i="14"/>
  <c r="X897" i="14"/>
  <c r="Y897" i="14"/>
  <c r="Z897" i="14"/>
  <c r="T783" i="14"/>
  <c r="U783" i="14"/>
  <c r="V783" i="14"/>
  <c r="W783" i="14"/>
  <c r="X783" i="14"/>
  <c r="Y783" i="14"/>
  <c r="Z783" i="14"/>
  <c r="T1029" i="14"/>
  <c r="U1029" i="14"/>
  <c r="V1029" i="14"/>
  <c r="AD1029" i="14" s="1"/>
  <c r="W1029" i="14"/>
  <c r="X1029" i="14"/>
  <c r="Y1029" i="14"/>
  <c r="Z1029" i="14"/>
  <c r="T855" i="14"/>
  <c r="U855" i="14"/>
  <c r="V855" i="14"/>
  <c r="W855" i="14"/>
  <c r="X855" i="14"/>
  <c r="Y855" i="14"/>
  <c r="Z855" i="14"/>
  <c r="T972" i="14"/>
  <c r="U972" i="14"/>
  <c r="V972" i="14"/>
  <c r="W972" i="14"/>
  <c r="X972" i="14"/>
  <c r="Y972" i="14"/>
  <c r="Z972" i="14"/>
  <c r="T866" i="14"/>
  <c r="U866" i="14"/>
  <c r="V866" i="14"/>
  <c r="W866" i="14"/>
  <c r="X866" i="14"/>
  <c r="Y866" i="14"/>
  <c r="Z866" i="14"/>
  <c r="T727" i="14"/>
  <c r="U727" i="14"/>
  <c r="V727" i="14"/>
  <c r="W727" i="14"/>
  <c r="X727" i="14"/>
  <c r="Y727" i="14"/>
  <c r="Z727" i="14"/>
  <c r="T852" i="14"/>
  <c r="U852" i="14"/>
  <c r="V852" i="14"/>
  <c r="W852" i="14"/>
  <c r="X852" i="14"/>
  <c r="Y852" i="14"/>
  <c r="Z852" i="14"/>
  <c r="T827" i="14"/>
  <c r="U827" i="14"/>
  <c r="V827" i="14"/>
  <c r="W827" i="14"/>
  <c r="X827" i="14"/>
  <c r="Y827" i="14"/>
  <c r="Z827" i="14"/>
  <c r="T832" i="14"/>
  <c r="U832" i="14"/>
  <c r="V832" i="14"/>
  <c r="W832" i="14"/>
  <c r="X832" i="14"/>
  <c r="Y832" i="14"/>
  <c r="Z832" i="14"/>
  <c r="T735" i="14"/>
  <c r="U735" i="14"/>
  <c r="V735" i="14"/>
  <c r="W735" i="14"/>
  <c r="X735" i="14"/>
  <c r="Y735" i="14"/>
  <c r="Z735" i="14"/>
  <c r="T819" i="14"/>
  <c r="U819" i="14"/>
  <c r="V819" i="14"/>
  <c r="W819" i="14"/>
  <c r="X819" i="14"/>
  <c r="Y819" i="14"/>
  <c r="Z819" i="14"/>
  <c r="T702" i="14"/>
  <c r="U702" i="14"/>
  <c r="V702" i="14"/>
  <c r="W702" i="14"/>
  <c r="X702" i="14"/>
  <c r="Y702" i="14"/>
  <c r="Z702" i="14"/>
  <c r="T698" i="14"/>
  <c r="U698" i="14"/>
  <c r="V698" i="14"/>
  <c r="W698" i="14"/>
  <c r="X698" i="14"/>
  <c r="Y698" i="14"/>
  <c r="Z698" i="14"/>
  <c r="T1045" i="14"/>
  <c r="U1045" i="14"/>
  <c r="V1045" i="14"/>
  <c r="W1045" i="14"/>
  <c r="X1045" i="14"/>
  <c r="Y1045" i="14"/>
  <c r="Z1045" i="14"/>
  <c r="T913" i="14"/>
  <c r="U913" i="14"/>
  <c r="V913" i="14"/>
  <c r="W913" i="14"/>
  <c r="X913" i="14"/>
  <c r="Y913" i="14"/>
  <c r="Z913" i="14"/>
  <c r="T822" i="14"/>
  <c r="U822" i="14"/>
  <c r="V822" i="14"/>
  <c r="W822" i="14"/>
  <c r="X822" i="14"/>
  <c r="Y822" i="14"/>
  <c r="Z822" i="14"/>
  <c r="T687" i="14"/>
  <c r="U687" i="14"/>
  <c r="V687" i="14"/>
  <c r="W687" i="14"/>
  <c r="X687" i="14"/>
  <c r="Y687" i="14"/>
  <c r="Z687" i="14"/>
  <c r="T715" i="14"/>
  <c r="U715" i="14"/>
  <c r="V715" i="14"/>
  <c r="AD715" i="14" s="1"/>
  <c r="W715" i="14"/>
  <c r="X715" i="14"/>
  <c r="Y715" i="14"/>
  <c r="Z715" i="14"/>
  <c r="T665" i="14"/>
  <c r="U665" i="14"/>
  <c r="V665" i="14"/>
  <c r="AD665" i="14" s="1"/>
  <c r="W665" i="14"/>
  <c r="X665" i="14"/>
  <c r="Y665" i="14"/>
  <c r="Z665" i="14"/>
  <c r="T830" i="14"/>
  <c r="U830" i="14"/>
  <c r="V830" i="14"/>
  <c r="AD830" i="14" s="1"/>
  <c r="W830" i="14"/>
  <c r="X830" i="14"/>
  <c r="Y830" i="14"/>
  <c r="Z830" i="14"/>
  <c r="T854" i="14"/>
  <c r="U854" i="14"/>
  <c r="V854" i="14"/>
  <c r="W854" i="14"/>
  <c r="X854" i="14"/>
  <c r="Y854" i="14"/>
  <c r="Z854" i="14"/>
  <c r="T686" i="14"/>
  <c r="U686" i="14"/>
  <c r="V686" i="14"/>
  <c r="AD686" i="14" s="1"/>
  <c r="W686" i="14"/>
  <c r="X686" i="14"/>
  <c r="Y686" i="14"/>
  <c r="Z686" i="14"/>
  <c r="T818" i="14"/>
  <c r="U818" i="14"/>
  <c r="V818" i="14"/>
  <c r="W818" i="14"/>
  <c r="X818" i="14"/>
  <c r="Y818" i="14"/>
  <c r="Z818" i="14"/>
  <c r="T839" i="14"/>
  <c r="U839" i="14"/>
  <c r="V839" i="14"/>
  <c r="AD839" i="14" s="1"/>
  <c r="W839" i="14"/>
  <c r="X839" i="14"/>
  <c r="Y839" i="14"/>
  <c r="Z839" i="14"/>
  <c r="T696" i="14"/>
  <c r="U696" i="14"/>
  <c r="V696" i="14"/>
  <c r="W696" i="14"/>
  <c r="X696" i="14"/>
  <c r="Y696" i="14"/>
  <c r="Z696" i="14"/>
  <c r="T662" i="14"/>
  <c r="U662" i="14"/>
  <c r="V662" i="14"/>
  <c r="AD662" i="14" s="1"/>
  <c r="W662" i="14"/>
  <c r="X662" i="14"/>
  <c r="Y662" i="14"/>
  <c r="Z662" i="14"/>
  <c r="T812" i="14"/>
  <c r="U812" i="14"/>
  <c r="V812" i="14"/>
  <c r="W812" i="14"/>
  <c r="X812" i="14"/>
  <c r="Y812" i="14"/>
  <c r="Z812" i="14"/>
  <c r="T1083" i="14"/>
  <c r="U1083" i="14"/>
  <c r="V1083" i="14"/>
  <c r="W1083" i="14"/>
  <c r="X1083" i="14"/>
  <c r="Y1083" i="14"/>
  <c r="Z1083" i="14"/>
  <c r="T703" i="14"/>
  <c r="U703" i="14"/>
  <c r="V703" i="14"/>
  <c r="AD703" i="14" s="1"/>
  <c r="W703" i="14"/>
  <c r="X703" i="14"/>
  <c r="Y703" i="14"/>
  <c r="Z703" i="14"/>
  <c r="T857" i="14"/>
  <c r="U857" i="14"/>
  <c r="V857" i="14"/>
  <c r="W857" i="14"/>
  <c r="X857" i="14"/>
  <c r="Y857" i="14"/>
  <c r="Z857" i="14"/>
  <c r="T816" i="14"/>
  <c r="U816" i="14"/>
  <c r="V816" i="14"/>
  <c r="W816" i="14"/>
  <c r="X816" i="14"/>
  <c r="Y816" i="14"/>
  <c r="Z816" i="14"/>
  <c r="T1016" i="14"/>
  <c r="U1016" i="14"/>
  <c r="V1016" i="14"/>
  <c r="W1016" i="14"/>
  <c r="X1016" i="14"/>
  <c r="Y1016" i="14"/>
  <c r="Z1016" i="14"/>
  <c r="T833" i="14"/>
  <c r="U833" i="14"/>
  <c r="V833" i="14"/>
  <c r="W833" i="14"/>
  <c r="X833" i="14"/>
  <c r="Y833" i="14"/>
  <c r="Z833" i="14"/>
  <c r="T813" i="14"/>
  <c r="U813" i="14"/>
  <c r="V813" i="14"/>
  <c r="W813" i="14"/>
  <c r="X813" i="14"/>
  <c r="Y813" i="14"/>
  <c r="Z813" i="14"/>
  <c r="T705" i="14"/>
  <c r="U705" i="14"/>
  <c r="V705" i="14"/>
  <c r="W705" i="14"/>
  <c r="X705" i="14"/>
  <c r="Y705" i="14"/>
  <c r="Z705" i="14"/>
  <c r="T823" i="14"/>
  <c r="U823" i="14"/>
  <c r="V823" i="14"/>
  <c r="W823" i="14"/>
  <c r="X823" i="14"/>
  <c r="Y823" i="14"/>
  <c r="Z823" i="14"/>
  <c r="T693" i="14"/>
  <c r="U693" i="14"/>
  <c r="V693" i="14"/>
  <c r="W693" i="14"/>
  <c r="X693" i="14"/>
  <c r="Y693" i="14"/>
  <c r="Z693" i="14"/>
  <c r="T861" i="14"/>
  <c r="U861" i="14"/>
  <c r="V861" i="14"/>
  <c r="W861" i="14"/>
  <c r="X861" i="14"/>
  <c r="Y861" i="14"/>
  <c r="Z861" i="14"/>
  <c r="T843" i="14"/>
  <c r="U843" i="14"/>
  <c r="V843" i="14"/>
  <c r="W843" i="14"/>
  <c r="X843" i="14"/>
  <c r="Y843" i="14"/>
  <c r="Z843" i="14"/>
  <c r="T831" i="14"/>
  <c r="U831" i="14"/>
  <c r="V831" i="14"/>
  <c r="AD831" i="14" s="1"/>
  <c r="W831" i="14"/>
  <c r="X831" i="14"/>
  <c r="Y831" i="14"/>
  <c r="Z831" i="14"/>
  <c r="T691" i="14"/>
  <c r="U691" i="14"/>
  <c r="V691" i="14"/>
  <c r="AD691" i="14" s="1"/>
  <c r="W691" i="14"/>
  <c r="X691" i="14"/>
  <c r="Y691" i="14"/>
  <c r="Z691" i="14"/>
  <c r="T700" i="14"/>
  <c r="U700" i="14"/>
  <c r="V700" i="14"/>
  <c r="AD700" i="14" s="1"/>
  <c r="W700" i="14"/>
  <c r="X700" i="14"/>
  <c r="Y700" i="14"/>
  <c r="Z700" i="14"/>
  <c r="T676" i="14"/>
  <c r="U676" i="14"/>
  <c r="V676" i="14"/>
  <c r="AD676" i="14" s="1"/>
  <c r="W676" i="14"/>
  <c r="X676" i="14"/>
  <c r="Y676" i="14"/>
  <c r="Z676" i="14"/>
  <c r="T1039" i="14"/>
  <c r="U1039" i="14"/>
  <c r="V1039" i="14"/>
  <c r="AD1039" i="14" s="1"/>
  <c r="W1039" i="14"/>
  <c r="X1039" i="14"/>
  <c r="Y1039" i="14"/>
  <c r="Z1039" i="14"/>
  <c r="T1017" i="14"/>
  <c r="U1017" i="14"/>
  <c r="V1017" i="14"/>
  <c r="AD1017" i="14" s="1"/>
  <c r="W1017" i="14"/>
  <c r="X1017" i="14"/>
  <c r="Y1017" i="14"/>
  <c r="Z1017" i="14"/>
  <c r="T689" i="14"/>
  <c r="U689" i="14"/>
  <c r="V689" i="14"/>
  <c r="W689" i="14"/>
  <c r="X689" i="14"/>
  <c r="Y689" i="14"/>
  <c r="Z689" i="14"/>
  <c r="T1084" i="14"/>
  <c r="U1084" i="14"/>
  <c r="V1084" i="14"/>
  <c r="W1084" i="14"/>
  <c r="X1084" i="14"/>
  <c r="Y1084" i="14"/>
  <c r="Z1084" i="14"/>
  <c r="T842" i="14"/>
  <c r="U842" i="14"/>
  <c r="V842" i="14"/>
  <c r="AD842" i="14" s="1"/>
  <c r="W842" i="14"/>
  <c r="X842" i="14"/>
  <c r="Y842" i="14"/>
  <c r="Z842" i="14"/>
  <c r="T868" i="14"/>
  <c r="U868" i="14"/>
  <c r="V868" i="14"/>
  <c r="W868" i="14"/>
  <c r="X868" i="14"/>
  <c r="Y868" i="14"/>
  <c r="Z868" i="14"/>
  <c r="T847" i="14"/>
  <c r="U847" i="14"/>
  <c r="V847" i="14"/>
  <c r="W847" i="14"/>
  <c r="X847" i="14"/>
  <c r="Y847" i="14"/>
  <c r="Z847" i="14"/>
  <c r="T826" i="14"/>
  <c r="U826" i="14"/>
  <c r="V826" i="14"/>
  <c r="W826" i="14"/>
  <c r="X826" i="14"/>
  <c r="Y826" i="14"/>
  <c r="Z826" i="14"/>
  <c r="T669" i="14"/>
  <c r="U669" i="14"/>
  <c r="V669" i="14"/>
  <c r="AD669" i="14" s="1"/>
  <c r="W669" i="14"/>
  <c r="X669" i="14"/>
  <c r="Y669" i="14"/>
  <c r="Z669" i="14"/>
  <c r="T699" i="14"/>
  <c r="U699" i="14"/>
  <c r="V699" i="14"/>
  <c r="W699" i="14"/>
  <c r="X699" i="14"/>
  <c r="Y699" i="14"/>
  <c r="Z699" i="14"/>
  <c r="T706" i="14"/>
  <c r="U706" i="14"/>
  <c r="V706" i="14"/>
  <c r="W706" i="14"/>
  <c r="X706" i="14"/>
  <c r="Y706" i="14"/>
  <c r="Z706" i="14"/>
  <c r="T658" i="14"/>
  <c r="U658" i="14"/>
  <c r="V658" i="14"/>
  <c r="AD658" i="14" s="1"/>
  <c r="W658" i="14"/>
  <c r="X658" i="14"/>
  <c r="Y658" i="14"/>
  <c r="Z658" i="14"/>
  <c r="T858" i="14"/>
  <c r="U858" i="14"/>
  <c r="V858" i="14"/>
  <c r="W858" i="14"/>
  <c r="X858" i="14"/>
  <c r="Y858" i="14"/>
  <c r="Z858" i="14"/>
  <c r="T848" i="14"/>
  <c r="U848" i="14"/>
  <c r="V848" i="14"/>
  <c r="W848" i="14"/>
  <c r="X848" i="14"/>
  <c r="Y848" i="14"/>
  <c r="Z848" i="14"/>
  <c r="T733" i="14"/>
  <c r="U733" i="14"/>
  <c r="V733" i="14"/>
  <c r="W733" i="14"/>
  <c r="X733" i="14"/>
  <c r="Y733" i="14"/>
  <c r="Z733" i="14"/>
  <c r="T729" i="14"/>
  <c r="U729" i="14"/>
  <c r="V729" i="14"/>
  <c r="W729" i="14"/>
  <c r="X729" i="14"/>
  <c r="Y729" i="14"/>
  <c r="Z729" i="14"/>
  <c r="T730" i="14"/>
  <c r="U730" i="14"/>
  <c r="V730" i="14"/>
  <c r="W730" i="14"/>
  <c r="X730" i="14"/>
  <c r="Y730" i="14"/>
  <c r="Z730" i="14"/>
  <c r="T849" i="14"/>
  <c r="U849" i="14"/>
  <c r="V849" i="14"/>
  <c r="AD849" i="14" s="1"/>
  <c r="W849" i="14"/>
  <c r="X849" i="14"/>
  <c r="Y849" i="14"/>
  <c r="Z849" i="14"/>
  <c r="T726" i="14"/>
  <c r="U726" i="14"/>
  <c r="V726" i="14"/>
  <c r="AD726" i="14" s="1"/>
  <c r="W726" i="14"/>
  <c r="X726" i="14"/>
  <c r="Y726" i="14"/>
  <c r="Z726" i="14"/>
  <c r="T713" i="14"/>
  <c r="U713" i="14"/>
  <c r="V713" i="14"/>
  <c r="W713" i="14"/>
  <c r="X713" i="14"/>
  <c r="Y713" i="14"/>
  <c r="Z713" i="14"/>
  <c r="T871" i="14"/>
  <c r="U871" i="14"/>
  <c r="V871" i="14"/>
  <c r="W871" i="14"/>
  <c r="X871" i="14"/>
  <c r="Y871" i="14"/>
  <c r="Z871" i="14"/>
  <c r="T722" i="14"/>
  <c r="U722" i="14"/>
  <c r="V722" i="14"/>
  <c r="AD722" i="14" s="1"/>
  <c r="W722" i="14"/>
  <c r="X722" i="14"/>
  <c r="Y722" i="14"/>
  <c r="Z722" i="14"/>
  <c r="T661" i="14"/>
  <c r="U661" i="14"/>
  <c r="V661" i="14"/>
  <c r="AD661" i="14" s="1"/>
  <c r="W661" i="14"/>
  <c r="X661" i="14"/>
  <c r="Y661" i="14"/>
  <c r="Z661" i="14"/>
  <c r="T983" i="14"/>
  <c r="U983" i="14"/>
  <c r="V983" i="14"/>
  <c r="W983" i="14"/>
  <c r="X983" i="14"/>
  <c r="Y983" i="14"/>
  <c r="Z983" i="14"/>
  <c r="T845" i="14"/>
  <c r="U845" i="14"/>
  <c r="V845" i="14"/>
  <c r="AD845" i="14" s="1"/>
  <c r="W845" i="14"/>
  <c r="X845" i="14"/>
  <c r="Y845" i="14"/>
  <c r="Z845" i="14"/>
  <c r="T1055" i="14"/>
  <c r="U1055" i="14"/>
  <c r="V1055" i="14"/>
  <c r="W1055" i="14"/>
  <c r="X1055" i="14"/>
  <c r="Y1055" i="14"/>
  <c r="Z1055" i="14"/>
  <c r="T787" i="14"/>
  <c r="U787" i="14"/>
  <c r="V787" i="14"/>
  <c r="W787" i="14"/>
  <c r="X787" i="14"/>
  <c r="Y787" i="14"/>
  <c r="Z787" i="14"/>
  <c r="T985" i="14"/>
  <c r="U985" i="14"/>
  <c r="V985" i="14"/>
  <c r="W985" i="14"/>
  <c r="X985" i="14"/>
  <c r="Y985" i="14"/>
  <c r="Z985" i="14"/>
  <c r="T790" i="14"/>
  <c r="U790" i="14"/>
  <c r="V790" i="14"/>
  <c r="W790" i="14"/>
  <c r="X790" i="14"/>
  <c r="Y790" i="14"/>
  <c r="Z790" i="14"/>
  <c r="T931" i="14"/>
  <c r="U931" i="14"/>
  <c r="V931" i="14"/>
  <c r="W931" i="14"/>
  <c r="X931" i="14"/>
  <c r="Y931" i="14"/>
  <c r="Z931" i="14"/>
  <c r="T928" i="14"/>
  <c r="U928" i="14"/>
  <c r="V928" i="14"/>
  <c r="W928" i="14"/>
  <c r="X928" i="14"/>
  <c r="Y928" i="14"/>
  <c r="Z928" i="14"/>
  <c r="T952" i="14"/>
  <c r="U952" i="14"/>
  <c r="V952" i="14"/>
  <c r="W952" i="14"/>
  <c r="X952" i="14"/>
  <c r="Y952" i="14"/>
  <c r="Z952" i="14"/>
  <c r="T1091" i="14"/>
  <c r="U1091" i="14"/>
  <c r="V1091" i="14"/>
  <c r="W1091" i="14"/>
  <c r="X1091" i="14"/>
  <c r="Y1091" i="14"/>
  <c r="Z1091" i="14"/>
  <c r="T1033" i="14"/>
  <c r="U1033" i="14"/>
  <c r="V1033" i="14"/>
  <c r="W1033" i="14"/>
  <c r="X1033" i="14"/>
  <c r="Y1033" i="14"/>
  <c r="Z1033" i="14"/>
  <c r="T962" i="14"/>
  <c r="U962" i="14"/>
  <c r="V962" i="14"/>
  <c r="W962" i="14"/>
  <c r="X962" i="14"/>
  <c r="Y962" i="14"/>
  <c r="Z962" i="14"/>
  <c r="T978" i="14"/>
  <c r="U978" i="14"/>
  <c r="V978" i="14"/>
  <c r="W978" i="14"/>
  <c r="X978" i="14"/>
  <c r="Y978" i="14"/>
  <c r="Z978" i="14"/>
  <c r="T976" i="14"/>
  <c r="U976" i="14"/>
  <c r="V976" i="14"/>
  <c r="AD976" i="14" s="1"/>
  <c r="W976" i="14"/>
  <c r="X976" i="14"/>
  <c r="Y976" i="14"/>
  <c r="Z976" i="14"/>
  <c r="T1034" i="14"/>
  <c r="U1034" i="14"/>
  <c r="V1034" i="14"/>
  <c r="AD1034" i="14" s="1"/>
  <c r="W1034" i="14"/>
  <c r="X1034" i="14"/>
  <c r="Y1034" i="14"/>
  <c r="Z1034" i="14"/>
  <c r="T1052" i="14"/>
  <c r="U1052" i="14"/>
  <c r="V1052" i="14"/>
  <c r="W1052" i="14"/>
  <c r="X1052" i="14"/>
  <c r="Y1052" i="14"/>
  <c r="Z1052" i="14"/>
  <c r="T984" i="14"/>
  <c r="U984" i="14"/>
  <c r="V984" i="14"/>
  <c r="W984" i="14"/>
  <c r="X984" i="14"/>
  <c r="Y984" i="14"/>
  <c r="Z984" i="14"/>
  <c r="T934" i="14"/>
  <c r="U934" i="14"/>
  <c r="V934" i="14"/>
  <c r="W934" i="14"/>
  <c r="X934" i="14"/>
  <c r="Y934" i="14"/>
  <c r="Z934" i="14"/>
  <c r="T1041" i="14"/>
  <c r="U1041" i="14"/>
  <c r="V1041" i="14"/>
  <c r="W1041" i="14"/>
  <c r="X1041" i="14"/>
  <c r="Y1041" i="14"/>
  <c r="Z1041" i="14"/>
  <c r="T987" i="14"/>
  <c r="U987" i="14"/>
  <c r="V987" i="14"/>
  <c r="W987" i="14"/>
  <c r="X987" i="14"/>
  <c r="Y987" i="14"/>
  <c r="Z987" i="14"/>
  <c r="T981" i="14"/>
  <c r="U981" i="14"/>
  <c r="V981" i="14"/>
  <c r="W981" i="14"/>
  <c r="X981" i="14"/>
  <c r="Y981" i="14"/>
  <c r="Z981" i="14"/>
  <c r="T1049" i="14"/>
  <c r="U1049" i="14"/>
  <c r="V1049" i="14"/>
  <c r="W1049" i="14"/>
  <c r="X1049" i="14"/>
  <c r="Y1049" i="14"/>
  <c r="Z1049" i="14"/>
  <c r="T927" i="14"/>
  <c r="U927" i="14"/>
  <c r="V927" i="14"/>
  <c r="W927" i="14"/>
  <c r="X927" i="14"/>
  <c r="Y927" i="14"/>
  <c r="Z927" i="14"/>
  <c r="T1036" i="14"/>
  <c r="U1036" i="14"/>
  <c r="V1036" i="14"/>
  <c r="W1036" i="14"/>
  <c r="X1036" i="14"/>
  <c r="Y1036" i="14"/>
  <c r="Z1036" i="14"/>
  <c r="T1014" i="14"/>
  <c r="U1014" i="14"/>
  <c r="V1014" i="14"/>
  <c r="W1014" i="14"/>
  <c r="X1014" i="14"/>
  <c r="Y1014" i="14"/>
  <c r="Z1014" i="14"/>
  <c r="T925" i="14"/>
  <c r="U925" i="14"/>
  <c r="V925" i="14"/>
  <c r="W925" i="14"/>
  <c r="X925" i="14"/>
  <c r="Y925" i="14"/>
  <c r="Z925" i="14"/>
  <c r="T914" i="14"/>
  <c r="U914" i="14"/>
  <c r="V914" i="14"/>
  <c r="AD914" i="14" s="1"/>
  <c r="W914" i="14"/>
  <c r="X914" i="14"/>
  <c r="Y914" i="14"/>
  <c r="Z914" i="14"/>
  <c r="T910" i="14"/>
  <c r="U910" i="14"/>
  <c r="V910" i="14"/>
  <c r="AD910" i="14" s="1"/>
  <c r="W910" i="14"/>
  <c r="X910" i="14"/>
  <c r="Y910" i="14"/>
  <c r="Z910" i="14"/>
  <c r="T915" i="14"/>
  <c r="U915" i="14"/>
  <c r="V915" i="14"/>
  <c r="AD915" i="14" s="1"/>
  <c r="W915" i="14"/>
  <c r="X915" i="14"/>
  <c r="Y915" i="14"/>
  <c r="Z915" i="14"/>
  <c r="T959" i="14"/>
  <c r="U959" i="14"/>
  <c r="V959" i="14"/>
  <c r="W959" i="14"/>
  <c r="X959" i="14"/>
  <c r="Y959" i="14"/>
  <c r="Z959" i="14"/>
  <c r="T921" i="14"/>
  <c r="U921" i="14"/>
  <c r="V921" i="14"/>
  <c r="AD921" i="14" s="1"/>
  <c r="W921" i="14"/>
  <c r="X921" i="14"/>
  <c r="Y921" i="14"/>
  <c r="Z921" i="14"/>
  <c r="T930" i="14"/>
  <c r="U930" i="14"/>
  <c r="V930" i="14"/>
  <c r="W930" i="14"/>
  <c r="X930" i="14"/>
  <c r="Y930" i="14"/>
  <c r="Z930" i="14"/>
  <c r="T986" i="14"/>
  <c r="U986" i="14"/>
  <c r="V986" i="14"/>
  <c r="W986" i="14"/>
  <c r="X986" i="14"/>
  <c r="Y986" i="14"/>
  <c r="Z986" i="14"/>
  <c r="T916" i="14"/>
  <c r="U916" i="14"/>
  <c r="V916" i="14"/>
  <c r="W916" i="14"/>
  <c r="X916" i="14"/>
  <c r="Y916" i="14"/>
  <c r="Z916" i="14"/>
  <c r="T977" i="14"/>
  <c r="U977" i="14"/>
  <c r="V977" i="14"/>
  <c r="W977" i="14"/>
  <c r="X977" i="14"/>
  <c r="Y977" i="14"/>
  <c r="Z977" i="14"/>
  <c r="T920" i="14"/>
  <c r="U920" i="14"/>
  <c r="V920" i="14"/>
  <c r="W920" i="14"/>
  <c r="X920" i="14"/>
  <c r="Y920" i="14"/>
  <c r="Z920" i="14"/>
  <c r="T922" i="14"/>
  <c r="U922" i="14"/>
  <c r="V922" i="14"/>
  <c r="W922" i="14"/>
  <c r="X922" i="14"/>
  <c r="Y922" i="14"/>
  <c r="Z922" i="14"/>
  <c r="T970" i="14"/>
  <c r="U970" i="14"/>
  <c r="V970" i="14"/>
  <c r="W970" i="14"/>
  <c r="X970" i="14"/>
  <c r="Y970" i="14"/>
  <c r="Z970" i="14"/>
  <c r="T917" i="14"/>
  <c r="U917" i="14"/>
  <c r="V917" i="14"/>
  <c r="AD917" i="14" s="1"/>
  <c r="W917" i="14"/>
  <c r="X917" i="14"/>
  <c r="Y917" i="14"/>
  <c r="Z917" i="14"/>
  <c r="T924" i="14"/>
  <c r="U924" i="14"/>
  <c r="V924" i="14"/>
  <c r="W924" i="14"/>
  <c r="X924" i="14"/>
  <c r="Y924" i="14"/>
  <c r="Z924" i="14"/>
  <c r="T912" i="14"/>
  <c r="U912" i="14"/>
  <c r="V912" i="14"/>
  <c r="W912" i="14"/>
  <c r="X912" i="14"/>
  <c r="Y912" i="14"/>
  <c r="Z912" i="14"/>
  <c r="T919" i="14"/>
  <c r="U919" i="14"/>
  <c r="V919" i="14"/>
  <c r="AD919" i="14" s="1"/>
  <c r="W919" i="14"/>
  <c r="X919" i="14"/>
  <c r="Y919" i="14"/>
  <c r="Z919" i="14"/>
  <c r="T911" i="14"/>
  <c r="U911" i="14"/>
  <c r="V911" i="14"/>
  <c r="W911" i="14"/>
  <c r="X911" i="14"/>
  <c r="Y911" i="14"/>
  <c r="Z911" i="14"/>
  <c r="T918" i="14"/>
  <c r="U918" i="14"/>
  <c r="V918" i="14"/>
  <c r="W918" i="14"/>
  <c r="X918" i="14"/>
  <c r="Y918" i="14"/>
  <c r="Z918" i="14"/>
  <c r="T961" i="14"/>
  <c r="U961" i="14"/>
  <c r="V961" i="14"/>
  <c r="W961" i="14"/>
  <c r="X961" i="14"/>
  <c r="Y961" i="14"/>
  <c r="Z961" i="14"/>
  <c r="T957" i="14"/>
  <c r="U957" i="14"/>
  <c r="V957" i="14"/>
  <c r="AD957" i="14" s="1"/>
  <c r="W957" i="14"/>
  <c r="X957" i="14"/>
  <c r="Y957" i="14"/>
  <c r="Z957" i="14"/>
  <c r="T967" i="14"/>
  <c r="U967" i="14"/>
  <c r="V967" i="14"/>
  <c r="AD967" i="14" s="1"/>
  <c r="W967" i="14"/>
  <c r="X967" i="14"/>
  <c r="Y967" i="14"/>
  <c r="Z967" i="14"/>
  <c r="T926" i="14"/>
  <c r="U926" i="14"/>
  <c r="V926" i="14"/>
  <c r="W926" i="14"/>
  <c r="X926" i="14"/>
  <c r="Y926" i="14"/>
  <c r="Z926" i="14"/>
  <c r="T993" i="14"/>
  <c r="U993" i="14"/>
  <c r="V993" i="14"/>
  <c r="W993" i="14"/>
  <c r="X993" i="14"/>
  <c r="Y993" i="14"/>
  <c r="Z993" i="14"/>
  <c r="T1044" i="14"/>
  <c r="U1044" i="14"/>
  <c r="V1044" i="14"/>
  <c r="W1044" i="14"/>
  <c r="X1044" i="14"/>
  <c r="Y1044" i="14"/>
  <c r="Z1044" i="14"/>
  <c r="T1003" i="14"/>
  <c r="U1003" i="14"/>
  <c r="V1003" i="14"/>
  <c r="W1003" i="14"/>
  <c r="X1003" i="14"/>
  <c r="Y1003" i="14"/>
  <c r="Z1003" i="14"/>
  <c r="T1081" i="14"/>
  <c r="U1081" i="14"/>
  <c r="V1081" i="14"/>
  <c r="W1081" i="14"/>
  <c r="X1081" i="14"/>
  <c r="Y1081" i="14"/>
  <c r="Z1081" i="14"/>
  <c r="T1067" i="14"/>
  <c r="U1067" i="14"/>
  <c r="V1067" i="14"/>
  <c r="AD1067" i="14" s="1"/>
  <c r="W1067" i="14"/>
  <c r="X1067" i="14"/>
  <c r="Y1067" i="14"/>
  <c r="Z1067" i="14"/>
  <c r="T1018" i="14"/>
  <c r="U1018" i="14"/>
  <c r="V1018" i="14"/>
  <c r="AD1018" i="14" s="1"/>
  <c r="W1018" i="14"/>
  <c r="X1018" i="14"/>
  <c r="Y1018" i="14"/>
  <c r="Z1018" i="14"/>
  <c r="T1082" i="14"/>
  <c r="U1082" i="14"/>
  <c r="V1082" i="14"/>
  <c r="W1082" i="14"/>
  <c r="X1082" i="14"/>
  <c r="Y1082" i="14"/>
  <c r="Z1082" i="14"/>
  <c r="T990" i="14"/>
  <c r="U990" i="14"/>
  <c r="V990" i="14"/>
  <c r="W990" i="14"/>
  <c r="X990" i="14"/>
  <c r="Y990" i="14"/>
  <c r="Z990" i="14"/>
  <c r="T1085" i="14"/>
  <c r="U1085" i="14"/>
  <c r="V1085" i="14"/>
  <c r="W1085" i="14"/>
  <c r="X1085" i="14"/>
  <c r="Y1085" i="14"/>
  <c r="Z1085" i="14"/>
  <c r="T960" i="14"/>
  <c r="U960" i="14"/>
  <c r="V960" i="14"/>
  <c r="W960" i="14"/>
  <c r="X960" i="14"/>
  <c r="Y960" i="14"/>
  <c r="Z960" i="14"/>
  <c r="T1062" i="14"/>
  <c r="U1062" i="14"/>
  <c r="V1062" i="14"/>
  <c r="AD1062" i="14" s="1"/>
  <c r="W1062" i="14"/>
  <c r="X1062" i="14"/>
  <c r="Y1062" i="14"/>
  <c r="Z1062" i="14"/>
  <c r="T1031" i="14"/>
  <c r="U1031" i="14"/>
  <c r="V1031" i="14"/>
  <c r="W1031" i="14"/>
  <c r="X1031" i="14"/>
  <c r="Y1031" i="14"/>
  <c r="Z1031" i="14"/>
  <c r="T1088" i="14"/>
  <c r="U1088" i="14"/>
  <c r="V1088" i="14"/>
  <c r="W1088" i="14"/>
  <c r="X1088" i="14"/>
  <c r="Y1088" i="14"/>
  <c r="Z1088" i="14"/>
  <c r="T1030" i="14"/>
  <c r="U1030" i="14"/>
  <c r="V1030" i="14"/>
  <c r="AD1030" i="14" s="1"/>
  <c r="W1030" i="14"/>
  <c r="X1030" i="14"/>
  <c r="Y1030" i="14"/>
  <c r="Z1030" i="14"/>
  <c r="T1066" i="14"/>
  <c r="U1066" i="14"/>
  <c r="V1066" i="14"/>
  <c r="W1066" i="14"/>
  <c r="X1066" i="14"/>
  <c r="Y1066" i="14"/>
  <c r="Z1066" i="14"/>
  <c r="T1040" i="14"/>
  <c r="U1040" i="14"/>
  <c r="V1040" i="14"/>
  <c r="W1040" i="14"/>
  <c r="X1040" i="14"/>
  <c r="Y1040" i="14"/>
  <c r="Z1040" i="14"/>
  <c r="T1042" i="14"/>
  <c r="U1042" i="14"/>
  <c r="V1042" i="14"/>
  <c r="W1042" i="14"/>
  <c r="X1042" i="14"/>
  <c r="Y1042" i="14"/>
  <c r="Z1042" i="14"/>
  <c r="T1011" i="14"/>
  <c r="U1011" i="14"/>
  <c r="V1011" i="14"/>
  <c r="W1011" i="14"/>
  <c r="X1011" i="14"/>
  <c r="Y1011" i="14"/>
  <c r="Z1011" i="14"/>
  <c r="T1073" i="14"/>
  <c r="U1073" i="14"/>
  <c r="V1073" i="14"/>
  <c r="AD1073" i="14" s="1"/>
  <c r="W1073" i="14"/>
  <c r="X1073" i="14"/>
  <c r="Y1073" i="14"/>
  <c r="Z1073" i="14"/>
  <c r="T1096" i="14"/>
  <c r="U1096" i="14"/>
  <c r="V1096" i="14"/>
  <c r="AD1096" i="14" s="1"/>
  <c r="W1096" i="14"/>
  <c r="X1096" i="14"/>
  <c r="Y1096" i="14"/>
  <c r="Z1096" i="14"/>
  <c r="T1032" i="14"/>
  <c r="U1032" i="14"/>
  <c r="V1032" i="14"/>
  <c r="W1032" i="14"/>
  <c r="X1032" i="14"/>
  <c r="Y1032" i="14"/>
  <c r="Z1032" i="14"/>
  <c r="T1046" i="14"/>
  <c r="U1046" i="14"/>
  <c r="V1046" i="14"/>
  <c r="W1046" i="14"/>
  <c r="X1046" i="14"/>
  <c r="Y1046" i="14"/>
  <c r="Z1046" i="14"/>
  <c r="T968" i="14"/>
  <c r="U968" i="14"/>
  <c r="V968" i="14"/>
  <c r="W968" i="14"/>
  <c r="X968" i="14"/>
  <c r="Y968" i="14"/>
  <c r="Z968" i="14"/>
  <c r="T1086" i="14"/>
  <c r="U1086" i="14"/>
  <c r="V1086" i="14"/>
  <c r="W1086" i="14"/>
  <c r="X1086" i="14"/>
  <c r="Y1086" i="14"/>
  <c r="Z1086" i="14"/>
  <c r="T1002" i="14"/>
  <c r="U1002" i="14"/>
  <c r="V1002" i="14"/>
  <c r="AD1002" i="14" s="1"/>
  <c r="W1002" i="14"/>
  <c r="X1002" i="14"/>
  <c r="Y1002" i="14"/>
  <c r="Z1002" i="14"/>
  <c r="T1070" i="14"/>
  <c r="U1070" i="14"/>
  <c r="V1070" i="14"/>
  <c r="W1070" i="14"/>
  <c r="X1070" i="14"/>
  <c r="Y1070" i="14"/>
  <c r="Z1070" i="14"/>
  <c r="T1019" i="14"/>
  <c r="U1019" i="14"/>
  <c r="V1019" i="14"/>
  <c r="W1019" i="14"/>
  <c r="X1019" i="14"/>
  <c r="Y1019" i="14"/>
  <c r="Z1019" i="14"/>
  <c r="T1076" i="14"/>
  <c r="U1076" i="14"/>
  <c r="V1076" i="14"/>
  <c r="W1076" i="14"/>
  <c r="X1076" i="14"/>
  <c r="Y1076" i="14"/>
  <c r="Z1076" i="14"/>
  <c r="T1028" i="14"/>
  <c r="U1028" i="14"/>
  <c r="V1028" i="14"/>
  <c r="AD1028" i="14" s="1"/>
  <c r="W1028" i="14"/>
  <c r="X1028" i="14"/>
  <c r="Y1028" i="14"/>
  <c r="Z1028" i="14"/>
  <c r="T1008" i="14"/>
  <c r="U1008" i="14"/>
  <c r="V1008" i="14"/>
  <c r="AD1008" i="14" s="1"/>
  <c r="W1008" i="14"/>
  <c r="X1008" i="14"/>
  <c r="Y1008" i="14"/>
  <c r="Z1008" i="14"/>
  <c r="T1004" i="14"/>
  <c r="U1004" i="14"/>
  <c r="V1004" i="14"/>
  <c r="W1004" i="14"/>
  <c r="X1004" i="14"/>
  <c r="Y1004" i="14"/>
  <c r="Z1004" i="14"/>
  <c r="T980" i="14"/>
  <c r="U980" i="14"/>
  <c r="V980" i="14"/>
  <c r="W980" i="14"/>
  <c r="X980" i="14"/>
  <c r="Y980" i="14"/>
  <c r="Z980" i="14"/>
  <c r="T966" i="14"/>
  <c r="U966" i="14"/>
  <c r="V966" i="14"/>
  <c r="AD966" i="14" s="1"/>
  <c r="W966" i="14"/>
  <c r="X966" i="14"/>
  <c r="Y966" i="14"/>
  <c r="Z966" i="14"/>
  <c r="T1063" i="14"/>
  <c r="U1063" i="14"/>
  <c r="V1063" i="14"/>
  <c r="AD1063" i="14" s="1"/>
  <c r="W1063" i="14"/>
  <c r="X1063" i="14"/>
  <c r="Y1063" i="14"/>
  <c r="Z1063" i="14"/>
  <c r="T1025" i="14"/>
  <c r="U1025" i="14"/>
  <c r="V1025" i="14"/>
  <c r="AD1025" i="14" s="1"/>
  <c r="W1025" i="14"/>
  <c r="X1025" i="14"/>
  <c r="Y1025" i="14"/>
  <c r="Z1025" i="14"/>
  <c r="T1023" i="14"/>
  <c r="U1023" i="14"/>
  <c r="V1023" i="14"/>
  <c r="W1023" i="14"/>
  <c r="X1023" i="14"/>
  <c r="Y1023" i="14"/>
  <c r="Z1023" i="14"/>
  <c r="T1027" i="14"/>
  <c r="U1027" i="14"/>
  <c r="V1027" i="14"/>
  <c r="AD1027" i="14" s="1"/>
  <c r="W1027" i="14"/>
  <c r="X1027" i="14"/>
  <c r="Y1027" i="14"/>
  <c r="Z1027" i="14"/>
  <c r="T1077" i="14"/>
  <c r="U1077" i="14"/>
  <c r="V1077" i="14"/>
  <c r="W1077" i="14"/>
  <c r="X1077" i="14"/>
  <c r="Y1077" i="14"/>
  <c r="Z1077" i="14"/>
  <c r="T1010" i="14"/>
  <c r="U1010" i="14"/>
  <c r="V1010" i="14"/>
  <c r="AD1010" i="14" s="1"/>
  <c r="W1010" i="14"/>
  <c r="X1010" i="14"/>
  <c r="Y1010" i="14"/>
  <c r="Z1010" i="14"/>
  <c r="T1013" i="14"/>
  <c r="U1013" i="14"/>
  <c r="V1013" i="14"/>
  <c r="W1013" i="14"/>
  <c r="X1013" i="14"/>
  <c r="Y1013" i="14"/>
  <c r="Z1013" i="14"/>
  <c r="T1020" i="14"/>
  <c r="U1020" i="14"/>
  <c r="V1020" i="14"/>
  <c r="W1020" i="14"/>
  <c r="X1020" i="14"/>
  <c r="Y1020" i="14"/>
  <c r="Z1020" i="14"/>
  <c r="T1005" i="14"/>
  <c r="U1005" i="14"/>
  <c r="V1005" i="14"/>
  <c r="W1005" i="14"/>
  <c r="X1005" i="14"/>
  <c r="Y1005" i="14"/>
  <c r="Z1005" i="14"/>
  <c r="T1079" i="14"/>
  <c r="U1079" i="14"/>
  <c r="V1079" i="14"/>
  <c r="W1079" i="14"/>
  <c r="X1079" i="14"/>
  <c r="Y1079" i="14"/>
  <c r="Z1079" i="14"/>
  <c r="T1065" i="14"/>
  <c r="U1065" i="14"/>
  <c r="V1065" i="14"/>
  <c r="W1065" i="14"/>
  <c r="X1065" i="14"/>
  <c r="Y1065" i="14"/>
  <c r="Z1065" i="14"/>
  <c r="T1024" i="14"/>
  <c r="U1024" i="14"/>
  <c r="V1024" i="14"/>
  <c r="W1024" i="14"/>
  <c r="X1024" i="14"/>
  <c r="Y1024" i="14"/>
  <c r="Z1024" i="14"/>
  <c r="T1007" i="14"/>
  <c r="U1007" i="14"/>
  <c r="V1007" i="14"/>
  <c r="AD1007" i="14" s="1"/>
  <c r="W1007" i="14"/>
  <c r="X1007" i="14"/>
  <c r="Y1007" i="14"/>
  <c r="Z1007" i="14"/>
  <c r="T1035" i="14"/>
  <c r="U1035" i="14"/>
  <c r="V1035" i="14"/>
  <c r="AD1035" i="14" s="1"/>
  <c r="W1035" i="14"/>
  <c r="X1035" i="14"/>
  <c r="Y1035" i="14"/>
  <c r="Z1035" i="14"/>
  <c r="T1038" i="14"/>
  <c r="U1038" i="14"/>
  <c r="V1038" i="14"/>
  <c r="AD1038" i="14" s="1"/>
  <c r="W1038" i="14"/>
  <c r="X1038" i="14"/>
  <c r="Y1038" i="14"/>
  <c r="Z1038" i="14"/>
  <c r="T1074" i="14"/>
  <c r="U1074" i="14"/>
  <c r="V1074" i="14"/>
  <c r="AD1074" i="14" s="1"/>
  <c r="W1074" i="14"/>
  <c r="X1074" i="14"/>
  <c r="Y1074" i="14"/>
  <c r="Z1074" i="14"/>
  <c r="T1043" i="14"/>
  <c r="U1043" i="14"/>
  <c r="V1043" i="14"/>
  <c r="W1043" i="14"/>
  <c r="X1043" i="14"/>
  <c r="Y1043" i="14"/>
  <c r="Z1043" i="14"/>
  <c r="T969" i="14"/>
  <c r="U969" i="14"/>
  <c r="V969" i="14"/>
  <c r="AD969" i="14" s="1"/>
  <c r="W969" i="14"/>
  <c r="X969" i="14"/>
  <c r="Y969" i="14"/>
  <c r="Z969" i="14"/>
  <c r="T1012" i="14"/>
  <c r="U1012" i="14"/>
  <c r="V1012" i="14"/>
  <c r="AD1012" i="14" s="1"/>
  <c r="W1012" i="14"/>
  <c r="X1012" i="14"/>
  <c r="Y1012" i="14"/>
  <c r="Z1012" i="14"/>
  <c r="T1021" i="14"/>
  <c r="U1021" i="14"/>
  <c r="V1021" i="14"/>
  <c r="AD1021" i="14" s="1"/>
  <c r="W1021" i="14"/>
  <c r="X1021" i="14"/>
  <c r="Y1021" i="14"/>
  <c r="Z1021" i="14"/>
  <c r="T973" i="14"/>
  <c r="U973" i="14"/>
  <c r="V973" i="14"/>
  <c r="W973" i="14"/>
  <c r="X973" i="14"/>
  <c r="Y973" i="14"/>
  <c r="Z973" i="14"/>
  <c r="T1064" i="14"/>
  <c r="U1064" i="14"/>
  <c r="V1064" i="14"/>
  <c r="W1064" i="14"/>
  <c r="X1064" i="14"/>
  <c r="Y1064" i="14"/>
  <c r="Z1064" i="14"/>
  <c r="T979" i="14"/>
  <c r="U979" i="14"/>
  <c r="V979" i="14"/>
  <c r="AD979" i="14" s="1"/>
  <c r="W979" i="14"/>
  <c r="X979" i="14"/>
  <c r="Y979" i="14"/>
  <c r="Z979" i="14"/>
  <c r="T1022" i="14"/>
  <c r="U1022" i="14"/>
  <c r="V1022" i="14"/>
  <c r="AD1022" i="14" s="1"/>
  <c r="W1022" i="14"/>
  <c r="X1022" i="14"/>
  <c r="Y1022" i="14"/>
  <c r="Z1022" i="14"/>
  <c r="T958" i="14"/>
  <c r="U958" i="14"/>
  <c r="V958" i="14"/>
  <c r="W958" i="14"/>
  <c r="X958" i="14"/>
  <c r="Y958" i="14"/>
  <c r="Z958" i="14"/>
  <c r="T1080" i="14"/>
  <c r="U1080" i="14"/>
  <c r="V1080" i="14"/>
  <c r="W1080" i="14"/>
  <c r="X1080" i="14"/>
  <c r="Y1080" i="14"/>
  <c r="Z1080" i="14"/>
  <c r="T3" i="14"/>
  <c r="U3" i="14"/>
  <c r="V3" i="14"/>
  <c r="W3" i="14"/>
  <c r="X3" i="14"/>
  <c r="Y3" i="14"/>
  <c r="Z3" i="14"/>
  <c r="T40" i="14"/>
  <c r="U40" i="14"/>
  <c r="V40" i="14"/>
  <c r="W40" i="14"/>
  <c r="X40" i="14"/>
  <c r="Y40" i="14"/>
  <c r="Z40" i="14"/>
  <c r="T18" i="14"/>
  <c r="U18" i="14"/>
  <c r="V18" i="14"/>
  <c r="W18" i="14"/>
  <c r="X18" i="14"/>
  <c r="Y18" i="14"/>
  <c r="Z18" i="14"/>
  <c r="T68" i="14"/>
  <c r="U68" i="14"/>
  <c r="V68" i="14"/>
  <c r="W68" i="14"/>
  <c r="X68" i="14"/>
  <c r="Y68" i="14"/>
  <c r="Z68" i="14"/>
  <c r="T2" i="14"/>
  <c r="U2" i="14"/>
  <c r="V2" i="14"/>
  <c r="W2" i="14"/>
  <c r="X2" i="14"/>
  <c r="Y2" i="14"/>
  <c r="Z2" i="14"/>
  <c r="Z12" i="14"/>
  <c r="Y12" i="14"/>
  <c r="W12" i="14"/>
  <c r="V12" i="14"/>
  <c r="U12" i="14"/>
  <c r="T12" i="14"/>
  <c r="W250" i="5" l="1"/>
  <c r="V254" i="5"/>
  <c r="V247" i="5"/>
  <c r="W243" i="5"/>
  <c r="W245" i="5"/>
  <c r="V249" i="5"/>
  <c r="V248" i="5"/>
  <c r="W244" i="5"/>
  <c r="AK22" i="14"/>
  <c r="AL1024" i="14"/>
  <c r="AN1024" i="14" s="1"/>
  <c r="AL1028" i="14"/>
  <c r="AN1028" i="14" s="1"/>
  <c r="AL1032" i="14"/>
  <c r="AN1032" i="14" s="1"/>
  <c r="AL993" i="14"/>
  <c r="AN993" i="14" s="1"/>
  <c r="AK12" i="14"/>
  <c r="AL1074" i="14"/>
  <c r="AN1074" i="14" s="1"/>
  <c r="AL1020" i="14"/>
  <c r="AN1020" i="14" s="1"/>
  <c r="AL966" i="14"/>
  <c r="AN966" i="14" s="1"/>
  <c r="AL1002" i="14"/>
  <c r="AN1002" i="14" s="1"/>
  <c r="AL1042" i="14"/>
  <c r="AN1042" i="14" s="1"/>
  <c r="AL1022" i="14"/>
  <c r="AN1022" i="14" s="1"/>
  <c r="AL1021" i="14"/>
  <c r="AN1021" i="14" s="1"/>
  <c r="AL1027" i="14"/>
  <c r="AN1027" i="14" s="1"/>
  <c r="AL1088" i="14"/>
  <c r="AN1088" i="14" s="1"/>
  <c r="AL1085" i="14"/>
  <c r="AN1085" i="14" s="1"/>
  <c r="AL1067" i="14"/>
  <c r="AN1067" i="14" s="1"/>
  <c r="AL961" i="14"/>
  <c r="AN961" i="14" s="1"/>
  <c r="AL912" i="14"/>
  <c r="AN912" i="14" s="1"/>
  <c r="AL922" i="14"/>
  <c r="AN922" i="14" s="1"/>
  <c r="AL986" i="14"/>
  <c r="AN986" i="14" s="1"/>
  <c r="AL915" i="14"/>
  <c r="AN915" i="14" s="1"/>
  <c r="AL1014" i="14"/>
  <c r="AN1014" i="14" s="1"/>
  <c r="AL981" i="14"/>
  <c r="AN981" i="14" s="1"/>
  <c r="AL984" i="14"/>
  <c r="AN984" i="14" s="1"/>
  <c r="AL978" i="14"/>
  <c r="AN978" i="14" s="1"/>
  <c r="AL952" i="14"/>
  <c r="AN952" i="14" s="1"/>
  <c r="AL985" i="14"/>
  <c r="AN985" i="14" s="1"/>
  <c r="AL983" i="14"/>
  <c r="AN983" i="14" s="1"/>
  <c r="AL713" i="14"/>
  <c r="AL729" i="14"/>
  <c r="AN729" i="14" s="1"/>
  <c r="AL658" i="14"/>
  <c r="AN658" i="14" s="1"/>
  <c r="AL826" i="14"/>
  <c r="AN826" i="14" s="1"/>
  <c r="AL1084" i="14"/>
  <c r="AN1084" i="14" s="1"/>
  <c r="AL676" i="14"/>
  <c r="AN676" i="14" s="1"/>
  <c r="AL843" i="14"/>
  <c r="AN843" i="14" s="1"/>
  <c r="AL705" i="14"/>
  <c r="AN705" i="14" s="1"/>
  <c r="AL816" i="14"/>
  <c r="AN816" i="14" s="1"/>
  <c r="AL812" i="14"/>
  <c r="AN812" i="14" s="1"/>
  <c r="AL818" i="14"/>
  <c r="AN818" i="14" s="1"/>
  <c r="AL665" i="14"/>
  <c r="AN665" i="14" s="1"/>
  <c r="AL913" i="14"/>
  <c r="AN913" i="14" s="1"/>
  <c r="AL819" i="14"/>
  <c r="AN819" i="14" s="1"/>
  <c r="AL852" i="14"/>
  <c r="AN852" i="14" s="1"/>
  <c r="AL855" i="14"/>
  <c r="AN855" i="14" s="1"/>
  <c r="AL943" i="14"/>
  <c r="AN943" i="14" s="1"/>
  <c r="AL784" i="14"/>
  <c r="AN784" i="14" s="1"/>
  <c r="AL904" i="14"/>
  <c r="AN904" i="14" s="1"/>
  <c r="AL746" i="14"/>
  <c r="AN746" i="14" s="1"/>
  <c r="AL628" i="14"/>
  <c r="AN628" i="14" s="1"/>
  <c r="AL625" i="14"/>
  <c r="AN625" i="14" s="1"/>
  <c r="AK872" i="14"/>
  <c r="AK664" i="14"/>
  <c r="AK248" i="14"/>
  <c r="AL1089" i="14"/>
  <c r="AN1089" i="14" s="1"/>
  <c r="AL663" i="14"/>
  <c r="AN663" i="14" s="1"/>
  <c r="AL562" i="14"/>
  <c r="AL551" i="14"/>
  <c r="AL659" i="14"/>
  <c r="AN659" i="14" s="1"/>
  <c r="AL566" i="14"/>
  <c r="AN566" i="14" s="1"/>
  <c r="AL577" i="14"/>
  <c r="AN577" i="14" s="1"/>
  <c r="AL556" i="14"/>
  <c r="AL668" i="14"/>
  <c r="AN668" i="14" s="1"/>
  <c r="AL570" i="14"/>
  <c r="AN570" i="14" s="1"/>
  <c r="AL1087" i="14"/>
  <c r="AN1087" i="14" s="1"/>
  <c r="AL586" i="14"/>
  <c r="AN586" i="14" s="1"/>
  <c r="AL588" i="14"/>
  <c r="AL526" i="14"/>
  <c r="AN526" i="14" s="1"/>
  <c r="AL744" i="14"/>
  <c r="AL554" i="14"/>
  <c r="AN554" i="14" s="1"/>
  <c r="AL583" i="14"/>
  <c r="AN583" i="14" s="1"/>
  <c r="AL999" i="14"/>
  <c r="AN999" i="14" s="1"/>
  <c r="AL681" i="14"/>
  <c r="AN681" i="14" s="1"/>
  <c r="AL591" i="14"/>
  <c r="AN591" i="14" s="1"/>
  <c r="AL1009" i="14"/>
  <c r="AN1009" i="14" s="1"/>
  <c r="AL856" i="14"/>
  <c r="AN856" i="14" s="1"/>
  <c r="AL708" i="14"/>
  <c r="AL667" i="14"/>
  <c r="AN667" i="14" s="1"/>
  <c r="AL811" i="14"/>
  <c r="AN811" i="14" s="1"/>
  <c r="AL461" i="14"/>
  <c r="AN461" i="14" s="1"/>
  <c r="AL719" i="14"/>
  <c r="AN719" i="14" s="1"/>
  <c r="AL512" i="14"/>
  <c r="AL780" i="14"/>
  <c r="AN780" i="14" s="1"/>
  <c r="AL824" i="14"/>
  <c r="AN824" i="14" s="1"/>
  <c r="AL755" i="14"/>
  <c r="AN755" i="14" s="1"/>
  <c r="AL835" i="14"/>
  <c r="AN835" i="14" s="1"/>
  <c r="AL965" i="14"/>
  <c r="AN965" i="14" s="1"/>
  <c r="AL815" i="14"/>
  <c r="AL859" i="14"/>
  <c r="AN859" i="14" s="1"/>
  <c r="AL834" i="14"/>
  <c r="AN834" i="14" s="1"/>
  <c r="AL863" i="14"/>
  <c r="AN863" i="14" s="1"/>
  <c r="AL315" i="14"/>
  <c r="AN315" i="14" s="1"/>
  <c r="AL786" i="14"/>
  <c r="AN786" i="14" s="1"/>
  <c r="AL358" i="14"/>
  <c r="AN358" i="14" s="1"/>
  <c r="AL442" i="14"/>
  <c r="AN442" i="14" s="1"/>
  <c r="AL585" i="14"/>
  <c r="AL346" i="14"/>
  <c r="AN346" i="14" s="1"/>
  <c r="AL743" i="14"/>
  <c r="AN743" i="14" s="1"/>
  <c r="AL846" i="14"/>
  <c r="AN846" i="14" s="1"/>
  <c r="AL828" i="14"/>
  <c r="AN828" i="14" s="1"/>
  <c r="AL227" i="14"/>
  <c r="AN227" i="14" s="1"/>
  <c r="AL749" i="14"/>
  <c r="AN749" i="14" s="1"/>
  <c r="AL344" i="14"/>
  <c r="AN344" i="14" s="1"/>
  <c r="AL529" i="14"/>
  <c r="AL963" i="14"/>
  <c r="AN963" i="14" s="1"/>
  <c r="AL991" i="14"/>
  <c r="AN991" i="14" s="1"/>
  <c r="AL684" i="14"/>
  <c r="AN684" i="14" s="1"/>
  <c r="AL865" i="14"/>
  <c r="AN865" i="14" s="1"/>
  <c r="AL308" i="14"/>
  <c r="AN308" i="14" s="1"/>
  <c r="AL629" i="14"/>
  <c r="AN629" i="14" s="1"/>
  <c r="AL903" i="14"/>
  <c r="AN903" i="14" s="1"/>
  <c r="AL825" i="14"/>
  <c r="AN825" i="14" s="1"/>
  <c r="AL521" i="14"/>
  <c r="AL974" i="14"/>
  <c r="AN974" i="14" s="1"/>
  <c r="AL739" i="14"/>
  <c r="AN739" i="14" s="1"/>
  <c r="AL228" i="14"/>
  <c r="AN228" i="14" s="1"/>
  <c r="AL275" i="14"/>
  <c r="AN275" i="14" s="1"/>
  <c r="AL371" i="14"/>
  <c r="AN371" i="14" s="1"/>
  <c r="AL796" i="14"/>
  <c r="AN796" i="14" s="1"/>
  <c r="AL568" i="14"/>
  <c r="AL709" i="14"/>
  <c r="AN709" i="14" s="1"/>
  <c r="AL253" i="14"/>
  <c r="AN253" i="14" s="1"/>
  <c r="AL319" i="14"/>
  <c r="AN319" i="14" s="1"/>
  <c r="AL407" i="14"/>
  <c r="AN407" i="14" s="1"/>
  <c r="AL321" i="14"/>
  <c r="AN321" i="14" s="1"/>
  <c r="AL788" i="14"/>
  <c r="AN788" i="14" s="1"/>
  <c r="AL900" i="14"/>
  <c r="AN900" i="14" s="1"/>
  <c r="AL737" i="14"/>
  <c r="AN737" i="14" s="1"/>
  <c r="AL295" i="14"/>
  <c r="AN295" i="14" s="1"/>
  <c r="AL40" i="14"/>
  <c r="AK979" i="14"/>
  <c r="AK1012" i="14"/>
  <c r="AK1038" i="14"/>
  <c r="AK1065" i="14"/>
  <c r="AK1013" i="14"/>
  <c r="AK1023" i="14"/>
  <c r="AK980" i="14"/>
  <c r="AK1076" i="14"/>
  <c r="AK1086" i="14"/>
  <c r="AK1096" i="14"/>
  <c r="AK1040" i="14"/>
  <c r="AK1031" i="14"/>
  <c r="AK990" i="14"/>
  <c r="AK1081" i="14"/>
  <c r="AK926" i="14"/>
  <c r="AK918" i="14"/>
  <c r="AK924" i="14"/>
  <c r="AK920" i="14"/>
  <c r="AK930" i="14"/>
  <c r="AK910" i="14"/>
  <c r="AK987" i="14"/>
  <c r="AK928" i="14"/>
  <c r="AK787" i="14"/>
  <c r="AK661" i="14"/>
  <c r="AK726" i="14"/>
  <c r="AK733" i="14"/>
  <c r="AK706" i="14"/>
  <c r="AK847" i="14"/>
  <c r="AK689" i="14"/>
  <c r="AK700" i="14"/>
  <c r="AK861" i="14"/>
  <c r="AK813" i="14"/>
  <c r="AK857" i="14"/>
  <c r="AK662" i="14"/>
  <c r="AK686" i="14"/>
  <c r="AK715" i="14"/>
  <c r="AK735" i="14"/>
  <c r="AK718" i="14"/>
  <c r="AK520" i="14"/>
  <c r="AL341" i="14"/>
  <c r="AN341" i="14" s="1"/>
  <c r="AL418" i="14"/>
  <c r="AN418" i="14" s="1"/>
  <c r="AL252" i="14"/>
  <c r="AN252" i="14" s="1"/>
  <c r="AL899" i="14"/>
  <c r="AN899" i="14" s="1"/>
  <c r="AL459" i="14"/>
  <c r="AN459" i="14" s="1"/>
  <c r="AL368" i="14"/>
  <c r="AN368" i="14" s="1"/>
  <c r="AL584" i="14"/>
  <c r="AN584" i="14" s="1"/>
  <c r="AL593" i="14"/>
  <c r="AN593" i="14" s="1"/>
  <c r="AL179" i="14"/>
  <c r="AN179" i="14" s="1"/>
  <c r="AL323" i="14"/>
  <c r="AN323" i="14" s="1"/>
  <c r="AL923" i="14"/>
  <c r="AL694" i="14"/>
  <c r="AN694" i="14" s="1"/>
  <c r="AL320" i="14"/>
  <c r="AN320" i="14" s="1"/>
  <c r="AL322" i="14"/>
  <c r="AN322" i="14" s="1"/>
  <c r="AL404" i="14"/>
  <c r="AN404" i="14" s="1"/>
  <c r="AL383" i="14"/>
  <c r="AN383" i="14" s="1"/>
  <c r="AL207" i="14"/>
  <c r="AN207" i="14" s="1"/>
  <c r="AL381" i="14"/>
  <c r="AN381" i="14" s="1"/>
  <c r="AL181" i="14"/>
  <c r="AN181" i="14" s="1"/>
  <c r="AL380" i="14"/>
  <c r="AN380" i="14" s="1"/>
  <c r="AL80" i="14"/>
  <c r="AN80" i="14" s="1"/>
  <c r="AL450" i="14"/>
  <c r="AN450" i="14" s="1"/>
  <c r="AL116" i="14"/>
  <c r="AN116" i="14" s="1"/>
  <c r="AL59" i="14"/>
  <c r="AN59" i="14" s="1"/>
  <c r="AK11" i="14"/>
  <c r="AK28" i="14"/>
  <c r="AL104" i="14"/>
  <c r="AN104" i="14" s="1"/>
  <c r="AL31" i="14"/>
  <c r="AN31" i="14" s="1"/>
  <c r="AK567" i="14"/>
  <c r="AK723" i="14"/>
  <c r="AK564" i="14"/>
  <c r="AK578" i="14"/>
  <c r="AK569" i="14"/>
  <c r="AK701" i="14"/>
  <c r="AK692" i="14"/>
  <c r="AK575" i="14"/>
  <c r="AK550" i="14"/>
  <c r="AK501" i="14"/>
  <c r="AK510" i="14"/>
  <c r="AK443" i="14"/>
  <c r="AK515" i="14"/>
  <c r="AK558" i="14"/>
  <c r="AK666" i="14"/>
  <c r="AK347" i="14"/>
  <c r="AK307" i="14"/>
  <c r="AK279" i="14"/>
  <c r="AK349" i="14"/>
  <c r="AK518" i="14"/>
  <c r="AK193" i="14"/>
  <c r="AK297" i="14"/>
  <c r="AK219" i="14"/>
  <c r="AL18" i="14"/>
  <c r="AL958" i="14"/>
  <c r="AN958" i="14" s="1"/>
  <c r="AL973" i="14"/>
  <c r="AN973" i="14" s="1"/>
  <c r="AL1043" i="14"/>
  <c r="AN1043" i="14" s="1"/>
  <c r="AL1007" i="14"/>
  <c r="AN1007" i="14" s="1"/>
  <c r="AL1005" i="14"/>
  <c r="AN1005" i="14" s="1"/>
  <c r="AL1077" i="14"/>
  <c r="AN1077" i="14" s="1"/>
  <c r="AL1063" i="14"/>
  <c r="AN1063" i="14" s="1"/>
  <c r="AL1008" i="14"/>
  <c r="AN1008" i="14" s="1"/>
  <c r="AL1070" i="14"/>
  <c r="AN1070" i="14" s="1"/>
  <c r="AL1046" i="14"/>
  <c r="AN1046" i="14" s="1"/>
  <c r="AL1011" i="14"/>
  <c r="AN1011" i="14" s="1"/>
  <c r="AL1030" i="14"/>
  <c r="AN1030" i="14" s="1"/>
  <c r="AL960" i="14"/>
  <c r="AN960" i="14" s="1"/>
  <c r="AL1018" i="14"/>
  <c r="AN1018" i="14" s="1"/>
  <c r="AL1044" i="14"/>
  <c r="AN1044" i="14" s="1"/>
  <c r="AL957" i="14"/>
  <c r="AN957" i="14" s="1"/>
  <c r="AL919" i="14"/>
  <c r="AN919" i="14" s="1"/>
  <c r="AL970" i="14"/>
  <c r="AN970" i="14" s="1"/>
  <c r="AL916" i="14"/>
  <c r="AN916" i="14" s="1"/>
  <c r="AL959" i="14"/>
  <c r="AN959" i="14" s="1"/>
  <c r="AL925" i="14"/>
  <c r="AN925" i="14" s="1"/>
  <c r="AL1049" i="14"/>
  <c r="AN1049" i="14" s="1"/>
  <c r="AL934" i="14"/>
  <c r="AN934" i="14" s="1"/>
  <c r="AL976" i="14"/>
  <c r="AN976" i="14" s="1"/>
  <c r="AL1091" i="14"/>
  <c r="AN1091" i="14" s="1"/>
  <c r="AL790" i="14"/>
  <c r="AN790" i="14" s="1"/>
  <c r="AL845" i="14"/>
  <c r="AN845" i="14" s="1"/>
  <c r="AL871" i="14"/>
  <c r="AN871" i="14" s="1"/>
  <c r="AL730" i="14"/>
  <c r="AN730" i="14" s="1"/>
  <c r="AL858" i="14"/>
  <c r="AN858" i="14" s="1"/>
  <c r="AL669" i="14"/>
  <c r="AN669" i="14" s="1"/>
  <c r="AL842" i="14"/>
  <c r="AN842" i="14" s="1"/>
  <c r="AL1039" i="14"/>
  <c r="AN1039" i="14" s="1"/>
  <c r="AL831" i="14"/>
  <c r="AN831" i="14" s="1"/>
  <c r="AL823" i="14"/>
  <c r="AN823" i="14" s="1"/>
  <c r="AL1016" i="14"/>
  <c r="AN1016" i="14" s="1"/>
  <c r="AL1083" i="14"/>
  <c r="AN1083" i="14" s="1"/>
  <c r="AL839" i="14"/>
  <c r="AN839" i="14" s="1"/>
  <c r="AL830" i="14"/>
  <c r="AN830" i="14" s="1"/>
  <c r="AL822" i="14"/>
  <c r="AN822" i="14" s="1"/>
  <c r="AL702" i="14"/>
  <c r="AN702" i="14" s="1"/>
  <c r="AL827" i="14"/>
  <c r="AN827" i="14" s="1"/>
  <c r="AL972" i="14"/>
  <c r="AN972" i="14" s="1"/>
  <c r="AL897" i="14"/>
  <c r="AN897" i="14" s="1"/>
  <c r="AL893" i="14"/>
  <c r="AN893" i="14" s="1"/>
  <c r="AL791" i="14"/>
  <c r="AN791" i="14" s="1"/>
  <c r="AL757" i="14"/>
  <c r="AN757" i="14" s="1"/>
  <c r="AL522" i="14"/>
  <c r="AN522" i="14" s="1"/>
  <c r="AL630" i="14"/>
  <c r="AN630" i="14" s="1"/>
  <c r="AL933" i="14"/>
  <c r="AN933" i="14" s="1"/>
  <c r="AL580" i="14"/>
  <c r="AN580" i="14" s="1"/>
  <c r="AL982" i="14"/>
  <c r="AN982" i="14" s="1"/>
  <c r="AL714" i="14"/>
  <c r="AN714" i="14" s="1"/>
  <c r="AL572" i="14"/>
  <c r="AN572" i="14" s="1"/>
  <c r="AL697" i="14"/>
  <c r="AN697" i="14" s="1"/>
  <c r="AL732" i="14"/>
  <c r="AN732" i="14" s="1"/>
  <c r="AL571" i="14"/>
  <c r="AN571" i="14" s="1"/>
  <c r="AL971" i="14"/>
  <c r="AN971" i="14" s="1"/>
  <c r="AL563" i="14"/>
  <c r="AN563" i="14" s="1"/>
  <c r="AL1090" i="14"/>
  <c r="AN1090" i="14" s="1"/>
  <c r="AL582" i="14"/>
  <c r="AN582" i="14" s="1"/>
  <c r="AL840" i="14"/>
  <c r="AN840" i="14" s="1"/>
  <c r="AL500" i="14"/>
  <c r="AN500" i="14" s="1"/>
  <c r="AL949" i="14"/>
  <c r="AN949" i="14" s="1"/>
  <c r="AL466" i="14"/>
  <c r="AN466" i="14" s="1"/>
  <c r="AL474" i="14"/>
  <c r="AN474" i="14" s="1"/>
  <c r="AL410" i="14"/>
  <c r="AL947" i="14"/>
  <c r="AN947" i="14" s="1"/>
  <c r="AL592" i="14"/>
  <c r="AN592" i="14" s="1"/>
  <c r="AL1051" i="14"/>
  <c r="AN1051" i="14" s="1"/>
  <c r="AL873" i="14"/>
  <c r="AN873" i="14" s="1"/>
  <c r="AL738" i="14"/>
  <c r="AN738" i="14" s="1"/>
  <c r="AL817" i="14"/>
  <c r="AN817" i="14" s="1"/>
  <c r="AL553" i="14"/>
  <c r="AN553" i="14" s="1"/>
  <c r="AL374" i="14"/>
  <c r="AN374" i="14" s="1"/>
  <c r="AL335" i="14"/>
  <c r="AN335" i="14" s="1"/>
  <c r="AL416" i="14"/>
  <c r="AL936" i="14"/>
  <c r="AN936" i="14" s="1"/>
  <c r="AL869" i="14"/>
  <c r="AN869" i="14" s="1"/>
  <c r="AL997" i="14"/>
  <c r="AN997" i="14" s="1"/>
  <c r="AL747" i="14"/>
  <c r="AN747" i="14" s="1"/>
  <c r="AL576" i="14"/>
  <c r="AN576" i="14" s="1"/>
  <c r="AL748" i="14"/>
  <c r="AN748" i="14" s="1"/>
  <c r="AL1075" i="14"/>
  <c r="AN1075" i="14" s="1"/>
  <c r="AL573" i="14"/>
  <c r="AN573" i="14" s="1"/>
  <c r="AL677" i="14"/>
  <c r="AN677" i="14" s="1"/>
  <c r="AL820" i="14"/>
  <c r="AN820" i="14" s="1"/>
  <c r="AL324" i="14"/>
  <c r="AN324" i="14" s="1"/>
  <c r="AL269" i="14"/>
  <c r="AN269" i="14" s="1"/>
  <c r="AL502" i="14"/>
  <c r="AN502" i="14" s="1"/>
  <c r="AL945" i="14"/>
  <c r="AN945" i="14" s="1"/>
  <c r="AL294" i="14"/>
  <c r="AN294" i="14" s="1"/>
  <c r="AL932" i="14"/>
  <c r="AN932" i="14" s="1"/>
  <c r="AL560" i="14"/>
  <c r="AN560" i="14" s="1"/>
  <c r="AL602" i="14"/>
  <c r="AL1072" i="14"/>
  <c r="AN1072" i="14" s="1"/>
  <c r="AL224" i="14"/>
  <c r="AN224" i="14" s="1"/>
  <c r="AL274" i="14"/>
  <c r="AN274" i="14" s="1"/>
  <c r="AL343" i="14"/>
  <c r="AN343" i="14" s="1"/>
  <c r="AL448" i="14"/>
  <c r="AN448" i="14" s="1"/>
  <c r="AL632" i="14"/>
  <c r="AN632" i="14" s="1"/>
  <c r="AL751" i="14"/>
  <c r="AN751" i="14" s="1"/>
  <c r="AL231" i="14"/>
  <c r="AN231" i="14" s="1"/>
  <c r="AL441" i="14"/>
  <c r="AN441" i="14" s="1"/>
  <c r="AL366" i="14"/>
  <c r="AN366" i="14" s="1"/>
  <c r="AL382" i="14"/>
  <c r="AN382" i="14" s="1"/>
  <c r="AL795" i="14"/>
  <c r="AN795" i="14" s="1"/>
  <c r="AL460" i="14"/>
  <c r="AN460" i="14" s="1"/>
  <c r="AL1048" i="14"/>
  <c r="AN1048" i="14" s="1"/>
  <c r="AL1050" i="14"/>
  <c r="AN1050" i="14" s="1"/>
  <c r="AL742" i="14"/>
  <c r="AN742" i="14" s="1"/>
  <c r="AL171" i="14"/>
  <c r="AN171" i="14" s="1"/>
  <c r="AL267" i="14"/>
  <c r="AN267" i="14" s="1"/>
  <c r="AL339" i="14"/>
  <c r="AN339" i="14" s="1"/>
  <c r="AL428" i="14"/>
  <c r="AN428" i="14" s="1"/>
  <c r="AL631" i="14"/>
  <c r="AN631" i="14" s="1"/>
  <c r="AL814" i="14"/>
  <c r="AN814" i="14" s="1"/>
  <c r="AK68" i="14"/>
  <c r="AK1080" i="14"/>
  <c r="AK1064" i="14"/>
  <c r="AK969" i="14"/>
  <c r="AK1035" i="14"/>
  <c r="AK1079" i="14"/>
  <c r="AK1010" i="14"/>
  <c r="AK1025" i="14"/>
  <c r="AK1004" i="14"/>
  <c r="AK1019" i="14"/>
  <c r="AK968" i="14"/>
  <c r="AK1073" i="14"/>
  <c r="AK1066" i="14"/>
  <c r="AK1062" i="14"/>
  <c r="AK1082" i="14"/>
  <c r="AK1003" i="14"/>
  <c r="AK967" i="14"/>
  <c r="AK911" i="14"/>
  <c r="AK917" i="14"/>
  <c r="AK977" i="14"/>
  <c r="AK921" i="14"/>
  <c r="AK914" i="14"/>
  <c r="AK1041" i="14"/>
  <c r="AL68" i="14"/>
  <c r="AN68" i="14" s="1"/>
  <c r="AL1080" i="14"/>
  <c r="AN1080" i="14" s="1"/>
  <c r="AL1064" i="14"/>
  <c r="AN1064" i="14" s="1"/>
  <c r="AL969" i="14"/>
  <c r="AN969" i="14" s="1"/>
  <c r="AL1035" i="14"/>
  <c r="AN1035" i="14" s="1"/>
  <c r="AL1010" i="14"/>
  <c r="AN1010" i="14" s="1"/>
  <c r="AL1025" i="14"/>
  <c r="AN1025" i="14" s="1"/>
  <c r="AL1004" i="14"/>
  <c r="AN1004" i="14" s="1"/>
  <c r="AL1019" i="14"/>
  <c r="AN1019" i="14" s="1"/>
  <c r="AL968" i="14"/>
  <c r="AN968" i="14" s="1"/>
  <c r="AL1073" i="14"/>
  <c r="AL1066" i="14"/>
  <c r="AN1066" i="14" s="1"/>
  <c r="AL1062" i="14"/>
  <c r="AN1062" i="14" s="1"/>
  <c r="AL1082" i="14"/>
  <c r="AN1082" i="14" s="1"/>
  <c r="AL917" i="14"/>
  <c r="AN917" i="14" s="1"/>
  <c r="AL977" i="14"/>
  <c r="AN977" i="14" s="1"/>
  <c r="AL921" i="14"/>
  <c r="AN921" i="14" s="1"/>
  <c r="AL914" i="14"/>
  <c r="AL927" i="14"/>
  <c r="AN927" i="14" s="1"/>
  <c r="AL1034" i="14"/>
  <c r="AL1033" i="14"/>
  <c r="AN1033" i="14" s="1"/>
  <c r="AL931" i="14"/>
  <c r="AN931" i="14" s="1"/>
  <c r="AL1055" i="14"/>
  <c r="AN1055" i="14" s="1"/>
  <c r="AL722" i="14"/>
  <c r="AN722" i="14" s="1"/>
  <c r="AL849" i="14"/>
  <c r="AN849" i="14" s="1"/>
  <c r="AL848" i="14"/>
  <c r="AN848" i="14" s="1"/>
  <c r="AL699" i="14"/>
  <c r="AN699" i="14" s="1"/>
  <c r="AL868" i="14"/>
  <c r="AN868" i="14" s="1"/>
  <c r="AL1017" i="14"/>
  <c r="AN1017" i="14" s="1"/>
  <c r="AL691" i="14"/>
  <c r="AL693" i="14"/>
  <c r="AN693" i="14" s="1"/>
  <c r="AL833" i="14"/>
  <c r="AN833" i="14" s="1"/>
  <c r="AL703" i="14"/>
  <c r="AN703" i="14" s="1"/>
  <c r="AL696" i="14"/>
  <c r="AL854" i="14"/>
  <c r="AN854" i="14" s="1"/>
  <c r="AL687" i="14"/>
  <c r="AN687" i="14" s="1"/>
  <c r="AL698" i="14"/>
  <c r="AN698" i="14" s="1"/>
  <c r="AL1079" i="14"/>
  <c r="AN1079" i="14" s="1"/>
  <c r="AL1003" i="14"/>
  <c r="AL967" i="14"/>
  <c r="AN967" i="14" s="1"/>
  <c r="AL911" i="14"/>
  <c r="AN911" i="14" s="1"/>
  <c r="AL1041" i="14"/>
  <c r="AN1041" i="14" s="1"/>
  <c r="AK1022" i="14"/>
  <c r="AK1021" i="14"/>
  <c r="AK1074" i="14"/>
  <c r="AK1024" i="14"/>
  <c r="AK1020" i="14"/>
  <c r="AK1027" i="14"/>
  <c r="AK966" i="14"/>
  <c r="AK1028" i="14"/>
  <c r="AK1002" i="14"/>
  <c r="AK1032" i="14"/>
  <c r="AK1042" i="14"/>
  <c r="AK1088" i="14"/>
  <c r="AK1085" i="14"/>
  <c r="AK1067" i="14"/>
  <c r="AK961" i="14"/>
  <c r="AK912" i="14"/>
  <c r="AK922" i="14"/>
  <c r="AK986" i="14"/>
  <c r="AK915" i="14"/>
  <c r="AK931" i="14"/>
  <c r="AK722" i="14"/>
  <c r="AK849" i="14"/>
  <c r="AK848" i="14"/>
  <c r="AK699" i="14"/>
  <c r="AK868" i="14"/>
  <c r="AK691" i="14"/>
  <c r="AK693" i="14"/>
  <c r="AK833" i="14"/>
  <c r="AK703" i="14"/>
  <c r="AK696" i="14"/>
  <c r="AK854" i="14"/>
  <c r="AK687" i="14"/>
  <c r="AK698" i="14"/>
  <c r="AK832" i="14"/>
  <c r="AK783" i="14"/>
  <c r="AK716" i="14"/>
  <c r="AK595" i="14"/>
  <c r="AK753" i="14"/>
  <c r="AK523" i="14"/>
  <c r="AK707" i="14"/>
  <c r="AK581" i="14"/>
  <c r="AK549" i="14"/>
  <c r="AK690" i="14"/>
  <c r="AK731" i="14"/>
  <c r="AK710" i="14"/>
  <c r="AK864" i="14"/>
  <c r="AK499" i="14"/>
  <c r="AK626" i="14"/>
  <c r="AK458" i="14"/>
  <c r="AK513" i="14"/>
  <c r="AK446" i="14"/>
  <c r="AK470" i="14"/>
  <c r="AK674" i="14"/>
  <c r="AK367" i="14"/>
  <c r="AK351" i="14"/>
  <c r="AK296" i="14"/>
  <c r="AK300" i="14"/>
  <c r="AK334" i="14"/>
  <c r="AK291" i="14"/>
  <c r="AK199" i="14"/>
  <c r="AK225" i="14"/>
  <c r="AK173" i="14"/>
  <c r="AK201" i="14"/>
  <c r="AL236" i="14"/>
  <c r="AN236" i="14" s="1"/>
  <c r="AL896" i="14"/>
  <c r="AL375" i="14"/>
  <c r="AL559" i="14"/>
  <c r="AN559" i="14" s="1"/>
  <c r="AL452" i="14"/>
  <c r="AN452" i="14" s="1"/>
  <c r="AL688" i="14"/>
  <c r="AN688" i="14" s="1"/>
  <c r="AK95" i="14"/>
  <c r="AL230" i="14"/>
  <c r="AN230" i="14" s="1"/>
  <c r="AL211" i="14"/>
  <c r="AN211" i="14" s="1"/>
  <c r="AL223" i="14"/>
  <c r="AN223" i="14" s="1"/>
  <c r="AL293" i="14"/>
  <c r="AL417" i="14"/>
  <c r="AN417" i="14" s="1"/>
  <c r="AL360" i="14"/>
  <c r="AN360" i="14" s="1"/>
  <c r="AL557" i="14"/>
  <c r="AN557" i="14" s="1"/>
  <c r="AL832" i="14"/>
  <c r="AN832" i="14" s="1"/>
  <c r="AL866" i="14"/>
  <c r="AN866" i="14" s="1"/>
  <c r="AL783" i="14"/>
  <c r="AN783" i="14" s="1"/>
  <c r="AL716" i="14"/>
  <c r="AN716" i="14" s="1"/>
  <c r="AL948" i="14"/>
  <c r="AN948" i="14" s="1"/>
  <c r="AL595" i="14"/>
  <c r="AN595" i="14" s="1"/>
  <c r="AL753" i="14"/>
  <c r="AN753" i="14" s="1"/>
  <c r="AL523" i="14"/>
  <c r="AN523" i="14" s="1"/>
  <c r="AL862" i="14"/>
  <c r="AL707" i="14"/>
  <c r="AL821" i="14"/>
  <c r="AN821" i="14" s="1"/>
  <c r="AL581" i="14"/>
  <c r="AN581" i="14" s="1"/>
  <c r="AL549" i="14"/>
  <c r="AN549" i="14" s="1"/>
  <c r="AL690" i="14"/>
  <c r="AN690" i="14" s="1"/>
  <c r="AL1026" i="14"/>
  <c r="AN1026" i="14" s="1"/>
  <c r="AL717" i="14"/>
  <c r="AN717" i="14" s="1"/>
  <c r="AL731" i="14"/>
  <c r="AN731" i="14" s="1"/>
  <c r="AL1015" i="14"/>
  <c r="AN1015" i="14" s="1"/>
  <c r="AL710" i="14"/>
  <c r="AL1078" i="14"/>
  <c r="AN1078" i="14" s="1"/>
  <c r="AL864" i="14"/>
  <c r="AN864" i="14" s="1"/>
  <c r="AL499" i="14"/>
  <c r="AN499" i="14" s="1"/>
  <c r="AL626" i="14"/>
  <c r="AN626" i="14" s="1"/>
  <c r="AL458" i="14"/>
  <c r="AN458" i="14" s="1"/>
  <c r="AL789" i="14"/>
  <c r="AN789" i="14" s="1"/>
  <c r="AL513" i="14"/>
  <c r="AN513" i="14" s="1"/>
  <c r="AL603" i="14"/>
  <c r="AN603" i="14" s="1"/>
  <c r="AL446" i="14"/>
  <c r="AN446" i="14" s="1"/>
  <c r="AL470" i="14"/>
  <c r="AN470" i="14" s="1"/>
  <c r="AL711" i="14"/>
  <c r="AN711" i="14" s="1"/>
  <c r="AL838" i="14"/>
  <c r="AN838" i="14" s="1"/>
  <c r="AL810" i="14"/>
  <c r="AN810" i="14" s="1"/>
  <c r="AL367" i="14"/>
  <c r="AN367" i="14" s="1"/>
  <c r="AL351" i="14"/>
  <c r="AN351" i="14" s="1"/>
  <c r="AL405" i="14"/>
  <c r="AL412" i="14"/>
  <c r="AN412" i="14" s="1"/>
  <c r="AL951" i="14"/>
  <c r="AN951" i="14" s="1"/>
  <c r="AL989" i="14"/>
  <c r="AN989" i="14" s="1"/>
  <c r="AL935" i="14"/>
  <c r="AN935" i="14" s="1"/>
  <c r="AL853" i="14"/>
  <c r="AN853" i="14" s="1"/>
  <c r="AL1053" i="14"/>
  <c r="AN1053" i="14" s="1"/>
  <c r="AL671" i="14"/>
  <c r="AL734" i="14"/>
  <c r="AN734" i="14" s="1"/>
  <c r="AL860" i="14"/>
  <c r="AN860" i="14" s="1"/>
  <c r="AL1068" i="14"/>
  <c r="AN1068" i="14" s="1"/>
  <c r="AL296" i="14"/>
  <c r="AN296" i="14" s="1"/>
  <c r="AL781" i="14"/>
  <c r="AN781" i="14" s="1"/>
  <c r="AL516" i="14"/>
  <c r="AN516" i="14" s="1"/>
  <c r="AL456" i="14"/>
  <c r="AN456" i="14" s="1"/>
  <c r="AL300" i="14"/>
  <c r="AN300" i="14" s="1"/>
  <c r="AL421" i="14"/>
  <c r="AN421" i="14" s="1"/>
  <c r="AL944" i="14"/>
  <c r="AN944" i="14" s="1"/>
  <c r="AL517" i="14"/>
  <c r="AN517" i="14" s="1"/>
  <c r="AL721" i="14"/>
  <c r="AN721" i="14" s="1"/>
  <c r="AL312" i="14"/>
  <c r="AL426" i="14"/>
  <c r="AL785" i="14"/>
  <c r="AN785" i="14" s="1"/>
  <c r="AL601" i="14"/>
  <c r="AN601" i="14" s="1"/>
  <c r="AL992" i="14"/>
  <c r="AN992" i="14" s="1"/>
  <c r="AL660" i="14"/>
  <c r="AN660" i="14" s="1"/>
  <c r="AL292" i="14"/>
  <c r="AN292" i="14" s="1"/>
  <c r="AL365" i="14"/>
  <c r="AN365" i="14" s="1"/>
  <c r="AL792" i="14"/>
  <c r="AN792" i="14" s="1"/>
  <c r="AL587" i="14"/>
  <c r="AN587" i="14" s="1"/>
  <c r="AL685" i="14"/>
  <c r="AN685" i="14" s="1"/>
  <c r="AL524" i="14"/>
  <c r="AN524" i="14" s="1"/>
  <c r="AL975" i="14"/>
  <c r="AN975" i="14" s="1"/>
  <c r="AL173" i="14"/>
  <c r="AN173" i="14" s="1"/>
  <c r="AL420" i="14"/>
  <c r="AN420" i="14" s="1"/>
  <c r="AL240" i="14"/>
  <c r="AN240" i="14" s="1"/>
  <c r="AL272" i="14"/>
  <c r="AN272" i="14" s="1"/>
  <c r="AK984" i="14"/>
  <c r="AK952" i="14"/>
  <c r="AK713" i="14"/>
  <c r="AK729" i="14"/>
  <c r="AK658" i="14"/>
  <c r="AK826" i="14"/>
  <c r="AK676" i="14"/>
  <c r="AK843" i="14"/>
  <c r="AK705" i="14"/>
  <c r="AK816" i="14"/>
  <c r="AK812" i="14"/>
  <c r="AK818" i="14"/>
  <c r="AK665" i="14"/>
  <c r="AK819" i="14"/>
  <c r="AK943" i="14"/>
  <c r="AK746" i="14"/>
  <c r="AK628" i="14"/>
  <c r="AK625" i="14"/>
  <c r="AK663" i="14"/>
  <c r="AK562" i="14"/>
  <c r="AK551" i="14"/>
  <c r="AK659" i="14"/>
  <c r="AK566" i="14"/>
  <c r="AK577" i="14"/>
  <c r="AK556" i="14"/>
  <c r="AK668" i="14"/>
  <c r="AK570" i="14"/>
  <c r="AK586" i="14"/>
  <c r="AK588" i="14"/>
  <c r="AK526" i="14"/>
  <c r="AK554" i="14"/>
  <c r="AK583" i="14"/>
  <c r="AK591" i="14"/>
  <c r="AK461" i="14"/>
  <c r="AK408" i="14"/>
  <c r="AK315" i="14"/>
  <c r="AK227" i="14"/>
  <c r="AK233" i="14"/>
  <c r="AL675" i="14"/>
  <c r="AN675" i="14" s="1"/>
  <c r="AL794" i="14"/>
  <c r="AN794" i="14" s="1"/>
  <c r="AL752" i="14"/>
  <c r="AN752" i="14" s="1"/>
  <c r="AL514" i="14"/>
  <c r="AN514" i="14" s="1"/>
  <c r="AK712" i="14"/>
  <c r="AL244" i="14"/>
  <c r="AN244" i="14" s="1"/>
  <c r="AL254" i="14"/>
  <c r="AN254" i="14" s="1"/>
  <c r="AK745" i="14"/>
  <c r="AL411" i="14"/>
  <c r="AN411" i="14" s="1"/>
  <c r="AL377" i="14"/>
  <c r="AN377" i="14" s="1"/>
  <c r="AL895" i="14"/>
  <c r="AN895" i="14" s="1"/>
  <c r="AL268" i="14"/>
  <c r="AN268" i="14" s="1"/>
  <c r="AK444" i="14"/>
  <c r="AL317" i="14"/>
  <c r="AN317" i="14" s="1"/>
  <c r="AL311" i="14"/>
  <c r="AN311" i="14" s="1"/>
  <c r="AK194" i="14"/>
  <c r="AL197" i="14"/>
  <c r="AN197" i="14" s="1"/>
  <c r="AK94" i="14"/>
  <c r="AK48" i="14"/>
  <c r="AL63" i="14"/>
  <c r="AN63" i="14" s="1"/>
  <c r="AL11" i="14"/>
  <c r="AN11" i="14" s="1"/>
  <c r="AL376" i="14"/>
  <c r="AN376" i="14" s="1"/>
  <c r="AL61" i="14"/>
  <c r="AN61" i="14" s="1"/>
  <c r="AL316" i="14"/>
  <c r="AN316" i="14" s="1"/>
  <c r="AL372" i="14"/>
  <c r="AN372" i="14" s="1"/>
  <c r="AL736" i="14"/>
  <c r="AN736" i="14" s="1"/>
  <c r="AL249" i="14"/>
  <c r="AN249" i="14" s="1"/>
  <c r="AL336" i="14"/>
  <c r="AN336" i="14" s="1"/>
  <c r="AL373" i="14"/>
  <c r="AN373" i="14" s="1"/>
  <c r="AL596" i="14"/>
  <c r="AN596" i="14" s="1"/>
  <c r="AL473" i="14"/>
  <c r="AN473" i="14" s="1"/>
  <c r="AL720" i="14"/>
  <c r="AN720" i="14" s="1"/>
  <c r="AL750" i="14"/>
  <c r="AN750" i="14" s="1"/>
  <c r="AL898" i="14"/>
  <c r="AN898" i="14" s="1"/>
  <c r="AL1006" i="14"/>
  <c r="AN1006" i="14" s="1"/>
  <c r="AL247" i="14"/>
  <c r="AN247" i="14" s="1"/>
  <c r="AL350" i="14"/>
  <c r="AN350" i="14" s="1"/>
  <c r="AL988" i="14"/>
  <c r="AN988" i="14" s="1"/>
  <c r="AL740" i="14"/>
  <c r="AN740" i="14" s="1"/>
  <c r="AL476" i="14"/>
  <c r="AN476" i="14" s="1"/>
  <c r="AL467" i="14"/>
  <c r="AN467" i="14" s="1"/>
  <c r="AL851" i="14"/>
  <c r="AN851" i="14" s="1"/>
  <c r="AL457" i="14"/>
  <c r="AN457" i="14" s="1"/>
  <c r="AL465" i="14"/>
  <c r="AN465" i="14" s="1"/>
  <c r="AL309" i="14"/>
  <c r="AN309" i="14" s="1"/>
  <c r="AL427" i="14"/>
  <c r="AN427" i="14" s="1"/>
  <c r="AL712" i="14"/>
  <c r="AN712" i="14" s="1"/>
  <c r="AL238" i="14"/>
  <c r="AN238" i="14" s="1"/>
  <c r="AL210" i="14"/>
  <c r="AL745" i="14"/>
  <c r="AN745" i="14" s="1"/>
  <c r="AL111" i="14"/>
  <c r="AN111" i="14" s="1"/>
  <c r="AL415" i="14"/>
  <c r="AK228" i="14"/>
  <c r="AK135" i="14"/>
  <c r="AL2" i="14"/>
  <c r="AL3" i="14"/>
  <c r="AL979" i="14"/>
  <c r="AL1012" i="14"/>
  <c r="AN1012" i="14" s="1"/>
  <c r="AL1038" i="14"/>
  <c r="AN1038" i="14" s="1"/>
  <c r="AL1065" i="14"/>
  <c r="AN1065" i="14" s="1"/>
  <c r="AL1013" i="14"/>
  <c r="AN1013" i="14" s="1"/>
  <c r="AL1023" i="14"/>
  <c r="AN1023" i="14" s="1"/>
  <c r="AL980" i="14"/>
  <c r="AL1076" i="14"/>
  <c r="AN1076" i="14" s="1"/>
  <c r="AL1086" i="14"/>
  <c r="AN1086" i="14" s="1"/>
  <c r="AL1096" i="14"/>
  <c r="AN1096" i="14" s="1"/>
  <c r="AL1040" i="14"/>
  <c r="AN1040" i="14" s="1"/>
  <c r="AL990" i="14"/>
  <c r="AN990" i="14" s="1"/>
  <c r="AL1081" i="14"/>
  <c r="AN1081" i="14" s="1"/>
  <c r="AL926" i="14"/>
  <c r="AN926" i="14" s="1"/>
  <c r="AL918" i="14"/>
  <c r="AN918" i="14" s="1"/>
  <c r="AL924" i="14"/>
  <c r="AN924" i="14" s="1"/>
  <c r="AL920" i="14"/>
  <c r="AN920" i="14" s="1"/>
  <c r="AL930" i="14"/>
  <c r="AL910" i="14"/>
  <c r="AL1036" i="14"/>
  <c r="AN1036" i="14" s="1"/>
  <c r="AL1031" i="14"/>
  <c r="AN1031" i="14" s="1"/>
  <c r="AL1052" i="14"/>
  <c r="AN1052" i="14" s="1"/>
  <c r="AL962" i="14"/>
  <c r="AN962" i="14" s="1"/>
  <c r="AL928" i="14"/>
  <c r="AN928" i="14" s="1"/>
  <c r="AL661" i="14"/>
  <c r="AN661" i="14" s="1"/>
  <c r="AL726" i="14"/>
  <c r="AN726" i="14" s="1"/>
  <c r="AL733" i="14"/>
  <c r="AN733" i="14" s="1"/>
  <c r="AL847" i="14"/>
  <c r="AN847" i="14" s="1"/>
  <c r="AL689" i="14"/>
  <c r="AN689" i="14" s="1"/>
  <c r="AL700" i="14"/>
  <c r="AN700" i="14" s="1"/>
  <c r="AL813" i="14"/>
  <c r="AN813" i="14" s="1"/>
  <c r="AL857" i="14"/>
  <c r="AN857" i="14" s="1"/>
  <c r="AL662" i="14"/>
  <c r="AN662" i="14" s="1"/>
  <c r="AL715" i="14"/>
  <c r="AL1045" i="14"/>
  <c r="AL735" i="14"/>
  <c r="AN735" i="14" s="1"/>
  <c r="AL727" i="14"/>
  <c r="AN727" i="14" s="1"/>
  <c r="AL718" i="14"/>
  <c r="AN718" i="14" s="1"/>
  <c r="AL953" i="14"/>
  <c r="AN953" i="14" s="1"/>
  <c r="AL946" i="14"/>
  <c r="AN946" i="14" s="1"/>
  <c r="AL1047" i="14"/>
  <c r="AN1047" i="14" s="1"/>
  <c r="AL520" i="14"/>
  <c r="AN520" i="14" s="1"/>
  <c r="AL964" i="14"/>
  <c r="AN964" i="14" s="1"/>
  <c r="AL867" i="14"/>
  <c r="AN867" i="14" s="1"/>
  <c r="AL723" i="14"/>
  <c r="AN723" i="14" s="1"/>
  <c r="AL564" i="14"/>
  <c r="AN564" i="14" s="1"/>
  <c r="AL569" i="14"/>
  <c r="AN569" i="14" s="1"/>
  <c r="AK958" i="14"/>
  <c r="AK973" i="14"/>
  <c r="AK1043" i="14"/>
  <c r="AK1007" i="14"/>
  <c r="AK1005" i="14"/>
  <c r="AK1077" i="14"/>
  <c r="AK1063" i="14"/>
  <c r="AK1008" i="14"/>
  <c r="AK1070" i="14"/>
  <c r="AK1046" i="14"/>
  <c r="AK1011" i="14"/>
  <c r="AK1030" i="14"/>
  <c r="AK960" i="14"/>
  <c r="AK1018" i="14"/>
  <c r="AK1044" i="14"/>
  <c r="AK957" i="14"/>
  <c r="AK919" i="14"/>
  <c r="AK970" i="14"/>
  <c r="AK916" i="14"/>
  <c r="AK959" i="14"/>
  <c r="AK925" i="14"/>
  <c r="AK934" i="14"/>
  <c r="AK790" i="14"/>
  <c r="AK845" i="14"/>
  <c r="AK871" i="14"/>
  <c r="AK730" i="14"/>
  <c r="AK858" i="14"/>
  <c r="AK669" i="14"/>
  <c r="AK842" i="14"/>
  <c r="AK831" i="14"/>
  <c r="AK823" i="14"/>
  <c r="AK839" i="14"/>
  <c r="AK830" i="14"/>
  <c r="AK822" i="14"/>
  <c r="AK702" i="14"/>
  <c r="AK897" i="14"/>
  <c r="AK757" i="14"/>
  <c r="AK522" i="14"/>
  <c r="AK630" i="14"/>
  <c r="AK580" i="14"/>
  <c r="AK714" i="14"/>
  <c r="AK572" i="14"/>
  <c r="AK697" i="14"/>
  <c r="AK732" i="14"/>
  <c r="AK571" i="14"/>
  <c r="AK563" i="14"/>
  <c r="AK582" i="14"/>
  <c r="AK840" i="14"/>
  <c r="AK500" i="14"/>
  <c r="AK466" i="14"/>
  <c r="AK474" i="14"/>
  <c r="AK410" i="14"/>
  <c r="AK374" i="14"/>
  <c r="AK335" i="14"/>
  <c r="AK357" i="14"/>
  <c r="AK324" i="14"/>
  <c r="AK269" i="14"/>
  <c r="AK294" i="14"/>
  <c r="AK224" i="14"/>
  <c r="AK274" i="14"/>
  <c r="AK511" i="14"/>
  <c r="AK221" i="14"/>
  <c r="AL987" i="14"/>
  <c r="AN987" i="14" s="1"/>
  <c r="AL787" i="14"/>
  <c r="AL706" i="14"/>
  <c r="AN706" i="14" s="1"/>
  <c r="AL861" i="14"/>
  <c r="AN861" i="14" s="1"/>
  <c r="AL686" i="14"/>
  <c r="AN686" i="14" s="1"/>
  <c r="AL1029" i="14"/>
  <c r="AN1029" i="14" s="1"/>
  <c r="AL567" i="14"/>
  <c r="AN567" i="14" s="1"/>
  <c r="AL578" i="14"/>
  <c r="AL701" i="14"/>
  <c r="AN701" i="14" s="1"/>
  <c r="AL692" i="14"/>
  <c r="AN692" i="14" s="1"/>
  <c r="AL575" i="14"/>
  <c r="AL550" i="14"/>
  <c r="AN550" i="14" s="1"/>
  <c r="AL1071" i="14"/>
  <c r="AN1071" i="14" s="1"/>
  <c r="AL844" i="14"/>
  <c r="AN844" i="14" s="1"/>
  <c r="AL501" i="14"/>
  <c r="AL510" i="14"/>
  <c r="AN510" i="14" s="1"/>
  <c r="AL627" i="14"/>
  <c r="AN627" i="14" s="1"/>
  <c r="AL443" i="14"/>
  <c r="AN443" i="14" s="1"/>
  <c r="AL515" i="14"/>
  <c r="AN515" i="14" s="1"/>
  <c r="AL950" i="14"/>
  <c r="AN950" i="14" s="1"/>
  <c r="AL624" i="14"/>
  <c r="AN624" i="14" s="1"/>
  <c r="AL558" i="14"/>
  <c r="AN558" i="14" s="1"/>
  <c r="AL589" i="14"/>
  <c r="AN589" i="14" s="1"/>
  <c r="AL728" i="14"/>
  <c r="AN728" i="14" s="1"/>
  <c r="AL837" i="14"/>
  <c r="AN837" i="14" s="1"/>
  <c r="AL666" i="14"/>
  <c r="AN666" i="14" s="1"/>
  <c r="AL841" i="14"/>
  <c r="AN841" i="14" s="1"/>
  <c r="AL347" i="14"/>
  <c r="AN347" i="14" s="1"/>
  <c r="AL929" i="14"/>
  <c r="AN929" i="14" s="1"/>
  <c r="AL413" i="14"/>
  <c r="AN413" i="14" s="1"/>
  <c r="AL633" i="14"/>
  <c r="AN633" i="14" s="1"/>
  <c r="AL793" i="14"/>
  <c r="AL680" i="14"/>
  <c r="AN680" i="14" s="1"/>
  <c r="AL836" i="14"/>
  <c r="AN836" i="14" s="1"/>
  <c r="AL1069" i="14"/>
  <c r="AN1069" i="14" s="1"/>
  <c r="AL574" i="14"/>
  <c r="AN574" i="14" s="1"/>
  <c r="AL829" i="14"/>
  <c r="AN829" i="14" s="1"/>
  <c r="AL704" i="14"/>
  <c r="AN704" i="14" s="1"/>
  <c r="AL850" i="14"/>
  <c r="AN850" i="14" s="1"/>
  <c r="AL307" i="14"/>
  <c r="AN307" i="14" s="1"/>
  <c r="AL279" i="14"/>
  <c r="AN279" i="14" s="1"/>
  <c r="AL901" i="14"/>
  <c r="AN901" i="14" s="1"/>
  <c r="AL369" i="14"/>
  <c r="AN369" i="14" s="1"/>
  <c r="AL349" i="14"/>
  <c r="AN349" i="14" s="1"/>
  <c r="AL345" i="14"/>
  <c r="AN345" i="14" s="1"/>
  <c r="AL870" i="14"/>
  <c r="AN870" i="14" s="1"/>
  <c r="AL1054" i="14"/>
  <c r="AN1054" i="14" s="1"/>
  <c r="AL724" i="14"/>
  <c r="AN724" i="14" s="1"/>
  <c r="AL782" i="14"/>
  <c r="AN782" i="14" s="1"/>
  <c r="AL348" i="14"/>
  <c r="AN348" i="14" s="1"/>
  <c r="AL342" i="14"/>
  <c r="AN342" i="14" s="1"/>
  <c r="AL597" i="14"/>
  <c r="AN597" i="14" s="1"/>
  <c r="AL754" i="14"/>
  <c r="AN754" i="14" s="1"/>
  <c r="AL695" i="14"/>
  <c r="AN695" i="14" s="1"/>
  <c r="AL590" i="14"/>
  <c r="AN590" i="14" s="1"/>
  <c r="AL297" i="14"/>
  <c r="AN297" i="14" s="1"/>
  <c r="AL302" i="14"/>
  <c r="AN302" i="14" s="1"/>
  <c r="AL453" i="14"/>
  <c r="AN453" i="14" s="1"/>
  <c r="AL902" i="14"/>
  <c r="AN902" i="14" s="1"/>
  <c r="AL1056" i="14"/>
  <c r="AN1056" i="14" s="1"/>
  <c r="AL519" i="14"/>
  <c r="AN519" i="14" s="1"/>
  <c r="AL579" i="14"/>
  <c r="AN579" i="14" s="1"/>
  <c r="AL673" i="14"/>
  <c r="AN673" i="14" s="1"/>
  <c r="AL219" i="14"/>
  <c r="AL241" i="14"/>
  <c r="AN241" i="14" s="1"/>
  <c r="AL424" i="14"/>
  <c r="AN424" i="14" s="1"/>
  <c r="AL475" i="14"/>
  <c r="AL469" i="14"/>
  <c r="AN469" i="14" s="1"/>
  <c r="AL1037" i="14"/>
  <c r="AN1037" i="14" s="1"/>
  <c r="AL565" i="14"/>
  <c r="AN565" i="14" s="1"/>
  <c r="AL278" i="14"/>
  <c r="AN278" i="14" s="1"/>
  <c r="AL356" i="14"/>
  <c r="AN356" i="14" s="1"/>
  <c r="AL423" i="14"/>
  <c r="AN423" i="14" s="1"/>
  <c r="AL468" i="14"/>
  <c r="AN468" i="14" s="1"/>
  <c r="AL672" i="14"/>
  <c r="AN672" i="14" s="1"/>
  <c r="AL599" i="14"/>
  <c r="AN599" i="14" s="1"/>
  <c r="AK171" i="14"/>
  <c r="AK142" i="14"/>
  <c r="AK143" i="14"/>
  <c r="AK121" i="14"/>
  <c r="AL24" i="14"/>
  <c r="AN24" i="14" s="1"/>
  <c r="AL29" i="14"/>
  <c r="AN29" i="14" s="1"/>
  <c r="AL245" i="14"/>
  <c r="AN245" i="14" s="1"/>
  <c r="AL232" i="14"/>
  <c r="AN232" i="14" s="1"/>
  <c r="AL425" i="14"/>
  <c r="AN425" i="14" s="1"/>
  <c r="AL471" i="14"/>
  <c r="AN471" i="14" s="1"/>
  <c r="AL178" i="14"/>
  <c r="AN178" i="14" s="1"/>
  <c r="AL894" i="14"/>
  <c r="AN894" i="14" s="1"/>
  <c r="AL503" i="14"/>
  <c r="AN503" i="14" s="1"/>
  <c r="AL172" i="14"/>
  <c r="AN172" i="14" s="1"/>
  <c r="AL463" i="14"/>
  <c r="AN463" i="14" s="1"/>
  <c r="AL472" i="14"/>
  <c r="AN472" i="14" s="1"/>
  <c r="AL679" i="14"/>
  <c r="AN679" i="14" s="1"/>
  <c r="AL250" i="14"/>
  <c r="AN250" i="14" s="1"/>
  <c r="AL741" i="14"/>
  <c r="AN741" i="14" s="1"/>
  <c r="AL998" i="14"/>
  <c r="AL239" i="14"/>
  <c r="AN239" i="14" s="1"/>
  <c r="AL872" i="14"/>
  <c r="AN872" i="14" s="1"/>
  <c r="AL664" i="14"/>
  <c r="AN664" i="14" s="1"/>
  <c r="AL451" i="14"/>
  <c r="AN451" i="14" s="1"/>
  <c r="AL243" i="14"/>
  <c r="AN243" i="14" s="1"/>
  <c r="AL508" i="14"/>
  <c r="AN508" i="14" s="1"/>
  <c r="AL246" i="14"/>
  <c r="AN246" i="14" s="1"/>
  <c r="AL277" i="14"/>
  <c r="AN277" i="14" s="1"/>
  <c r="AL552" i="14"/>
  <c r="AN552" i="14" s="1"/>
  <c r="AL70" i="14"/>
  <c r="AN70" i="14" s="1"/>
  <c r="AL370" i="14"/>
  <c r="AN370" i="14" s="1"/>
  <c r="AL304" i="14"/>
  <c r="AN304" i="14" s="1"/>
  <c r="AK29" i="14"/>
  <c r="AK797" i="14"/>
  <c r="AK42" i="14"/>
  <c r="AL256" i="14"/>
  <c r="AN256" i="14" s="1"/>
  <c r="AL7" i="14"/>
  <c r="AN7" i="14" s="1"/>
  <c r="AK61" i="14"/>
  <c r="AK445" i="14"/>
  <c r="AP922" i="14"/>
  <c r="AP665" i="14"/>
  <c r="AP556" i="14"/>
  <c r="AL429" i="14"/>
  <c r="AN429" i="14" s="1"/>
  <c r="AL280" i="14"/>
  <c r="AL313" i="14"/>
  <c r="AN313" i="14" s="1"/>
  <c r="AL208" i="14"/>
  <c r="AN208" i="14" s="1"/>
  <c r="AL310" i="14"/>
  <c r="AN310" i="14" s="1"/>
  <c r="AL48" i="14"/>
  <c r="AN48" i="14" s="1"/>
  <c r="AK352" i="14"/>
  <c r="AK46" i="14"/>
  <c r="AK62" i="14"/>
  <c r="AK115" i="14"/>
  <c r="AK378" i="14"/>
  <c r="AK116" i="14"/>
  <c r="AL41" i="14"/>
  <c r="AN41" i="14" s="1"/>
  <c r="AL28" i="14"/>
  <c r="AN28" i="14" s="1"/>
  <c r="AK104" i="14"/>
  <c r="AK47" i="14"/>
  <c r="AL4" i="14"/>
  <c r="AN4" i="14" s="1"/>
  <c r="AL46" i="14"/>
  <c r="AN46" i="14" s="1"/>
  <c r="AL17" i="14"/>
  <c r="AP61" i="14"/>
  <c r="AF555" i="14"/>
  <c r="AP873" i="14"/>
  <c r="AP869" i="14"/>
  <c r="AP997" i="14"/>
  <c r="AP576" i="14"/>
  <c r="AP1075" i="14"/>
  <c r="AP677" i="14"/>
  <c r="AP932" i="14"/>
  <c r="AP602" i="14"/>
  <c r="AP563" i="14"/>
  <c r="AP1090" i="14"/>
  <c r="AP500" i="14"/>
  <c r="AP592" i="14"/>
  <c r="AP335" i="14"/>
  <c r="AP416" i="14"/>
  <c r="AP747" i="14"/>
  <c r="AP573" i="14"/>
  <c r="AP1072" i="14"/>
  <c r="AP274" i="14"/>
  <c r="AF967" i="14"/>
  <c r="AB967" i="14" s="1"/>
  <c r="AF1034" i="14"/>
  <c r="AB1034" i="14" s="1"/>
  <c r="AP726" i="14"/>
  <c r="AP706" i="14"/>
  <c r="AP689" i="14"/>
  <c r="AP861" i="14"/>
  <c r="AP857" i="14"/>
  <c r="AP662" i="14"/>
  <c r="AP964" i="14"/>
  <c r="AP564" i="14"/>
  <c r="AP569" i="14"/>
  <c r="AP728" i="14"/>
  <c r="AP837" i="14"/>
  <c r="AP929" i="14"/>
  <c r="AP469" i="14"/>
  <c r="AP505" i="14"/>
  <c r="AP872" i="14"/>
  <c r="AP664" i="14"/>
  <c r="AP462" i="14"/>
  <c r="AF67" i="14"/>
  <c r="AP228" i="14"/>
  <c r="AP140" i="14"/>
  <c r="AP105" i="14"/>
  <c r="AP380" i="14"/>
  <c r="AP1063" i="14"/>
  <c r="AP1070" i="14"/>
  <c r="AP1011" i="14"/>
  <c r="AP919" i="14"/>
  <c r="AP916" i="14"/>
  <c r="AP845" i="14"/>
  <c r="AP871" i="14"/>
  <c r="AP669" i="14"/>
  <c r="AP831" i="14"/>
  <c r="AP823" i="14"/>
  <c r="AP822" i="14"/>
  <c r="AP897" i="14"/>
  <c r="AP522" i="14"/>
  <c r="AN18" i="14"/>
  <c r="AP521" i="14"/>
  <c r="AP175" i="14"/>
  <c r="AP253" i="14"/>
  <c r="AP364" i="14"/>
  <c r="AP323" i="14"/>
  <c r="AP67" i="14"/>
  <c r="AP249" i="14"/>
  <c r="AP720" i="14"/>
  <c r="AP750" i="14"/>
  <c r="AP235" i="14"/>
  <c r="AP350" i="14"/>
  <c r="AP467" i="14"/>
  <c r="AP851" i="14"/>
  <c r="AP429" i="14"/>
  <c r="AP313" i="14"/>
  <c r="AP62" i="14"/>
  <c r="AP570" i="14"/>
  <c r="AP18" i="14"/>
  <c r="AP958" i="14"/>
  <c r="AP580" i="14"/>
  <c r="AP697" i="14"/>
  <c r="AP732" i="14"/>
  <c r="AP223" i="14"/>
  <c r="AP449" i="14"/>
  <c r="AP293" i="14"/>
  <c r="AP417" i="14"/>
  <c r="AP359" i="14"/>
  <c r="AP226" i="14"/>
  <c r="AP203" i="14"/>
  <c r="AP752" i="14"/>
  <c r="AP124" i="14"/>
  <c r="AP244" i="14"/>
  <c r="AP379" i="14"/>
  <c r="AP121" i="14"/>
  <c r="AP63" i="14"/>
  <c r="AP979" i="14"/>
  <c r="AP1012" i="14"/>
  <c r="AP1021" i="14"/>
  <c r="AP513" i="14"/>
  <c r="AP711" i="14"/>
  <c r="AP405" i="14"/>
  <c r="AP951" i="14"/>
  <c r="AP935" i="14"/>
  <c r="AP296" i="14"/>
  <c r="AP516" i="14"/>
  <c r="AP721" i="14"/>
  <c r="AP312" i="14"/>
  <c r="AP426" i="14"/>
  <c r="AP785" i="14"/>
  <c r="AP792" i="14"/>
  <c r="AP524" i="14"/>
  <c r="AP975" i="14"/>
  <c r="AP225" i="14"/>
  <c r="AP173" i="14"/>
  <c r="AP240" i="14"/>
  <c r="AP272" i="14"/>
  <c r="AP316" i="14"/>
  <c r="AP598" i="14"/>
  <c r="AP167" i="14"/>
  <c r="AP46" i="14"/>
  <c r="AF17" i="14"/>
  <c r="AP680" i="14"/>
  <c r="AP574" i="14"/>
  <c r="AP829" i="14"/>
  <c r="AP307" i="14"/>
  <c r="AP345" i="14"/>
  <c r="AP870" i="14"/>
  <c r="AP724" i="14"/>
  <c r="AP554" i="14"/>
  <c r="AP83" i="14"/>
  <c r="AP125" i="14"/>
  <c r="AP28" i="14"/>
  <c r="AP515" i="14"/>
  <c r="AP362" i="14"/>
  <c r="AP421" i="14"/>
  <c r="AP517" i="14"/>
  <c r="AF960" i="14"/>
  <c r="AF1039" i="14"/>
  <c r="AP443" i="14"/>
  <c r="AP624" i="14"/>
  <c r="AP841" i="14"/>
  <c r="AP754" i="14"/>
  <c r="AP453" i="14"/>
  <c r="AP519" i="14"/>
  <c r="AP579" i="14"/>
  <c r="AP424" i="14"/>
  <c r="AP475" i="14"/>
  <c r="AP599" i="14"/>
  <c r="AP276" i="14"/>
  <c r="AP245" i="14"/>
  <c r="AP471" i="14"/>
  <c r="AP97" i="14"/>
  <c r="AP163" i="14"/>
  <c r="AP246" i="14"/>
  <c r="AP137" i="14"/>
  <c r="AP75" i="14"/>
  <c r="AP930" i="14"/>
  <c r="AP853" i="14"/>
  <c r="AP1053" i="14"/>
  <c r="AP992" i="14"/>
  <c r="AP291" i="14"/>
  <c r="AP199" i="14"/>
  <c r="AP525" i="14"/>
  <c r="AF352" i="14"/>
  <c r="AF28" i="14"/>
  <c r="AF1070" i="14"/>
  <c r="AP987" i="14"/>
  <c r="AP715" i="14"/>
  <c r="AP867" i="14"/>
  <c r="AP692" i="14"/>
  <c r="AP550" i="14"/>
  <c r="AF1035" i="14"/>
  <c r="AP1027" i="14"/>
  <c r="AP1032" i="14"/>
  <c r="AP985" i="14"/>
  <c r="AP983" i="14"/>
  <c r="AP713" i="14"/>
  <c r="AP658" i="14"/>
  <c r="AP1084" i="14"/>
  <c r="AP843" i="14"/>
  <c r="AP816" i="14"/>
  <c r="AP812" i="14"/>
  <c r="AP855" i="14"/>
  <c r="AP784" i="14"/>
  <c r="AP551" i="14"/>
  <c r="AP566" i="14"/>
  <c r="AP526" i="14"/>
  <c r="AP865" i="14"/>
  <c r="AP903" i="14"/>
  <c r="AP694" i="14"/>
  <c r="AP404" i="14"/>
  <c r="AF256" i="14"/>
  <c r="AP367" i="14"/>
  <c r="AF18" i="14"/>
  <c r="AF973" i="14"/>
  <c r="AF1043" i="14"/>
  <c r="AF1007" i="14"/>
  <c r="AB1007" i="14" s="1"/>
  <c r="AF1077" i="14"/>
  <c r="AF1063" i="14"/>
  <c r="AB1063" i="14" s="1"/>
  <c r="AF1008" i="14"/>
  <c r="AB1008" i="14" s="1"/>
  <c r="AF957" i="14"/>
  <c r="AB957" i="14" s="1"/>
  <c r="AF919" i="14"/>
  <c r="AF970" i="14"/>
  <c r="AF916" i="14"/>
  <c r="AF1049" i="14"/>
  <c r="AF976" i="14"/>
  <c r="AB976" i="14" s="1"/>
  <c r="AF1091" i="14"/>
  <c r="AF790" i="14"/>
  <c r="AF871" i="14"/>
  <c r="AF842" i="14"/>
  <c r="AB842" i="14" s="1"/>
  <c r="AF831" i="14"/>
  <c r="AB831" i="14" s="1"/>
  <c r="AF1016" i="14"/>
  <c r="AF1083" i="14"/>
  <c r="AF839" i="14"/>
  <c r="AB839" i="14" s="1"/>
  <c r="AF972" i="14"/>
  <c r="AF897" i="14"/>
  <c r="AB897" i="14" s="1"/>
  <c r="AF893" i="14"/>
  <c r="AF791" i="14"/>
  <c r="AF630" i="14"/>
  <c r="AF933" i="14"/>
  <c r="AF580" i="14"/>
  <c r="AF982" i="14"/>
  <c r="AF714" i="14"/>
  <c r="AB714" i="14" s="1"/>
  <c r="AF697" i="14"/>
  <c r="AB697" i="14" s="1"/>
  <c r="AF571" i="14"/>
  <c r="AB571" i="14" s="1"/>
  <c r="AF971" i="14"/>
  <c r="AB971" i="14" s="1"/>
  <c r="AF563" i="14"/>
  <c r="AB563" i="14" s="1"/>
  <c r="AF1090" i="14"/>
  <c r="AF949" i="14"/>
  <c r="AF474" i="14"/>
  <c r="AF410" i="14"/>
  <c r="AB410" i="14" s="1"/>
  <c r="AP950" i="14"/>
  <c r="AF592" i="14"/>
  <c r="AF1051" i="14"/>
  <c r="AF873" i="14"/>
  <c r="AF738" i="14"/>
  <c r="AF817" i="14"/>
  <c r="AF553" i="14"/>
  <c r="AF335" i="14"/>
  <c r="AF748" i="14"/>
  <c r="AF1075" i="14"/>
  <c r="AF573" i="14"/>
  <c r="AB573" i="14" s="1"/>
  <c r="AF820" i="14"/>
  <c r="AF357" i="14"/>
  <c r="AF324" i="14"/>
  <c r="AF269" i="14"/>
  <c r="AB269" i="14" s="1"/>
  <c r="AF502" i="14"/>
  <c r="AF932" i="14"/>
  <c r="AF1072" i="14"/>
  <c r="AF224" i="14"/>
  <c r="AF343" i="14"/>
  <c r="AF448" i="14"/>
  <c r="AF632" i="14"/>
  <c r="AF751" i="14"/>
  <c r="AF441" i="14"/>
  <c r="AB441" i="14" s="1"/>
  <c r="AF382" i="14"/>
  <c r="AF460" i="14"/>
  <c r="AF1048" i="14"/>
  <c r="AF742" i="14"/>
  <c r="AF509" i="14"/>
  <c r="AF171" i="14"/>
  <c r="AB171" i="14" s="1"/>
  <c r="AF678" i="14"/>
  <c r="AF267" i="14"/>
  <c r="AB267" i="14" s="1"/>
  <c r="AF428" i="14"/>
  <c r="AF631" i="14"/>
  <c r="AF142" i="14"/>
  <c r="AP278" i="14"/>
  <c r="AF236" i="14"/>
  <c r="AF896" i="14"/>
  <c r="AF559" i="14"/>
  <c r="AF688" i="14"/>
  <c r="AB688" i="14" s="1"/>
  <c r="AF166" i="14"/>
  <c r="AF177" i="14"/>
  <c r="AF230" i="14"/>
  <c r="AF223" i="14"/>
  <c r="AF449" i="14"/>
  <c r="AF756" i="14"/>
  <c r="AF417" i="14"/>
  <c r="AF359" i="14"/>
  <c r="AF360" i="14"/>
  <c r="AF557" i="14"/>
  <c r="AF675" i="14"/>
  <c r="AF203" i="14"/>
  <c r="AF752" i="14"/>
  <c r="AF96" i="14"/>
  <c r="AF514" i="14"/>
  <c r="AB514" i="14" s="1"/>
  <c r="AF124" i="14"/>
  <c r="AF254" i="14"/>
  <c r="AF411" i="14"/>
  <c r="AF106" i="14"/>
  <c r="AF362" i="14"/>
  <c r="AF414" i="14"/>
  <c r="AF7" i="14"/>
  <c r="AP1040" i="14"/>
  <c r="AP691" i="14"/>
  <c r="AP696" i="14"/>
  <c r="AF1080" i="14"/>
  <c r="AF1064" i="14"/>
  <c r="AF969" i="14"/>
  <c r="AF1079" i="14"/>
  <c r="AF1010" i="14"/>
  <c r="AF1019" i="14"/>
  <c r="AF1066" i="14"/>
  <c r="AF1062" i="14"/>
  <c r="AB1062" i="14" s="1"/>
  <c r="AF917" i="14"/>
  <c r="AF977" i="14"/>
  <c r="AF921" i="14"/>
  <c r="AF914" i="14"/>
  <c r="AF927" i="14"/>
  <c r="AF1041" i="14"/>
  <c r="AF1033" i="14"/>
  <c r="AF931" i="14"/>
  <c r="AF868" i="14"/>
  <c r="AF833" i="14"/>
  <c r="AF523" i="14"/>
  <c r="AF581" i="14"/>
  <c r="AB581" i="14" s="1"/>
  <c r="AF717" i="14"/>
  <c r="AB717" i="14" s="1"/>
  <c r="AF1078" i="14"/>
  <c r="AF458" i="14"/>
  <c r="AF838" i="14"/>
  <c r="AF810" i="14"/>
  <c r="AF199" i="14"/>
  <c r="AP407" i="14"/>
  <c r="AP1022" i="14"/>
  <c r="AP969" i="14"/>
  <c r="AP1076" i="14"/>
  <c r="AP1042" i="14"/>
  <c r="AP926" i="14"/>
  <c r="AP661" i="14"/>
  <c r="AP674" i="14"/>
  <c r="AP710" i="14"/>
  <c r="AF958" i="14"/>
  <c r="AF1005" i="14"/>
  <c r="AF1046" i="14"/>
  <c r="AF1011" i="14"/>
  <c r="AF1030" i="14"/>
  <c r="AB1030" i="14" s="1"/>
  <c r="AF1018" i="14"/>
  <c r="AB1018" i="14" s="1"/>
  <c r="AF1044" i="14"/>
  <c r="AF959" i="14"/>
  <c r="AF925" i="14"/>
  <c r="AF934" i="14"/>
  <c r="AF845" i="14"/>
  <c r="AB845" i="14" s="1"/>
  <c r="AF730" i="14"/>
  <c r="AF858" i="14"/>
  <c r="AF669" i="14"/>
  <c r="AB669" i="14" s="1"/>
  <c r="AF823" i="14"/>
  <c r="AF830" i="14"/>
  <c r="AB830" i="14" s="1"/>
  <c r="AF822" i="14"/>
  <c r="AF702" i="14"/>
  <c r="AF827" i="14"/>
  <c r="AF757" i="14"/>
  <c r="AF522" i="14"/>
  <c r="AF572" i="14"/>
  <c r="AF732" i="14"/>
  <c r="AF582" i="14"/>
  <c r="AB582" i="14" s="1"/>
  <c r="AF840" i="14"/>
  <c r="AF500" i="14"/>
  <c r="AF466" i="14"/>
  <c r="AF947" i="14"/>
  <c r="AF374" i="14"/>
  <c r="AF416" i="14"/>
  <c r="AF936" i="14"/>
  <c r="AF869" i="14"/>
  <c r="AF997" i="14"/>
  <c r="AF747" i="14"/>
  <c r="AF576" i="14"/>
  <c r="AF677" i="14"/>
  <c r="AF945" i="14"/>
  <c r="AF294" i="14"/>
  <c r="AB294" i="14" s="1"/>
  <c r="AF560" i="14"/>
  <c r="AF602" i="14"/>
  <c r="AF274" i="14"/>
  <c r="AF511" i="14"/>
  <c r="AF221" i="14"/>
  <c r="AF231" i="14"/>
  <c r="AF366" i="14"/>
  <c r="AF795" i="14"/>
  <c r="AF1050" i="14"/>
  <c r="AF339" i="14"/>
  <c r="AF814" i="14"/>
  <c r="AB814" i="14" s="1"/>
  <c r="AF270" i="14"/>
  <c r="AF375" i="14"/>
  <c r="AF452" i="14"/>
  <c r="AF363" i="14"/>
  <c r="AF211" i="14"/>
  <c r="AF293" i="14"/>
  <c r="AF164" i="14"/>
  <c r="AF226" i="14"/>
  <c r="AF154" i="14"/>
  <c r="AF118" i="14"/>
  <c r="AF205" i="14"/>
  <c r="AF251" i="14"/>
  <c r="AF794" i="14"/>
  <c r="AF161" i="14"/>
  <c r="AF298" i="14"/>
  <c r="AF244" i="14"/>
  <c r="AF11" i="14"/>
  <c r="AF797" i="14"/>
  <c r="AF1025" i="14"/>
  <c r="AB1025" i="14" s="1"/>
  <c r="AF1004" i="14"/>
  <c r="AF968" i="14"/>
  <c r="AF1073" i="14"/>
  <c r="AB1073" i="14" s="1"/>
  <c r="AF1082" i="14"/>
  <c r="AF1003" i="14"/>
  <c r="AF911" i="14"/>
  <c r="AP981" i="14"/>
  <c r="AF1055" i="14"/>
  <c r="AF698" i="14"/>
  <c r="AF716" i="14"/>
  <c r="AP663" i="14"/>
  <c r="AF2" i="14"/>
  <c r="AF3" i="14"/>
  <c r="AF1022" i="14"/>
  <c r="AB1022" i="14" s="1"/>
  <c r="AF979" i="14"/>
  <c r="AF1012" i="14"/>
  <c r="AP1043" i="14"/>
  <c r="AF1074" i="14"/>
  <c r="AB1074" i="14" s="1"/>
  <c r="AF1038" i="14"/>
  <c r="AF1024" i="14"/>
  <c r="AF1065" i="14"/>
  <c r="AP1005" i="14"/>
  <c r="AF1020" i="14"/>
  <c r="AF1013" i="14"/>
  <c r="AF1023" i="14"/>
  <c r="AF966" i="14"/>
  <c r="AB966" i="14" s="1"/>
  <c r="AF980" i="14"/>
  <c r="AF1028" i="14"/>
  <c r="AB1028" i="14" s="1"/>
  <c r="AF1076" i="14"/>
  <c r="AF1002" i="14"/>
  <c r="AB1002" i="14" s="1"/>
  <c r="AF1086" i="14"/>
  <c r="AF1096" i="14"/>
  <c r="AB1096" i="14" s="1"/>
  <c r="AF1042" i="14"/>
  <c r="AF1040" i="14"/>
  <c r="AF1088" i="14"/>
  <c r="AF1031" i="14"/>
  <c r="AF1085" i="14"/>
  <c r="AF990" i="14"/>
  <c r="AF1081" i="14"/>
  <c r="AP1044" i="14"/>
  <c r="AF993" i="14"/>
  <c r="AF926" i="14"/>
  <c r="AF961" i="14"/>
  <c r="AF918" i="14"/>
  <c r="AF912" i="14"/>
  <c r="AF924" i="14"/>
  <c r="AF920" i="14"/>
  <c r="AF986" i="14"/>
  <c r="AF930" i="14"/>
  <c r="AF915" i="14"/>
  <c r="AF910" i="14"/>
  <c r="AB910" i="14" s="1"/>
  <c r="AF1014" i="14"/>
  <c r="AF1036" i="14"/>
  <c r="AF987" i="14"/>
  <c r="AP934" i="14"/>
  <c r="AF984" i="14"/>
  <c r="AF1052" i="14"/>
  <c r="AF978" i="14"/>
  <c r="AF962" i="14"/>
  <c r="AF952" i="14"/>
  <c r="AF928" i="14"/>
  <c r="AF787" i="14"/>
  <c r="AF661" i="14"/>
  <c r="AB661" i="14" s="1"/>
  <c r="AF726" i="14"/>
  <c r="AF733" i="14"/>
  <c r="AP858" i="14"/>
  <c r="AF706" i="14"/>
  <c r="AF847" i="14"/>
  <c r="AF689" i="14"/>
  <c r="AF700" i="14"/>
  <c r="AF861" i="14"/>
  <c r="AF813" i="14"/>
  <c r="AF857" i="14"/>
  <c r="AF662" i="14"/>
  <c r="AF686" i="14"/>
  <c r="AP830" i="14"/>
  <c r="AF715" i="14"/>
  <c r="AB715" i="14" s="1"/>
  <c r="AF1045" i="14"/>
  <c r="AF735" i="14"/>
  <c r="AF727" i="14"/>
  <c r="AP972" i="14"/>
  <c r="AF1029" i="14"/>
  <c r="AB1029" i="14" s="1"/>
  <c r="AF718" i="14"/>
  <c r="AF953" i="14"/>
  <c r="AF904" i="14"/>
  <c r="AF946" i="14"/>
  <c r="AP757" i="14"/>
  <c r="AF1047" i="14"/>
  <c r="AF520" i="14"/>
  <c r="AF964" i="14"/>
  <c r="AF567" i="14"/>
  <c r="AF867" i="14"/>
  <c r="AP982" i="14"/>
  <c r="AF723" i="14"/>
  <c r="AF564" i="14"/>
  <c r="AF578" i="14"/>
  <c r="AF569" i="14"/>
  <c r="AF701" i="14"/>
  <c r="AB701" i="14" s="1"/>
  <c r="AF692" i="14"/>
  <c r="AF575" i="14"/>
  <c r="AF550" i="14"/>
  <c r="AB550" i="14" s="1"/>
  <c r="AF1071" i="14"/>
  <c r="AF844" i="14"/>
  <c r="AF588" i="14"/>
  <c r="AF501" i="14"/>
  <c r="AF510" i="14"/>
  <c r="AF627" i="14"/>
  <c r="AF443" i="14"/>
  <c r="AF515" i="14"/>
  <c r="AP410" i="14"/>
  <c r="AF950" i="14"/>
  <c r="AP947" i="14"/>
  <c r="AF624" i="14"/>
  <c r="AF558" i="14"/>
  <c r="AF589" i="14"/>
  <c r="AF728" i="14"/>
  <c r="AF837" i="14"/>
  <c r="AF666" i="14"/>
  <c r="AF841" i="14"/>
  <c r="AF347" i="14"/>
  <c r="AF929" i="14"/>
  <c r="AF413" i="14"/>
  <c r="AF633" i="14"/>
  <c r="AF793" i="14"/>
  <c r="AF755" i="14"/>
  <c r="AP1065" i="14"/>
  <c r="AP962" i="14"/>
  <c r="AP700" i="14"/>
  <c r="AP705" i="14"/>
  <c r="AF415" i="14"/>
  <c r="AF103" i="14"/>
  <c r="AF174" i="14"/>
  <c r="AF229" i="14"/>
  <c r="AF444" i="14"/>
  <c r="AF182" i="14"/>
  <c r="AF429" i="14"/>
  <c r="AF280" i="14"/>
  <c r="AF242" i="14"/>
  <c r="AF313" i="14"/>
  <c r="AF208" i="14"/>
  <c r="AF123" i="14"/>
  <c r="AF194" i="14"/>
  <c r="AF113" i="14"/>
  <c r="AF310" i="14"/>
  <c r="AF94" i="14"/>
  <c r="AF81" i="14"/>
  <c r="AF139" i="14"/>
  <c r="AF85" i="14"/>
  <c r="AF167" i="14"/>
  <c r="AF48" i="14"/>
  <c r="AF120" i="14"/>
  <c r="AP1074" i="14"/>
  <c r="AP1038" i="14"/>
  <c r="AP1020" i="14"/>
  <c r="AP1013" i="14"/>
  <c r="AP1023" i="14"/>
  <c r="AP1025" i="14"/>
  <c r="AP1031" i="14"/>
  <c r="AP918" i="14"/>
  <c r="AP986" i="14"/>
  <c r="AP1041" i="14"/>
  <c r="AP813" i="14"/>
  <c r="AP783" i="14"/>
  <c r="AP510" i="14"/>
  <c r="AF680" i="14"/>
  <c r="AF836" i="14"/>
  <c r="AB836" i="14" s="1"/>
  <c r="AF1069" i="14"/>
  <c r="AF574" i="14"/>
  <c r="AB574" i="14" s="1"/>
  <c r="AF829" i="14"/>
  <c r="AF704" i="14"/>
  <c r="AF850" i="14"/>
  <c r="AF683" i="14"/>
  <c r="AP357" i="14"/>
  <c r="AF307" i="14"/>
  <c r="AF279" i="14"/>
  <c r="AF901" i="14"/>
  <c r="AF369" i="14"/>
  <c r="AB369" i="14" s="1"/>
  <c r="AF349" i="14"/>
  <c r="AF345" i="14"/>
  <c r="AF870" i="14"/>
  <c r="AF1054" i="14"/>
  <c r="AF724" i="14"/>
  <c r="AF518" i="14"/>
  <c r="AF782" i="14"/>
  <c r="AF348" i="14"/>
  <c r="AF342" i="14"/>
  <c r="AB342" i="14" s="1"/>
  <c r="AF597" i="14"/>
  <c r="AF754" i="14"/>
  <c r="AF695" i="14"/>
  <c r="AF455" i="14"/>
  <c r="AB455" i="14" s="1"/>
  <c r="AF193" i="14"/>
  <c r="AF590" i="14"/>
  <c r="AF297" i="14"/>
  <c r="AF302" i="14"/>
  <c r="AB302" i="14" s="1"/>
  <c r="AF453" i="14"/>
  <c r="AF902" i="14"/>
  <c r="AF1056" i="14"/>
  <c r="AF519" i="14"/>
  <c r="AF579" i="14"/>
  <c r="AF673" i="14"/>
  <c r="AF301" i="14"/>
  <c r="AF219" i="14"/>
  <c r="AF241" i="14"/>
  <c r="AF424" i="14"/>
  <c r="AF475" i="14"/>
  <c r="AF469" i="14"/>
  <c r="AF1037" i="14"/>
  <c r="AF565" i="14"/>
  <c r="AF505" i="14"/>
  <c r="AF278" i="14"/>
  <c r="AF356" i="14"/>
  <c r="AF423" i="14"/>
  <c r="AF468" i="14"/>
  <c r="AF672" i="14"/>
  <c r="AF599" i="14"/>
  <c r="AF276" i="14"/>
  <c r="AF306" i="14"/>
  <c r="AF447" i="14"/>
  <c r="AF245" i="14"/>
  <c r="AF232" i="14"/>
  <c r="AF425" i="14"/>
  <c r="AF471" i="14"/>
  <c r="AF361" i="14"/>
  <c r="AF178" i="14"/>
  <c r="AF894" i="14"/>
  <c r="AF503" i="14"/>
  <c r="AF338" i="14"/>
  <c r="AF195" i="14"/>
  <c r="AF172" i="14"/>
  <c r="AB172" i="14" s="1"/>
  <c r="AF463" i="14"/>
  <c r="AF472" i="14"/>
  <c r="AF679" i="14"/>
  <c r="AF97" i="14"/>
  <c r="AF340" i="14"/>
  <c r="AF163" i="14"/>
  <c r="AF250" i="14"/>
  <c r="AF741" i="14"/>
  <c r="AF998" i="14"/>
  <c r="AF318" i="14"/>
  <c r="AF141" i="14"/>
  <c r="AF239" i="14"/>
  <c r="AF872" i="14"/>
  <c r="AF664" i="14"/>
  <c r="AF255" i="14"/>
  <c r="AF213" i="14"/>
  <c r="AF299" i="14"/>
  <c r="AF451" i="14"/>
  <c r="AF462" i="14"/>
  <c r="AF243" i="14"/>
  <c r="AF508" i="14"/>
  <c r="AF246" i="14"/>
  <c r="AF314" i="14"/>
  <c r="AF137" i="14"/>
  <c r="AB137" i="14" s="1"/>
  <c r="AF152" i="14"/>
  <c r="AF69" i="14"/>
  <c r="AF145" i="14"/>
  <c r="AF277" i="14"/>
  <c r="AF552" i="14"/>
  <c r="AF422" i="14"/>
  <c r="AF204" i="14"/>
  <c r="AF70" i="14"/>
  <c r="AF75" i="14"/>
  <c r="AF117" i="14"/>
  <c r="AF196" i="14"/>
  <c r="AF176" i="14"/>
  <c r="AB176" i="14" s="1"/>
  <c r="AF79" i="14"/>
  <c r="AF248" i="14"/>
  <c r="AF107" i="14"/>
  <c r="AF370" i="14"/>
  <c r="AF122" i="14"/>
  <c r="AF304" i="14"/>
  <c r="AP966" i="14"/>
  <c r="AP980" i="14"/>
  <c r="AP1002" i="14"/>
  <c r="AP1086" i="14"/>
  <c r="AP1096" i="14"/>
  <c r="AP1073" i="14"/>
  <c r="AP1036" i="14"/>
  <c r="AP729" i="14"/>
  <c r="AP818" i="14"/>
  <c r="AP727" i="14"/>
  <c r="AP627" i="14"/>
  <c r="AP300" i="14"/>
  <c r="AP910" i="14"/>
  <c r="AP952" i="14"/>
  <c r="AP928" i="14"/>
  <c r="AP787" i="14"/>
  <c r="AP1055" i="14"/>
  <c r="AP628" i="14"/>
  <c r="AP520" i="14"/>
  <c r="AP349" i="14"/>
  <c r="AP912" i="14"/>
  <c r="AP924" i="14"/>
  <c r="AP920" i="14"/>
  <c r="AP977" i="14"/>
  <c r="AP549" i="14"/>
  <c r="AP659" i="14"/>
  <c r="AP575" i="14"/>
  <c r="AP991" i="14"/>
  <c r="AP739" i="14"/>
  <c r="AP596" i="14"/>
  <c r="AF62" i="14"/>
  <c r="AP376" i="14"/>
  <c r="AF61" i="14"/>
  <c r="AF115" i="14"/>
  <c r="AP17" i="14"/>
  <c r="AK38" i="15"/>
  <c r="AK9" i="15"/>
  <c r="AK8" i="15"/>
  <c r="AE31" i="15"/>
  <c r="AF376" i="14"/>
  <c r="AF445" i="14"/>
  <c r="AP45" i="14"/>
  <c r="AF45" i="14"/>
  <c r="AP104" i="14"/>
  <c r="AJ555" i="14"/>
  <c r="AJ376" i="14"/>
  <c r="AP1030" i="14"/>
  <c r="AP973" i="14"/>
  <c r="AP1007" i="14"/>
  <c r="AP959" i="14"/>
  <c r="AP976" i="14"/>
  <c r="AP1008" i="14"/>
  <c r="AF1021" i="14"/>
  <c r="AF1027" i="14"/>
  <c r="AF1032" i="14"/>
  <c r="AF1067" i="14"/>
  <c r="AF922" i="14"/>
  <c r="AF981" i="14"/>
  <c r="AF985" i="14"/>
  <c r="AF729" i="14"/>
  <c r="AF826" i="14"/>
  <c r="AF676" i="14"/>
  <c r="AB676" i="14" s="1"/>
  <c r="AF818" i="14"/>
  <c r="AF852" i="14"/>
  <c r="AF1089" i="14"/>
  <c r="AF659" i="14"/>
  <c r="AB659" i="14" s="1"/>
  <c r="AF668" i="14"/>
  <c r="AB668" i="14" s="1"/>
  <c r="AF583" i="14"/>
  <c r="AF1009" i="14"/>
  <c r="AF708" i="14"/>
  <c r="AB708" i="14" s="1"/>
  <c r="AF512" i="14"/>
  <c r="AF529" i="14"/>
  <c r="AF337" i="14"/>
  <c r="AP957" i="14"/>
  <c r="AP790" i="14"/>
  <c r="AP738" i="14"/>
  <c r="AF136" i="14"/>
  <c r="AF377" i="14"/>
  <c r="AF895" i="14"/>
  <c r="AF82" i="14"/>
  <c r="AF406" i="14"/>
  <c r="AF268" i="14"/>
  <c r="AF273" i="14"/>
  <c r="AF317" i="14"/>
  <c r="AF78" i="14"/>
  <c r="AF600" i="14"/>
  <c r="AF311" i="14"/>
  <c r="AF305" i="14"/>
  <c r="AF84" i="14"/>
  <c r="AF237" i="14"/>
  <c r="AF143" i="14"/>
  <c r="AF197" i="14"/>
  <c r="AF271" i="14"/>
  <c r="AF379" i="14"/>
  <c r="AF121" i="14"/>
  <c r="AF98" i="14"/>
  <c r="AF170" i="14"/>
  <c r="AF63" i="14"/>
  <c r="AF24" i="14"/>
  <c r="AF29" i="14"/>
  <c r="AF42" i="14"/>
  <c r="AP1080" i="14"/>
  <c r="AP1064" i="14"/>
  <c r="AP1024" i="14"/>
  <c r="AP1079" i="14"/>
  <c r="AP1010" i="14"/>
  <c r="AP1028" i="14"/>
  <c r="AP1019" i="14"/>
  <c r="AP968" i="14"/>
  <c r="AP1088" i="14"/>
  <c r="AP961" i="14"/>
  <c r="AP911" i="14"/>
  <c r="AP917" i="14"/>
  <c r="AP915" i="14"/>
  <c r="AP927" i="14"/>
  <c r="AP978" i="14"/>
  <c r="AP931" i="14"/>
  <c r="AP847" i="14"/>
  <c r="AP1017" i="14"/>
  <c r="AP1039" i="14"/>
  <c r="AP693" i="14"/>
  <c r="AP913" i="14"/>
  <c r="AP1045" i="14"/>
  <c r="AP948" i="14"/>
  <c r="AP791" i="14"/>
  <c r="AP904" i="14"/>
  <c r="AP567" i="14"/>
  <c r="AP821" i="14"/>
  <c r="AP577" i="14"/>
  <c r="AP701" i="14"/>
  <c r="AP864" i="14"/>
  <c r="AP840" i="14"/>
  <c r="AP588" i="14"/>
  <c r="AP347" i="14"/>
  <c r="AP1069" i="14"/>
  <c r="AP901" i="14"/>
  <c r="AP749" i="14"/>
  <c r="AP1049" i="14"/>
  <c r="AP839" i="14"/>
  <c r="AF68" i="14"/>
  <c r="AF722" i="14"/>
  <c r="AF849" i="14"/>
  <c r="AF848" i="14"/>
  <c r="AF699" i="14"/>
  <c r="AF1017" i="14"/>
  <c r="AF691" i="14"/>
  <c r="AB691" i="14" s="1"/>
  <c r="AF693" i="14"/>
  <c r="AF703" i="14"/>
  <c r="AF696" i="14"/>
  <c r="AF854" i="14"/>
  <c r="AF687" i="14"/>
  <c r="AF832" i="14"/>
  <c r="AF866" i="14"/>
  <c r="AF783" i="14"/>
  <c r="AF948" i="14"/>
  <c r="AF595" i="14"/>
  <c r="AB595" i="14" s="1"/>
  <c r="AF753" i="14"/>
  <c r="AF862" i="14"/>
  <c r="AF707" i="14"/>
  <c r="AB707" i="14" s="1"/>
  <c r="AF821" i="14"/>
  <c r="AF549" i="14"/>
  <c r="AF690" i="14"/>
  <c r="AB690" i="14" s="1"/>
  <c r="AF1026" i="14"/>
  <c r="AF731" i="14"/>
  <c r="AF1015" i="14"/>
  <c r="AF710" i="14"/>
  <c r="AF864" i="14"/>
  <c r="AF499" i="14"/>
  <c r="AB499" i="14" s="1"/>
  <c r="AF626" i="14"/>
  <c r="AF789" i="14"/>
  <c r="AF513" i="14"/>
  <c r="AF603" i="14"/>
  <c r="AF446" i="14"/>
  <c r="AF470" i="14"/>
  <c r="AF711" i="14"/>
  <c r="AB711" i="14" s="1"/>
  <c r="AF674" i="14"/>
  <c r="AF367" i="14"/>
  <c r="AF351" i="14"/>
  <c r="AF405" i="14"/>
  <c r="AF412" i="14"/>
  <c r="AF951" i="14"/>
  <c r="AF989" i="14"/>
  <c r="AF935" i="14"/>
  <c r="AF853" i="14"/>
  <c r="AF1053" i="14"/>
  <c r="AF671" i="14"/>
  <c r="AF734" i="14"/>
  <c r="AF860" i="14"/>
  <c r="AF1068" i="14"/>
  <c r="AF725" i="14"/>
  <c r="AB725" i="14" s="1"/>
  <c r="AF296" i="14"/>
  <c r="AF781" i="14"/>
  <c r="AF516" i="14"/>
  <c r="AF456" i="14"/>
  <c r="AF300" i="14"/>
  <c r="AB300" i="14" s="1"/>
  <c r="AF421" i="14"/>
  <c r="AF944" i="14"/>
  <c r="AF517" i="14"/>
  <c r="AF721" i="14"/>
  <c r="AF334" i="14"/>
  <c r="AF312" i="14"/>
  <c r="AF426" i="14"/>
  <c r="AF785" i="14"/>
  <c r="AF601" i="14"/>
  <c r="AF992" i="14"/>
  <c r="AF660" i="14"/>
  <c r="AF291" i="14"/>
  <c r="AF525" i="14"/>
  <c r="AF292" i="14"/>
  <c r="AF365" i="14"/>
  <c r="AF792" i="14"/>
  <c r="AF587" i="14"/>
  <c r="AF685" i="14"/>
  <c r="AF524" i="14"/>
  <c r="AF975" i="14"/>
  <c r="AF225" i="14"/>
  <c r="AF173" i="14"/>
  <c r="AB173" i="14" s="1"/>
  <c r="AF420" i="14"/>
  <c r="AF240" i="14"/>
  <c r="AF272" i="14"/>
  <c r="AF316" i="14"/>
  <c r="AF372" i="14"/>
  <c r="AF736" i="14"/>
  <c r="AF201" i="14"/>
  <c r="AF598" i="14"/>
  <c r="AF249" i="14"/>
  <c r="AF336" i="14"/>
  <c r="AB336" i="14" s="1"/>
  <c r="AF373" i="14"/>
  <c r="AF596" i="14"/>
  <c r="AF473" i="14"/>
  <c r="AF720" i="14"/>
  <c r="AF281" i="14"/>
  <c r="AF95" i="14"/>
  <c r="AB95" i="14" s="1"/>
  <c r="AF419" i="14"/>
  <c r="AF750" i="14"/>
  <c r="AF898" i="14"/>
  <c r="AF1006" i="14"/>
  <c r="AB1006" i="14" s="1"/>
  <c r="AF235" i="14"/>
  <c r="AF247" i="14"/>
  <c r="AF350" i="14"/>
  <c r="AF988" i="14"/>
  <c r="AF146" i="14"/>
  <c r="AF234" i="14"/>
  <c r="AF740" i="14"/>
  <c r="AF476" i="14"/>
  <c r="AF467" i="14"/>
  <c r="AF851" i="14"/>
  <c r="AF119" i="14"/>
  <c r="AF506" i="14"/>
  <c r="AF180" i="14"/>
  <c r="AF151" i="14"/>
  <c r="AF457" i="14"/>
  <c r="AF465" i="14"/>
  <c r="AF153" i="14"/>
  <c r="AF165" i="14"/>
  <c r="AF309" i="14"/>
  <c r="AF427" i="14"/>
  <c r="AF712" i="14"/>
  <c r="AB712" i="14" s="1"/>
  <c r="AF528" i="14"/>
  <c r="AF238" i="14"/>
  <c r="AF210" i="14"/>
  <c r="AF745" i="14"/>
  <c r="AF114" i="14"/>
  <c r="AF504" i="14"/>
  <c r="AF111" i="14"/>
  <c r="AF104" i="14"/>
  <c r="AF384" i="14"/>
  <c r="AP849" i="14"/>
  <c r="AP730" i="14"/>
  <c r="AP699" i="14"/>
  <c r="AP676" i="14"/>
  <c r="AP827" i="14"/>
  <c r="AP852" i="14"/>
  <c r="AP562" i="14"/>
  <c r="AP723" i="14"/>
  <c r="AP731" i="14"/>
  <c r="AP971" i="14"/>
  <c r="AP668" i="14"/>
  <c r="AP501" i="14"/>
  <c r="AP626" i="14"/>
  <c r="AP412" i="14"/>
  <c r="AP780" i="14"/>
  <c r="AP297" i="14"/>
  <c r="AP896" i="14"/>
  <c r="AP418" i="14"/>
  <c r="AP1077" i="14"/>
  <c r="AP1046" i="14"/>
  <c r="AP970" i="14"/>
  <c r="AP572" i="14"/>
  <c r="AP374" i="14"/>
  <c r="AF40" i="14"/>
  <c r="AF983" i="14"/>
  <c r="AF713" i="14"/>
  <c r="AF658" i="14"/>
  <c r="AF1084" i="14"/>
  <c r="AF843" i="14"/>
  <c r="AF705" i="14"/>
  <c r="AF816" i="14"/>
  <c r="AF812" i="14"/>
  <c r="AB812" i="14" s="1"/>
  <c r="AF665" i="14"/>
  <c r="AF913" i="14"/>
  <c r="AF819" i="14"/>
  <c r="AF855" i="14"/>
  <c r="AF943" i="14"/>
  <c r="AF784" i="14"/>
  <c r="AF746" i="14"/>
  <c r="AF628" i="14"/>
  <c r="AF625" i="14"/>
  <c r="AF663" i="14"/>
  <c r="AB663" i="14" s="1"/>
  <c r="AF562" i="14"/>
  <c r="AF551" i="14"/>
  <c r="AF566" i="14"/>
  <c r="AF577" i="14"/>
  <c r="AF556" i="14"/>
  <c r="AF570" i="14"/>
  <c r="AF1087" i="14"/>
  <c r="AF586" i="14"/>
  <c r="AF526" i="14"/>
  <c r="AF744" i="14"/>
  <c r="AF554" i="14"/>
  <c r="AF999" i="14"/>
  <c r="AF681" i="14"/>
  <c r="AF591" i="14"/>
  <c r="AF856" i="14"/>
  <c r="AF667" i="14"/>
  <c r="AF811" i="14"/>
  <c r="AF461" i="14"/>
  <c r="AF719" i="14"/>
  <c r="AB719" i="14" s="1"/>
  <c r="AF780" i="14"/>
  <c r="AF824" i="14"/>
  <c r="AF835" i="14"/>
  <c r="AF965" i="14"/>
  <c r="AF815" i="14"/>
  <c r="AF859" i="14"/>
  <c r="AF834" i="14"/>
  <c r="AF863" i="14"/>
  <c r="AF408" i="14"/>
  <c r="AF670" i="14"/>
  <c r="AF315" i="14"/>
  <c r="AF786" i="14"/>
  <c r="AF358" i="14"/>
  <c r="AF442" i="14"/>
  <c r="AF585" i="14"/>
  <c r="AF346" i="14"/>
  <c r="AF743" i="14"/>
  <c r="AF846" i="14"/>
  <c r="AF828" i="14"/>
  <c r="AF227" i="14"/>
  <c r="AF749" i="14"/>
  <c r="AF344" i="14"/>
  <c r="AF963" i="14"/>
  <c r="AF991" i="14"/>
  <c r="AF233" i="14"/>
  <c r="AF684" i="14"/>
  <c r="AF865" i="14"/>
  <c r="AF308" i="14"/>
  <c r="AF629" i="14"/>
  <c r="AF903" i="14"/>
  <c r="AF825" i="14"/>
  <c r="AF521" i="14"/>
  <c r="AF974" i="14"/>
  <c r="AF739" i="14"/>
  <c r="AF175" i="14"/>
  <c r="AF228" i="14"/>
  <c r="AF682" i="14"/>
  <c r="AF275" i="14"/>
  <c r="AF371" i="14"/>
  <c r="AF796" i="14"/>
  <c r="AF568" i="14"/>
  <c r="AF709" i="14"/>
  <c r="AF135" i="14"/>
  <c r="AF253" i="14"/>
  <c r="AF319" i="14"/>
  <c r="AF407" i="14"/>
  <c r="AF321" i="14"/>
  <c r="AF788" i="14"/>
  <c r="AF900" i="14"/>
  <c r="AF737" i="14"/>
  <c r="AF220" i="14"/>
  <c r="AF155" i="14"/>
  <c r="AF364" i="14"/>
  <c r="AF295" i="14"/>
  <c r="AF341" i="14"/>
  <c r="AF418" i="14"/>
  <c r="AF162" i="14"/>
  <c r="AF252" i="14"/>
  <c r="AF899" i="14"/>
  <c r="AF459" i="14"/>
  <c r="AF144" i="14"/>
  <c r="AF527" i="14"/>
  <c r="AF303" i="14"/>
  <c r="AF368" i="14"/>
  <c r="AF584" i="14"/>
  <c r="AF593" i="14"/>
  <c r="AF192" i="14"/>
  <c r="AF464" i="14"/>
  <c r="AF198" i="14"/>
  <c r="AF202" i="14"/>
  <c r="AF179" i="14"/>
  <c r="AF323" i="14"/>
  <c r="AF923" i="14"/>
  <c r="AF214" i="14"/>
  <c r="AF150" i="14"/>
  <c r="AB150" i="14" s="1"/>
  <c r="AF222" i="14"/>
  <c r="AF694" i="14"/>
  <c r="AF183" i="14"/>
  <c r="AF168" i="14"/>
  <c r="AF320" i="14"/>
  <c r="AF322" i="14"/>
  <c r="AF404" i="14"/>
  <c r="AF409" i="14"/>
  <c r="AF383" i="14"/>
  <c r="AF140" i="14"/>
  <c r="AF207" i="14"/>
  <c r="AF105" i="14"/>
  <c r="AF206" i="14"/>
  <c r="AF381" i="14"/>
  <c r="AF507" i="14"/>
  <c r="AF181" i="14"/>
  <c r="AF380" i="14"/>
  <c r="AF378" i="14"/>
  <c r="AF200" i="14"/>
  <c r="AF80" i="14"/>
  <c r="AF454" i="14"/>
  <c r="AF212" i="14"/>
  <c r="AF450" i="14"/>
  <c r="AF138" i="14"/>
  <c r="AF116" i="14"/>
  <c r="AF169" i="14"/>
  <c r="AF83" i="14"/>
  <c r="AF125" i="14"/>
  <c r="AF209" i="14"/>
  <c r="AF59" i="14"/>
  <c r="AF41" i="14"/>
  <c r="AF594" i="14"/>
  <c r="AF46" i="14"/>
  <c r="AF12" i="14"/>
  <c r="AP1035" i="14"/>
  <c r="AP1004" i="14"/>
  <c r="AP1066" i="14"/>
  <c r="AP967" i="14"/>
  <c r="AP921" i="14"/>
  <c r="AP1034" i="14"/>
  <c r="AP722" i="14"/>
  <c r="AP733" i="14"/>
  <c r="AP848" i="14"/>
  <c r="AP826" i="14"/>
  <c r="AP703" i="14"/>
  <c r="AP1083" i="14"/>
  <c r="AP686" i="14"/>
  <c r="AP687" i="14"/>
  <c r="AP943" i="14"/>
  <c r="AP718" i="14"/>
  <c r="AP862" i="14"/>
  <c r="AP933" i="14"/>
  <c r="AP578" i="14"/>
  <c r="AP1026" i="14"/>
  <c r="AP1087" i="14"/>
  <c r="AP1071" i="14"/>
  <c r="AP470" i="14"/>
  <c r="AP589" i="14"/>
  <c r="AP810" i="14"/>
  <c r="AP854" i="14"/>
  <c r="AP866" i="14"/>
  <c r="AP595" i="14"/>
  <c r="AP707" i="14"/>
  <c r="AP690" i="14"/>
  <c r="AP1015" i="14"/>
  <c r="AP499" i="14"/>
  <c r="AP999" i="14"/>
  <c r="AP838" i="14"/>
  <c r="AP666" i="14"/>
  <c r="AP811" i="14"/>
  <c r="AP719" i="14"/>
  <c r="AP781" i="14"/>
  <c r="AP269" i="14"/>
  <c r="AP456" i="14"/>
  <c r="AP945" i="14"/>
  <c r="AP944" i="14"/>
  <c r="AP560" i="14"/>
  <c r="AP224" i="14"/>
  <c r="AP660" i="14"/>
  <c r="AP1056" i="14"/>
  <c r="AP473" i="14"/>
  <c r="AP452" i="14"/>
  <c r="AP230" i="14"/>
  <c r="AP361" i="14"/>
  <c r="AP603" i="14"/>
  <c r="AP681" i="14"/>
  <c r="AP446" i="14"/>
  <c r="AP591" i="14"/>
  <c r="AP461" i="14"/>
  <c r="AP351" i="14"/>
  <c r="AP597" i="14"/>
  <c r="AP455" i="14"/>
  <c r="AP629" i="14"/>
  <c r="AP306" i="14"/>
  <c r="AP204" i="14"/>
  <c r="AP868" i="14"/>
  <c r="AP842" i="14"/>
  <c r="AP833" i="14"/>
  <c r="AP1016" i="14"/>
  <c r="AP698" i="14"/>
  <c r="AP702" i="14"/>
  <c r="AP893" i="14"/>
  <c r="AP523" i="14"/>
  <c r="AP630" i="14"/>
  <c r="AP581" i="14"/>
  <c r="AP714" i="14"/>
  <c r="AP717" i="14"/>
  <c r="AP571" i="14"/>
  <c r="AP1078" i="14"/>
  <c r="AP582" i="14"/>
  <c r="AP458" i="14"/>
  <c r="AP466" i="14"/>
  <c r="AP558" i="14"/>
  <c r="AP1009" i="14"/>
  <c r="AP708" i="14"/>
  <c r="AP512" i="14"/>
  <c r="AP413" i="14"/>
  <c r="AP860" i="14"/>
  <c r="AP279" i="14"/>
  <c r="AP294" i="14"/>
  <c r="AP346" i="14"/>
  <c r="AP308" i="14"/>
  <c r="AP815" i="14"/>
  <c r="AP358" i="14"/>
  <c r="AP369" i="14"/>
  <c r="AP751" i="14"/>
  <c r="AP695" i="14"/>
  <c r="AP193" i="14"/>
  <c r="AP302" i="14"/>
  <c r="AP825" i="14"/>
  <c r="AP509" i="14"/>
  <c r="AP241" i="14"/>
  <c r="AP275" i="14"/>
  <c r="AP1037" i="14"/>
  <c r="AP565" i="14"/>
  <c r="AP336" i="14"/>
  <c r="AP321" i="14"/>
  <c r="AP788" i="14"/>
  <c r="AP688" i="14"/>
  <c r="AP447" i="14"/>
  <c r="AP211" i="14"/>
  <c r="AP341" i="14"/>
  <c r="AP425" i="14"/>
  <c r="AP202" i="14"/>
  <c r="AP250" i="14"/>
  <c r="AP671" i="14"/>
  <c r="AP859" i="14"/>
  <c r="AP734" i="14"/>
  <c r="AP834" i="14"/>
  <c r="AP408" i="14"/>
  <c r="AP846" i="14"/>
  <c r="AP227" i="14"/>
  <c r="AP348" i="14"/>
  <c r="AP343" i="14"/>
  <c r="AP448" i="14"/>
  <c r="AP441" i="14"/>
  <c r="AP365" i="14"/>
  <c r="AP736" i="14"/>
  <c r="AP201" i="14"/>
  <c r="AP373" i="14"/>
  <c r="AP468" i="14"/>
  <c r="AP672" i="14"/>
  <c r="AP737" i="14"/>
  <c r="AP220" i="14"/>
  <c r="AP419" i="14"/>
  <c r="AP675" i="14"/>
  <c r="AP192" i="14"/>
  <c r="AP755" i="14"/>
  <c r="AP835" i="14"/>
  <c r="AP836" i="14"/>
  <c r="AP965" i="14"/>
  <c r="AP704" i="14"/>
  <c r="AP786" i="14"/>
  <c r="AP828" i="14"/>
  <c r="AP529" i="14"/>
  <c r="AP632" i="14"/>
  <c r="AP511" i="14"/>
  <c r="AP684" i="14"/>
  <c r="AP292" i="14"/>
  <c r="AP685" i="14"/>
  <c r="AP568" i="14"/>
  <c r="AP356" i="14"/>
  <c r="AP95" i="14"/>
  <c r="AP155" i="14"/>
  <c r="AP459" i="14"/>
  <c r="AP146" i="14"/>
  <c r="AP340" i="14"/>
  <c r="AP198" i="14"/>
  <c r="AP150" i="14"/>
  <c r="AP168" i="14"/>
  <c r="AP415" i="14"/>
  <c r="AP301" i="14"/>
  <c r="AP171" i="14"/>
  <c r="AP219" i="14"/>
  <c r="AP709" i="14"/>
  <c r="AP270" i="14"/>
  <c r="AP135" i="14"/>
  <c r="AP236" i="14"/>
  <c r="AP375" i="14"/>
  <c r="AP1006" i="14"/>
  <c r="AP162" i="14"/>
  <c r="AP463" i="14"/>
  <c r="AP584" i="14"/>
  <c r="AP472" i="14"/>
  <c r="AP119" i="14"/>
  <c r="AP180" i="14"/>
  <c r="AP205" i="14"/>
  <c r="AP377" i="14"/>
  <c r="AP231" i="14"/>
  <c r="AP366" i="14"/>
  <c r="AP1050" i="14"/>
  <c r="AP974" i="14"/>
  <c r="AP267" i="14"/>
  <c r="AP371" i="14"/>
  <c r="AP631" i="14"/>
  <c r="AP142" i="14"/>
  <c r="AP559" i="14"/>
  <c r="AP295" i="14"/>
  <c r="AP252" i="14"/>
  <c r="AP899" i="14"/>
  <c r="AP195" i="14"/>
  <c r="AP234" i="14"/>
  <c r="AP154" i="14"/>
  <c r="AP151" i="14"/>
  <c r="AP251" i="14"/>
  <c r="AP96" i="14"/>
  <c r="AP7" i="14"/>
  <c r="AP593" i="14"/>
  <c r="AP165" i="14"/>
  <c r="AP136" i="14"/>
  <c r="AP243" i="14"/>
  <c r="AP111" i="14"/>
  <c r="AP207" i="14"/>
  <c r="AP406" i="14"/>
  <c r="AP242" i="14"/>
  <c r="AP138" i="14"/>
  <c r="AP176" i="14"/>
  <c r="AP98" i="14"/>
  <c r="AP144" i="14"/>
  <c r="AP172" i="14"/>
  <c r="AP179" i="14"/>
  <c r="AP457" i="14"/>
  <c r="AP153" i="14"/>
  <c r="AP239" i="14"/>
  <c r="AP255" i="14"/>
  <c r="AP254" i="14"/>
  <c r="AP114" i="14"/>
  <c r="AP314" i="14"/>
  <c r="AP229" i="14"/>
  <c r="AP552" i="14"/>
  <c r="AP123" i="14"/>
  <c r="AP120" i="14"/>
  <c r="AP68" i="14"/>
  <c r="AP303" i="14"/>
  <c r="AP476" i="14"/>
  <c r="AP464" i="14"/>
  <c r="AP506" i="14"/>
  <c r="AP794" i="14"/>
  <c r="AP213" i="14"/>
  <c r="AP409" i="14"/>
  <c r="AP383" i="14"/>
  <c r="AP268" i="14"/>
  <c r="AP381" i="14"/>
  <c r="AP94" i="14"/>
  <c r="AP309" i="14"/>
  <c r="AP210" i="14"/>
  <c r="AP174" i="14"/>
  <c r="AP152" i="14"/>
  <c r="AP182" i="14"/>
  <c r="AP273" i="14"/>
  <c r="AP181" i="14"/>
  <c r="AP422" i="14"/>
  <c r="AP80" i="14"/>
  <c r="AP117" i="14"/>
  <c r="AP194" i="14"/>
  <c r="AP237" i="14"/>
  <c r="AP209" i="14"/>
  <c r="AP170" i="14"/>
  <c r="AP47" i="14"/>
  <c r="AP4" i="14"/>
  <c r="AP41" i="14"/>
  <c r="AP3" i="14"/>
  <c r="AP427" i="14"/>
  <c r="AP528" i="14"/>
  <c r="AP238" i="14"/>
  <c r="AP745" i="14"/>
  <c r="AP504" i="14"/>
  <c r="AP103" i="14"/>
  <c r="AP82" i="14"/>
  <c r="AP206" i="14"/>
  <c r="AP212" i="14"/>
  <c r="AP113" i="14"/>
  <c r="AP143" i="14"/>
  <c r="AP116" i="14"/>
  <c r="AP248" i="14"/>
  <c r="AP81" i="14"/>
  <c r="AP85" i="14"/>
  <c r="AP122" i="14"/>
  <c r="AP11" i="14"/>
  <c r="AP414" i="14"/>
  <c r="AP600" i="14"/>
  <c r="AP305" i="14"/>
  <c r="AP79" i="14"/>
  <c r="AP594" i="14"/>
  <c r="AP352" i="14"/>
  <c r="AP2" i="14"/>
  <c r="AP507" i="14"/>
  <c r="AP78" i="14"/>
  <c r="AP311" i="14"/>
  <c r="AP310" i="14"/>
  <c r="AP29" i="14"/>
  <c r="AP24" i="14"/>
  <c r="AJ797" i="14"/>
  <c r="AK52" i="15"/>
  <c r="AK12" i="15"/>
  <c r="AJ594" i="14"/>
  <c r="AP797" i="14"/>
  <c r="AP31" i="14"/>
  <c r="AF31" i="14"/>
  <c r="AP42" i="14"/>
  <c r="AF47" i="14"/>
  <c r="AF4" i="14"/>
  <c r="AP22" i="14"/>
  <c r="AF22" i="14"/>
  <c r="AP561" i="14"/>
  <c r="AF561" i="14"/>
  <c r="AP384" i="14"/>
  <c r="AA36" i="15"/>
  <c r="AK26" i="15"/>
  <c r="AK28" i="15"/>
  <c r="AK36" i="15"/>
  <c r="AK13" i="15"/>
  <c r="AP256" i="14"/>
  <c r="AP12" i="14"/>
  <c r="V252" i="5" l="1"/>
  <c r="W248" i="5"/>
  <c r="V253" i="5"/>
  <c r="W249" i="5"/>
  <c r="V251" i="5"/>
  <c r="W247" i="5"/>
  <c r="W254" i="5"/>
  <c r="V258" i="5"/>
  <c r="AJ349" i="14"/>
  <c r="AC95" i="14"/>
  <c r="AC814" i="14"/>
  <c r="AC1030" i="14"/>
  <c r="AC1008" i="14"/>
  <c r="AC688" i="14"/>
  <c r="AC267" i="14"/>
  <c r="AJ915" i="14"/>
  <c r="AC176" i="14"/>
  <c r="AC595" i="14"/>
  <c r="AC725" i="14"/>
  <c r="AC967" i="14"/>
  <c r="AC712" i="14"/>
  <c r="AC707" i="14"/>
  <c r="AC836" i="14"/>
  <c r="AC1002" i="14"/>
  <c r="AC1022" i="14"/>
  <c r="AC669" i="14"/>
  <c r="AC1018" i="14"/>
  <c r="AC957" i="14"/>
  <c r="AC1007" i="14"/>
  <c r="AC581" i="14"/>
  <c r="AC842" i="14"/>
  <c r="AC976" i="14"/>
  <c r="AC1034" i="14"/>
  <c r="AC172" i="14"/>
  <c r="AC1096" i="14"/>
  <c r="AC717" i="14"/>
  <c r="AC441" i="14"/>
  <c r="AC714" i="14"/>
  <c r="AJ925" i="14"/>
  <c r="AG48" i="14"/>
  <c r="AJ930" i="14"/>
  <c r="AC1029" i="14"/>
  <c r="AJ458" i="14"/>
  <c r="AJ94" i="14"/>
  <c r="AJ588" i="14"/>
  <c r="AJ661" i="14"/>
  <c r="AC550" i="14"/>
  <c r="AC369" i="14"/>
  <c r="AG959" i="14"/>
  <c r="AJ569" i="14"/>
  <c r="AC715" i="14"/>
  <c r="AC708" i="14"/>
  <c r="AC719" i="14"/>
  <c r="AJ466" i="14"/>
  <c r="AJ221" i="14"/>
  <c r="AG219" i="14"/>
  <c r="AI854" i="14"/>
  <c r="AI575" i="14"/>
  <c r="AE575" i="14" s="1"/>
  <c r="AI410" i="14"/>
  <c r="AM410" i="14" s="1"/>
  <c r="AG1008" i="14"/>
  <c r="AC173" i="14"/>
  <c r="AG919" i="14"/>
  <c r="AI702" i="14"/>
  <c r="AG957" i="14"/>
  <c r="AI296" i="14"/>
  <c r="AE296" i="14" s="1"/>
  <c r="AG832" i="14"/>
  <c r="AI716" i="14"/>
  <c r="AE716" i="14" s="1"/>
  <c r="AG703" i="14"/>
  <c r="AI960" i="14"/>
  <c r="AE960" i="14" s="1"/>
  <c r="AI1025" i="14"/>
  <c r="AM1025" i="14" s="1"/>
  <c r="AG687" i="14"/>
  <c r="AI984" i="14"/>
  <c r="AE984" i="14" s="1"/>
  <c r="AJ968" i="14"/>
  <c r="AI832" i="14"/>
  <c r="AE832" i="14" s="1"/>
  <c r="AI300" i="14"/>
  <c r="AE300" i="14" s="1"/>
  <c r="AI630" i="14"/>
  <c r="AE630" i="14" s="1"/>
  <c r="AI715" i="14"/>
  <c r="AI626" i="14"/>
  <c r="AE626" i="14" s="1"/>
  <c r="AG224" i="14"/>
  <c r="AG228" i="14"/>
  <c r="AI735" i="14"/>
  <c r="AI1086" i="14"/>
  <c r="AI968" i="14"/>
  <c r="AE968" i="14" s="1"/>
  <c r="AI367" i="14"/>
  <c r="AE367" i="14" s="1"/>
  <c r="AI730" i="14"/>
  <c r="AE730" i="14" s="1"/>
  <c r="AG692" i="14"/>
  <c r="AG664" i="14"/>
  <c r="AI324" i="14"/>
  <c r="AE324" i="14" s="1"/>
  <c r="AI692" i="14"/>
  <c r="AI857" i="14"/>
  <c r="AE857" i="14" s="1"/>
  <c r="AI1082" i="14"/>
  <c r="AG1007" i="14"/>
  <c r="AG968" i="14"/>
  <c r="AJ715" i="14"/>
  <c r="AI335" i="14"/>
  <c r="AE335" i="14" s="1"/>
  <c r="AI691" i="14"/>
  <c r="AM691" i="14" s="1"/>
  <c r="AN744" i="14"/>
  <c r="AI729" i="14"/>
  <c r="AI871" i="14"/>
  <c r="AI1007" i="14"/>
  <c r="AM1007" i="14" s="1"/>
  <c r="AI1008" i="14"/>
  <c r="AE1008" i="14" s="1"/>
  <c r="AI831" i="14"/>
  <c r="AE831" i="14" s="1"/>
  <c r="AI228" i="14"/>
  <c r="AE228" i="14" s="1"/>
  <c r="AI959" i="14"/>
  <c r="AE959" i="14" s="1"/>
  <c r="AI665" i="14"/>
  <c r="AE665" i="14" s="1"/>
  <c r="AI920" i="14"/>
  <c r="AE920" i="14" s="1"/>
  <c r="AI918" i="14"/>
  <c r="AE918" i="14" s="1"/>
  <c r="AG1002" i="14"/>
  <c r="AI1063" i="14"/>
  <c r="AM1063" i="14" s="1"/>
  <c r="AG706" i="14"/>
  <c r="AG705" i="14"/>
  <c r="AI819" i="14"/>
  <c r="AJ691" i="14"/>
  <c r="AG173" i="14"/>
  <c r="AI701" i="14"/>
  <c r="AE701" i="14" s="1"/>
  <c r="AG831" i="14"/>
  <c r="AG699" i="14"/>
  <c r="AI1020" i="14"/>
  <c r="AE1020" i="14" s="1"/>
  <c r="AG1020" i="14"/>
  <c r="AN2" i="14"/>
  <c r="AN815" i="14"/>
  <c r="AN551" i="14"/>
  <c r="AN707" i="14"/>
  <c r="AI707" i="14"/>
  <c r="AE707" i="14" s="1"/>
  <c r="AN575" i="14"/>
  <c r="AI578" i="14"/>
  <c r="AE578" i="14" s="1"/>
  <c r="AN710" i="14"/>
  <c r="AI710" i="14"/>
  <c r="AE710" i="14" s="1"/>
  <c r="AN1034" i="14"/>
  <c r="AG1073" i="14"/>
  <c r="AN1073" i="14"/>
  <c r="AI551" i="14"/>
  <c r="AI970" i="14"/>
  <c r="AN585" i="14"/>
  <c r="AN562" i="14"/>
  <c r="AI562" i="14"/>
  <c r="AN40" i="14"/>
  <c r="AI1003" i="14"/>
  <c r="AE1003" i="14" s="1"/>
  <c r="AN1003" i="14"/>
  <c r="AG1003" i="14"/>
  <c r="AN1045" i="14"/>
  <c r="AN910" i="14"/>
  <c r="AG910" i="14"/>
  <c r="AN312" i="14"/>
  <c r="AN405" i="14"/>
  <c r="AN375" i="14"/>
  <c r="AN416" i="14"/>
  <c r="AI826" i="14"/>
  <c r="AN568" i="14"/>
  <c r="AN501" i="14"/>
  <c r="AI501" i="14"/>
  <c r="AE501" i="14" s="1"/>
  <c r="AN696" i="14"/>
  <c r="AI696" i="14"/>
  <c r="AE696" i="14" s="1"/>
  <c r="AN914" i="14"/>
  <c r="AG914" i="14"/>
  <c r="AI952" i="14"/>
  <c r="AE952" i="14" s="1"/>
  <c r="AG567" i="14"/>
  <c r="AI567" i="14"/>
  <c r="AE567" i="14" s="1"/>
  <c r="AI931" i="14"/>
  <c r="AE931" i="14" s="1"/>
  <c r="AN998" i="14"/>
  <c r="AI219" i="14"/>
  <c r="AE219" i="14" s="1"/>
  <c r="AN219" i="14"/>
  <c r="AN930" i="14"/>
  <c r="AI930" i="14"/>
  <c r="AG171" i="14"/>
  <c r="AI499" i="14"/>
  <c r="AM499" i="14" s="1"/>
  <c r="AG1018" i="14"/>
  <c r="AI461" i="14"/>
  <c r="AE461" i="14" s="1"/>
  <c r="AI583" i="14"/>
  <c r="AE583" i="14" s="1"/>
  <c r="AI845" i="14"/>
  <c r="AM845" i="14" s="1"/>
  <c r="AG1076" i="14"/>
  <c r="AG1074" i="14"/>
  <c r="AG707" i="14"/>
  <c r="AG970" i="14"/>
  <c r="AI1073" i="14"/>
  <c r="AI847" i="14"/>
  <c r="AE847" i="14" s="1"/>
  <c r="AN787" i="14"/>
  <c r="AN475" i="14"/>
  <c r="AN529" i="14"/>
  <c r="AI571" i="14"/>
  <c r="AM571" i="14" s="1"/>
  <c r="AJ571" i="14"/>
  <c r="AN521" i="14"/>
  <c r="AN556" i="14"/>
  <c r="AN415" i="14"/>
  <c r="AN410" i="14"/>
  <c r="AN512" i="14"/>
  <c r="AN713" i="14"/>
  <c r="AI713" i="14"/>
  <c r="AN691" i="14"/>
  <c r="AG691" i="14"/>
  <c r="AN793" i="14"/>
  <c r="AN923" i="14"/>
  <c r="AN862" i="14"/>
  <c r="AI787" i="14"/>
  <c r="AE787" i="14" s="1"/>
  <c r="AI1085" i="14"/>
  <c r="AE1085" i="14" s="1"/>
  <c r="AI1064" i="14"/>
  <c r="AE1064" i="14" s="1"/>
  <c r="AI714" i="14"/>
  <c r="AE714" i="14" s="1"/>
  <c r="AN708" i="14"/>
  <c r="AI595" i="14"/>
  <c r="AE595" i="14" s="1"/>
  <c r="AI958" i="14"/>
  <c r="AI474" i="14"/>
  <c r="AI104" i="14"/>
  <c r="AI864" i="14"/>
  <c r="AE864" i="14" s="1"/>
  <c r="AI556" i="14"/>
  <c r="AG1025" i="14"/>
  <c r="AG958" i="14"/>
  <c r="AG1005" i="14"/>
  <c r="AN896" i="14"/>
  <c r="AN578" i="14"/>
  <c r="AN3" i="14"/>
  <c r="AI914" i="14"/>
  <c r="AE914" i="14" s="1"/>
  <c r="AG1077" i="14"/>
  <c r="AI980" i="14"/>
  <c r="AE980" i="14" s="1"/>
  <c r="AN979" i="14"/>
  <c r="AN588" i="14"/>
  <c r="AI588" i="14"/>
  <c r="AE588" i="14" s="1"/>
  <c r="AN210" i="14"/>
  <c r="AN17" i="14"/>
  <c r="AN426" i="14"/>
  <c r="AN671" i="14"/>
  <c r="AN293" i="14"/>
  <c r="AN602" i="14"/>
  <c r="AI919" i="14"/>
  <c r="AE919" i="14" s="1"/>
  <c r="AG564" i="14"/>
  <c r="AI839" i="14"/>
  <c r="AM839" i="14" s="1"/>
  <c r="AJ733" i="14"/>
  <c r="AI731" i="14"/>
  <c r="AE731" i="14" s="1"/>
  <c r="AG833" i="14"/>
  <c r="AI915" i="14"/>
  <c r="AE915" i="14" s="1"/>
  <c r="AG915" i="14"/>
  <c r="AI347" i="14"/>
  <c r="AE347" i="14" s="1"/>
  <c r="AN715" i="14"/>
  <c r="AN980" i="14"/>
  <c r="AN280" i="14"/>
  <c r="AI979" i="14"/>
  <c r="AE979" i="14" s="1"/>
  <c r="AI1038" i="14"/>
  <c r="AE1038" i="14" s="1"/>
  <c r="AC150" i="14"/>
  <c r="AI558" i="14"/>
  <c r="AE558" i="14" s="1"/>
  <c r="AG1027" i="14"/>
  <c r="AI705" i="14"/>
  <c r="AG658" i="14"/>
  <c r="AG562" i="14"/>
  <c r="AI910" i="14"/>
  <c r="AM910" i="14" s="1"/>
  <c r="AI712" i="14"/>
  <c r="AE712" i="14" s="1"/>
  <c r="AI577" i="14"/>
  <c r="AE577" i="14" s="1"/>
  <c r="AJ696" i="14"/>
  <c r="AG696" i="14"/>
  <c r="AI658" i="14"/>
  <c r="AI443" i="14"/>
  <c r="AE443" i="14" s="1"/>
  <c r="AJ501" i="14"/>
  <c r="AI564" i="14"/>
  <c r="AE564" i="14" s="1"/>
  <c r="AI823" i="14"/>
  <c r="AE823" i="14" s="1"/>
  <c r="AI1040" i="14"/>
  <c r="AE1040" i="14" s="1"/>
  <c r="AI520" i="14"/>
  <c r="AJ520" i="14"/>
  <c r="AI1041" i="14"/>
  <c r="AE1041" i="14" s="1"/>
  <c r="AG969" i="14"/>
  <c r="AI969" i="14"/>
  <c r="AE969" i="14" s="1"/>
  <c r="AB919" i="14"/>
  <c r="AI664" i="14"/>
  <c r="AE664" i="14" s="1"/>
  <c r="AI732" i="14"/>
  <c r="AE732" i="14" s="1"/>
  <c r="AI662" i="14"/>
  <c r="AE662" i="14" s="1"/>
  <c r="AI1035" i="14"/>
  <c r="AE1035" i="14" s="1"/>
  <c r="AI1080" i="14"/>
  <c r="AE1080" i="14" s="1"/>
  <c r="AI926" i="14"/>
  <c r="AE926" i="14" s="1"/>
  <c r="AI1027" i="14"/>
  <c r="AE1027" i="14" s="1"/>
  <c r="AI961" i="14"/>
  <c r="AI1028" i="14"/>
  <c r="AE1028" i="14" s="1"/>
  <c r="AI29" i="14"/>
  <c r="AE29" i="14" s="1"/>
  <c r="AG227" i="14"/>
  <c r="AI843" i="14"/>
  <c r="AE843" i="14" s="1"/>
  <c r="AI848" i="14"/>
  <c r="AG916" i="14"/>
  <c r="AG697" i="14"/>
  <c r="AI582" i="14"/>
  <c r="AE582" i="14" s="1"/>
  <c r="AI1032" i="14"/>
  <c r="AE1032" i="14" s="1"/>
  <c r="AI718" i="14"/>
  <c r="AE718" i="14" s="1"/>
  <c r="AI706" i="14"/>
  <c r="AG967" i="14"/>
  <c r="AI1010" i="14"/>
  <c r="AE1010" i="14" s="1"/>
  <c r="AJ357" i="14"/>
  <c r="AB449" i="14"/>
  <c r="AI510" i="14"/>
  <c r="AE510" i="14" s="1"/>
  <c r="AJ510" i="14"/>
  <c r="AI549" i="14"/>
  <c r="AE549" i="14" s="1"/>
  <c r="AG549" i="14"/>
  <c r="AJ897" i="14"/>
  <c r="AB274" i="14"/>
  <c r="AB917" i="14"/>
  <c r="AJ135" i="14"/>
  <c r="AI581" i="14"/>
  <c r="AM581" i="14" s="1"/>
  <c r="AC455" i="14"/>
  <c r="AI591" i="14"/>
  <c r="AE591" i="14" s="1"/>
  <c r="AI967" i="14"/>
  <c r="AE967" i="14" s="1"/>
  <c r="AB969" i="14"/>
  <c r="AB979" i="14"/>
  <c r="AJ979" i="14"/>
  <c r="AJ522" i="14"/>
  <c r="AC897" i="14"/>
  <c r="AI822" i="14"/>
  <c r="AE822" i="14" s="1"/>
  <c r="AI690" i="14"/>
  <c r="AM690" i="14" s="1"/>
  <c r="AG690" i="14"/>
  <c r="AJ960" i="14"/>
  <c r="AI753" i="14"/>
  <c r="AE753" i="14" s="1"/>
  <c r="AI1043" i="14"/>
  <c r="AE1043" i="14" s="1"/>
  <c r="AI522" i="14"/>
  <c r="AE522" i="14" s="1"/>
  <c r="AI1005" i="14"/>
  <c r="AE1005" i="14" s="1"/>
  <c r="AI703" i="14"/>
  <c r="AE703" i="14" s="1"/>
  <c r="AJ445" i="14"/>
  <c r="AI297" i="14"/>
  <c r="AJ716" i="14"/>
  <c r="AJ335" i="14"/>
  <c r="AJ1040" i="14"/>
  <c r="AJ410" i="14"/>
  <c r="AJ702" i="14"/>
  <c r="AG702" i="14"/>
  <c r="AJ969" i="14"/>
  <c r="AJ296" i="14"/>
  <c r="AJ549" i="14"/>
  <c r="AJ347" i="14"/>
  <c r="AJ586" i="14"/>
  <c r="AJ914" i="14"/>
  <c r="AJ61" i="14"/>
  <c r="AJ194" i="14"/>
  <c r="AJ563" i="14"/>
  <c r="AJ518" i="14"/>
  <c r="AJ1038" i="14"/>
  <c r="AJ294" i="14"/>
  <c r="AI858" i="14"/>
  <c r="AE858" i="14" s="1"/>
  <c r="AJ199" i="14"/>
  <c r="AI668" i="14"/>
  <c r="AM668" i="14" s="1"/>
  <c r="AI625" i="14"/>
  <c r="AI977" i="14"/>
  <c r="AE977" i="14" s="1"/>
  <c r="AI928" i="14"/>
  <c r="AE928" i="14" s="1"/>
  <c r="AJ928" i="14"/>
  <c r="AG921" i="14"/>
  <c r="AI921" i="14"/>
  <c r="AE921" i="14" s="1"/>
  <c r="AJ1042" i="14"/>
  <c r="AI1042" i="14"/>
  <c r="AI1096" i="14"/>
  <c r="AE1096" i="14" s="1"/>
  <c r="AJ351" i="14"/>
  <c r="AG1021" i="14"/>
  <c r="AI1021" i="14"/>
  <c r="AE1021" i="14" s="1"/>
  <c r="AB578" i="14"/>
  <c r="AJ578" i="14"/>
  <c r="AB726" i="14"/>
  <c r="AJ1003" i="14"/>
  <c r="AI1012" i="14"/>
  <c r="AE1012" i="14" s="1"/>
  <c r="AI68" i="14"/>
  <c r="AE68" i="14" s="1"/>
  <c r="AI48" i="14"/>
  <c r="AE48" i="14" s="1"/>
  <c r="AI986" i="14"/>
  <c r="AE986" i="14" s="1"/>
  <c r="AI351" i="14"/>
  <c r="AE351" i="14" s="1"/>
  <c r="AJ443" i="14"/>
  <c r="AJ550" i="14"/>
  <c r="AG550" i="14"/>
  <c r="AI550" i="14"/>
  <c r="AM550" i="14" s="1"/>
  <c r="AI315" i="14"/>
  <c r="AE315" i="14" s="1"/>
  <c r="AI446" i="14"/>
  <c r="AE446" i="14" s="1"/>
  <c r="AI570" i="14"/>
  <c r="AE570" i="14" s="1"/>
  <c r="AI659" i="14"/>
  <c r="AE659" i="14" s="1"/>
  <c r="AG659" i="14"/>
  <c r="AI812" i="14"/>
  <c r="AE812" i="14" s="1"/>
  <c r="AJ722" i="14"/>
  <c r="AI722" i="14"/>
  <c r="AE722" i="14" s="1"/>
  <c r="AG917" i="14"/>
  <c r="AJ917" i="14"/>
  <c r="AI458" i="14"/>
  <c r="AJ698" i="14"/>
  <c r="AG698" i="14"/>
  <c r="AI698" i="14"/>
  <c r="AI1081" i="14"/>
  <c r="AE1081" i="14" s="1"/>
  <c r="AI1079" i="14"/>
  <c r="AI279" i="14"/>
  <c r="AJ470" i="14"/>
  <c r="AI470" i="14"/>
  <c r="AE470" i="14" s="1"/>
  <c r="AG966" i="14"/>
  <c r="AI966" i="14"/>
  <c r="AM966" i="14" s="1"/>
  <c r="AJ669" i="14"/>
  <c r="AI669" i="14"/>
  <c r="AE669" i="14" s="1"/>
  <c r="AG1062" i="14"/>
  <c r="AI1062" i="14"/>
  <c r="AM1062" i="14" s="1"/>
  <c r="AB1012" i="14"/>
  <c r="AJ911" i="14"/>
  <c r="AI911" i="14"/>
  <c r="AE911" i="14" s="1"/>
  <c r="AB1035" i="14"/>
  <c r="AC574" i="14"/>
  <c r="AB914" i="14"/>
  <c r="AI1074" i="14"/>
  <c r="AE1074" i="14" s="1"/>
  <c r="AJ334" i="14"/>
  <c r="AJ68" i="14"/>
  <c r="AI307" i="14"/>
  <c r="AE307" i="14" s="1"/>
  <c r="AI686" i="14"/>
  <c r="AE686" i="14" s="1"/>
  <c r="AG686" i="14"/>
  <c r="AG700" i="14"/>
  <c r="AI700" i="14"/>
  <c r="AE700" i="14" s="1"/>
  <c r="AI987" i="14"/>
  <c r="AE987" i="14" s="1"/>
  <c r="AI526" i="14"/>
  <c r="AE526" i="14" s="1"/>
  <c r="AI566" i="14"/>
  <c r="AE566" i="14" s="1"/>
  <c r="AG566" i="14"/>
  <c r="AI374" i="14"/>
  <c r="AE374" i="14" s="1"/>
  <c r="AJ374" i="14"/>
  <c r="AI861" i="14"/>
  <c r="AI990" i="14"/>
  <c r="AJ1035" i="14"/>
  <c r="AI515" i="14"/>
  <c r="AE515" i="14" s="1"/>
  <c r="AI723" i="14"/>
  <c r="AI842" i="14"/>
  <c r="AE842" i="14" s="1"/>
  <c r="AI745" i="14"/>
  <c r="AE745" i="14" s="1"/>
  <c r="AB575" i="14"/>
  <c r="AJ575" i="14"/>
  <c r="AJ952" i="14"/>
  <c r="AI816" i="14"/>
  <c r="AJ1031" i="14"/>
  <c r="AI1031" i="14"/>
  <c r="AI294" i="14"/>
  <c r="AE294" i="14" s="1"/>
  <c r="AI628" i="14"/>
  <c r="AE628" i="14" s="1"/>
  <c r="AI917" i="14"/>
  <c r="AG662" i="14"/>
  <c r="AJ315" i="14"/>
  <c r="AJ570" i="14"/>
  <c r="AJ378" i="14"/>
  <c r="AJ566" i="14"/>
  <c r="AJ526" i="14"/>
  <c r="AJ676" i="14"/>
  <c r="AJ918" i="14"/>
  <c r="AJ664" i="14"/>
  <c r="AJ279" i="14"/>
  <c r="AJ686" i="14"/>
  <c r="AJ1013" i="14"/>
  <c r="AJ1004" i="14"/>
  <c r="AJ713" i="14"/>
  <c r="AJ783" i="14"/>
  <c r="AJ307" i="14"/>
  <c r="AJ700" i="14"/>
  <c r="AJ926" i="14"/>
  <c r="AJ966" i="14"/>
  <c r="AB1009" i="14"/>
  <c r="AJ11" i="14"/>
  <c r="AI11" i="14"/>
  <c r="AI46" i="14"/>
  <c r="AE46" i="14" s="1"/>
  <c r="AJ46" i="14"/>
  <c r="AI116" i="14"/>
  <c r="AI872" i="14"/>
  <c r="AI663" i="14"/>
  <c r="AE663" i="14" s="1"/>
  <c r="AG663" i="14"/>
  <c r="AI818" i="14"/>
  <c r="AE818" i="14" s="1"/>
  <c r="AI666" i="14"/>
  <c r="AG666" i="14"/>
  <c r="AJ666" i="14"/>
  <c r="AJ500" i="14"/>
  <c r="AI500" i="14"/>
  <c r="AE500" i="14" s="1"/>
  <c r="AJ973" i="14"/>
  <c r="AI973" i="14"/>
  <c r="AJ1023" i="14"/>
  <c r="AI1023" i="14"/>
  <c r="AE1023" i="14" s="1"/>
  <c r="AB1010" i="14"/>
  <c r="AJ1019" i="14"/>
  <c r="AI1019" i="14"/>
  <c r="AC573" i="14"/>
  <c r="AJ474" i="14"/>
  <c r="AJ62" i="14"/>
  <c r="AI554" i="14"/>
  <c r="AG693" i="14"/>
  <c r="AI693" i="14"/>
  <c r="AE693" i="14" s="1"/>
  <c r="AB1039" i="14"/>
  <c r="AI1088" i="14"/>
  <c r="AE1088" i="14" s="1"/>
  <c r="AJ193" i="14"/>
  <c r="AI840" i="14"/>
  <c r="AG46" i="14"/>
  <c r="AB564" i="14"/>
  <c r="AJ564" i="14"/>
  <c r="AI1067" i="14"/>
  <c r="AE1067" i="14" s="1"/>
  <c r="AC661" i="14"/>
  <c r="AJ324" i="14"/>
  <c r="AJ658" i="14"/>
  <c r="AB658" i="14"/>
  <c r="AB722" i="14"/>
  <c r="AJ1028" i="14"/>
  <c r="AJ28" i="14"/>
  <c r="AJ142" i="14"/>
  <c r="AJ233" i="14"/>
  <c r="AJ173" i="14"/>
  <c r="AJ674" i="14"/>
  <c r="AI580" i="14"/>
  <c r="AE580" i="14" s="1"/>
  <c r="AJ580" i="14"/>
  <c r="AI757" i="14"/>
  <c r="AE757" i="14" s="1"/>
  <c r="AG830" i="14"/>
  <c r="AI830" i="14"/>
  <c r="AM830" i="14" s="1"/>
  <c r="AJ726" i="14"/>
  <c r="AI726" i="14"/>
  <c r="AE726" i="14" s="1"/>
  <c r="AJ523" i="14"/>
  <c r="AJ922" i="14"/>
  <c r="AI922" i="14"/>
  <c r="AE922" i="14" s="1"/>
  <c r="AJ912" i="14"/>
  <c r="AI912" i="14"/>
  <c r="AI813" i="14"/>
  <c r="AI1018" i="14"/>
  <c r="AM1018" i="14" s="1"/>
  <c r="AJ1018" i="14"/>
  <c r="AI1024" i="14"/>
  <c r="AJ1024" i="14"/>
  <c r="AB340" i="14"/>
  <c r="AB219" i="14"/>
  <c r="AI699" i="14"/>
  <c r="AE699" i="14" s="1"/>
  <c r="AJ699" i="14"/>
  <c r="AI1046" i="14"/>
  <c r="AJ48" i="14"/>
  <c r="AG1022" i="14"/>
  <c r="AJ1022" i="14"/>
  <c r="AI1022" i="14"/>
  <c r="AE1022" i="14" s="1"/>
  <c r="AB662" i="14"/>
  <c r="AJ662" i="14"/>
  <c r="AJ990" i="14"/>
  <c r="AI790" i="14"/>
  <c r="AJ790" i="14"/>
  <c r="AJ572" i="14"/>
  <c r="AG689" i="14"/>
  <c r="AJ689" i="14"/>
  <c r="AJ924" i="14"/>
  <c r="AI924" i="14"/>
  <c r="AJ1011" i="14"/>
  <c r="AI1011" i="14"/>
  <c r="AE1011" i="14" s="1"/>
  <c r="AB627" i="14"/>
  <c r="AJ1030" i="14"/>
  <c r="AI1030" i="14"/>
  <c r="AE1030" i="14" s="1"/>
  <c r="AB921" i="14"/>
  <c r="AJ921" i="14"/>
  <c r="AI1004" i="14"/>
  <c r="AJ1007" i="14"/>
  <c r="AB367" i="14"/>
  <c r="AJ367" i="14"/>
  <c r="AC571" i="14"/>
  <c r="AG1028" i="14"/>
  <c r="AJ47" i="14"/>
  <c r="AJ706" i="14"/>
  <c r="AJ446" i="14"/>
  <c r="AB577" i="14"/>
  <c r="AJ577" i="14"/>
  <c r="AJ42" i="14"/>
  <c r="AJ693" i="14"/>
  <c r="AC839" i="14"/>
  <c r="AI943" i="14"/>
  <c r="AI689" i="14"/>
  <c r="AG661" i="14"/>
  <c r="AG1019" i="14"/>
  <c r="AJ581" i="14"/>
  <c r="AJ730" i="14"/>
  <c r="AJ920" i="14"/>
  <c r="AJ934" i="14"/>
  <c r="AJ300" i="14"/>
  <c r="AJ121" i="14"/>
  <c r="AJ408" i="14"/>
  <c r="AJ551" i="14"/>
  <c r="AI746" i="14"/>
  <c r="AE746" i="14" s="1"/>
  <c r="AJ12" i="14"/>
  <c r="AJ916" i="14"/>
  <c r="AI28" i="14"/>
  <c r="AE28" i="14" s="1"/>
  <c r="AC171" i="14"/>
  <c r="AI227" i="14"/>
  <c r="AE227" i="14" s="1"/>
  <c r="AB345" i="14"/>
  <c r="AI513" i="14"/>
  <c r="AE513" i="14" s="1"/>
  <c r="AI466" i="14"/>
  <c r="AE466" i="14" s="1"/>
  <c r="AI586" i="14"/>
  <c r="AC971" i="14"/>
  <c r="AC701" i="14"/>
  <c r="AI523" i="14"/>
  <c r="AI833" i="14"/>
  <c r="AI868" i="14"/>
  <c r="AI733" i="14"/>
  <c r="AE733" i="14" s="1"/>
  <c r="AI925" i="14"/>
  <c r="AE925" i="14" s="1"/>
  <c r="AI849" i="14"/>
  <c r="AE849" i="14" s="1"/>
  <c r="AG922" i="14"/>
  <c r="AI897" i="14"/>
  <c r="AE897" i="14" s="1"/>
  <c r="AB686" i="14"/>
  <c r="AB700" i="14"/>
  <c r="AB915" i="14"/>
  <c r="AC1062" i="14"/>
  <c r="AG924" i="14"/>
  <c r="AI1070" i="14"/>
  <c r="AE1070" i="14" s="1"/>
  <c r="AG1024" i="14"/>
  <c r="AI572" i="14"/>
  <c r="AC910" i="14"/>
  <c r="AG918" i="14"/>
  <c r="AI1002" i="14"/>
  <c r="AE1002" i="14" s="1"/>
  <c r="AI697" i="14"/>
  <c r="AE697" i="14" s="1"/>
  <c r="AI916" i="14"/>
  <c r="AE916" i="14" s="1"/>
  <c r="AI1066" i="14"/>
  <c r="AE1066" i="14" s="1"/>
  <c r="AC1025" i="14"/>
  <c r="AG1004" i="14"/>
  <c r="AG701" i="14"/>
  <c r="AJ787" i="14"/>
  <c r="AG925" i="14"/>
  <c r="AI1013" i="14"/>
  <c r="AE1013" i="14" s="1"/>
  <c r="AJ718" i="14"/>
  <c r="AI569" i="14"/>
  <c r="AJ582" i="14"/>
  <c r="AG973" i="14"/>
  <c r="AG960" i="14"/>
  <c r="AJ95" i="14"/>
  <c r="AB704" i="14"/>
  <c r="AJ556" i="14"/>
  <c r="AJ735" i="14"/>
  <c r="AJ864" i="14"/>
  <c r="AJ910" i="14"/>
  <c r="AJ705" i="14"/>
  <c r="AJ729" i="14"/>
  <c r="AJ1032" i="14"/>
  <c r="AI61" i="14"/>
  <c r="AE61" i="14" s="1"/>
  <c r="AJ115" i="14"/>
  <c r="AJ919" i="14"/>
  <c r="AI687" i="14"/>
  <c r="AE687" i="14" s="1"/>
  <c r="AG1023" i="14"/>
  <c r="AI1065" i="14"/>
  <c r="AE1065" i="14" s="1"/>
  <c r="AI661" i="14"/>
  <c r="AE661" i="14" s="1"/>
  <c r="AG911" i="14"/>
  <c r="AJ444" i="14"/>
  <c r="AJ687" i="14"/>
  <c r="AJ567" i="14"/>
  <c r="AJ840" i="14"/>
  <c r="AJ984" i="14"/>
  <c r="AG28" i="14"/>
  <c r="AC336" i="14"/>
  <c r="AI173" i="14"/>
  <c r="AM173" i="14" s="1"/>
  <c r="AC302" i="14"/>
  <c r="AC269" i="14"/>
  <c r="AG563" i="14"/>
  <c r="AI934" i="14"/>
  <c r="AI1044" i="14"/>
  <c r="AE1044" i="14" s="1"/>
  <c r="AI349" i="14"/>
  <c r="AE349" i="14" s="1"/>
  <c r="AC582" i="14"/>
  <c r="AI783" i="14"/>
  <c r="AE783" i="14" s="1"/>
  <c r="AG920" i="14"/>
  <c r="AG912" i="14"/>
  <c r="AI1076" i="14"/>
  <c r="AG1063" i="14"/>
  <c r="AI1077" i="14"/>
  <c r="AB1038" i="14"/>
  <c r="AG961" i="14"/>
  <c r="AG665" i="14"/>
  <c r="AI676" i="14"/>
  <c r="AE676" i="14" s="1"/>
  <c r="AI957" i="14"/>
  <c r="AE957" i="14" s="1"/>
  <c r="AC342" i="14"/>
  <c r="AI563" i="14"/>
  <c r="AE563" i="14" s="1"/>
  <c r="AC1073" i="14"/>
  <c r="AJ143" i="14"/>
  <c r="AJ712" i="14"/>
  <c r="AJ1025" i="14"/>
  <c r="AJ116" i="14"/>
  <c r="AJ227" i="14"/>
  <c r="AJ665" i="14"/>
  <c r="AJ980" i="14"/>
  <c r="AJ29" i="14"/>
  <c r="AJ958" i="14"/>
  <c r="AJ1005" i="14"/>
  <c r="AJ104" i="14"/>
  <c r="AB334" i="14"/>
  <c r="AB566" i="14"/>
  <c r="AB665" i="14"/>
  <c r="AJ595" i="14"/>
  <c r="AJ499" i="14"/>
  <c r="AB709" i="14"/>
  <c r="AB849" i="14"/>
  <c r="AB1027" i="14"/>
  <c r="AB703" i="14"/>
  <c r="AB198" i="14"/>
  <c r="AB667" i="14"/>
  <c r="AB1017" i="14"/>
  <c r="AB1021" i="14"/>
  <c r="AB1067" i="14"/>
  <c r="AJ703" i="14"/>
  <c r="AJ4" i="14"/>
  <c r="AB835" i="14"/>
  <c r="AC812" i="14"/>
  <c r="AB1026" i="14"/>
  <c r="AJ562" i="14"/>
  <c r="AG4" i="14"/>
  <c r="AI4" i="14"/>
  <c r="AJ224" i="14"/>
  <c r="AI224" i="14"/>
  <c r="AJ274" i="14"/>
  <c r="AI274" i="14"/>
  <c r="AJ511" i="14"/>
  <c r="AJ201" i="14"/>
  <c r="AJ171" i="14"/>
  <c r="AI171" i="14"/>
  <c r="AM171" i="14" s="1"/>
  <c r="AJ269" i="14"/>
  <c r="AI269" i="14"/>
  <c r="AM269" i="14" s="1"/>
  <c r="AJ22" i="14"/>
  <c r="AC711" i="14"/>
  <c r="AC830" i="14"/>
  <c r="AC966" i="14"/>
  <c r="AC663" i="14"/>
  <c r="AC294" i="14"/>
  <c r="AC1028" i="14"/>
  <c r="AC691" i="14"/>
  <c r="AC499" i="14"/>
  <c r="AC845" i="14"/>
  <c r="AC300" i="14"/>
  <c r="AC410" i="14"/>
  <c r="AC1006" i="14"/>
  <c r="AC137" i="14"/>
  <c r="AC514" i="14"/>
  <c r="AC563" i="14"/>
  <c r="AC668" i="14"/>
  <c r="AC697" i="14"/>
  <c r="AC659" i="14"/>
  <c r="AC831" i="14"/>
  <c r="AC676" i="14"/>
  <c r="AC1074" i="14"/>
  <c r="AC1063" i="14"/>
  <c r="AC690" i="14"/>
  <c r="W258" i="5" l="1"/>
  <c r="V262" i="5"/>
  <c r="V255" i="5"/>
  <c r="W251" i="5"/>
  <c r="W253" i="5"/>
  <c r="V257" i="5"/>
  <c r="V256" i="5"/>
  <c r="W252" i="5"/>
  <c r="AM1021" i="14"/>
  <c r="AQ1021" i="14" s="1"/>
  <c r="AM1010" i="14"/>
  <c r="AQ1010" i="14" s="1"/>
  <c r="AM1035" i="14"/>
  <c r="AQ1035" i="14" s="1"/>
  <c r="AM563" i="14"/>
  <c r="AQ563" i="14" s="1"/>
  <c r="AM707" i="14"/>
  <c r="AQ707" i="14" s="1"/>
  <c r="AM842" i="14"/>
  <c r="AQ842" i="14" s="1"/>
  <c r="AM661" i="14"/>
  <c r="AQ661" i="14" s="1"/>
  <c r="AM659" i="14"/>
  <c r="AQ659" i="14" s="1"/>
  <c r="AC709" i="14"/>
  <c r="AC665" i="14"/>
  <c r="AM665" i="14"/>
  <c r="AQ665" i="14" s="1"/>
  <c r="AE958" i="14"/>
  <c r="AM831" i="14"/>
  <c r="AQ831" i="14" s="1"/>
  <c r="AC566" i="14"/>
  <c r="AM566" i="14"/>
  <c r="AQ566" i="14" s="1"/>
  <c r="AC1038" i="14"/>
  <c r="AM1038" i="14"/>
  <c r="AQ1038" i="14" s="1"/>
  <c r="AC915" i="14"/>
  <c r="AM915" i="14"/>
  <c r="AQ915" i="14" s="1"/>
  <c r="AC700" i="14"/>
  <c r="AM700" i="14"/>
  <c r="AQ700" i="14" s="1"/>
  <c r="AC577" i="14"/>
  <c r="AM577" i="14"/>
  <c r="AQ577" i="14" s="1"/>
  <c r="AC921" i="14"/>
  <c r="AM921" i="14"/>
  <c r="AQ921" i="14" s="1"/>
  <c r="AC1009" i="14"/>
  <c r="AC914" i="14"/>
  <c r="AM914" i="14"/>
  <c r="AQ914" i="14" s="1"/>
  <c r="AC726" i="14"/>
  <c r="AM726" i="14"/>
  <c r="AQ726" i="14" s="1"/>
  <c r="AC578" i="14"/>
  <c r="AM578" i="14"/>
  <c r="AQ578" i="14" s="1"/>
  <c r="AC969" i="14"/>
  <c r="AM969" i="14"/>
  <c r="AQ969" i="14" s="1"/>
  <c r="AC274" i="14"/>
  <c r="AM274" i="14"/>
  <c r="AM1096" i="14"/>
  <c r="AQ1096" i="14" s="1"/>
  <c r="AM897" i="14"/>
  <c r="AQ897" i="14" s="1"/>
  <c r="AM669" i="14"/>
  <c r="AQ669" i="14" s="1"/>
  <c r="AM812" i="14"/>
  <c r="AQ812" i="14" s="1"/>
  <c r="AM663" i="14"/>
  <c r="AQ663" i="14" s="1"/>
  <c r="AM1028" i="14"/>
  <c r="AQ1028" i="14" s="1"/>
  <c r="AM701" i="14"/>
  <c r="AQ701" i="14" s="1"/>
  <c r="AC849" i="14"/>
  <c r="AM849" i="14"/>
  <c r="AQ849" i="14" s="1"/>
  <c r="AE1024" i="14"/>
  <c r="AC658" i="14"/>
  <c r="AM658" i="14"/>
  <c r="AE816" i="14"/>
  <c r="AC1012" i="14"/>
  <c r="AM1012" i="14"/>
  <c r="AQ1012" i="14" s="1"/>
  <c r="AC919" i="14"/>
  <c r="AM919" i="14"/>
  <c r="AQ919" i="14" s="1"/>
  <c r="AC367" i="14"/>
  <c r="AM367" i="14"/>
  <c r="AQ367" i="14" s="1"/>
  <c r="AC564" i="14"/>
  <c r="AM564" i="14"/>
  <c r="AQ564" i="14" s="1"/>
  <c r="AM1030" i="14"/>
  <c r="AQ1030" i="14" s="1"/>
  <c r="AM714" i="14"/>
  <c r="AQ714" i="14" s="1"/>
  <c r="AM697" i="14"/>
  <c r="AQ697" i="14" s="1"/>
  <c r="AM1008" i="14"/>
  <c r="AQ1008" i="14" s="1"/>
  <c r="AM1022" i="14"/>
  <c r="AQ1022" i="14" s="1"/>
  <c r="AM1002" i="14"/>
  <c r="AQ1002" i="14" s="1"/>
  <c r="AM712" i="14"/>
  <c r="AQ712" i="14" s="1"/>
  <c r="AC667" i="14"/>
  <c r="AC1027" i="14"/>
  <c r="AM1027" i="14"/>
  <c r="AQ1027" i="14" s="1"/>
  <c r="AC662" i="14"/>
  <c r="AM662" i="14"/>
  <c r="AQ662" i="14" s="1"/>
  <c r="AC219" i="14"/>
  <c r="AM219" i="14"/>
  <c r="AQ219" i="14" s="1"/>
  <c r="AC1039" i="14"/>
  <c r="AM1074" i="14"/>
  <c r="AQ1074" i="14" s="1"/>
  <c r="AC198" i="14"/>
  <c r="AC340" i="14"/>
  <c r="AC722" i="14"/>
  <c r="AM722" i="14"/>
  <c r="AQ722" i="14" s="1"/>
  <c r="AC1067" i="14"/>
  <c r="AM1067" i="14"/>
  <c r="AQ1067" i="14" s="1"/>
  <c r="AC1017" i="14"/>
  <c r="AC703" i="14"/>
  <c r="AM703" i="14"/>
  <c r="AQ703" i="14" s="1"/>
  <c r="AC686" i="14"/>
  <c r="AM686" i="14"/>
  <c r="AQ686" i="14" s="1"/>
  <c r="AC575" i="14"/>
  <c r="AM575" i="14"/>
  <c r="AQ575" i="14" s="1"/>
  <c r="AC979" i="14"/>
  <c r="AM979" i="14"/>
  <c r="AQ979" i="14" s="1"/>
  <c r="AC917" i="14"/>
  <c r="AM917" i="14"/>
  <c r="AC449" i="14"/>
  <c r="AE1073" i="14"/>
  <c r="AM1073" i="14"/>
  <c r="AE715" i="14"/>
  <c r="AM715" i="14"/>
  <c r="AM582" i="14"/>
  <c r="AQ582" i="14" s="1"/>
  <c r="AM957" i="14"/>
  <c r="AQ957" i="14" s="1"/>
  <c r="AM294" i="14"/>
  <c r="AQ294" i="14" s="1"/>
  <c r="AM300" i="14"/>
  <c r="AQ300" i="14" s="1"/>
  <c r="AM967" i="14"/>
  <c r="AQ967" i="14" s="1"/>
  <c r="AM676" i="14"/>
  <c r="AQ676" i="14" s="1"/>
  <c r="AM595" i="14"/>
  <c r="AQ595" i="14" s="1"/>
  <c r="AE702" i="14"/>
  <c r="AE410" i="14"/>
  <c r="AQ410" i="14" s="1"/>
  <c r="AE854" i="14"/>
  <c r="AE729" i="14"/>
  <c r="AE698" i="14"/>
  <c r="AE1063" i="14"/>
  <c r="AQ1063" i="14" s="1"/>
  <c r="AE871" i="14"/>
  <c r="AE1086" i="14"/>
  <c r="AE845" i="14"/>
  <c r="AQ845" i="14" s="1"/>
  <c r="AE474" i="14"/>
  <c r="AE691" i="14"/>
  <c r="AQ691" i="14" s="1"/>
  <c r="AE1025" i="14"/>
  <c r="AQ1025" i="14" s="1"/>
  <c r="AE499" i="14"/>
  <c r="AQ499" i="14" s="1"/>
  <c r="AE666" i="14"/>
  <c r="AE735" i="14"/>
  <c r="AE692" i="14"/>
  <c r="AE839" i="14"/>
  <c r="AQ839" i="14" s="1"/>
  <c r="AE705" i="14"/>
  <c r="AE819" i="14"/>
  <c r="AE970" i="14"/>
  <c r="AE833" i="14"/>
  <c r="AE990" i="14"/>
  <c r="AE1082" i="14"/>
  <c r="AE520" i="14"/>
  <c r="AE826" i="14"/>
  <c r="AE556" i="14"/>
  <c r="AE550" i="14"/>
  <c r="AQ550" i="14" s="1"/>
  <c r="AE458" i="14"/>
  <c r="AE713" i="14"/>
  <c r="AE1007" i="14"/>
  <c r="AQ1007" i="14" s="1"/>
  <c r="AE551" i="14"/>
  <c r="AE562" i="14"/>
  <c r="AE930" i="14"/>
  <c r="AE690" i="14"/>
  <c r="AQ690" i="14" s="1"/>
  <c r="AE848" i="14"/>
  <c r="AE840" i="14"/>
  <c r="AE571" i="14"/>
  <c r="AQ571" i="14" s="1"/>
  <c r="AE658" i="14"/>
  <c r="AE581" i="14"/>
  <c r="AQ581" i="14" s="1"/>
  <c r="AE104" i="14"/>
  <c r="AE910" i="14"/>
  <c r="AQ910" i="14" s="1"/>
  <c r="AE706" i="14"/>
  <c r="AE966" i="14"/>
  <c r="AQ966" i="14" s="1"/>
  <c r="AE961" i="14"/>
  <c r="AE1079" i="14"/>
  <c r="AE1062" i="14"/>
  <c r="AQ1062" i="14" s="1"/>
  <c r="AC704" i="14"/>
  <c r="AE1019" i="14"/>
  <c r="AE279" i="14"/>
  <c r="AE1042" i="14"/>
  <c r="AE689" i="14"/>
  <c r="AE297" i="14"/>
  <c r="AE668" i="14"/>
  <c r="AQ668" i="14" s="1"/>
  <c r="AE943" i="14"/>
  <c r="AE625" i="14"/>
  <c r="AE723" i="14"/>
  <c r="AE917" i="14"/>
  <c r="AE830" i="14"/>
  <c r="AQ830" i="14" s="1"/>
  <c r="AE924" i="14"/>
  <c r="AC1010" i="14"/>
  <c r="AE1031" i="14"/>
  <c r="AE1076" i="14"/>
  <c r="AC1021" i="14"/>
  <c r="AC345" i="14"/>
  <c r="AE116" i="14"/>
  <c r="AC1035" i="14"/>
  <c r="AE861" i="14"/>
  <c r="AE523" i="14"/>
  <c r="AE1004" i="14"/>
  <c r="AE1077" i="14"/>
  <c r="AE934" i="14"/>
  <c r="AE1018" i="14"/>
  <c r="AQ1018" i="14" s="1"/>
  <c r="AE912" i="14"/>
  <c r="AE813" i="14"/>
  <c r="AE554" i="14"/>
  <c r="AC835" i="14"/>
  <c r="AC627" i="14"/>
  <c r="AE790" i="14"/>
  <c r="AE872" i="14"/>
  <c r="AE1046" i="14"/>
  <c r="AE11" i="14"/>
  <c r="AE569" i="14"/>
  <c r="AE973" i="14"/>
  <c r="AE586" i="14"/>
  <c r="AE868" i="14"/>
  <c r="AE173" i="14"/>
  <c r="AQ173" i="14" s="1"/>
  <c r="AE572" i="14"/>
  <c r="AC334" i="14"/>
  <c r="AC1026" i="14"/>
  <c r="AE4" i="14"/>
  <c r="AE224" i="14"/>
  <c r="AE269" i="14"/>
  <c r="AQ269" i="14" s="1"/>
  <c r="AE171" i="14"/>
  <c r="AQ171" i="14" s="1"/>
  <c r="AE274" i="14"/>
  <c r="AQ274" i="14" s="1"/>
  <c r="W4" i="15"/>
  <c r="AJ4" i="15"/>
  <c r="W3" i="15"/>
  <c r="AJ3" i="15"/>
  <c r="W5" i="15"/>
  <c r="AJ5" i="15"/>
  <c r="W21" i="15"/>
  <c r="AJ21" i="15"/>
  <c r="W15" i="15"/>
  <c r="W27" i="15"/>
  <c r="AJ27" i="15"/>
  <c r="W14" i="15"/>
  <c r="AJ14" i="15"/>
  <c r="W17" i="15"/>
  <c r="AJ17" i="15"/>
  <c r="W10" i="15"/>
  <c r="AJ10" i="15"/>
  <c r="W37" i="15"/>
  <c r="W34" i="15"/>
  <c r="AJ34" i="15"/>
  <c r="W25" i="15"/>
  <c r="AJ25" i="15"/>
  <c r="W35" i="15"/>
  <c r="AJ35" i="15"/>
  <c r="S20" i="15"/>
  <c r="W20" i="15"/>
  <c r="AJ20" i="15"/>
  <c r="V19" i="15"/>
  <c r="W19" i="15"/>
  <c r="V18" i="15"/>
  <c r="W18" i="15"/>
  <c r="AJ18" i="15"/>
  <c r="W39" i="15"/>
  <c r="W22" i="15"/>
  <c r="AJ22" i="15"/>
  <c r="W23" i="15"/>
  <c r="AJ23" i="15"/>
  <c r="W40" i="15"/>
  <c r="AJ40" i="15"/>
  <c r="W33" i="15"/>
  <c r="AJ33" i="15"/>
  <c r="W45" i="15"/>
  <c r="AJ45" i="15"/>
  <c r="W41" i="15"/>
  <c r="AJ41" i="15"/>
  <c r="W48" i="15"/>
  <c r="AJ48" i="15"/>
  <c r="W46" i="15"/>
  <c r="AJ46" i="15"/>
  <c r="W44" i="15"/>
  <c r="AJ44" i="15"/>
  <c r="W47" i="15"/>
  <c r="AJ47" i="15"/>
  <c r="W43" i="15"/>
  <c r="AJ43" i="15"/>
  <c r="T60" i="15"/>
  <c r="W60" i="15"/>
  <c r="W56" i="15"/>
  <c r="AJ56" i="15"/>
  <c r="W50" i="15"/>
  <c r="AJ50" i="15"/>
  <c r="W57" i="15"/>
  <c r="W54" i="15"/>
  <c r="AJ54" i="15"/>
  <c r="W53" i="15"/>
  <c r="AJ53" i="15"/>
  <c r="W58" i="15"/>
  <c r="W61" i="15"/>
  <c r="AJ61" i="15"/>
  <c r="W63" i="15"/>
  <c r="W66" i="15"/>
  <c r="W68" i="15"/>
  <c r="AJ68" i="15"/>
  <c r="S67" i="15"/>
  <c r="W67" i="15"/>
  <c r="AJ67" i="15"/>
  <c r="S69" i="15"/>
  <c r="W69" i="15"/>
  <c r="AJ69" i="15"/>
  <c r="W72" i="15"/>
  <c r="AJ72" i="15"/>
  <c r="S73" i="15"/>
  <c r="AE73" i="15" s="1"/>
  <c r="W73" i="15"/>
  <c r="AJ73" i="15"/>
  <c r="S77" i="15"/>
  <c r="AE77" i="15" s="1"/>
  <c r="T77" i="15"/>
  <c r="W77" i="15"/>
  <c r="AJ77" i="15"/>
  <c r="S75" i="15"/>
  <c r="AE75" i="15" s="1"/>
  <c r="W75" i="15"/>
  <c r="AJ75" i="15"/>
  <c r="W6" i="15"/>
  <c r="V260" i="5" l="1"/>
  <c r="W256" i="5"/>
  <c r="V261" i="5"/>
  <c r="W257" i="5"/>
  <c r="V259" i="5"/>
  <c r="W255" i="5"/>
  <c r="W262" i="5"/>
  <c r="V266" i="5"/>
  <c r="AQ658" i="14"/>
  <c r="AQ917" i="14"/>
  <c r="AQ715" i="14"/>
  <c r="AQ1073" i="14"/>
  <c r="AK10" i="15"/>
  <c r="AK35" i="15"/>
  <c r="AK17" i="15"/>
  <c r="AK14" i="15"/>
  <c r="AC60" i="15"/>
  <c r="AK33" i="15"/>
  <c r="AK73" i="15"/>
  <c r="AK61" i="15"/>
  <c r="AK44" i="15"/>
  <c r="AK23" i="15"/>
  <c r="AK22" i="15"/>
  <c r="AK25" i="15"/>
  <c r="AK21" i="15"/>
  <c r="AK41" i="15"/>
  <c r="AK50" i="15"/>
  <c r="AK43" i="15"/>
  <c r="AK3" i="15"/>
  <c r="AK48" i="15"/>
  <c r="AK45" i="15"/>
  <c r="AK40" i="15"/>
  <c r="AK34" i="15"/>
  <c r="AK27" i="15"/>
  <c r="AK72" i="15"/>
  <c r="AK54" i="15"/>
  <c r="AK47" i="15"/>
  <c r="AK18" i="15"/>
  <c r="AK5" i="15"/>
  <c r="AK4" i="15"/>
  <c r="AK56" i="15"/>
  <c r="AK75" i="15"/>
  <c r="AK53" i="15"/>
  <c r="AK67" i="15"/>
  <c r="AE67" i="15"/>
  <c r="AK46" i="15"/>
  <c r="AK20" i="15"/>
  <c r="AE20" i="15"/>
  <c r="AK77" i="15"/>
  <c r="AK69" i="15"/>
  <c r="AE69" i="15"/>
  <c r="AK68" i="15"/>
  <c r="AC77" i="15"/>
  <c r="W266" i="5" l="1"/>
  <c r="V270" i="5"/>
  <c r="V264" i="5"/>
  <c r="W260" i="5"/>
  <c r="W259" i="5"/>
  <c r="V263" i="5"/>
  <c r="W261" i="5"/>
  <c r="V265" i="5"/>
  <c r="AG77" i="15"/>
  <c r="I4" i="3"/>
  <c r="V269" i="5" l="1"/>
  <c r="W265" i="5"/>
  <c r="V267" i="5"/>
  <c r="W263" i="5"/>
  <c r="V268" i="5"/>
  <c r="W264" i="5"/>
  <c r="W270" i="5"/>
  <c r="V274" i="5"/>
  <c r="I5" i="3"/>
  <c r="I6" i="3" s="1"/>
  <c r="I7" i="3" s="1"/>
  <c r="W274" i="5" l="1"/>
  <c r="V278" i="5"/>
  <c r="V272" i="5"/>
  <c r="W268" i="5"/>
  <c r="W267" i="5"/>
  <c r="V271" i="5"/>
  <c r="W269" i="5"/>
  <c r="V273" i="5"/>
  <c r="I8" i="3"/>
  <c r="V277" i="5" l="1"/>
  <c r="W273" i="5"/>
  <c r="V275" i="5"/>
  <c r="W271" i="5"/>
  <c r="V276" i="5"/>
  <c r="W272" i="5"/>
  <c r="W278" i="5"/>
  <c r="V282" i="5"/>
  <c r="I9" i="3"/>
  <c r="W282" i="5" l="1"/>
  <c r="V286" i="5"/>
  <c r="W277" i="5"/>
  <c r="V281" i="5"/>
  <c r="V280" i="5"/>
  <c r="W276" i="5"/>
  <c r="V279" i="5"/>
  <c r="W275" i="5"/>
  <c r="I10" i="3"/>
  <c r="W286" i="5" l="1"/>
  <c r="V290" i="5"/>
  <c r="V283" i="5"/>
  <c r="W279" i="5"/>
  <c r="V284" i="5"/>
  <c r="W280" i="5"/>
  <c r="V285" i="5"/>
  <c r="W281" i="5"/>
  <c r="I11" i="3"/>
  <c r="W283" i="5" l="1"/>
  <c r="V287" i="5"/>
  <c r="W290" i="5"/>
  <c r="V294" i="5"/>
  <c r="W285" i="5"/>
  <c r="V289" i="5"/>
  <c r="V288" i="5"/>
  <c r="W284" i="5"/>
  <c r="I12" i="3"/>
  <c r="V293" i="5" l="1"/>
  <c r="W289" i="5"/>
  <c r="W294" i="5"/>
  <c r="V298" i="5"/>
  <c r="V291" i="5"/>
  <c r="W287" i="5"/>
  <c r="V292" i="5"/>
  <c r="W288" i="5"/>
  <c r="I13" i="3"/>
  <c r="D117" i="3"/>
  <c r="D122" i="3" s="1"/>
  <c r="D127" i="3" s="1"/>
  <c r="D132" i="3" s="1"/>
  <c r="D137" i="3" s="1"/>
  <c r="D142" i="3" s="1"/>
  <c r="D116" i="3"/>
  <c r="D121" i="3" s="1"/>
  <c r="D126" i="3" s="1"/>
  <c r="D131" i="3" s="1"/>
  <c r="D136" i="3" s="1"/>
  <c r="D141" i="3" s="1"/>
  <c r="D115" i="3"/>
  <c r="D120" i="3" s="1"/>
  <c r="D125" i="3" s="1"/>
  <c r="D130" i="3" s="1"/>
  <c r="D135" i="3" s="1"/>
  <c r="D140" i="3" s="1"/>
  <c r="D114" i="3"/>
  <c r="D119" i="3" s="1"/>
  <c r="D124" i="3" s="1"/>
  <c r="D129" i="3" s="1"/>
  <c r="D134" i="3" s="1"/>
  <c r="D139" i="3" s="1"/>
  <c r="D113" i="3"/>
  <c r="D118" i="3" s="1"/>
  <c r="D123" i="3" s="1"/>
  <c r="D128" i="3" s="1"/>
  <c r="D133" i="3" s="1"/>
  <c r="D138" i="3" s="1"/>
  <c r="D143" i="3" s="1"/>
  <c r="AK45" i="14"/>
  <c r="S78" i="3"/>
  <c r="S103" i="3" s="1"/>
  <c r="S128" i="3" s="1"/>
  <c r="S153" i="3" s="1"/>
  <c r="S178" i="3" s="1"/>
  <c r="S203" i="3" s="1"/>
  <c r="S228" i="3" s="1"/>
  <c r="S253" i="3" s="1"/>
  <c r="S278" i="3" s="1"/>
  <c r="S303" i="3" s="1"/>
  <c r="S328" i="3" s="1"/>
  <c r="S353" i="3" s="1"/>
  <c r="S378" i="3" s="1"/>
  <c r="S403" i="3" s="1"/>
  <c r="S428" i="3" s="1"/>
  <c r="S453" i="3" s="1"/>
  <c r="S478" i="3" s="1"/>
  <c r="S503" i="3" s="1"/>
  <c r="S528" i="3" s="1"/>
  <c r="S553" i="3" s="1"/>
  <c r="S578" i="3" s="1"/>
  <c r="S603" i="3" s="1"/>
  <c r="S628" i="3" s="1"/>
  <c r="S653" i="3" s="1"/>
  <c r="S678" i="3" s="1"/>
  <c r="S703" i="3" s="1"/>
  <c r="S728" i="3" s="1"/>
  <c r="S753" i="3" s="1"/>
  <c r="S778" i="3" s="1"/>
  <c r="S803" i="3" s="1"/>
  <c r="S828" i="3" s="1"/>
  <c r="S853" i="3" s="1"/>
  <c r="S878" i="3" s="1"/>
  <c r="S903" i="3" s="1"/>
  <c r="S928" i="3" s="1"/>
  <c r="S953" i="3" s="1"/>
  <c r="S978" i="3" s="1"/>
  <c r="S1003" i="3" s="1"/>
  <c r="S1028" i="3" s="1"/>
  <c r="S1053" i="3" s="1"/>
  <c r="S1078" i="3" s="1"/>
  <c r="S1103" i="3" s="1"/>
  <c r="S1128" i="3" s="1"/>
  <c r="S1153" i="3" s="1"/>
  <c r="S1178" i="3" s="1"/>
  <c r="S1203" i="3" s="1"/>
  <c r="S1228" i="3" s="1"/>
  <c r="S1253" i="3" s="1"/>
  <c r="S1278" i="3" s="1"/>
  <c r="S1303" i="3" s="1"/>
  <c r="S1328" i="3" s="1"/>
  <c r="S1353" i="3" s="1"/>
  <c r="S1378" i="3" s="1"/>
  <c r="S1403" i="3" s="1"/>
  <c r="S1428" i="3" s="1"/>
  <c r="S1453" i="3" s="1"/>
  <c r="S1478" i="3" s="1"/>
  <c r="S1503" i="3" s="1"/>
  <c r="S1528" i="3" s="1"/>
  <c r="S1553" i="3" s="1"/>
  <c r="S1578" i="3" s="1"/>
  <c r="S1603" i="3" s="1"/>
  <c r="S1628" i="3" s="1"/>
  <c r="S1653" i="3" s="1"/>
  <c r="S1678" i="3" s="1"/>
  <c r="S1703" i="3" s="1"/>
  <c r="S1728" i="3" s="1"/>
  <c r="S1753" i="3" s="1"/>
  <c r="S1778" i="3" s="1"/>
  <c r="S1803" i="3" s="1"/>
  <c r="S1828" i="3" s="1"/>
  <c r="S1853" i="3" s="1"/>
  <c r="S1878" i="3" s="1"/>
  <c r="S1903" i="3" s="1"/>
  <c r="S1928" i="3" s="1"/>
  <c r="S1953" i="3" s="1"/>
  <c r="S1978" i="3" s="1"/>
  <c r="S2003" i="3" s="1"/>
  <c r="S77" i="3"/>
  <c r="S102" i="3" s="1"/>
  <c r="S127" i="3" s="1"/>
  <c r="S152" i="3" s="1"/>
  <c r="S177" i="3" s="1"/>
  <c r="S202" i="3" s="1"/>
  <c r="S227" i="3" s="1"/>
  <c r="S252" i="3" s="1"/>
  <c r="S277" i="3" s="1"/>
  <c r="S302" i="3" s="1"/>
  <c r="S327" i="3" s="1"/>
  <c r="S352" i="3" s="1"/>
  <c r="S377" i="3" s="1"/>
  <c r="S402" i="3" s="1"/>
  <c r="S427" i="3" s="1"/>
  <c r="S452" i="3" s="1"/>
  <c r="S477" i="3" s="1"/>
  <c r="S502" i="3" s="1"/>
  <c r="S527" i="3" s="1"/>
  <c r="S552" i="3" s="1"/>
  <c r="S577" i="3" s="1"/>
  <c r="S602" i="3" s="1"/>
  <c r="S627" i="3" s="1"/>
  <c r="S652" i="3" s="1"/>
  <c r="S677" i="3" s="1"/>
  <c r="S702" i="3" s="1"/>
  <c r="S727" i="3" s="1"/>
  <c r="S752" i="3" s="1"/>
  <c r="S777" i="3" s="1"/>
  <c r="S802" i="3" s="1"/>
  <c r="S827" i="3" s="1"/>
  <c r="S852" i="3" s="1"/>
  <c r="S877" i="3" s="1"/>
  <c r="S902" i="3" s="1"/>
  <c r="S927" i="3" s="1"/>
  <c r="S952" i="3" s="1"/>
  <c r="S977" i="3" s="1"/>
  <c r="S1002" i="3" s="1"/>
  <c r="S1027" i="3" s="1"/>
  <c r="S1052" i="3" s="1"/>
  <c r="S1077" i="3" s="1"/>
  <c r="S1102" i="3" s="1"/>
  <c r="S1127" i="3" s="1"/>
  <c r="S1152" i="3" s="1"/>
  <c r="S1177" i="3" s="1"/>
  <c r="S1202" i="3" s="1"/>
  <c r="S1227" i="3" s="1"/>
  <c r="S1252" i="3" s="1"/>
  <c r="S1277" i="3" s="1"/>
  <c r="S1302" i="3" s="1"/>
  <c r="S1327" i="3" s="1"/>
  <c r="S1352" i="3" s="1"/>
  <c r="S1377" i="3" s="1"/>
  <c r="S1402" i="3" s="1"/>
  <c r="S1427" i="3" s="1"/>
  <c r="S1452" i="3" s="1"/>
  <c r="S1477" i="3" s="1"/>
  <c r="S1502" i="3" s="1"/>
  <c r="S1527" i="3" s="1"/>
  <c r="S1552" i="3" s="1"/>
  <c r="S1577" i="3" s="1"/>
  <c r="S1602" i="3" s="1"/>
  <c r="S1627" i="3" s="1"/>
  <c r="S1652" i="3" s="1"/>
  <c r="S1677" i="3" s="1"/>
  <c r="S1702" i="3" s="1"/>
  <c r="S1727" i="3" s="1"/>
  <c r="S1752" i="3" s="1"/>
  <c r="S1777" i="3" s="1"/>
  <c r="S1802" i="3" s="1"/>
  <c r="S1827" i="3" s="1"/>
  <c r="S1852" i="3" s="1"/>
  <c r="S1877" i="3" s="1"/>
  <c r="S1902" i="3" s="1"/>
  <c r="S1927" i="3" s="1"/>
  <c r="S1952" i="3" s="1"/>
  <c r="S1977" i="3" s="1"/>
  <c r="S2002" i="3" s="1"/>
  <c r="S76" i="3"/>
  <c r="S101" i="3" s="1"/>
  <c r="S126" i="3" s="1"/>
  <c r="S151" i="3" s="1"/>
  <c r="S176" i="3" s="1"/>
  <c r="S201" i="3" s="1"/>
  <c r="S226" i="3" s="1"/>
  <c r="S251" i="3" s="1"/>
  <c r="S276" i="3" s="1"/>
  <c r="S301" i="3" s="1"/>
  <c r="S326" i="3" s="1"/>
  <c r="S351" i="3" s="1"/>
  <c r="S376" i="3" s="1"/>
  <c r="S401" i="3" s="1"/>
  <c r="S426" i="3" s="1"/>
  <c r="S451" i="3" s="1"/>
  <c r="S476" i="3" s="1"/>
  <c r="S501" i="3" s="1"/>
  <c r="S526" i="3" s="1"/>
  <c r="S551" i="3" s="1"/>
  <c r="S576" i="3" s="1"/>
  <c r="S601" i="3" s="1"/>
  <c r="S626" i="3" s="1"/>
  <c r="S651" i="3" s="1"/>
  <c r="S676" i="3" s="1"/>
  <c r="S701" i="3" s="1"/>
  <c r="S726" i="3" s="1"/>
  <c r="S751" i="3" s="1"/>
  <c r="S776" i="3" s="1"/>
  <c r="S801" i="3" s="1"/>
  <c r="S826" i="3" s="1"/>
  <c r="S851" i="3" s="1"/>
  <c r="S876" i="3" s="1"/>
  <c r="S901" i="3" s="1"/>
  <c r="S926" i="3" s="1"/>
  <c r="S951" i="3" s="1"/>
  <c r="S976" i="3" s="1"/>
  <c r="S1001" i="3" s="1"/>
  <c r="S1026" i="3" s="1"/>
  <c r="S1051" i="3" s="1"/>
  <c r="S1076" i="3" s="1"/>
  <c r="S1101" i="3" s="1"/>
  <c r="S1126" i="3" s="1"/>
  <c r="S1151" i="3" s="1"/>
  <c r="S1176" i="3" s="1"/>
  <c r="S1201" i="3" s="1"/>
  <c r="S1226" i="3" s="1"/>
  <c r="S1251" i="3" s="1"/>
  <c r="S1276" i="3" s="1"/>
  <c r="S1301" i="3" s="1"/>
  <c r="S1326" i="3" s="1"/>
  <c r="S1351" i="3" s="1"/>
  <c r="S1376" i="3" s="1"/>
  <c r="S1401" i="3" s="1"/>
  <c r="S1426" i="3" s="1"/>
  <c r="S1451" i="3" s="1"/>
  <c r="S1476" i="3" s="1"/>
  <c r="S1501" i="3" s="1"/>
  <c r="S1526" i="3" s="1"/>
  <c r="S1551" i="3" s="1"/>
  <c r="S1576" i="3" s="1"/>
  <c r="S1601" i="3" s="1"/>
  <c r="S1626" i="3" s="1"/>
  <c r="S1651" i="3" s="1"/>
  <c r="S1676" i="3" s="1"/>
  <c r="S1701" i="3" s="1"/>
  <c r="S1726" i="3" s="1"/>
  <c r="S1751" i="3" s="1"/>
  <c r="S1776" i="3" s="1"/>
  <c r="S1801" i="3" s="1"/>
  <c r="S1826" i="3" s="1"/>
  <c r="S1851" i="3" s="1"/>
  <c r="S1876" i="3" s="1"/>
  <c r="S1901" i="3" s="1"/>
  <c r="S1926" i="3" s="1"/>
  <c r="S1951" i="3" s="1"/>
  <c r="S1976" i="3" s="1"/>
  <c r="S2001" i="3" s="1"/>
  <c r="S75" i="3"/>
  <c r="S100" i="3" s="1"/>
  <c r="S125" i="3" s="1"/>
  <c r="S150" i="3" s="1"/>
  <c r="S175" i="3" s="1"/>
  <c r="S200" i="3" s="1"/>
  <c r="S225" i="3" s="1"/>
  <c r="S250" i="3" s="1"/>
  <c r="S275" i="3" s="1"/>
  <c r="S300" i="3" s="1"/>
  <c r="S325" i="3" s="1"/>
  <c r="S350" i="3" s="1"/>
  <c r="S375" i="3" s="1"/>
  <c r="S400" i="3" s="1"/>
  <c r="S425" i="3" s="1"/>
  <c r="S450" i="3" s="1"/>
  <c r="S475" i="3" s="1"/>
  <c r="S500" i="3" s="1"/>
  <c r="S525" i="3" s="1"/>
  <c r="S550" i="3" s="1"/>
  <c r="S575" i="3" s="1"/>
  <c r="S600" i="3" s="1"/>
  <c r="S625" i="3" s="1"/>
  <c r="S650" i="3" s="1"/>
  <c r="S675" i="3" s="1"/>
  <c r="S700" i="3" s="1"/>
  <c r="S725" i="3" s="1"/>
  <c r="S750" i="3" s="1"/>
  <c r="S775" i="3" s="1"/>
  <c r="S800" i="3" s="1"/>
  <c r="S825" i="3" s="1"/>
  <c r="S850" i="3" s="1"/>
  <c r="S875" i="3" s="1"/>
  <c r="S900" i="3" s="1"/>
  <c r="S925" i="3" s="1"/>
  <c r="S950" i="3" s="1"/>
  <c r="S975" i="3" s="1"/>
  <c r="S1000" i="3" s="1"/>
  <c r="S1025" i="3" s="1"/>
  <c r="S1050" i="3" s="1"/>
  <c r="S1075" i="3" s="1"/>
  <c r="S1100" i="3" s="1"/>
  <c r="S1125" i="3" s="1"/>
  <c r="S1150" i="3" s="1"/>
  <c r="S1175" i="3" s="1"/>
  <c r="S1200" i="3" s="1"/>
  <c r="S1225" i="3" s="1"/>
  <c r="S1250" i="3" s="1"/>
  <c r="S1275" i="3" s="1"/>
  <c r="S1300" i="3" s="1"/>
  <c r="S1325" i="3" s="1"/>
  <c r="S1350" i="3" s="1"/>
  <c r="S1375" i="3" s="1"/>
  <c r="S1400" i="3" s="1"/>
  <c r="S1425" i="3" s="1"/>
  <c r="S1450" i="3" s="1"/>
  <c r="S1475" i="3" s="1"/>
  <c r="S1500" i="3" s="1"/>
  <c r="S1525" i="3" s="1"/>
  <c r="S1550" i="3" s="1"/>
  <c r="S1575" i="3" s="1"/>
  <c r="S1600" i="3" s="1"/>
  <c r="S1625" i="3" s="1"/>
  <c r="S1650" i="3" s="1"/>
  <c r="S1675" i="3" s="1"/>
  <c r="S1700" i="3" s="1"/>
  <c r="S1725" i="3" s="1"/>
  <c r="S1750" i="3" s="1"/>
  <c r="S1775" i="3" s="1"/>
  <c r="S1800" i="3" s="1"/>
  <c r="S1825" i="3" s="1"/>
  <c r="S1850" i="3" s="1"/>
  <c r="S1875" i="3" s="1"/>
  <c r="S1900" i="3" s="1"/>
  <c r="S1925" i="3" s="1"/>
  <c r="S1950" i="3" s="1"/>
  <c r="S1975" i="3" s="1"/>
  <c r="S2000" i="3" s="1"/>
  <c r="S74" i="3"/>
  <c r="S99" i="3" s="1"/>
  <c r="S124" i="3" s="1"/>
  <c r="S149" i="3" s="1"/>
  <c r="S174" i="3" s="1"/>
  <c r="S199" i="3" s="1"/>
  <c r="S224" i="3" s="1"/>
  <c r="S249" i="3" s="1"/>
  <c r="S274" i="3" s="1"/>
  <c r="S299" i="3" s="1"/>
  <c r="S324" i="3" s="1"/>
  <c r="S349" i="3" s="1"/>
  <c r="S374" i="3" s="1"/>
  <c r="S399" i="3" s="1"/>
  <c r="S424" i="3" s="1"/>
  <c r="S449" i="3" s="1"/>
  <c r="S474" i="3" s="1"/>
  <c r="S499" i="3" s="1"/>
  <c r="S524" i="3" s="1"/>
  <c r="S549" i="3" s="1"/>
  <c r="S574" i="3" s="1"/>
  <c r="S599" i="3" s="1"/>
  <c r="S624" i="3" s="1"/>
  <c r="S649" i="3" s="1"/>
  <c r="S674" i="3" s="1"/>
  <c r="S699" i="3" s="1"/>
  <c r="S724" i="3" s="1"/>
  <c r="S749" i="3" s="1"/>
  <c r="S774" i="3" s="1"/>
  <c r="S799" i="3" s="1"/>
  <c r="S824" i="3" s="1"/>
  <c r="S849" i="3" s="1"/>
  <c r="S874" i="3" s="1"/>
  <c r="S899" i="3" s="1"/>
  <c r="S924" i="3" s="1"/>
  <c r="S949" i="3" s="1"/>
  <c r="S974" i="3" s="1"/>
  <c r="S999" i="3" s="1"/>
  <c r="S1024" i="3" s="1"/>
  <c r="S1049" i="3" s="1"/>
  <c r="S1074" i="3" s="1"/>
  <c r="S1099" i="3" s="1"/>
  <c r="S1124" i="3" s="1"/>
  <c r="S1149" i="3" s="1"/>
  <c r="S1174" i="3" s="1"/>
  <c r="S1199" i="3" s="1"/>
  <c r="S1224" i="3" s="1"/>
  <c r="S1249" i="3" s="1"/>
  <c r="S1274" i="3" s="1"/>
  <c r="S1299" i="3" s="1"/>
  <c r="S1324" i="3" s="1"/>
  <c r="S1349" i="3" s="1"/>
  <c r="S1374" i="3" s="1"/>
  <c r="S1399" i="3" s="1"/>
  <c r="S1424" i="3" s="1"/>
  <c r="S1449" i="3" s="1"/>
  <c r="S1474" i="3" s="1"/>
  <c r="S1499" i="3" s="1"/>
  <c r="S1524" i="3" s="1"/>
  <c r="S1549" i="3" s="1"/>
  <c r="S1574" i="3" s="1"/>
  <c r="S1599" i="3" s="1"/>
  <c r="S1624" i="3" s="1"/>
  <c r="S1649" i="3" s="1"/>
  <c r="S1674" i="3" s="1"/>
  <c r="S1699" i="3" s="1"/>
  <c r="S1724" i="3" s="1"/>
  <c r="S1749" i="3" s="1"/>
  <c r="S1774" i="3" s="1"/>
  <c r="S1799" i="3" s="1"/>
  <c r="S1824" i="3" s="1"/>
  <c r="S1849" i="3" s="1"/>
  <c r="S1874" i="3" s="1"/>
  <c r="S1899" i="3" s="1"/>
  <c r="S1924" i="3" s="1"/>
  <c r="S1949" i="3" s="1"/>
  <c r="S1974" i="3" s="1"/>
  <c r="S1999" i="3" s="1"/>
  <c r="S73" i="3"/>
  <c r="S98" i="3" s="1"/>
  <c r="S123" i="3" s="1"/>
  <c r="S148" i="3" s="1"/>
  <c r="S173" i="3" s="1"/>
  <c r="S198" i="3" s="1"/>
  <c r="S223" i="3" s="1"/>
  <c r="S248" i="3" s="1"/>
  <c r="S273" i="3" s="1"/>
  <c r="S298" i="3" s="1"/>
  <c r="S323" i="3" s="1"/>
  <c r="S348" i="3" s="1"/>
  <c r="S373" i="3" s="1"/>
  <c r="S398" i="3" s="1"/>
  <c r="S423" i="3" s="1"/>
  <c r="S448" i="3" s="1"/>
  <c r="S473" i="3" s="1"/>
  <c r="S498" i="3" s="1"/>
  <c r="S523" i="3" s="1"/>
  <c r="S548" i="3" s="1"/>
  <c r="S573" i="3" s="1"/>
  <c r="S598" i="3" s="1"/>
  <c r="S623" i="3" s="1"/>
  <c r="S648" i="3" s="1"/>
  <c r="S673" i="3" s="1"/>
  <c r="S698" i="3" s="1"/>
  <c r="S723" i="3" s="1"/>
  <c r="S748" i="3" s="1"/>
  <c r="S773" i="3" s="1"/>
  <c r="S798" i="3" s="1"/>
  <c r="S823" i="3" s="1"/>
  <c r="S848" i="3" s="1"/>
  <c r="S873" i="3" s="1"/>
  <c r="S898" i="3" s="1"/>
  <c r="S923" i="3" s="1"/>
  <c r="S948" i="3" s="1"/>
  <c r="S973" i="3" s="1"/>
  <c r="S998" i="3" s="1"/>
  <c r="S1023" i="3" s="1"/>
  <c r="S1048" i="3" s="1"/>
  <c r="S1073" i="3" s="1"/>
  <c r="S1098" i="3" s="1"/>
  <c r="S1123" i="3" s="1"/>
  <c r="S1148" i="3" s="1"/>
  <c r="S1173" i="3" s="1"/>
  <c r="S1198" i="3" s="1"/>
  <c r="S1223" i="3" s="1"/>
  <c r="S1248" i="3" s="1"/>
  <c r="S1273" i="3" s="1"/>
  <c r="S1298" i="3" s="1"/>
  <c r="S1323" i="3" s="1"/>
  <c r="S1348" i="3" s="1"/>
  <c r="S1373" i="3" s="1"/>
  <c r="S1398" i="3" s="1"/>
  <c r="S1423" i="3" s="1"/>
  <c r="S1448" i="3" s="1"/>
  <c r="S1473" i="3" s="1"/>
  <c r="S1498" i="3" s="1"/>
  <c r="S1523" i="3" s="1"/>
  <c r="S1548" i="3" s="1"/>
  <c r="S1573" i="3" s="1"/>
  <c r="S1598" i="3" s="1"/>
  <c r="S1623" i="3" s="1"/>
  <c r="S1648" i="3" s="1"/>
  <c r="S1673" i="3" s="1"/>
  <c r="S1698" i="3" s="1"/>
  <c r="S1723" i="3" s="1"/>
  <c r="S1748" i="3" s="1"/>
  <c r="S1773" i="3" s="1"/>
  <c r="S1798" i="3" s="1"/>
  <c r="S1823" i="3" s="1"/>
  <c r="S1848" i="3" s="1"/>
  <c r="S1873" i="3" s="1"/>
  <c r="S1898" i="3" s="1"/>
  <c r="S1923" i="3" s="1"/>
  <c r="S1948" i="3" s="1"/>
  <c r="S1973" i="3" s="1"/>
  <c r="S1998" i="3" s="1"/>
  <c r="AK354" i="14"/>
  <c r="S72" i="3"/>
  <c r="S97" i="3" s="1"/>
  <c r="S122" i="3" s="1"/>
  <c r="S147" i="3" s="1"/>
  <c r="S172" i="3" s="1"/>
  <c r="S197" i="3" s="1"/>
  <c r="S222" i="3" s="1"/>
  <c r="S247" i="3" s="1"/>
  <c r="S272" i="3" s="1"/>
  <c r="S297" i="3" s="1"/>
  <c r="S322" i="3" s="1"/>
  <c r="S347" i="3" s="1"/>
  <c r="S372" i="3" s="1"/>
  <c r="S397" i="3" s="1"/>
  <c r="S422" i="3" s="1"/>
  <c r="S447" i="3" s="1"/>
  <c r="S472" i="3" s="1"/>
  <c r="S497" i="3" s="1"/>
  <c r="S522" i="3" s="1"/>
  <c r="S547" i="3" s="1"/>
  <c r="S572" i="3" s="1"/>
  <c r="S597" i="3" s="1"/>
  <c r="S622" i="3" s="1"/>
  <c r="S647" i="3" s="1"/>
  <c r="S672" i="3" s="1"/>
  <c r="S697" i="3" s="1"/>
  <c r="S722" i="3" s="1"/>
  <c r="S747" i="3" s="1"/>
  <c r="S772" i="3" s="1"/>
  <c r="S797" i="3" s="1"/>
  <c r="S822" i="3" s="1"/>
  <c r="S847" i="3" s="1"/>
  <c r="S872" i="3" s="1"/>
  <c r="S897" i="3" s="1"/>
  <c r="S922" i="3" s="1"/>
  <c r="S947" i="3" s="1"/>
  <c r="S972" i="3" s="1"/>
  <c r="S997" i="3" s="1"/>
  <c r="S1022" i="3" s="1"/>
  <c r="S1047" i="3" s="1"/>
  <c r="S1072" i="3" s="1"/>
  <c r="S1097" i="3" s="1"/>
  <c r="S1122" i="3" s="1"/>
  <c r="S1147" i="3" s="1"/>
  <c r="S1172" i="3" s="1"/>
  <c r="S1197" i="3" s="1"/>
  <c r="S1222" i="3" s="1"/>
  <c r="S1247" i="3" s="1"/>
  <c r="S1272" i="3" s="1"/>
  <c r="S1297" i="3" s="1"/>
  <c r="S1322" i="3" s="1"/>
  <c r="S1347" i="3" s="1"/>
  <c r="S1372" i="3" s="1"/>
  <c r="S1397" i="3" s="1"/>
  <c r="S1422" i="3" s="1"/>
  <c r="S1447" i="3" s="1"/>
  <c r="S1472" i="3" s="1"/>
  <c r="S1497" i="3" s="1"/>
  <c r="S1522" i="3" s="1"/>
  <c r="S1547" i="3" s="1"/>
  <c r="S1572" i="3" s="1"/>
  <c r="S1597" i="3" s="1"/>
  <c r="S1622" i="3" s="1"/>
  <c r="S1647" i="3" s="1"/>
  <c r="S1672" i="3" s="1"/>
  <c r="S1697" i="3" s="1"/>
  <c r="S1722" i="3" s="1"/>
  <c r="S1747" i="3" s="1"/>
  <c r="S1772" i="3" s="1"/>
  <c r="S1797" i="3" s="1"/>
  <c r="S1822" i="3" s="1"/>
  <c r="S1847" i="3" s="1"/>
  <c r="S1872" i="3" s="1"/>
  <c r="S1897" i="3" s="1"/>
  <c r="S1922" i="3" s="1"/>
  <c r="S1947" i="3" s="1"/>
  <c r="S1972" i="3" s="1"/>
  <c r="S1997" i="3" s="1"/>
  <c r="AA71" i="3"/>
  <c r="AA86" i="3" s="1"/>
  <c r="S71" i="3"/>
  <c r="S96" i="3" s="1"/>
  <c r="S121" i="3" s="1"/>
  <c r="S146" i="3" s="1"/>
  <c r="S171" i="3" s="1"/>
  <c r="S196" i="3" s="1"/>
  <c r="S221" i="3" s="1"/>
  <c r="S246" i="3" s="1"/>
  <c r="S271" i="3" s="1"/>
  <c r="S296" i="3" s="1"/>
  <c r="S321" i="3" s="1"/>
  <c r="S346" i="3" s="1"/>
  <c r="S371" i="3" s="1"/>
  <c r="S396" i="3" s="1"/>
  <c r="S421" i="3" s="1"/>
  <c r="S446" i="3" s="1"/>
  <c r="S471" i="3" s="1"/>
  <c r="S496" i="3" s="1"/>
  <c r="S521" i="3" s="1"/>
  <c r="S546" i="3" s="1"/>
  <c r="S571" i="3" s="1"/>
  <c r="S596" i="3" s="1"/>
  <c r="S621" i="3" s="1"/>
  <c r="S646" i="3" s="1"/>
  <c r="S671" i="3" s="1"/>
  <c r="S696" i="3" s="1"/>
  <c r="S721" i="3" s="1"/>
  <c r="S746" i="3" s="1"/>
  <c r="S771" i="3" s="1"/>
  <c r="S796" i="3" s="1"/>
  <c r="S821" i="3" s="1"/>
  <c r="S846" i="3" s="1"/>
  <c r="S871" i="3" s="1"/>
  <c r="S896" i="3" s="1"/>
  <c r="S921" i="3" s="1"/>
  <c r="S946" i="3" s="1"/>
  <c r="S971" i="3" s="1"/>
  <c r="S996" i="3" s="1"/>
  <c r="S1021" i="3" s="1"/>
  <c r="S1046" i="3" s="1"/>
  <c r="S1071" i="3" s="1"/>
  <c r="S1096" i="3" s="1"/>
  <c r="S1121" i="3" s="1"/>
  <c r="S1146" i="3" s="1"/>
  <c r="S1171" i="3" s="1"/>
  <c r="S1196" i="3" s="1"/>
  <c r="S1221" i="3" s="1"/>
  <c r="S1246" i="3" s="1"/>
  <c r="S1271" i="3" s="1"/>
  <c r="S1296" i="3" s="1"/>
  <c r="S1321" i="3" s="1"/>
  <c r="S1346" i="3" s="1"/>
  <c r="S1371" i="3" s="1"/>
  <c r="S1396" i="3" s="1"/>
  <c r="S1421" i="3" s="1"/>
  <c r="S1446" i="3" s="1"/>
  <c r="S1471" i="3" s="1"/>
  <c r="S1496" i="3" s="1"/>
  <c r="S1521" i="3" s="1"/>
  <c r="S1546" i="3" s="1"/>
  <c r="S1571" i="3" s="1"/>
  <c r="S1596" i="3" s="1"/>
  <c r="S1621" i="3" s="1"/>
  <c r="S1646" i="3" s="1"/>
  <c r="S1671" i="3" s="1"/>
  <c r="S1696" i="3" s="1"/>
  <c r="S1721" i="3" s="1"/>
  <c r="S1746" i="3" s="1"/>
  <c r="S1771" i="3" s="1"/>
  <c r="S1796" i="3" s="1"/>
  <c r="S1821" i="3" s="1"/>
  <c r="S1846" i="3" s="1"/>
  <c r="S1871" i="3" s="1"/>
  <c r="S1896" i="3" s="1"/>
  <c r="S1921" i="3" s="1"/>
  <c r="S1946" i="3" s="1"/>
  <c r="S1971" i="3" s="1"/>
  <c r="S1996" i="3" s="1"/>
  <c r="AA70" i="3"/>
  <c r="AA85" i="3" s="1"/>
  <c r="S70" i="3"/>
  <c r="S95" i="3" s="1"/>
  <c r="S120" i="3" s="1"/>
  <c r="S145" i="3" s="1"/>
  <c r="S170" i="3" s="1"/>
  <c r="S195" i="3" s="1"/>
  <c r="S220" i="3" s="1"/>
  <c r="S245" i="3" s="1"/>
  <c r="S270" i="3" s="1"/>
  <c r="S295" i="3" s="1"/>
  <c r="S320" i="3" s="1"/>
  <c r="S345" i="3" s="1"/>
  <c r="S370" i="3" s="1"/>
  <c r="S395" i="3" s="1"/>
  <c r="S420" i="3" s="1"/>
  <c r="S445" i="3" s="1"/>
  <c r="S470" i="3" s="1"/>
  <c r="S495" i="3" s="1"/>
  <c r="S520" i="3" s="1"/>
  <c r="S545" i="3" s="1"/>
  <c r="S570" i="3" s="1"/>
  <c r="S595" i="3" s="1"/>
  <c r="S620" i="3" s="1"/>
  <c r="S645" i="3" s="1"/>
  <c r="S670" i="3" s="1"/>
  <c r="S695" i="3" s="1"/>
  <c r="S720" i="3" s="1"/>
  <c r="S745" i="3" s="1"/>
  <c r="S770" i="3" s="1"/>
  <c r="S795" i="3" s="1"/>
  <c r="S820" i="3" s="1"/>
  <c r="S845" i="3" s="1"/>
  <c r="S870" i="3" s="1"/>
  <c r="S895" i="3" s="1"/>
  <c r="S920" i="3" s="1"/>
  <c r="S945" i="3" s="1"/>
  <c r="S970" i="3" s="1"/>
  <c r="S995" i="3" s="1"/>
  <c r="S1020" i="3" s="1"/>
  <c r="S1045" i="3" s="1"/>
  <c r="S1070" i="3" s="1"/>
  <c r="S1095" i="3" s="1"/>
  <c r="S1120" i="3" s="1"/>
  <c r="S1145" i="3" s="1"/>
  <c r="S1170" i="3" s="1"/>
  <c r="S1195" i="3" s="1"/>
  <c r="S1220" i="3" s="1"/>
  <c r="S1245" i="3" s="1"/>
  <c r="S1270" i="3" s="1"/>
  <c r="S1295" i="3" s="1"/>
  <c r="S1320" i="3" s="1"/>
  <c r="S1345" i="3" s="1"/>
  <c r="S1370" i="3" s="1"/>
  <c r="S1395" i="3" s="1"/>
  <c r="S1420" i="3" s="1"/>
  <c r="S1445" i="3" s="1"/>
  <c r="S1470" i="3" s="1"/>
  <c r="S1495" i="3" s="1"/>
  <c r="S1520" i="3" s="1"/>
  <c r="S1545" i="3" s="1"/>
  <c r="S1570" i="3" s="1"/>
  <c r="S1595" i="3" s="1"/>
  <c r="S1620" i="3" s="1"/>
  <c r="S1645" i="3" s="1"/>
  <c r="S1670" i="3" s="1"/>
  <c r="S1695" i="3" s="1"/>
  <c r="S1720" i="3" s="1"/>
  <c r="S1745" i="3" s="1"/>
  <c r="S1770" i="3" s="1"/>
  <c r="S1795" i="3" s="1"/>
  <c r="S1820" i="3" s="1"/>
  <c r="S1845" i="3" s="1"/>
  <c r="S1870" i="3" s="1"/>
  <c r="S1895" i="3" s="1"/>
  <c r="S1920" i="3" s="1"/>
  <c r="S1945" i="3" s="1"/>
  <c r="S1970" i="3" s="1"/>
  <c r="S1995" i="3" s="1"/>
  <c r="AA69" i="3"/>
  <c r="AA84" i="3" s="1"/>
  <c r="S69" i="3"/>
  <c r="S94" i="3" s="1"/>
  <c r="S119" i="3" s="1"/>
  <c r="S144" i="3" s="1"/>
  <c r="S169" i="3" s="1"/>
  <c r="S194" i="3" s="1"/>
  <c r="S219" i="3" s="1"/>
  <c r="S244" i="3" s="1"/>
  <c r="S269" i="3" s="1"/>
  <c r="S294" i="3" s="1"/>
  <c r="S319" i="3" s="1"/>
  <c r="S344" i="3" s="1"/>
  <c r="S369" i="3" s="1"/>
  <c r="S394" i="3" s="1"/>
  <c r="S419" i="3" s="1"/>
  <c r="S444" i="3" s="1"/>
  <c r="S469" i="3" s="1"/>
  <c r="S494" i="3" s="1"/>
  <c r="S519" i="3" s="1"/>
  <c r="S544" i="3" s="1"/>
  <c r="S569" i="3" s="1"/>
  <c r="S594" i="3" s="1"/>
  <c r="S619" i="3" s="1"/>
  <c r="S644" i="3" s="1"/>
  <c r="S669" i="3" s="1"/>
  <c r="S694" i="3" s="1"/>
  <c r="S719" i="3" s="1"/>
  <c r="S744" i="3" s="1"/>
  <c r="S769" i="3" s="1"/>
  <c r="S794" i="3" s="1"/>
  <c r="S819" i="3" s="1"/>
  <c r="S844" i="3" s="1"/>
  <c r="S869" i="3" s="1"/>
  <c r="S894" i="3" s="1"/>
  <c r="S919" i="3" s="1"/>
  <c r="S944" i="3" s="1"/>
  <c r="S969" i="3" s="1"/>
  <c r="S994" i="3" s="1"/>
  <c r="S1019" i="3" s="1"/>
  <c r="S1044" i="3" s="1"/>
  <c r="S1069" i="3" s="1"/>
  <c r="S1094" i="3" s="1"/>
  <c r="S1119" i="3" s="1"/>
  <c r="S1144" i="3" s="1"/>
  <c r="S1169" i="3" s="1"/>
  <c r="S1194" i="3" s="1"/>
  <c r="S1219" i="3" s="1"/>
  <c r="S1244" i="3" s="1"/>
  <c r="S1269" i="3" s="1"/>
  <c r="S1294" i="3" s="1"/>
  <c r="S1319" i="3" s="1"/>
  <c r="S1344" i="3" s="1"/>
  <c r="S1369" i="3" s="1"/>
  <c r="S1394" i="3" s="1"/>
  <c r="S1419" i="3" s="1"/>
  <c r="S1444" i="3" s="1"/>
  <c r="S1469" i="3" s="1"/>
  <c r="S1494" i="3" s="1"/>
  <c r="S1519" i="3" s="1"/>
  <c r="S1544" i="3" s="1"/>
  <c r="S1569" i="3" s="1"/>
  <c r="S1594" i="3" s="1"/>
  <c r="S1619" i="3" s="1"/>
  <c r="S1644" i="3" s="1"/>
  <c r="S1669" i="3" s="1"/>
  <c r="S1694" i="3" s="1"/>
  <c r="S1719" i="3" s="1"/>
  <c r="S1744" i="3" s="1"/>
  <c r="S1769" i="3" s="1"/>
  <c r="S1794" i="3" s="1"/>
  <c r="S1819" i="3" s="1"/>
  <c r="S1844" i="3" s="1"/>
  <c r="S1869" i="3" s="1"/>
  <c r="S1894" i="3" s="1"/>
  <c r="S1919" i="3" s="1"/>
  <c r="S1944" i="3" s="1"/>
  <c r="S1969" i="3" s="1"/>
  <c r="S1994" i="3" s="1"/>
  <c r="AA68" i="3"/>
  <c r="AA83" i="3" s="1"/>
  <c r="S68" i="3"/>
  <c r="S93" i="3" s="1"/>
  <c r="S118" i="3" s="1"/>
  <c r="S143" i="3" s="1"/>
  <c r="S168" i="3" s="1"/>
  <c r="S193" i="3" s="1"/>
  <c r="S218" i="3" s="1"/>
  <c r="S243" i="3" s="1"/>
  <c r="S268" i="3" s="1"/>
  <c r="S293" i="3" s="1"/>
  <c r="S318" i="3" s="1"/>
  <c r="S343" i="3" s="1"/>
  <c r="S368" i="3" s="1"/>
  <c r="S393" i="3" s="1"/>
  <c r="S418" i="3" s="1"/>
  <c r="S443" i="3" s="1"/>
  <c r="S468" i="3" s="1"/>
  <c r="S493" i="3" s="1"/>
  <c r="S518" i="3" s="1"/>
  <c r="S543" i="3" s="1"/>
  <c r="S568" i="3" s="1"/>
  <c r="S593" i="3" s="1"/>
  <c r="S618" i="3" s="1"/>
  <c r="S643" i="3" s="1"/>
  <c r="S668" i="3" s="1"/>
  <c r="S693" i="3" s="1"/>
  <c r="S718" i="3" s="1"/>
  <c r="S743" i="3" s="1"/>
  <c r="S768" i="3" s="1"/>
  <c r="S793" i="3" s="1"/>
  <c r="S818" i="3" s="1"/>
  <c r="S843" i="3" s="1"/>
  <c r="S868" i="3" s="1"/>
  <c r="S893" i="3" s="1"/>
  <c r="S918" i="3" s="1"/>
  <c r="S943" i="3" s="1"/>
  <c r="S968" i="3" s="1"/>
  <c r="S993" i="3" s="1"/>
  <c r="S1018" i="3" s="1"/>
  <c r="S1043" i="3" s="1"/>
  <c r="S1068" i="3" s="1"/>
  <c r="S1093" i="3" s="1"/>
  <c r="S1118" i="3" s="1"/>
  <c r="S1143" i="3" s="1"/>
  <c r="S1168" i="3" s="1"/>
  <c r="S1193" i="3" s="1"/>
  <c r="S1218" i="3" s="1"/>
  <c r="S1243" i="3" s="1"/>
  <c r="S1268" i="3" s="1"/>
  <c r="S1293" i="3" s="1"/>
  <c r="S1318" i="3" s="1"/>
  <c r="S1343" i="3" s="1"/>
  <c r="S1368" i="3" s="1"/>
  <c r="S1393" i="3" s="1"/>
  <c r="S1418" i="3" s="1"/>
  <c r="S1443" i="3" s="1"/>
  <c r="S1468" i="3" s="1"/>
  <c r="S1493" i="3" s="1"/>
  <c r="S1518" i="3" s="1"/>
  <c r="S1543" i="3" s="1"/>
  <c r="S1568" i="3" s="1"/>
  <c r="S1593" i="3" s="1"/>
  <c r="S1618" i="3" s="1"/>
  <c r="S1643" i="3" s="1"/>
  <c r="S1668" i="3" s="1"/>
  <c r="S1693" i="3" s="1"/>
  <c r="S1718" i="3" s="1"/>
  <c r="S1743" i="3" s="1"/>
  <c r="S1768" i="3" s="1"/>
  <c r="S1793" i="3" s="1"/>
  <c r="S1818" i="3" s="1"/>
  <c r="S1843" i="3" s="1"/>
  <c r="S1868" i="3" s="1"/>
  <c r="S1893" i="3" s="1"/>
  <c r="S1918" i="3" s="1"/>
  <c r="S1943" i="3" s="1"/>
  <c r="S1968" i="3" s="1"/>
  <c r="S1993" i="3" s="1"/>
  <c r="AA67" i="3"/>
  <c r="AA82" i="3" s="1"/>
  <c r="S67" i="3"/>
  <c r="S92" i="3" s="1"/>
  <c r="S117" i="3" s="1"/>
  <c r="S142" i="3" s="1"/>
  <c r="S167" i="3" s="1"/>
  <c r="S192" i="3" s="1"/>
  <c r="S217" i="3" s="1"/>
  <c r="S242" i="3" s="1"/>
  <c r="S267" i="3" s="1"/>
  <c r="S292" i="3" s="1"/>
  <c r="S317" i="3" s="1"/>
  <c r="S342" i="3" s="1"/>
  <c r="S367" i="3" s="1"/>
  <c r="S392" i="3" s="1"/>
  <c r="S417" i="3" s="1"/>
  <c r="S442" i="3" s="1"/>
  <c r="S467" i="3" s="1"/>
  <c r="S492" i="3" s="1"/>
  <c r="S517" i="3" s="1"/>
  <c r="S542" i="3" s="1"/>
  <c r="S567" i="3" s="1"/>
  <c r="S592" i="3" s="1"/>
  <c r="S617" i="3" s="1"/>
  <c r="S642" i="3" s="1"/>
  <c r="S667" i="3" s="1"/>
  <c r="S692" i="3" s="1"/>
  <c r="S717" i="3" s="1"/>
  <c r="S742" i="3" s="1"/>
  <c r="S767" i="3" s="1"/>
  <c r="S792" i="3" s="1"/>
  <c r="S817" i="3" s="1"/>
  <c r="S842" i="3" s="1"/>
  <c r="S867" i="3" s="1"/>
  <c r="S892" i="3" s="1"/>
  <c r="S917" i="3" s="1"/>
  <c r="S942" i="3" s="1"/>
  <c r="S967" i="3" s="1"/>
  <c r="S992" i="3" s="1"/>
  <c r="S1017" i="3" s="1"/>
  <c r="S1042" i="3" s="1"/>
  <c r="S1067" i="3" s="1"/>
  <c r="S1092" i="3" s="1"/>
  <c r="S1117" i="3" s="1"/>
  <c r="S1142" i="3" s="1"/>
  <c r="S1167" i="3" s="1"/>
  <c r="S1192" i="3" s="1"/>
  <c r="S1217" i="3" s="1"/>
  <c r="S1242" i="3" s="1"/>
  <c r="S1267" i="3" s="1"/>
  <c r="S1292" i="3" s="1"/>
  <c r="S1317" i="3" s="1"/>
  <c r="S1342" i="3" s="1"/>
  <c r="S1367" i="3" s="1"/>
  <c r="S1392" i="3" s="1"/>
  <c r="S1417" i="3" s="1"/>
  <c r="S1442" i="3" s="1"/>
  <c r="S1467" i="3" s="1"/>
  <c r="S1492" i="3" s="1"/>
  <c r="S1517" i="3" s="1"/>
  <c r="S1542" i="3" s="1"/>
  <c r="S1567" i="3" s="1"/>
  <c r="S1592" i="3" s="1"/>
  <c r="S1617" i="3" s="1"/>
  <c r="S1642" i="3" s="1"/>
  <c r="S1667" i="3" s="1"/>
  <c r="S1692" i="3" s="1"/>
  <c r="S1717" i="3" s="1"/>
  <c r="S1742" i="3" s="1"/>
  <c r="S1767" i="3" s="1"/>
  <c r="S1792" i="3" s="1"/>
  <c r="S1817" i="3" s="1"/>
  <c r="S1842" i="3" s="1"/>
  <c r="S1867" i="3" s="1"/>
  <c r="S1892" i="3" s="1"/>
  <c r="S1917" i="3" s="1"/>
  <c r="S1942" i="3" s="1"/>
  <c r="S1967" i="3" s="1"/>
  <c r="S1992" i="3" s="1"/>
  <c r="AA66" i="3"/>
  <c r="AA81" i="3" s="1"/>
  <c r="S66" i="3"/>
  <c r="S91" i="3" s="1"/>
  <c r="S116" i="3" s="1"/>
  <c r="S141" i="3" s="1"/>
  <c r="S166" i="3" s="1"/>
  <c r="S191" i="3" s="1"/>
  <c r="S216" i="3" s="1"/>
  <c r="S241" i="3" s="1"/>
  <c r="S266" i="3" s="1"/>
  <c r="S291" i="3" s="1"/>
  <c r="S316" i="3" s="1"/>
  <c r="S341" i="3" s="1"/>
  <c r="S366" i="3" s="1"/>
  <c r="S391" i="3" s="1"/>
  <c r="S416" i="3" s="1"/>
  <c r="S441" i="3" s="1"/>
  <c r="S466" i="3" s="1"/>
  <c r="S491" i="3" s="1"/>
  <c r="S516" i="3" s="1"/>
  <c r="S541" i="3" s="1"/>
  <c r="S566" i="3" s="1"/>
  <c r="S591" i="3" s="1"/>
  <c r="S616" i="3" s="1"/>
  <c r="S641" i="3" s="1"/>
  <c r="S666" i="3" s="1"/>
  <c r="S691" i="3" s="1"/>
  <c r="S716" i="3" s="1"/>
  <c r="S741" i="3" s="1"/>
  <c r="S766" i="3" s="1"/>
  <c r="S791" i="3" s="1"/>
  <c r="S816" i="3" s="1"/>
  <c r="S841" i="3" s="1"/>
  <c r="S866" i="3" s="1"/>
  <c r="S891" i="3" s="1"/>
  <c r="S916" i="3" s="1"/>
  <c r="S941" i="3" s="1"/>
  <c r="S966" i="3" s="1"/>
  <c r="S991" i="3" s="1"/>
  <c r="S1016" i="3" s="1"/>
  <c r="S1041" i="3" s="1"/>
  <c r="S1066" i="3" s="1"/>
  <c r="S1091" i="3" s="1"/>
  <c r="S1116" i="3" s="1"/>
  <c r="S1141" i="3" s="1"/>
  <c r="S1166" i="3" s="1"/>
  <c r="S1191" i="3" s="1"/>
  <c r="S1216" i="3" s="1"/>
  <c r="S1241" i="3" s="1"/>
  <c r="S1266" i="3" s="1"/>
  <c r="S1291" i="3" s="1"/>
  <c r="S1316" i="3" s="1"/>
  <c r="S1341" i="3" s="1"/>
  <c r="S1366" i="3" s="1"/>
  <c r="S1391" i="3" s="1"/>
  <c r="S1416" i="3" s="1"/>
  <c r="S1441" i="3" s="1"/>
  <c r="S1466" i="3" s="1"/>
  <c r="S1491" i="3" s="1"/>
  <c r="S1516" i="3" s="1"/>
  <c r="S1541" i="3" s="1"/>
  <c r="S1566" i="3" s="1"/>
  <c r="S1591" i="3" s="1"/>
  <c r="S1616" i="3" s="1"/>
  <c r="S1641" i="3" s="1"/>
  <c r="S1666" i="3" s="1"/>
  <c r="S1691" i="3" s="1"/>
  <c r="S1716" i="3" s="1"/>
  <c r="S1741" i="3" s="1"/>
  <c r="S1766" i="3" s="1"/>
  <c r="S1791" i="3" s="1"/>
  <c r="S1816" i="3" s="1"/>
  <c r="S1841" i="3" s="1"/>
  <c r="S1866" i="3" s="1"/>
  <c r="S1891" i="3" s="1"/>
  <c r="S1916" i="3" s="1"/>
  <c r="S1941" i="3" s="1"/>
  <c r="S1966" i="3" s="1"/>
  <c r="S1991" i="3" s="1"/>
  <c r="AA65" i="3"/>
  <c r="AA80" i="3" s="1"/>
  <c r="S65" i="3"/>
  <c r="S90" i="3" s="1"/>
  <c r="S115" i="3" s="1"/>
  <c r="S140" i="3" s="1"/>
  <c r="S165" i="3" s="1"/>
  <c r="S190" i="3" s="1"/>
  <c r="S215" i="3" s="1"/>
  <c r="S240" i="3" s="1"/>
  <c r="S265" i="3" s="1"/>
  <c r="S290" i="3" s="1"/>
  <c r="S315" i="3" s="1"/>
  <c r="S340" i="3" s="1"/>
  <c r="S365" i="3" s="1"/>
  <c r="S390" i="3" s="1"/>
  <c r="S415" i="3" s="1"/>
  <c r="S440" i="3" s="1"/>
  <c r="S465" i="3" s="1"/>
  <c r="S490" i="3" s="1"/>
  <c r="S515" i="3" s="1"/>
  <c r="S540" i="3" s="1"/>
  <c r="S565" i="3" s="1"/>
  <c r="S590" i="3" s="1"/>
  <c r="S615" i="3" s="1"/>
  <c r="S640" i="3" s="1"/>
  <c r="S665" i="3" s="1"/>
  <c r="S690" i="3" s="1"/>
  <c r="S715" i="3" s="1"/>
  <c r="S740" i="3" s="1"/>
  <c r="S765" i="3" s="1"/>
  <c r="S790" i="3" s="1"/>
  <c r="S815" i="3" s="1"/>
  <c r="S840" i="3" s="1"/>
  <c r="S865" i="3" s="1"/>
  <c r="S890" i="3" s="1"/>
  <c r="S915" i="3" s="1"/>
  <c r="S940" i="3" s="1"/>
  <c r="S965" i="3" s="1"/>
  <c r="S990" i="3" s="1"/>
  <c r="S1015" i="3" s="1"/>
  <c r="S1040" i="3" s="1"/>
  <c r="S1065" i="3" s="1"/>
  <c r="S1090" i="3" s="1"/>
  <c r="S1115" i="3" s="1"/>
  <c r="S1140" i="3" s="1"/>
  <c r="S1165" i="3" s="1"/>
  <c r="S1190" i="3" s="1"/>
  <c r="S1215" i="3" s="1"/>
  <c r="S1240" i="3" s="1"/>
  <c r="S1265" i="3" s="1"/>
  <c r="S1290" i="3" s="1"/>
  <c r="S1315" i="3" s="1"/>
  <c r="S1340" i="3" s="1"/>
  <c r="S1365" i="3" s="1"/>
  <c r="S1390" i="3" s="1"/>
  <c r="S1415" i="3" s="1"/>
  <c r="S1440" i="3" s="1"/>
  <c r="S1465" i="3" s="1"/>
  <c r="S1490" i="3" s="1"/>
  <c r="S1515" i="3" s="1"/>
  <c r="S1540" i="3" s="1"/>
  <c r="S1565" i="3" s="1"/>
  <c r="S1590" i="3" s="1"/>
  <c r="S1615" i="3" s="1"/>
  <c r="S1640" i="3" s="1"/>
  <c r="S1665" i="3" s="1"/>
  <c r="S1690" i="3" s="1"/>
  <c r="S1715" i="3" s="1"/>
  <c r="S1740" i="3" s="1"/>
  <c r="S1765" i="3" s="1"/>
  <c r="S1790" i="3" s="1"/>
  <c r="S1815" i="3" s="1"/>
  <c r="S1840" i="3" s="1"/>
  <c r="S1865" i="3" s="1"/>
  <c r="S1890" i="3" s="1"/>
  <c r="S1915" i="3" s="1"/>
  <c r="S1940" i="3" s="1"/>
  <c r="S1965" i="3" s="1"/>
  <c r="S1990" i="3" s="1"/>
  <c r="AA64" i="3"/>
  <c r="AA79" i="3" s="1"/>
  <c r="S64" i="3"/>
  <c r="S89" i="3" s="1"/>
  <c r="S114" i="3" s="1"/>
  <c r="S139" i="3" s="1"/>
  <c r="S164" i="3" s="1"/>
  <c r="S189" i="3" s="1"/>
  <c r="S214" i="3" s="1"/>
  <c r="S239" i="3" s="1"/>
  <c r="S264" i="3" s="1"/>
  <c r="S289" i="3" s="1"/>
  <c r="S314" i="3" s="1"/>
  <c r="S339" i="3" s="1"/>
  <c r="S364" i="3" s="1"/>
  <c r="S389" i="3" s="1"/>
  <c r="S414" i="3" s="1"/>
  <c r="S439" i="3" s="1"/>
  <c r="S464" i="3" s="1"/>
  <c r="S489" i="3" s="1"/>
  <c r="S514" i="3" s="1"/>
  <c r="S539" i="3" s="1"/>
  <c r="S564" i="3" s="1"/>
  <c r="S589" i="3" s="1"/>
  <c r="S614" i="3" s="1"/>
  <c r="S639" i="3" s="1"/>
  <c r="S664" i="3" s="1"/>
  <c r="S689" i="3" s="1"/>
  <c r="S714" i="3" s="1"/>
  <c r="S739" i="3" s="1"/>
  <c r="S764" i="3" s="1"/>
  <c r="S789" i="3" s="1"/>
  <c r="S814" i="3" s="1"/>
  <c r="S839" i="3" s="1"/>
  <c r="S864" i="3" s="1"/>
  <c r="S889" i="3" s="1"/>
  <c r="S914" i="3" s="1"/>
  <c r="S939" i="3" s="1"/>
  <c r="S964" i="3" s="1"/>
  <c r="S989" i="3" s="1"/>
  <c r="S1014" i="3" s="1"/>
  <c r="S1039" i="3" s="1"/>
  <c r="S1064" i="3" s="1"/>
  <c r="S1089" i="3" s="1"/>
  <c r="S1114" i="3" s="1"/>
  <c r="S1139" i="3" s="1"/>
  <c r="S1164" i="3" s="1"/>
  <c r="S1189" i="3" s="1"/>
  <c r="S1214" i="3" s="1"/>
  <c r="S1239" i="3" s="1"/>
  <c r="S1264" i="3" s="1"/>
  <c r="S1289" i="3" s="1"/>
  <c r="S1314" i="3" s="1"/>
  <c r="S1339" i="3" s="1"/>
  <c r="S1364" i="3" s="1"/>
  <c r="S1389" i="3" s="1"/>
  <c r="S1414" i="3" s="1"/>
  <c r="S1439" i="3" s="1"/>
  <c r="S1464" i="3" s="1"/>
  <c r="S1489" i="3" s="1"/>
  <c r="S1514" i="3" s="1"/>
  <c r="S1539" i="3" s="1"/>
  <c r="S1564" i="3" s="1"/>
  <c r="S1589" i="3" s="1"/>
  <c r="S1614" i="3" s="1"/>
  <c r="S1639" i="3" s="1"/>
  <c r="S1664" i="3" s="1"/>
  <c r="S1689" i="3" s="1"/>
  <c r="S1714" i="3" s="1"/>
  <c r="S1739" i="3" s="1"/>
  <c r="S1764" i="3" s="1"/>
  <c r="S1789" i="3" s="1"/>
  <c r="S1814" i="3" s="1"/>
  <c r="S1839" i="3" s="1"/>
  <c r="S1864" i="3" s="1"/>
  <c r="S1889" i="3" s="1"/>
  <c r="S1914" i="3" s="1"/>
  <c r="S1939" i="3" s="1"/>
  <c r="S1964" i="3" s="1"/>
  <c r="S1989" i="3" s="1"/>
  <c r="AA63" i="3"/>
  <c r="AA78" i="3" s="1"/>
  <c r="S63" i="3"/>
  <c r="S88" i="3" s="1"/>
  <c r="S113" i="3" s="1"/>
  <c r="S138" i="3" s="1"/>
  <c r="S163" i="3" s="1"/>
  <c r="S188" i="3" s="1"/>
  <c r="S213" i="3" s="1"/>
  <c r="S238" i="3" s="1"/>
  <c r="S263" i="3" s="1"/>
  <c r="S288" i="3" s="1"/>
  <c r="S313" i="3" s="1"/>
  <c r="S338" i="3" s="1"/>
  <c r="S363" i="3" s="1"/>
  <c r="S388" i="3" s="1"/>
  <c r="S413" i="3" s="1"/>
  <c r="S438" i="3" s="1"/>
  <c r="S463" i="3" s="1"/>
  <c r="S488" i="3" s="1"/>
  <c r="S513" i="3" s="1"/>
  <c r="S538" i="3" s="1"/>
  <c r="S563" i="3" s="1"/>
  <c r="S588" i="3" s="1"/>
  <c r="S613" i="3" s="1"/>
  <c r="S638" i="3" s="1"/>
  <c r="S663" i="3" s="1"/>
  <c r="S688" i="3" s="1"/>
  <c r="S713" i="3" s="1"/>
  <c r="S738" i="3" s="1"/>
  <c r="S763" i="3" s="1"/>
  <c r="S788" i="3" s="1"/>
  <c r="S813" i="3" s="1"/>
  <c r="S838" i="3" s="1"/>
  <c r="S863" i="3" s="1"/>
  <c r="S888" i="3" s="1"/>
  <c r="S913" i="3" s="1"/>
  <c r="S938" i="3" s="1"/>
  <c r="S963" i="3" s="1"/>
  <c r="S988" i="3" s="1"/>
  <c r="S1013" i="3" s="1"/>
  <c r="S1038" i="3" s="1"/>
  <c r="S1063" i="3" s="1"/>
  <c r="S1088" i="3" s="1"/>
  <c r="S1113" i="3" s="1"/>
  <c r="S1138" i="3" s="1"/>
  <c r="S1163" i="3" s="1"/>
  <c r="S1188" i="3" s="1"/>
  <c r="S1213" i="3" s="1"/>
  <c r="S1238" i="3" s="1"/>
  <c r="S1263" i="3" s="1"/>
  <c r="S1288" i="3" s="1"/>
  <c r="S1313" i="3" s="1"/>
  <c r="S1338" i="3" s="1"/>
  <c r="S1363" i="3" s="1"/>
  <c r="S1388" i="3" s="1"/>
  <c r="S1413" i="3" s="1"/>
  <c r="S1438" i="3" s="1"/>
  <c r="S1463" i="3" s="1"/>
  <c r="S1488" i="3" s="1"/>
  <c r="S1513" i="3" s="1"/>
  <c r="S1538" i="3" s="1"/>
  <c r="S1563" i="3" s="1"/>
  <c r="S1588" i="3" s="1"/>
  <c r="S1613" i="3" s="1"/>
  <c r="S1638" i="3" s="1"/>
  <c r="S1663" i="3" s="1"/>
  <c r="S1688" i="3" s="1"/>
  <c r="S1713" i="3" s="1"/>
  <c r="S1738" i="3" s="1"/>
  <c r="S1763" i="3" s="1"/>
  <c r="S1788" i="3" s="1"/>
  <c r="S1813" i="3" s="1"/>
  <c r="S1838" i="3" s="1"/>
  <c r="S1863" i="3" s="1"/>
  <c r="S1888" i="3" s="1"/>
  <c r="S1913" i="3" s="1"/>
  <c r="S1938" i="3" s="1"/>
  <c r="S1963" i="3" s="1"/>
  <c r="S1988" i="3" s="1"/>
  <c r="AA62" i="3"/>
  <c r="AA77" i="3" s="1"/>
  <c r="AA92" i="3" s="1"/>
  <c r="S62" i="3"/>
  <c r="S87" i="3" s="1"/>
  <c r="S112" i="3" s="1"/>
  <c r="S137" i="3" s="1"/>
  <c r="S162" i="3" s="1"/>
  <c r="S187" i="3" s="1"/>
  <c r="S212" i="3" s="1"/>
  <c r="S237" i="3" s="1"/>
  <c r="S262" i="3" s="1"/>
  <c r="S287" i="3" s="1"/>
  <c r="S312" i="3" s="1"/>
  <c r="S337" i="3" s="1"/>
  <c r="S362" i="3" s="1"/>
  <c r="S387" i="3" s="1"/>
  <c r="S412" i="3" s="1"/>
  <c r="S437" i="3" s="1"/>
  <c r="S462" i="3" s="1"/>
  <c r="S487" i="3" s="1"/>
  <c r="S512" i="3" s="1"/>
  <c r="S537" i="3" s="1"/>
  <c r="S562" i="3" s="1"/>
  <c r="S587" i="3" s="1"/>
  <c r="S612" i="3" s="1"/>
  <c r="S637" i="3" s="1"/>
  <c r="S662" i="3" s="1"/>
  <c r="S687" i="3" s="1"/>
  <c r="S712" i="3" s="1"/>
  <c r="S737" i="3" s="1"/>
  <c r="S762" i="3" s="1"/>
  <c r="S787" i="3" s="1"/>
  <c r="S812" i="3" s="1"/>
  <c r="S837" i="3" s="1"/>
  <c r="S862" i="3" s="1"/>
  <c r="S887" i="3" s="1"/>
  <c r="S912" i="3" s="1"/>
  <c r="S937" i="3" s="1"/>
  <c r="S962" i="3" s="1"/>
  <c r="S987" i="3" s="1"/>
  <c r="S1012" i="3" s="1"/>
  <c r="S1037" i="3" s="1"/>
  <c r="S1062" i="3" s="1"/>
  <c r="S1087" i="3" s="1"/>
  <c r="S1112" i="3" s="1"/>
  <c r="S1137" i="3" s="1"/>
  <c r="S1162" i="3" s="1"/>
  <c r="S1187" i="3" s="1"/>
  <c r="S1212" i="3" s="1"/>
  <c r="S1237" i="3" s="1"/>
  <c r="S1262" i="3" s="1"/>
  <c r="S1287" i="3" s="1"/>
  <c r="S1312" i="3" s="1"/>
  <c r="S1337" i="3" s="1"/>
  <c r="S1362" i="3" s="1"/>
  <c r="S1387" i="3" s="1"/>
  <c r="S1412" i="3" s="1"/>
  <c r="S1437" i="3" s="1"/>
  <c r="S1462" i="3" s="1"/>
  <c r="S1487" i="3" s="1"/>
  <c r="S1512" i="3" s="1"/>
  <c r="S1537" i="3" s="1"/>
  <c r="S1562" i="3" s="1"/>
  <c r="S1587" i="3" s="1"/>
  <c r="S1612" i="3" s="1"/>
  <c r="S1637" i="3" s="1"/>
  <c r="S1662" i="3" s="1"/>
  <c r="S1687" i="3" s="1"/>
  <c r="S1712" i="3" s="1"/>
  <c r="S1737" i="3" s="1"/>
  <c r="S1762" i="3" s="1"/>
  <c r="S1787" i="3" s="1"/>
  <c r="S1812" i="3" s="1"/>
  <c r="S1837" i="3" s="1"/>
  <c r="S1862" i="3" s="1"/>
  <c r="S1887" i="3" s="1"/>
  <c r="S1912" i="3" s="1"/>
  <c r="S1937" i="3" s="1"/>
  <c r="S1962" i="3" s="1"/>
  <c r="S1987" i="3" s="1"/>
  <c r="AA61" i="3"/>
  <c r="AA76" i="3" s="1"/>
  <c r="AA91" i="3" s="1"/>
  <c r="S61" i="3"/>
  <c r="S86" i="3" s="1"/>
  <c r="S111" i="3" s="1"/>
  <c r="S136" i="3" s="1"/>
  <c r="S161" i="3" s="1"/>
  <c r="S186" i="3" s="1"/>
  <c r="S211" i="3" s="1"/>
  <c r="S236" i="3" s="1"/>
  <c r="S261" i="3" s="1"/>
  <c r="S286" i="3" s="1"/>
  <c r="S311" i="3" s="1"/>
  <c r="S336" i="3" s="1"/>
  <c r="S361" i="3" s="1"/>
  <c r="S386" i="3" s="1"/>
  <c r="S411" i="3" s="1"/>
  <c r="S436" i="3" s="1"/>
  <c r="S461" i="3" s="1"/>
  <c r="S486" i="3" s="1"/>
  <c r="S511" i="3" s="1"/>
  <c r="S536" i="3" s="1"/>
  <c r="S561" i="3" s="1"/>
  <c r="S586" i="3" s="1"/>
  <c r="S611" i="3" s="1"/>
  <c r="S636" i="3" s="1"/>
  <c r="S661" i="3" s="1"/>
  <c r="S686" i="3" s="1"/>
  <c r="S711" i="3" s="1"/>
  <c r="S736" i="3" s="1"/>
  <c r="S761" i="3" s="1"/>
  <c r="S786" i="3" s="1"/>
  <c r="S811" i="3" s="1"/>
  <c r="S836" i="3" s="1"/>
  <c r="S861" i="3" s="1"/>
  <c r="S886" i="3" s="1"/>
  <c r="S911" i="3" s="1"/>
  <c r="S936" i="3" s="1"/>
  <c r="S961" i="3" s="1"/>
  <c r="S986" i="3" s="1"/>
  <c r="S1011" i="3" s="1"/>
  <c r="S1036" i="3" s="1"/>
  <c r="S1061" i="3" s="1"/>
  <c r="S1086" i="3" s="1"/>
  <c r="S1111" i="3" s="1"/>
  <c r="S1136" i="3" s="1"/>
  <c r="S1161" i="3" s="1"/>
  <c r="S1186" i="3" s="1"/>
  <c r="S1211" i="3" s="1"/>
  <c r="S1236" i="3" s="1"/>
  <c r="S1261" i="3" s="1"/>
  <c r="S1286" i="3" s="1"/>
  <c r="S1311" i="3" s="1"/>
  <c r="S1336" i="3" s="1"/>
  <c r="S1361" i="3" s="1"/>
  <c r="S1386" i="3" s="1"/>
  <c r="S1411" i="3" s="1"/>
  <c r="S1436" i="3" s="1"/>
  <c r="S1461" i="3" s="1"/>
  <c r="S1486" i="3" s="1"/>
  <c r="S1511" i="3" s="1"/>
  <c r="S1536" i="3" s="1"/>
  <c r="S1561" i="3" s="1"/>
  <c r="S1586" i="3" s="1"/>
  <c r="S1611" i="3" s="1"/>
  <c r="S1636" i="3" s="1"/>
  <c r="S1661" i="3" s="1"/>
  <c r="S1686" i="3" s="1"/>
  <c r="S1711" i="3" s="1"/>
  <c r="S1736" i="3" s="1"/>
  <c r="S1761" i="3" s="1"/>
  <c r="S1786" i="3" s="1"/>
  <c r="S1811" i="3" s="1"/>
  <c r="S1836" i="3" s="1"/>
  <c r="S1861" i="3" s="1"/>
  <c r="S1886" i="3" s="1"/>
  <c r="S1911" i="3" s="1"/>
  <c r="S1936" i="3" s="1"/>
  <c r="S1961" i="3" s="1"/>
  <c r="S1986" i="3" s="1"/>
  <c r="AA60" i="3"/>
  <c r="AA75" i="3" s="1"/>
  <c r="AA90" i="3" s="1"/>
  <c r="S60" i="3"/>
  <c r="S85" i="3" s="1"/>
  <c r="S110" i="3" s="1"/>
  <c r="S135" i="3" s="1"/>
  <c r="S160" i="3" s="1"/>
  <c r="S185" i="3" s="1"/>
  <c r="S210" i="3" s="1"/>
  <c r="S235" i="3" s="1"/>
  <c r="S260" i="3" s="1"/>
  <c r="S285" i="3" s="1"/>
  <c r="S310" i="3" s="1"/>
  <c r="S335" i="3" s="1"/>
  <c r="S360" i="3" s="1"/>
  <c r="S385" i="3" s="1"/>
  <c r="S410" i="3" s="1"/>
  <c r="S435" i="3" s="1"/>
  <c r="S460" i="3" s="1"/>
  <c r="S485" i="3" s="1"/>
  <c r="S510" i="3" s="1"/>
  <c r="S535" i="3" s="1"/>
  <c r="S560" i="3" s="1"/>
  <c r="S585" i="3" s="1"/>
  <c r="S610" i="3" s="1"/>
  <c r="S635" i="3" s="1"/>
  <c r="S660" i="3" s="1"/>
  <c r="S685" i="3" s="1"/>
  <c r="S710" i="3" s="1"/>
  <c r="S735" i="3" s="1"/>
  <c r="S760" i="3" s="1"/>
  <c r="S785" i="3" s="1"/>
  <c r="S810" i="3" s="1"/>
  <c r="S835" i="3" s="1"/>
  <c r="S860" i="3" s="1"/>
  <c r="S885" i="3" s="1"/>
  <c r="S910" i="3" s="1"/>
  <c r="S935" i="3" s="1"/>
  <c r="S960" i="3" s="1"/>
  <c r="S985" i="3" s="1"/>
  <c r="S1010" i="3" s="1"/>
  <c r="S1035" i="3" s="1"/>
  <c r="S1060" i="3" s="1"/>
  <c r="S1085" i="3" s="1"/>
  <c r="S1110" i="3" s="1"/>
  <c r="S1135" i="3" s="1"/>
  <c r="S1160" i="3" s="1"/>
  <c r="S1185" i="3" s="1"/>
  <c r="S1210" i="3" s="1"/>
  <c r="S1235" i="3" s="1"/>
  <c r="S1260" i="3" s="1"/>
  <c r="S1285" i="3" s="1"/>
  <c r="S1310" i="3" s="1"/>
  <c r="S1335" i="3" s="1"/>
  <c r="S1360" i="3" s="1"/>
  <c r="S1385" i="3" s="1"/>
  <c r="S1410" i="3" s="1"/>
  <c r="S1435" i="3" s="1"/>
  <c r="S1460" i="3" s="1"/>
  <c r="S1485" i="3" s="1"/>
  <c r="S1510" i="3" s="1"/>
  <c r="S1535" i="3" s="1"/>
  <c r="S1560" i="3" s="1"/>
  <c r="S1585" i="3" s="1"/>
  <c r="S1610" i="3" s="1"/>
  <c r="S1635" i="3" s="1"/>
  <c r="S1660" i="3" s="1"/>
  <c r="S1685" i="3" s="1"/>
  <c r="S1710" i="3" s="1"/>
  <c r="S1735" i="3" s="1"/>
  <c r="S1760" i="3" s="1"/>
  <c r="S1785" i="3" s="1"/>
  <c r="S1810" i="3" s="1"/>
  <c r="S1835" i="3" s="1"/>
  <c r="S1860" i="3" s="1"/>
  <c r="S1885" i="3" s="1"/>
  <c r="S1910" i="3" s="1"/>
  <c r="S1935" i="3" s="1"/>
  <c r="S1960" i="3" s="1"/>
  <c r="S1985" i="3" s="1"/>
  <c r="AA59" i="3"/>
  <c r="AA74" i="3" s="1"/>
  <c r="AA89" i="3" s="1"/>
  <c r="S59" i="3"/>
  <c r="S84" i="3" s="1"/>
  <c r="S109" i="3" s="1"/>
  <c r="S134" i="3" s="1"/>
  <c r="S159" i="3" s="1"/>
  <c r="S184" i="3" s="1"/>
  <c r="S209" i="3" s="1"/>
  <c r="S234" i="3" s="1"/>
  <c r="S259" i="3" s="1"/>
  <c r="S284" i="3" s="1"/>
  <c r="S309" i="3" s="1"/>
  <c r="S334" i="3" s="1"/>
  <c r="S359" i="3" s="1"/>
  <c r="S384" i="3" s="1"/>
  <c r="S409" i="3" s="1"/>
  <c r="S434" i="3" s="1"/>
  <c r="S459" i="3" s="1"/>
  <c r="S484" i="3" s="1"/>
  <c r="S509" i="3" s="1"/>
  <c r="S534" i="3" s="1"/>
  <c r="S559" i="3" s="1"/>
  <c r="S584" i="3" s="1"/>
  <c r="S609" i="3" s="1"/>
  <c r="S634" i="3" s="1"/>
  <c r="S659" i="3" s="1"/>
  <c r="S684" i="3" s="1"/>
  <c r="S709" i="3" s="1"/>
  <c r="S734" i="3" s="1"/>
  <c r="S759" i="3" s="1"/>
  <c r="S784" i="3" s="1"/>
  <c r="S809" i="3" s="1"/>
  <c r="S834" i="3" s="1"/>
  <c r="S859" i="3" s="1"/>
  <c r="S884" i="3" s="1"/>
  <c r="S909" i="3" s="1"/>
  <c r="S934" i="3" s="1"/>
  <c r="S959" i="3" s="1"/>
  <c r="S984" i="3" s="1"/>
  <c r="S1009" i="3" s="1"/>
  <c r="S1034" i="3" s="1"/>
  <c r="S1059" i="3" s="1"/>
  <c r="S1084" i="3" s="1"/>
  <c r="S1109" i="3" s="1"/>
  <c r="S1134" i="3" s="1"/>
  <c r="S1159" i="3" s="1"/>
  <c r="S1184" i="3" s="1"/>
  <c r="S1209" i="3" s="1"/>
  <c r="S1234" i="3" s="1"/>
  <c r="S1259" i="3" s="1"/>
  <c r="S1284" i="3" s="1"/>
  <c r="S1309" i="3" s="1"/>
  <c r="S1334" i="3" s="1"/>
  <c r="S1359" i="3" s="1"/>
  <c r="S1384" i="3" s="1"/>
  <c r="S1409" i="3" s="1"/>
  <c r="S1434" i="3" s="1"/>
  <c r="S1459" i="3" s="1"/>
  <c r="S1484" i="3" s="1"/>
  <c r="S1509" i="3" s="1"/>
  <c r="S1534" i="3" s="1"/>
  <c r="S1559" i="3" s="1"/>
  <c r="S1584" i="3" s="1"/>
  <c r="S1609" i="3" s="1"/>
  <c r="S1634" i="3" s="1"/>
  <c r="S1659" i="3" s="1"/>
  <c r="S1684" i="3" s="1"/>
  <c r="S1709" i="3" s="1"/>
  <c r="S1734" i="3" s="1"/>
  <c r="S1759" i="3" s="1"/>
  <c r="S1784" i="3" s="1"/>
  <c r="S1809" i="3" s="1"/>
  <c r="S1834" i="3" s="1"/>
  <c r="S1859" i="3" s="1"/>
  <c r="S1884" i="3" s="1"/>
  <c r="S1909" i="3" s="1"/>
  <c r="S1934" i="3" s="1"/>
  <c r="S1959" i="3" s="1"/>
  <c r="S1984" i="3" s="1"/>
  <c r="AA58" i="3"/>
  <c r="AA73" i="3" s="1"/>
  <c r="AA88" i="3" s="1"/>
  <c r="S58" i="3"/>
  <c r="S83" i="3" s="1"/>
  <c r="S108" i="3" s="1"/>
  <c r="S133" i="3" s="1"/>
  <c r="S158" i="3" s="1"/>
  <c r="S183" i="3" s="1"/>
  <c r="S208" i="3" s="1"/>
  <c r="S233" i="3" s="1"/>
  <c r="S258" i="3" s="1"/>
  <c r="S283" i="3" s="1"/>
  <c r="S308" i="3" s="1"/>
  <c r="S333" i="3" s="1"/>
  <c r="S358" i="3" s="1"/>
  <c r="S383" i="3" s="1"/>
  <c r="S408" i="3" s="1"/>
  <c r="S433" i="3" s="1"/>
  <c r="S458" i="3" s="1"/>
  <c r="S483" i="3" s="1"/>
  <c r="S508" i="3" s="1"/>
  <c r="S533" i="3" s="1"/>
  <c r="S558" i="3" s="1"/>
  <c r="S583" i="3" s="1"/>
  <c r="S608" i="3" s="1"/>
  <c r="S633" i="3" s="1"/>
  <c r="S658" i="3" s="1"/>
  <c r="S683" i="3" s="1"/>
  <c r="S708" i="3" s="1"/>
  <c r="S733" i="3" s="1"/>
  <c r="S758" i="3" s="1"/>
  <c r="S783" i="3" s="1"/>
  <c r="S808" i="3" s="1"/>
  <c r="S833" i="3" s="1"/>
  <c r="S858" i="3" s="1"/>
  <c r="S883" i="3" s="1"/>
  <c r="S908" i="3" s="1"/>
  <c r="S933" i="3" s="1"/>
  <c r="S958" i="3" s="1"/>
  <c r="S983" i="3" s="1"/>
  <c r="S1008" i="3" s="1"/>
  <c r="S1033" i="3" s="1"/>
  <c r="S1058" i="3" s="1"/>
  <c r="S1083" i="3" s="1"/>
  <c r="S1108" i="3" s="1"/>
  <c r="S1133" i="3" s="1"/>
  <c r="S1158" i="3" s="1"/>
  <c r="S1183" i="3" s="1"/>
  <c r="S1208" i="3" s="1"/>
  <c r="S1233" i="3" s="1"/>
  <c r="S1258" i="3" s="1"/>
  <c r="S1283" i="3" s="1"/>
  <c r="S1308" i="3" s="1"/>
  <c r="S1333" i="3" s="1"/>
  <c r="S1358" i="3" s="1"/>
  <c r="S1383" i="3" s="1"/>
  <c r="S1408" i="3" s="1"/>
  <c r="S1433" i="3" s="1"/>
  <c r="S1458" i="3" s="1"/>
  <c r="S1483" i="3" s="1"/>
  <c r="S1508" i="3" s="1"/>
  <c r="S1533" i="3" s="1"/>
  <c r="S1558" i="3" s="1"/>
  <c r="S1583" i="3" s="1"/>
  <c r="S1608" i="3" s="1"/>
  <c r="S1633" i="3" s="1"/>
  <c r="S1658" i="3" s="1"/>
  <c r="S1683" i="3" s="1"/>
  <c r="S1708" i="3" s="1"/>
  <c r="S1733" i="3" s="1"/>
  <c r="S1758" i="3" s="1"/>
  <c r="S1783" i="3" s="1"/>
  <c r="S1808" i="3" s="1"/>
  <c r="S1833" i="3" s="1"/>
  <c r="S1858" i="3" s="1"/>
  <c r="S1883" i="3" s="1"/>
  <c r="S1908" i="3" s="1"/>
  <c r="S1933" i="3" s="1"/>
  <c r="S1958" i="3" s="1"/>
  <c r="S1983" i="3" s="1"/>
  <c r="AA57" i="3"/>
  <c r="AA72" i="3" s="1"/>
  <c r="AA87" i="3" s="1"/>
  <c r="S57" i="3"/>
  <c r="S82" i="3" s="1"/>
  <c r="S107" i="3" s="1"/>
  <c r="S132" i="3" s="1"/>
  <c r="S157" i="3" s="1"/>
  <c r="S182" i="3" s="1"/>
  <c r="S207" i="3" s="1"/>
  <c r="S232" i="3" s="1"/>
  <c r="S257" i="3" s="1"/>
  <c r="S282" i="3" s="1"/>
  <c r="S307" i="3" s="1"/>
  <c r="S332" i="3" s="1"/>
  <c r="S357" i="3" s="1"/>
  <c r="S382" i="3" s="1"/>
  <c r="S407" i="3" s="1"/>
  <c r="S432" i="3" s="1"/>
  <c r="S457" i="3" s="1"/>
  <c r="S482" i="3" s="1"/>
  <c r="S507" i="3" s="1"/>
  <c r="S532" i="3" s="1"/>
  <c r="S557" i="3" s="1"/>
  <c r="S582" i="3" s="1"/>
  <c r="S607" i="3" s="1"/>
  <c r="S632" i="3" s="1"/>
  <c r="S657" i="3" s="1"/>
  <c r="S682" i="3" s="1"/>
  <c r="S707" i="3" s="1"/>
  <c r="S732" i="3" s="1"/>
  <c r="S757" i="3" s="1"/>
  <c r="S782" i="3" s="1"/>
  <c r="S807" i="3" s="1"/>
  <c r="S832" i="3" s="1"/>
  <c r="S857" i="3" s="1"/>
  <c r="S882" i="3" s="1"/>
  <c r="S907" i="3" s="1"/>
  <c r="S932" i="3" s="1"/>
  <c r="S957" i="3" s="1"/>
  <c r="S982" i="3" s="1"/>
  <c r="S1007" i="3" s="1"/>
  <c r="S1032" i="3" s="1"/>
  <c r="S1057" i="3" s="1"/>
  <c r="S1082" i="3" s="1"/>
  <c r="S1107" i="3" s="1"/>
  <c r="S1132" i="3" s="1"/>
  <c r="S1157" i="3" s="1"/>
  <c r="S1182" i="3" s="1"/>
  <c r="S1207" i="3" s="1"/>
  <c r="S1232" i="3" s="1"/>
  <c r="S1257" i="3" s="1"/>
  <c r="S1282" i="3" s="1"/>
  <c r="S1307" i="3" s="1"/>
  <c r="S1332" i="3" s="1"/>
  <c r="S1357" i="3" s="1"/>
  <c r="S1382" i="3" s="1"/>
  <c r="S1407" i="3" s="1"/>
  <c r="S1432" i="3" s="1"/>
  <c r="S1457" i="3" s="1"/>
  <c r="S1482" i="3" s="1"/>
  <c r="S1507" i="3" s="1"/>
  <c r="S1532" i="3" s="1"/>
  <c r="S1557" i="3" s="1"/>
  <c r="S1582" i="3" s="1"/>
  <c r="S1607" i="3" s="1"/>
  <c r="S1632" i="3" s="1"/>
  <c r="S1657" i="3" s="1"/>
  <c r="S1682" i="3" s="1"/>
  <c r="S1707" i="3" s="1"/>
  <c r="S1732" i="3" s="1"/>
  <c r="S1757" i="3" s="1"/>
  <c r="S1782" i="3" s="1"/>
  <c r="S1807" i="3" s="1"/>
  <c r="S1832" i="3" s="1"/>
  <c r="S1857" i="3" s="1"/>
  <c r="S1882" i="3" s="1"/>
  <c r="S1907" i="3" s="1"/>
  <c r="S1932" i="3" s="1"/>
  <c r="S1957" i="3" s="1"/>
  <c r="S1982" i="3" s="1"/>
  <c r="S56" i="3"/>
  <c r="S81" i="3" s="1"/>
  <c r="S106" i="3" s="1"/>
  <c r="S131" i="3" s="1"/>
  <c r="S156" i="3" s="1"/>
  <c r="S181" i="3" s="1"/>
  <c r="S206" i="3" s="1"/>
  <c r="S231" i="3" s="1"/>
  <c r="S256" i="3" s="1"/>
  <c r="S281" i="3" s="1"/>
  <c r="S306" i="3" s="1"/>
  <c r="S331" i="3" s="1"/>
  <c r="S356" i="3" s="1"/>
  <c r="S381" i="3" s="1"/>
  <c r="S406" i="3" s="1"/>
  <c r="S431" i="3" s="1"/>
  <c r="S456" i="3" s="1"/>
  <c r="S481" i="3" s="1"/>
  <c r="S506" i="3" s="1"/>
  <c r="S531" i="3" s="1"/>
  <c r="S556" i="3" s="1"/>
  <c r="S581" i="3" s="1"/>
  <c r="S606" i="3" s="1"/>
  <c r="S631" i="3" s="1"/>
  <c r="S656" i="3" s="1"/>
  <c r="S681" i="3" s="1"/>
  <c r="S706" i="3" s="1"/>
  <c r="S731" i="3" s="1"/>
  <c r="S756" i="3" s="1"/>
  <c r="S781" i="3" s="1"/>
  <c r="S806" i="3" s="1"/>
  <c r="S831" i="3" s="1"/>
  <c r="S856" i="3" s="1"/>
  <c r="S881" i="3" s="1"/>
  <c r="S906" i="3" s="1"/>
  <c r="S931" i="3" s="1"/>
  <c r="S956" i="3" s="1"/>
  <c r="S981" i="3" s="1"/>
  <c r="S1006" i="3" s="1"/>
  <c r="S1031" i="3" s="1"/>
  <c r="S1056" i="3" s="1"/>
  <c r="S1081" i="3" s="1"/>
  <c r="S1106" i="3" s="1"/>
  <c r="S1131" i="3" s="1"/>
  <c r="S1156" i="3" s="1"/>
  <c r="S1181" i="3" s="1"/>
  <c r="S1206" i="3" s="1"/>
  <c r="S1231" i="3" s="1"/>
  <c r="S1256" i="3" s="1"/>
  <c r="S1281" i="3" s="1"/>
  <c r="S1306" i="3" s="1"/>
  <c r="S1331" i="3" s="1"/>
  <c r="S1356" i="3" s="1"/>
  <c r="S1381" i="3" s="1"/>
  <c r="S1406" i="3" s="1"/>
  <c r="S1431" i="3" s="1"/>
  <c r="S1456" i="3" s="1"/>
  <c r="S1481" i="3" s="1"/>
  <c r="S1506" i="3" s="1"/>
  <c r="S1531" i="3" s="1"/>
  <c r="S1556" i="3" s="1"/>
  <c r="S1581" i="3" s="1"/>
  <c r="S1606" i="3" s="1"/>
  <c r="S1631" i="3" s="1"/>
  <c r="S1656" i="3" s="1"/>
  <c r="S1681" i="3" s="1"/>
  <c r="S1706" i="3" s="1"/>
  <c r="S1731" i="3" s="1"/>
  <c r="S1756" i="3" s="1"/>
  <c r="S1781" i="3" s="1"/>
  <c r="S1806" i="3" s="1"/>
  <c r="S1831" i="3" s="1"/>
  <c r="S1856" i="3" s="1"/>
  <c r="S1881" i="3" s="1"/>
  <c r="S1906" i="3" s="1"/>
  <c r="S1931" i="3" s="1"/>
  <c r="S1956" i="3" s="1"/>
  <c r="S1981" i="3" s="1"/>
  <c r="S55" i="3"/>
  <c r="S80" i="3" s="1"/>
  <c r="S105" i="3" s="1"/>
  <c r="S130" i="3" s="1"/>
  <c r="S155" i="3" s="1"/>
  <c r="S180" i="3" s="1"/>
  <c r="S205" i="3" s="1"/>
  <c r="S230" i="3" s="1"/>
  <c r="S255" i="3" s="1"/>
  <c r="S280" i="3" s="1"/>
  <c r="S305" i="3" s="1"/>
  <c r="S330" i="3" s="1"/>
  <c r="S355" i="3" s="1"/>
  <c r="S380" i="3" s="1"/>
  <c r="S405" i="3" s="1"/>
  <c r="S430" i="3" s="1"/>
  <c r="S455" i="3" s="1"/>
  <c r="S480" i="3" s="1"/>
  <c r="S505" i="3" s="1"/>
  <c r="S530" i="3" s="1"/>
  <c r="S555" i="3" s="1"/>
  <c r="S580" i="3" s="1"/>
  <c r="S605" i="3" s="1"/>
  <c r="S630" i="3" s="1"/>
  <c r="S655" i="3" s="1"/>
  <c r="S680" i="3" s="1"/>
  <c r="S705" i="3" s="1"/>
  <c r="S730" i="3" s="1"/>
  <c r="S755" i="3" s="1"/>
  <c r="S780" i="3" s="1"/>
  <c r="S805" i="3" s="1"/>
  <c r="S830" i="3" s="1"/>
  <c r="S855" i="3" s="1"/>
  <c r="S880" i="3" s="1"/>
  <c r="S905" i="3" s="1"/>
  <c r="S930" i="3" s="1"/>
  <c r="S955" i="3" s="1"/>
  <c r="S980" i="3" s="1"/>
  <c r="S1005" i="3" s="1"/>
  <c r="S1030" i="3" s="1"/>
  <c r="S1055" i="3" s="1"/>
  <c r="S1080" i="3" s="1"/>
  <c r="S1105" i="3" s="1"/>
  <c r="S1130" i="3" s="1"/>
  <c r="S1155" i="3" s="1"/>
  <c r="S1180" i="3" s="1"/>
  <c r="S1205" i="3" s="1"/>
  <c r="S1230" i="3" s="1"/>
  <c r="S1255" i="3" s="1"/>
  <c r="S1280" i="3" s="1"/>
  <c r="S1305" i="3" s="1"/>
  <c r="S1330" i="3" s="1"/>
  <c r="S1355" i="3" s="1"/>
  <c r="S1380" i="3" s="1"/>
  <c r="S1405" i="3" s="1"/>
  <c r="S1430" i="3" s="1"/>
  <c r="S1455" i="3" s="1"/>
  <c r="S1480" i="3" s="1"/>
  <c r="S1505" i="3" s="1"/>
  <c r="S1530" i="3" s="1"/>
  <c r="S1555" i="3" s="1"/>
  <c r="S1580" i="3" s="1"/>
  <c r="S1605" i="3" s="1"/>
  <c r="S1630" i="3" s="1"/>
  <c r="S1655" i="3" s="1"/>
  <c r="S1680" i="3" s="1"/>
  <c r="S1705" i="3" s="1"/>
  <c r="S1730" i="3" s="1"/>
  <c r="S1755" i="3" s="1"/>
  <c r="S1780" i="3" s="1"/>
  <c r="S1805" i="3" s="1"/>
  <c r="S1830" i="3" s="1"/>
  <c r="S1855" i="3" s="1"/>
  <c r="S1880" i="3" s="1"/>
  <c r="S1905" i="3" s="1"/>
  <c r="S1930" i="3" s="1"/>
  <c r="S1955" i="3" s="1"/>
  <c r="S1980" i="3" s="1"/>
  <c r="S54" i="3"/>
  <c r="S79" i="3" s="1"/>
  <c r="S104" i="3" s="1"/>
  <c r="S129" i="3" s="1"/>
  <c r="S154" i="3" s="1"/>
  <c r="S179" i="3" s="1"/>
  <c r="S204" i="3" s="1"/>
  <c r="S229" i="3" s="1"/>
  <c r="S254" i="3" s="1"/>
  <c r="S279" i="3" s="1"/>
  <c r="S304" i="3" s="1"/>
  <c r="S329" i="3" s="1"/>
  <c r="S354" i="3" s="1"/>
  <c r="S379" i="3" s="1"/>
  <c r="S404" i="3" s="1"/>
  <c r="S429" i="3" s="1"/>
  <c r="S454" i="3" s="1"/>
  <c r="S479" i="3" s="1"/>
  <c r="S504" i="3" s="1"/>
  <c r="S529" i="3" s="1"/>
  <c r="S554" i="3" s="1"/>
  <c r="S579" i="3" s="1"/>
  <c r="S604" i="3" s="1"/>
  <c r="S629" i="3" s="1"/>
  <c r="S654" i="3" s="1"/>
  <c r="S679" i="3" s="1"/>
  <c r="S704" i="3" s="1"/>
  <c r="S729" i="3" s="1"/>
  <c r="S754" i="3" s="1"/>
  <c r="S779" i="3" s="1"/>
  <c r="S804" i="3" s="1"/>
  <c r="S829" i="3" s="1"/>
  <c r="S854" i="3" s="1"/>
  <c r="S879" i="3" s="1"/>
  <c r="S904" i="3" s="1"/>
  <c r="S929" i="3" s="1"/>
  <c r="S954" i="3" s="1"/>
  <c r="S979" i="3" s="1"/>
  <c r="S1004" i="3" s="1"/>
  <c r="S1029" i="3" s="1"/>
  <c r="S1054" i="3" s="1"/>
  <c r="S1079" i="3" s="1"/>
  <c r="S1104" i="3" s="1"/>
  <c r="S1129" i="3" s="1"/>
  <c r="S1154" i="3" s="1"/>
  <c r="S1179" i="3" s="1"/>
  <c r="S1204" i="3" s="1"/>
  <c r="S1229" i="3" s="1"/>
  <c r="S1254" i="3" s="1"/>
  <c r="S1279" i="3" s="1"/>
  <c r="S1304" i="3" s="1"/>
  <c r="S1329" i="3" s="1"/>
  <c r="S1354" i="3" s="1"/>
  <c r="S1379" i="3" s="1"/>
  <c r="S1404" i="3" s="1"/>
  <c r="S1429" i="3" s="1"/>
  <c r="S1454" i="3" s="1"/>
  <c r="S1479" i="3" s="1"/>
  <c r="S1504" i="3" s="1"/>
  <c r="S1529" i="3" s="1"/>
  <c r="S1554" i="3" s="1"/>
  <c r="S1579" i="3" s="1"/>
  <c r="S1604" i="3" s="1"/>
  <c r="S1629" i="3" s="1"/>
  <c r="S1654" i="3" s="1"/>
  <c r="S1679" i="3" s="1"/>
  <c r="S1704" i="3" s="1"/>
  <c r="S1729" i="3" s="1"/>
  <c r="S1754" i="3" s="1"/>
  <c r="S1779" i="3" s="1"/>
  <c r="S1804" i="3" s="1"/>
  <c r="S1829" i="3" s="1"/>
  <c r="S1854" i="3" s="1"/>
  <c r="S1879" i="3" s="1"/>
  <c r="S1904" i="3" s="1"/>
  <c r="S1929" i="3" s="1"/>
  <c r="S1954" i="3" s="1"/>
  <c r="S1979" i="3" s="1"/>
  <c r="W36" i="3"/>
  <c r="W39" i="3" s="1"/>
  <c r="W42" i="3" s="1"/>
  <c r="W45" i="3" s="1"/>
  <c r="W48" i="3" s="1"/>
  <c r="W51" i="3" s="1"/>
  <c r="W54" i="3" s="1"/>
  <c r="W35" i="3"/>
  <c r="W38" i="3" s="1"/>
  <c r="W41" i="3" s="1"/>
  <c r="W44" i="3" s="1"/>
  <c r="W47" i="3" s="1"/>
  <c r="W50" i="3" s="1"/>
  <c r="W53" i="3" s="1"/>
  <c r="W56" i="3" s="1"/>
  <c r="W34" i="3"/>
  <c r="W37" i="3" s="1"/>
  <c r="W40" i="3" s="1"/>
  <c r="W43" i="3" s="1"/>
  <c r="W46" i="3" s="1"/>
  <c r="W49" i="3" s="1"/>
  <c r="W52" i="3" s="1"/>
  <c r="W55" i="3" s="1"/>
  <c r="W33" i="3"/>
  <c r="H14" i="3"/>
  <c r="D22" i="3"/>
  <c r="D27" i="3" s="1"/>
  <c r="D32" i="3" s="1"/>
  <c r="D37" i="3" s="1"/>
  <c r="D21" i="3"/>
  <c r="D26" i="3" s="1"/>
  <c r="P10" i="3"/>
  <c r="D20" i="3"/>
  <c r="D25" i="3" s="1"/>
  <c r="D30" i="3" s="1"/>
  <c r="D35" i="3" s="1"/>
  <c r="D19" i="3"/>
  <c r="D24" i="3" s="1"/>
  <c r="D29" i="3" s="1"/>
  <c r="D34" i="3" s="1"/>
  <c r="D39" i="3" s="1"/>
  <c r="AC8" i="3"/>
  <c r="AC11" i="3" s="1"/>
  <c r="AC14" i="3" s="1"/>
  <c r="AC17" i="3" s="1"/>
  <c r="AC20" i="3" s="1"/>
  <c r="AC23" i="3" s="1"/>
  <c r="AC26" i="3" s="1"/>
  <c r="AA8" i="3"/>
  <c r="AA11" i="3" s="1"/>
  <c r="AA14" i="3" s="1"/>
  <c r="AA17" i="3" s="1"/>
  <c r="AA20" i="3" s="1"/>
  <c r="J8" i="3"/>
  <c r="D18" i="3"/>
  <c r="D23" i="3" s="1"/>
  <c r="D28" i="3" s="1"/>
  <c r="AC7" i="3"/>
  <c r="AC10" i="3" s="1"/>
  <c r="AC13" i="3" s="1"/>
  <c r="AC16" i="3" s="1"/>
  <c r="AC19" i="3" s="1"/>
  <c r="AC22" i="3" s="1"/>
  <c r="AC25" i="3" s="1"/>
  <c r="AC28" i="3" s="1"/>
  <c r="AC30" i="3" s="1"/>
  <c r="AC32" i="3" s="1"/>
  <c r="AC34" i="3" s="1"/>
  <c r="AC36" i="3" s="1"/>
  <c r="AC38" i="3" s="1"/>
  <c r="AC40" i="3" s="1"/>
  <c r="AC42" i="3" s="1"/>
  <c r="AC44" i="3" s="1"/>
  <c r="AC46" i="3" s="1"/>
  <c r="AC48" i="3" s="1"/>
  <c r="AC50" i="3" s="1"/>
  <c r="AC52" i="3" s="1"/>
  <c r="AC54" i="3" s="1"/>
  <c r="AC56" i="3" s="1"/>
  <c r="AC58" i="3" s="1"/>
  <c r="AC60" i="3" s="1"/>
  <c r="AC62" i="3" s="1"/>
  <c r="AC64" i="3" s="1"/>
  <c r="AC66" i="3" s="1"/>
  <c r="AC68" i="3" s="1"/>
  <c r="AC70" i="3" s="1"/>
  <c r="AC72" i="3" s="1"/>
  <c r="AA7" i="3"/>
  <c r="AA10" i="3" s="1"/>
  <c r="AA13" i="3" s="1"/>
  <c r="AA16" i="3" s="1"/>
  <c r="AA19" i="3" s="1"/>
  <c r="AA22" i="3" s="1"/>
  <c r="AA24" i="3" s="1"/>
  <c r="AA26" i="3" s="1"/>
  <c r="AA28" i="3" s="1"/>
  <c r="AA30" i="3" s="1"/>
  <c r="AA32" i="3" s="1"/>
  <c r="AA34" i="3" s="1"/>
  <c r="AA36" i="3" s="1"/>
  <c r="AA38" i="3" s="1"/>
  <c r="AA40" i="3" s="1"/>
  <c r="AA42" i="3" s="1"/>
  <c r="J7" i="3"/>
  <c r="F7" i="3"/>
  <c r="F9" i="3" s="1"/>
  <c r="F11" i="3" s="1"/>
  <c r="F13" i="3" s="1"/>
  <c r="F15" i="3" s="1"/>
  <c r="F17" i="3" s="1"/>
  <c r="F19" i="3" s="1"/>
  <c r="F21" i="3" s="1"/>
  <c r="F23" i="3" s="1"/>
  <c r="F25" i="3" s="1"/>
  <c r="F27" i="3" s="1"/>
  <c r="F29" i="3" s="1"/>
  <c r="F31" i="3" s="1"/>
  <c r="F33" i="3" s="1"/>
  <c r="F35" i="3" s="1"/>
  <c r="F37" i="3" s="1"/>
  <c r="F39" i="3" s="1"/>
  <c r="F41" i="3" s="1"/>
  <c r="F43" i="3" s="1"/>
  <c r="F45" i="3" s="1"/>
  <c r="F47" i="3" s="1"/>
  <c r="F49" i="3" s="1"/>
  <c r="F51" i="3" s="1"/>
  <c r="F53" i="3" s="1"/>
  <c r="F55" i="3" s="1"/>
  <c r="F57" i="3" s="1"/>
  <c r="F59" i="3" s="1"/>
  <c r="F61" i="3" s="1"/>
  <c r="F63" i="3" s="1"/>
  <c r="F65" i="3" s="1"/>
  <c r="F67" i="3" s="1"/>
  <c r="F69" i="3" s="1"/>
  <c r="F71" i="3" s="1"/>
  <c r="F73" i="3" s="1"/>
  <c r="F75" i="3" s="1"/>
  <c r="F77" i="3" s="1"/>
  <c r="F79" i="3" s="1"/>
  <c r="F81" i="3" s="1"/>
  <c r="F83" i="3" s="1"/>
  <c r="F85" i="3" s="1"/>
  <c r="F87" i="3" s="1"/>
  <c r="F89" i="3" s="1"/>
  <c r="F91" i="3" s="1"/>
  <c r="F93" i="3" s="1"/>
  <c r="F95" i="3" s="1"/>
  <c r="F97" i="3" s="1"/>
  <c r="F99" i="3" s="1"/>
  <c r="F101" i="3" s="1"/>
  <c r="F103" i="3" s="1"/>
  <c r="F105" i="3" s="1"/>
  <c r="F107" i="3" s="1"/>
  <c r="F109" i="3" s="1"/>
  <c r="F111" i="3" s="1"/>
  <c r="F113" i="3" s="1"/>
  <c r="F115" i="3" s="1"/>
  <c r="F117" i="3" s="1"/>
  <c r="F119" i="3" s="1"/>
  <c r="F121" i="3" s="1"/>
  <c r="F123" i="3" s="1"/>
  <c r="F125" i="3" s="1"/>
  <c r="F127" i="3" s="1"/>
  <c r="F129" i="3" s="1"/>
  <c r="F131" i="3" s="1"/>
  <c r="F133" i="3" s="1"/>
  <c r="AC6" i="3"/>
  <c r="AC9" i="3" s="1"/>
  <c r="AC12" i="3" s="1"/>
  <c r="AC15" i="3" s="1"/>
  <c r="AC18" i="3" s="1"/>
  <c r="AC21" i="3" s="1"/>
  <c r="AC24" i="3" s="1"/>
  <c r="AC27" i="3" s="1"/>
  <c r="AC29" i="3" s="1"/>
  <c r="AC31" i="3" s="1"/>
  <c r="AC33" i="3" s="1"/>
  <c r="AC35" i="3" s="1"/>
  <c r="AC37" i="3" s="1"/>
  <c r="AC39" i="3" s="1"/>
  <c r="AC41" i="3" s="1"/>
  <c r="AC43" i="3" s="1"/>
  <c r="AC45" i="3" s="1"/>
  <c r="AC47" i="3" s="1"/>
  <c r="AC49" i="3" s="1"/>
  <c r="AC51" i="3" s="1"/>
  <c r="AC53" i="3" s="1"/>
  <c r="AC55" i="3" s="1"/>
  <c r="AC57" i="3" s="1"/>
  <c r="AC59" i="3" s="1"/>
  <c r="AC61" i="3" s="1"/>
  <c r="AC63" i="3" s="1"/>
  <c r="AC65" i="3" s="1"/>
  <c r="AC67" i="3" s="1"/>
  <c r="AC69" i="3" s="1"/>
  <c r="AC71" i="3" s="1"/>
  <c r="AA6" i="3"/>
  <c r="AA9" i="3" s="1"/>
  <c r="AA12" i="3" s="1"/>
  <c r="AA15" i="3" s="1"/>
  <c r="AA18" i="3" s="1"/>
  <c r="AA21" i="3" s="1"/>
  <c r="AA23" i="3" s="1"/>
  <c r="AA25" i="3" s="1"/>
  <c r="AA27" i="3" s="1"/>
  <c r="AA29" i="3" s="1"/>
  <c r="AA31" i="3" s="1"/>
  <c r="AA33" i="3" s="1"/>
  <c r="AA35" i="3" s="1"/>
  <c r="AA37" i="3" s="1"/>
  <c r="AA39" i="3" s="1"/>
  <c r="AA41" i="3" s="1"/>
  <c r="J6" i="3"/>
  <c r="J9" i="3" s="1"/>
  <c r="AD616" i="14" s="1"/>
  <c r="AB616" i="14" s="1"/>
  <c r="F6" i="3"/>
  <c r="F8" i="3" s="1"/>
  <c r="F10" i="3" s="1"/>
  <c r="F12" i="3" s="1"/>
  <c r="F14" i="3" s="1"/>
  <c r="F16" i="3" s="1"/>
  <c r="F18" i="3" s="1"/>
  <c r="F20" i="3" s="1"/>
  <c r="F22" i="3" s="1"/>
  <c r="F24" i="3" s="1"/>
  <c r="F26" i="3" s="1"/>
  <c r="F28" i="3" s="1"/>
  <c r="F30" i="3" s="1"/>
  <c r="F32" i="3" s="1"/>
  <c r="F34" i="3" s="1"/>
  <c r="F36" i="3" s="1"/>
  <c r="F38" i="3" s="1"/>
  <c r="F40" i="3" s="1"/>
  <c r="F42" i="3" s="1"/>
  <c r="F44" i="3" s="1"/>
  <c r="F46" i="3" s="1"/>
  <c r="F48" i="3" s="1"/>
  <c r="F50" i="3" s="1"/>
  <c r="F52" i="3" s="1"/>
  <c r="F54" i="3" s="1"/>
  <c r="F56" i="3" s="1"/>
  <c r="F58" i="3" s="1"/>
  <c r="F60" i="3" s="1"/>
  <c r="F62" i="3" s="1"/>
  <c r="F64" i="3" s="1"/>
  <c r="F66" i="3" s="1"/>
  <c r="F68" i="3" s="1"/>
  <c r="F70" i="3" s="1"/>
  <c r="F72" i="3" s="1"/>
  <c r="F74" i="3" s="1"/>
  <c r="F76" i="3" s="1"/>
  <c r="F78" i="3" s="1"/>
  <c r="F80" i="3" s="1"/>
  <c r="F82" i="3" s="1"/>
  <c r="F84" i="3" s="1"/>
  <c r="F86" i="3" s="1"/>
  <c r="F88" i="3" s="1"/>
  <c r="F90" i="3" s="1"/>
  <c r="F92" i="3" s="1"/>
  <c r="F94" i="3" s="1"/>
  <c r="F96" i="3" s="1"/>
  <c r="F98" i="3" s="1"/>
  <c r="F100" i="3" s="1"/>
  <c r="F102" i="3" s="1"/>
  <c r="F104" i="3" s="1"/>
  <c r="F106" i="3" s="1"/>
  <c r="F108" i="3" s="1"/>
  <c r="F110" i="3" s="1"/>
  <c r="F112" i="3" s="1"/>
  <c r="F114" i="3" s="1"/>
  <c r="F116" i="3" s="1"/>
  <c r="F118" i="3" s="1"/>
  <c r="F120" i="3" s="1"/>
  <c r="F122" i="3" s="1"/>
  <c r="F124" i="3" s="1"/>
  <c r="F126" i="3" s="1"/>
  <c r="F128" i="3" s="1"/>
  <c r="F130" i="3" s="1"/>
  <c r="F132" i="3" s="1"/>
  <c r="B4" i="3"/>
  <c r="B5" i="3" s="1"/>
  <c r="B6" i="3" s="1"/>
  <c r="B7" i="3" s="1"/>
  <c r="B8" i="3" s="1"/>
  <c r="B9" i="3" s="1"/>
  <c r="B10" i="3" s="1"/>
  <c r="B11" i="3" s="1"/>
  <c r="B12" i="3" s="1"/>
  <c r="B13" i="3" s="1"/>
  <c r="T19" i="15"/>
  <c r="AC19" i="15" s="1"/>
  <c r="T30" i="15"/>
  <c r="AC30" i="15" s="1"/>
  <c r="J294" i="5"/>
  <c r="J329" i="5" s="1"/>
  <c r="J364" i="5" s="1"/>
  <c r="J399" i="5" s="1"/>
  <c r="J434" i="5" s="1"/>
  <c r="J469" i="5" s="1"/>
  <c r="J504" i="5" s="1"/>
  <c r="J539" i="5" s="1"/>
  <c r="J574" i="5" s="1"/>
  <c r="J609" i="5" s="1"/>
  <c r="J644" i="5" s="1"/>
  <c r="J679" i="5" s="1"/>
  <c r="J714" i="5" s="1"/>
  <c r="J749" i="5" s="1"/>
  <c r="J784" i="5" s="1"/>
  <c r="J819" i="5" s="1"/>
  <c r="J854" i="5" s="1"/>
  <c r="J889" i="5" s="1"/>
  <c r="J924" i="5" s="1"/>
  <c r="J959" i="5" s="1"/>
  <c r="J994" i="5" s="1"/>
  <c r="J1029" i="5" s="1"/>
  <c r="J1064" i="5" s="1"/>
  <c r="J1099" i="5" s="1"/>
  <c r="J1134" i="5" s="1"/>
  <c r="J1169" i="5" s="1"/>
  <c r="J1204" i="5" s="1"/>
  <c r="J1239" i="5" s="1"/>
  <c r="J1274" i="5" s="1"/>
  <c r="J1309" i="5" s="1"/>
  <c r="J1344" i="5" s="1"/>
  <c r="J1379" i="5" s="1"/>
  <c r="J1414" i="5" s="1"/>
  <c r="J1449" i="5" s="1"/>
  <c r="J1484" i="5" s="1"/>
  <c r="J293" i="5"/>
  <c r="J328" i="5" s="1"/>
  <c r="J363" i="5" s="1"/>
  <c r="J398" i="5" s="1"/>
  <c r="J433" i="5" s="1"/>
  <c r="J468" i="5" s="1"/>
  <c r="J503" i="5" s="1"/>
  <c r="J538" i="5" s="1"/>
  <c r="J573" i="5" s="1"/>
  <c r="J608" i="5" s="1"/>
  <c r="J643" i="5" s="1"/>
  <c r="J678" i="5" s="1"/>
  <c r="J713" i="5" s="1"/>
  <c r="J748" i="5" s="1"/>
  <c r="J783" i="5" s="1"/>
  <c r="J818" i="5" s="1"/>
  <c r="J853" i="5" s="1"/>
  <c r="J888" i="5" s="1"/>
  <c r="J923" i="5" s="1"/>
  <c r="J958" i="5" s="1"/>
  <c r="J993" i="5" s="1"/>
  <c r="J1028" i="5" s="1"/>
  <c r="J1063" i="5" s="1"/>
  <c r="J1098" i="5" s="1"/>
  <c r="J1133" i="5" s="1"/>
  <c r="J1168" i="5" s="1"/>
  <c r="J1203" i="5" s="1"/>
  <c r="J1238" i="5" s="1"/>
  <c r="J1273" i="5" s="1"/>
  <c r="J1308" i="5" s="1"/>
  <c r="J1343" i="5" s="1"/>
  <c r="J1378" i="5" s="1"/>
  <c r="J1413" i="5" s="1"/>
  <c r="J1448" i="5" s="1"/>
  <c r="J1483" i="5" s="1"/>
  <c r="J292" i="5"/>
  <c r="J327" i="5" s="1"/>
  <c r="J362" i="5" s="1"/>
  <c r="J397" i="5" s="1"/>
  <c r="J432" i="5" s="1"/>
  <c r="J467" i="5" s="1"/>
  <c r="J502" i="5" s="1"/>
  <c r="J537" i="5" s="1"/>
  <c r="J572" i="5" s="1"/>
  <c r="J607" i="5" s="1"/>
  <c r="J642" i="5" s="1"/>
  <c r="J677" i="5" s="1"/>
  <c r="J712" i="5" s="1"/>
  <c r="J747" i="5" s="1"/>
  <c r="J782" i="5" s="1"/>
  <c r="J817" i="5" s="1"/>
  <c r="J852" i="5" s="1"/>
  <c r="J887" i="5" s="1"/>
  <c r="J922" i="5" s="1"/>
  <c r="J957" i="5" s="1"/>
  <c r="J992" i="5" s="1"/>
  <c r="J1027" i="5" s="1"/>
  <c r="J1062" i="5" s="1"/>
  <c r="J1097" i="5" s="1"/>
  <c r="J1132" i="5" s="1"/>
  <c r="J1167" i="5" s="1"/>
  <c r="J1202" i="5" s="1"/>
  <c r="J1237" i="5" s="1"/>
  <c r="J1272" i="5" s="1"/>
  <c r="J1307" i="5" s="1"/>
  <c r="J1342" i="5" s="1"/>
  <c r="J1377" i="5" s="1"/>
  <c r="J1412" i="5" s="1"/>
  <c r="J1447" i="5" s="1"/>
  <c r="J1482" i="5" s="1"/>
  <c r="J291" i="5"/>
  <c r="J326" i="5" s="1"/>
  <c r="J361" i="5" s="1"/>
  <c r="J396" i="5" s="1"/>
  <c r="J431" i="5" s="1"/>
  <c r="J466" i="5" s="1"/>
  <c r="J501" i="5" s="1"/>
  <c r="J536" i="5" s="1"/>
  <c r="J571" i="5" s="1"/>
  <c r="J606" i="5" s="1"/>
  <c r="J641" i="5" s="1"/>
  <c r="J676" i="5" s="1"/>
  <c r="J711" i="5" s="1"/>
  <c r="J746" i="5" s="1"/>
  <c r="J781" i="5" s="1"/>
  <c r="J816" i="5" s="1"/>
  <c r="J851" i="5" s="1"/>
  <c r="J886" i="5" s="1"/>
  <c r="J921" i="5" s="1"/>
  <c r="J956" i="5" s="1"/>
  <c r="J991" i="5" s="1"/>
  <c r="J1026" i="5" s="1"/>
  <c r="J1061" i="5" s="1"/>
  <c r="J1096" i="5" s="1"/>
  <c r="J1131" i="5" s="1"/>
  <c r="J1166" i="5" s="1"/>
  <c r="J1201" i="5" s="1"/>
  <c r="J1236" i="5" s="1"/>
  <c r="J1271" i="5" s="1"/>
  <c r="J1306" i="5" s="1"/>
  <c r="J1341" i="5" s="1"/>
  <c r="J1376" i="5" s="1"/>
  <c r="J1411" i="5" s="1"/>
  <c r="J1446" i="5" s="1"/>
  <c r="J1481" i="5" s="1"/>
  <c r="J290" i="5"/>
  <c r="J325" i="5" s="1"/>
  <c r="J360" i="5" s="1"/>
  <c r="J395" i="5" s="1"/>
  <c r="J430" i="5" s="1"/>
  <c r="J465" i="5" s="1"/>
  <c r="J500" i="5" s="1"/>
  <c r="J535" i="5" s="1"/>
  <c r="J570" i="5" s="1"/>
  <c r="J605" i="5" s="1"/>
  <c r="J640" i="5" s="1"/>
  <c r="J675" i="5" s="1"/>
  <c r="J710" i="5" s="1"/>
  <c r="J745" i="5" s="1"/>
  <c r="J780" i="5" s="1"/>
  <c r="J815" i="5" s="1"/>
  <c r="J850" i="5" s="1"/>
  <c r="J885" i="5" s="1"/>
  <c r="J920" i="5" s="1"/>
  <c r="J955" i="5" s="1"/>
  <c r="J990" i="5" s="1"/>
  <c r="J1025" i="5" s="1"/>
  <c r="J1060" i="5" s="1"/>
  <c r="J1095" i="5" s="1"/>
  <c r="J1130" i="5" s="1"/>
  <c r="J1165" i="5" s="1"/>
  <c r="J1200" i="5" s="1"/>
  <c r="J1235" i="5" s="1"/>
  <c r="J1270" i="5" s="1"/>
  <c r="J1305" i="5" s="1"/>
  <c r="J1340" i="5" s="1"/>
  <c r="J1375" i="5" s="1"/>
  <c r="J1410" i="5" s="1"/>
  <c r="J1445" i="5" s="1"/>
  <c r="J1480" i="5" s="1"/>
  <c r="J289" i="5"/>
  <c r="J324" i="5" s="1"/>
  <c r="J359" i="5" s="1"/>
  <c r="J394" i="5" s="1"/>
  <c r="J429" i="5" s="1"/>
  <c r="J464" i="5" s="1"/>
  <c r="J499" i="5" s="1"/>
  <c r="J534" i="5" s="1"/>
  <c r="J569" i="5" s="1"/>
  <c r="J604" i="5" s="1"/>
  <c r="J639" i="5" s="1"/>
  <c r="J674" i="5" s="1"/>
  <c r="J709" i="5" s="1"/>
  <c r="J744" i="5" s="1"/>
  <c r="J779" i="5" s="1"/>
  <c r="J814" i="5" s="1"/>
  <c r="J849" i="5" s="1"/>
  <c r="J884" i="5" s="1"/>
  <c r="J919" i="5" s="1"/>
  <c r="J954" i="5" s="1"/>
  <c r="J989" i="5" s="1"/>
  <c r="J1024" i="5" s="1"/>
  <c r="J1059" i="5" s="1"/>
  <c r="J1094" i="5" s="1"/>
  <c r="J1129" i="5" s="1"/>
  <c r="J1164" i="5" s="1"/>
  <c r="J1199" i="5" s="1"/>
  <c r="J1234" i="5" s="1"/>
  <c r="J1269" i="5" s="1"/>
  <c r="J1304" i="5" s="1"/>
  <c r="J1339" i="5" s="1"/>
  <c r="J1374" i="5" s="1"/>
  <c r="J1409" i="5" s="1"/>
  <c r="J1444" i="5" s="1"/>
  <c r="J1479" i="5" s="1"/>
  <c r="J288" i="5"/>
  <c r="J323" i="5" s="1"/>
  <c r="J358" i="5" s="1"/>
  <c r="J393" i="5" s="1"/>
  <c r="J428" i="5" s="1"/>
  <c r="J463" i="5" s="1"/>
  <c r="J498" i="5" s="1"/>
  <c r="J533" i="5" s="1"/>
  <c r="J568" i="5" s="1"/>
  <c r="J603" i="5" s="1"/>
  <c r="J638" i="5" s="1"/>
  <c r="J673" i="5" s="1"/>
  <c r="J708" i="5" s="1"/>
  <c r="J743" i="5" s="1"/>
  <c r="J778" i="5" s="1"/>
  <c r="J813" i="5" s="1"/>
  <c r="J848" i="5" s="1"/>
  <c r="J883" i="5" s="1"/>
  <c r="J918" i="5" s="1"/>
  <c r="J953" i="5" s="1"/>
  <c r="J988" i="5" s="1"/>
  <c r="J1023" i="5" s="1"/>
  <c r="J1058" i="5" s="1"/>
  <c r="J1093" i="5" s="1"/>
  <c r="J1128" i="5" s="1"/>
  <c r="J1163" i="5" s="1"/>
  <c r="J1198" i="5" s="1"/>
  <c r="J1233" i="5" s="1"/>
  <c r="J1268" i="5" s="1"/>
  <c r="J1303" i="5" s="1"/>
  <c r="J1338" i="5" s="1"/>
  <c r="J1373" i="5" s="1"/>
  <c r="J1408" i="5" s="1"/>
  <c r="J1443" i="5" s="1"/>
  <c r="J1478" i="5" s="1"/>
  <c r="J287" i="5"/>
  <c r="J322" i="5" s="1"/>
  <c r="J357" i="5" s="1"/>
  <c r="J392" i="5" s="1"/>
  <c r="J427" i="5" s="1"/>
  <c r="J462" i="5" s="1"/>
  <c r="J497" i="5" s="1"/>
  <c r="J532" i="5" s="1"/>
  <c r="J567" i="5" s="1"/>
  <c r="J602" i="5" s="1"/>
  <c r="J637" i="5" s="1"/>
  <c r="J672" i="5" s="1"/>
  <c r="J707" i="5" s="1"/>
  <c r="J742" i="5" s="1"/>
  <c r="J777" i="5" s="1"/>
  <c r="J812" i="5" s="1"/>
  <c r="J847" i="5" s="1"/>
  <c r="J882" i="5" s="1"/>
  <c r="J917" i="5" s="1"/>
  <c r="J952" i="5" s="1"/>
  <c r="J987" i="5" s="1"/>
  <c r="J1022" i="5" s="1"/>
  <c r="J1057" i="5" s="1"/>
  <c r="J1092" i="5" s="1"/>
  <c r="J1127" i="5" s="1"/>
  <c r="J1162" i="5" s="1"/>
  <c r="J1197" i="5" s="1"/>
  <c r="J1232" i="5" s="1"/>
  <c r="J1267" i="5" s="1"/>
  <c r="J1302" i="5" s="1"/>
  <c r="J1337" i="5" s="1"/>
  <c r="J1372" i="5" s="1"/>
  <c r="J1407" i="5" s="1"/>
  <c r="J1442" i="5" s="1"/>
  <c r="J1477" i="5" s="1"/>
  <c r="J286" i="5"/>
  <c r="J321" i="5" s="1"/>
  <c r="J356" i="5" s="1"/>
  <c r="J391" i="5" s="1"/>
  <c r="J426" i="5" s="1"/>
  <c r="J461" i="5" s="1"/>
  <c r="J496" i="5" s="1"/>
  <c r="J531" i="5" s="1"/>
  <c r="J566" i="5" s="1"/>
  <c r="J601" i="5" s="1"/>
  <c r="J636" i="5" s="1"/>
  <c r="J671" i="5" s="1"/>
  <c r="J706" i="5" s="1"/>
  <c r="J741" i="5" s="1"/>
  <c r="J776" i="5" s="1"/>
  <c r="J811" i="5" s="1"/>
  <c r="J846" i="5" s="1"/>
  <c r="J881" i="5" s="1"/>
  <c r="J916" i="5" s="1"/>
  <c r="J951" i="5" s="1"/>
  <c r="J986" i="5" s="1"/>
  <c r="J1021" i="5" s="1"/>
  <c r="J1056" i="5" s="1"/>
  <c r="J1091" i="5" s="1"/>
  <c r="J1126" i="5" s="1"/>
  <c r="J1161" i="5" s="1"/>
  <c r="J1196" i="5" s="1"/>
  <c r="J1231" i="5" s="1"/>
  <c r="J1266" i="5" s="1"/>
  <c r="J1301" i="5" s="1"/>
  <c r="J1336" i="5" s="1"/>
  <c r="J1371" i="5" s="1"/>
  <c r="J1406" i="5" s="1"/>
  <c r="J1441" i="5" s="1"/>
  <c r="J1476" i="5" s="1"/>
  <c r="J285" i="5"/>
  <c r="J320" i="5" s="1"/>
  <c r="J355" i="5" s="1"/>
  <c r="J390" i="5" s="1"/>
  <c r="J425" i="5" s="1"/>
  <c r="J460" i="5" s="1"/>
  <c r="J495" i="5" s="1"/>
  <c r="J530" i="5" s="1"/>
  <c r="J565" i="5" s="1"/>
  <c r="J600" i="5" s="1"/>
  <c r="J635" i="5" s="1"/>
  <c r="J670" i="5" s="1"/>
  <c r="J705" i="5" s="1"/>
  <c r="J740" i="5" s="1"/>
  <c r="J775" i="5" s="1"/>
  <c r="J810" i="5" s="1"/>
  <c r="J845" i="5" s="1"/>
  <c r="J880" i="5" s="1"/>
  <c r="J915" i="5" s="1"/>
  <c r="J950" i="5" s="1"/>
  <c r="J985" i="5" s="1"/>
  <c r="J1020" i="5" s="1"/>
  <c r="J1055" i="5" s="1"/>
  <c r="J1090" i="5" s="1"/>
  <c r="J1125" i="5" s="1"/>
  <c r="J1160" i="5" s="1"/>
  <c r="J1195" i="5" s="1"/>
  <c r="J1230" i="5" s="1"/>
  <c r="J1265" i="5" s="1"/>
  <c r="J1300" i="5" s="1"/>
  <c r="J1335" i="5" s="1"/>
  <c r="J1370" i="5" s="1"/>
  <c r="J1405" i="5" s="1"/>
  <c r="J1440" i="5" s="1"/>
  <c r="J1475" i="5" s="1"/>
  <c r="J284" i="5"/>
  <c r="J319" i="5" s="1"/>
  <c r="J354" i="5" s="1"/>
  <c r="J389" i="5" s="1"/>
  <c r="J424" i="5" s="1"/>
  <c r="J459" i="5" s="1"/>
  <c r="J494" i="5" s="1"/>
  <c r="J529" i="5" s="1"/>
  <c r="J564" i="5" s="1"/>
  <c r="J599" i="5" s="1"/>
  <c r="J634" i="5" s="1"/>
  <c r="J669" i="5" s="1"/>
  <c r="J704" i="5" s="1"/>
  <c r="J739" i="5" s="1"/>
  <c r="J774" i="5" s="1"/>
  <c r="J809" i="5" s="1"/>
  <c r="J844" i="5" s="1"/>
  <c r="J879" i="5" s="1"/>
  <c r="J914" i="5" s="1"/>
  <c r="J949" i="5" s="1"/>
  <c r="J984" i="5" s="1"/>
  <c r="J1019" i="5" s="1"/>
  <c r="J1054" i="5" s="1"/>
  <c r="J1089" i="5" s="1"/>
  <c r="J1124" i="5" s="1"/>
  <c r="J1159" i="5" s="1"/>
  <c r="J1194" i="5" s="1"/>
  <c r="J1229" i="5" s="1"/>
  <c r="J1264" i="5" s="1"/>
  <c r="J1299" i="5" s="1"/>
  <c r="J1334" i="5" s="1"/>
  <c r="J1369" i="5" s="1"/>
  <c r="J1404" i="5" s="1"/>
  <c r="J1439" i="5" s="1"/>
  <c r="J1474" i="5" s="1"/>
  <c r="J283" i="5"/>
  <c r="J318" i="5" s="1"/>
  <c r="J353" i="5" s="1"/>
  <c r="J388" i="5" s="1"/>
  <c r="J423" i="5" s="1"/>
  <c r="J458" i="5" s="1"/>
  <c r="J493" i="5" s="1"/>
  <c r="J528" i="5" s="1"/>
  <c r="J563" i="5" s="1"/>
  <c r="J598" i="5" s="1"/>
  <c r="J633" i="5" s="1"/>
  <c r="J668" i="5" s="1"/>
  <c r="J703" i="5" s="1"/>
  <c r="J738" i="5" s="1"/>
  <c r="J773" i="5" s="1"/>
  <c r="J808" i="5" s="1"/>
  <c r="J843" i="5" s="1"/>
  <c r="J878" i="5" s="1"/>
  <c r="J913" i="5" s="1"/>
  <c r="J948" i="5" s="1"/>
  <c r="J983" i="5" s="1"/>
  <c r="J1018" i="5" s="1"/>
  <c r="J1053" i="5" s="1"/>
  <c r="J1088" i="5" s="1"/>
  <c r="J1123" i="5" s="1"/>
  <c r="J1158" i="5" s="1"/>
  <c r="J1193" i="5" s="1"/>
  <c r="J1228" i="5" s="1"/>
  <c r="J1263" i="5" s="1"/>
  <c r="J1298" i="5" s="1"/>
  <c r="J1333" i="5" s="1"/>
  <c r="J1368" i="5" s="1"/>
  <c r="J1403" i="5" s="1"/>
  <c r="J1438" i="5" s="1"/>
  <c r="J1473" i="5" s="1"/>
  <c r="J282" i="5"/>
  <c r="J317" i="5" s="1"/>
  <c r="J352" i="5" s="1"/>
  <c r="J387" i="5" s="1"/>
  <c r="J422" i="5" s="1"/>
  <c r="J457" i="5" s="1"/>
  <c r="J492" i="5" s="1"/>
  <c r="J527" i="5" s="1"/>
  <c r="J562" i="5" s="1"/>
  <c r="J597" i="5" s="1"/>
  <c r="J632" i="5" s="1"/>
  <c r="J667" i="5" s="1"/>
  <c r="J702" i="5" s="1"/>
  <c r="J737" i="5" s="1"/>
  <c r="J772" i="5" s="1"/>
  <c r="J807" i="5" s="1"/>
  <c r="J842" i="5" s="1"/>
  <c r="J877" i="5" s="1"/>
  <c r="J912" i="5" s="1"/>
  <c r="J947" i="5" s="1"/>
  <c r="J982" i="5" s="1"/>
  <c r="J1017" i="5" s="1"/>
  <c r="J1052" i="5" s="1"/>
  <c r="J1087" i="5" s="1"/>
  <c r="J1122" i="5" s="1"/>
  <c r="J1157" i="5" s="1"/>
  <c r="J1192" i="5" s="1"/>
  <c r="J1227" i="5" s="1"/>
  <c r="J1262" i="5" s="1"/>
  <c r="J1297" i="5" s="1"/>
  <c r="J1332" i="5" s="1"/>
  <c r="J1367" i="5" s="1"/>
  <c r="J1402" i="5" s="1"/>
  <c r="J1437" i="5" s="1"/>
  <c r="J1472" i="5" s="1"/>
  <c r="J281" i="5"/>
  <c r="J316" i="5" s="1"/>
  <c r="J351" i="5" s="1"/>
  <c r="J386" i="5" s="1"/>
  <c r="J421" i="5" s="1"/>
  <c r="J456" i="5" s="1"/>
  <c r="J491" i="5" s="1"/>
  <c r="J526" i="5" s="1"/>
  <c r="J561" i="5" s="1"/>
  <c r="J596" i="5" s="1"/>
  <c r="J631" i="5" s="1"/>
  <c r="J666" i="5" s="1"/>
  <c r="J701" i="5" s="1"/>
  <c r="J736" i="5" s="1"/>
  <c r="J771" i="5" s="1"/>
  <c r="J806" i="5" s="1"/>
  <c r="J841" i="5" s="1"/>
  <c r="J876" i="5" s="1"/>
  <c r="J911" i="5" s="1"/>
  <c r="J946" i="5" s="1"/>
  <c r="J981" i="5" s="1"/>
  <c r="J1016" i="5" s="1"/>
  <c r="J1051" i="5" s="1"/>
  <c r="J1086" i="5" s="1"/>
  <c r="J1121" i="5" s="1"/>
  <c r="J1156" i="5" s="1"/>
  <c r="J1191" i="5" s="1"/>
  <c r="J1226" i="5" s="1"/>
  <c r="J1261" i="5" s="1"/>
  <c r="J1296" i="5" s="1"/>
  <c r="J1331" i="5" s="1"/>
  <c r="J1366" i="5" s="1"/>
  <c r="J1401" i="5" s="1"/>
  <c r="J1436" i="5" s="1"/>
  <c r="J1471" i="5" s="1"/>
  <c r="J280" i="5"/>
  <c r="J315" i="5" s="1"/>
  <c r="J350" i="5" s="1"/>
  <c r="J385" i="5" s="1"/>
  <c r="J420" i="5" s="1"/>
  <c r="J455" i="5" s="1"/>
  <c r="J490" i="5" s="1"/>
  <c r="J525" i="5" s="1"/>
  <c r="J560" i="5" s="1"/>
  <c r="J595" i="5" s="1"/>
  <c r="J630" i="5" s="1"/>
  <c r="J665" i="5" s="1"/>
  <c r="J700" i="5" s="1"/>
  <c r="J735" i="5" s="1"/>
  <c r="J770" i="5" s="1"/>
  <c r="J805" i="5" s="1"/>
  <c r="J840" i="5" s="1"/>
  <c r="J875" i="5" s="1"/>
  <c r="J910" i="5" s="1"/>
  <c r="J945" i="5" s="1"/>
  <c r="J980" i="5" s="1"/>
  <c r="J1015" i="5" s="1"/>
  <c r="J1050" i="5" s="1"/>
  <c r="J1085" i="5" s="1"/>
  <c r="J1120" i="5" s="1"/>
  <c r="J1155" i="5" s="1"/>
  <c r="J1190" i="5" s="1"/>
  <c r="J1225" i="5" s="1"/>
  <c r="J1260" i="5" s="1"/>
  <c r="J1295" i="5" s="1"/>
  <c r="J1330" i="5" s="1"/>
  <c r="J1365" i="5" s="1"/>
  <c r="J1400" i="5" s="1"/>
  <c r="J1435" i="5" s="1"/>
  <c r="J1470" i="5" s="1"/>
  <c r="J279" i="5"/>
  <c r="J314" i="5" s="1"/>
  <c r="J349" i="5" s="1"/>
  <c r="J384" i="5" s="1"/>
  <c r="J419" i="5" s="1"/>
  <c r="J454" i="5" s="1"/>
  <c r="J489" i="5" s="1"/>
  <c r="J524" i="5" s="1"/>
  <c r="J559" i="5" s="1"/>
  <c r="J594" i="5" s="1"/>
  <c r="J629" i="5" s="1"/>
  <c r="J664" i="5" s="1"/>
  <c r="J699" i="5" s="1"/>
  <c r="J734" i="5" s="1"/>
  <c r="J769" i="5" s="1"/>
  <c r="J804" i="5" s="1"/>
  <c r="J839" i="5" s="1"/>
  <c r="J874" i="5" s="1"/>
  <c r="J909" i="5" s="1"/>
  <c r="J944" i="5" s="1"/>
  <c r="J979" i="5" s="1"/>
  <c r="J1014" i="5" s="1"/>
  <c r="J1049" i="5" s="1"/>
  <c r="J1084" i="5" s="1"/>
  <c r="J1119" i="5" s="1"/>
  <c r="J1154" i="5" s="1"/>
  <c r="J1189" i="5" s="1"/>
  <c r="J1224" i="5" s="1"/>
  <c r="J1259" i="5" s="1"/>
  <c r="J1294" i="5" s="1"/>
  <c r="J1329" i="5" s="1"/>
  <c r="J1364" i="5" s="1"/>
  <c r="J1399" i="5" s="1"/>
  <c r="J1434" i="5" s="1"/>
  <c r="J1469" i="5" s="1"/>
  <c r="J278" i="5"/>
  <c r="J313" i="5" s="1"/>
  <c r="J348" i="5" s="1"/>
  <c r="J383" i="5" s="1"/>
  <c r="J418" i="5" s="1"/>
  <c r="J453" i="5" s="1"/>
  <c r="J488" i="5" s="1"/>
  <c r="J523" i="5" s="1"/>
  <c r="J558" i="5" s="1"/>
  <c r="J593" i="5" s="1"/>
  <c r="J628" i="5" s="1"/>
  <c r="J663" i="5" s="1"/>
  <c r="J698" i="5" s="1"/>
  <c r="J733" i="5" s="1"/>
  <c r="J768" i="5" s="1"/>
  <c r="J803" i="5" s="1"/>
  <c r="J838" i="5" s="1"/>
  <c r="J873" i="5" s="1"/>
  <c r="J908" i="5" s="1"/>
  <c r="J943" i="5" s="1"/>
  <c r="J978" i="5" s="1"/>
  <c r="J1013" i="5" s="1"/>
  <c r="J1048" i="5" s="1"/>
  <c r="J1083" i="5" s="1"/>
  <c r="J1118" i="5" s="1"/>
  <c r="J1153" i="5" s="1"/>
  <c r="J1188" i="5" s="1"/>
  <c r="J1223" i="5" s="1"/>
  <c r="J1258" i="5" s="1"/>
  <c r="J1293" i="5" s="1"/>
  <c r="J1328" i="5" s="1"/>
  <c r="J1363" i="5" s="1"/>
  <c r="J1398" i="5" s="1"/>
  <c r="J1433" i="5" s="1"/>
  <c r="J1468" i="5" s="1"/>
  <c r="J277" i="5"/>
  <c r="J312" i="5" s="1"/>
  <c r="J347" i="5" s="1"/>
  <c r="J382" i="5" s="1"/>
  <c r="J417" i="5" s="1"/>
  <c r="J452" i="5" s="1"/>
  <c r="J487" i="5" s="1"/>
  <c r="J522" i="5" s="1"/>
  <c r="J557" i="5" s="1"/>
  <c r="J592" i="5" s="1"/>
  <c r="J627" i="5" s="1"/>
  <c r="J662" i="5" s="1"/>
  <c r="J697" i="5" s="1"/>
  <c r="J732" i="5" s="1"/>
  <c r="J767" i="5" s="1"/>
  <c r="J802" i="5" s="1"/>
  <c r="J837" i="5" s="1"/>
  <c r="J872" i="5" s="1"/>
  <c r="J907" i="5" s="1"/>
  <c r="J942" i="5" s="1"/>
  <c r="J977" i="5" s="1"/>
  <c r="J1012" i="5" s="1"/>
  <c r="J1047" i="5" s="1"/>
  <c r="J1082" i="5" s="1"/>
  <c r="J1117" i="5" s="1"/>
  <c r="J1152" i="5" s="1"/>
  <c r="J1187" i="5" s="1"/>
  <c r="J1222" i="5" s="1"/>
  <c r="J1257" i="5" s="1"/>
  <c r="J1292" i="5" s="1"/>
  <c r="J1327" i="5" s="1"/>
  <c r="J1362" i="5" s="1"/>
  <c r="J1397" i="5" s="1"/>
  <c r="J1432" i="5" s="1"/>
  <c r="J1467" i="5" s="1"/>
  <c r="J276" i="5"/>
  <c r="J311" i="5" s="1"/>
  <c r="J346" i="5" s="1"/>
  <c r="J381" i="5" s="1"/>
  <c r="J416" i="5" s="1"/>
  <c r="J451" i="5" s="1"/>
  <c r="J486" i="5" s="1"/>
  <c r="J521" i="5" s="1"/>
  <c r="J556" i="5" s="1"/>
  <c r="J591" i="5" s="1"/>
  <c r="J626" i="5" s="1"/>
  <c r="J661" i="5" s="1"/>
  <c r="J696" i="5" s="1"/>
  <c r="J731" i="5" s="1"/>
  <c r="J766" i="5" s="1"/>
  <c r="J801" i="5" s="1"/>
  <c r="J836" i="5" s="1"/>
  <c r="J871" i="5" s="1"/>
  <c r="J906" i="5" s="1"/>
  <c r="J941" i="5" s="1"/>
  <c r="J976" i="5" s="1"/>
  <c r="J1011" i="5" s="1"/>
  <c r="J1046" i="5" s="1"/>
  <c r="J1081" i="5" s="1"/>
  <c r="J1116" i="5" s="1"/>
  <c r="J1151" i="5" s="1"/>
  <c r="J1186" i="5" s="1"/>
  <c r="J1221" i="5" s="1"/>
  <c r="J1256" i="5" s="1"/>
  <c r="J1291" i="5" s="1"/>
  <c r="J1326" i="5" s="1"/>
  <c r="J1361" i="5" s="1"/>
  <c r="J1396" i="5" s="1"/>
  <c r="J1431" i="5" s="1"/>
  <c r="J1466" i="5" s="1"/>
  <c r="J1501" i="5" s="1"/>
  <c r="J275" i="5"/>
  <c r="J310" i="5" s="1"/>
  <c r="J345" i="5" s="1"/>
  <c r="J380" i="5" s="1"/>
  <c r="J415" i="5" s="1"/>
  <c r="J450" i="5" s="1"/>
  <c r="J485" i="5" s="1"/>
  <c r="J520" i="5" s="1"/>
  <c r="J555" i="5" s="1"/>
  <c r="J590" i="5" s="1"/>
  <c r="J625" i="5" s="1"/>
  <c r="J660" i="5" s="1"/>
  <c r="J695" i="5" s="1"/>
  <c r="J730" i="5" s="1"/>
  <c r="J765" i="5" s="1"/>
  <c r="J800" i="5" s="1"/>
  <c r="J835" i="5" s="1"/>
  <c r="J870" i="5" s="1"/>
  <c r="J905" i="5" s="1"/>
  <c r="J940" i="5" s="1"/>
  <c r="J975" i="5" s="1"/>
  <c r="J1010" i="5" s="1"/>
  <c r="J1045" i="5" s="1"/>
  <c r="J1080" i="5" s="1"/>
  <c r="J1115" i="5" s="1"/>
  <c r="J1150" i="5" s="1"/>
  <c r="J1185" i="5" s="1"/>
  <c r="J1220" i="5" s="1"/>
  <c r="J1255" i="5" s="1"/>
  <c r="J1290" i="5" s="1"/>
  <c r="J1325" i="5" s="1"/>
  <c r="J1360" i="5" s="1"/>
  <c r="J1395" i="5" s="1"/>
  <c r="J1430" i="5" s="1"/>
  <c r="J1465" i="5" s="1"/>
  <c r="J1500" i="5" s="1"/>
  <c r="J274" i="5"/>
  <c r="J309" i="5" s="1"/>
  <c r="J344" i="5" s="1"/>
  <c r="J379" i="5" s="1"/>
  <c r="J414" i="5" s="1"/>
  <c r="J449" i="5" s="1"/>
  <c r="J484" i="5" s="1"/>
  <c r="J519" i="5" s="1"/>
  <c r="J554" i="5" s="1"/>
  <c r="J589" i="5" s="1"/>
  <c r="J624" i="5" s="1"/>
  <c r="J659" i="5" s="1"/>
  <c r="J694" i="5" s="1"/>
  <c r="J729" i="5" s="1"/>
  <c r="J764" i="5" s="1"/>
  <c r="J799" i="5" s="1"/>
  <c r="J834" i="5" s="1"/>
  <c r="J869" i="5" s="1"/>
  <c r="J904" i="5" s="1"/>
  <c r="J939" i="5" s="1"/>
  <c r="J974" i="5" s="1"/>
  <c r="J1009" i="5" s="1"/>
  <c r="J1044" i="5" s="1"/>
  <c r="J1079" i="5" s="1"/>
  <c r="J1114" i="5" s="1"/>
  <c r="J1149" i="5" s="1"/>
  <c r="J1184" i="5" s="1"/>
  <c r="J1219" i="5" s="1"/>
  <c r="J1254" i="5" s="1"/>
  <c r="J1289" i="5" s="1"/>
  <c r="J1324" i="5" s="1"/>
  <c r="J1359" i="5" s="1"/>
  <c r="J1394" i="5" s="1"/>
  <c r="J1429" i="5" s="1"/>
  <c r="J1464" i="5" s="1"/>
  <c r="J1499" i="5" s="1"/>
  <c r="J167" i="5"/>
  <c r="J186" i="5" s="1"/>
  <c r="J205" i="5" s="1"/>
  <c r="J224" i="5" s="1"/>
  <c r="J166" i="5"/>
  <c r="J185" i="5" s="1"/>
  <c r="J204" i="5" s="1"/>
  <c r="J223" i="5" s="1"/>
  <c r="J165" i="5"/>
  <c r="J184" i="5" s="1"/>
  <c r="J203" i="5" s="1"/>
  <c r="J222" i="5" s="1"/>
  <c r="J164" i="5"/>
  <c r="J183" i="5" s="1"/>
  <c r="J202" i="5" s="1"/>
  <c r="J221" i="5" s="1"/>
  <c r="J163" i="5"/>
  <c r="J182" i="5" s="1"/>
  <c r="J201" i="5" s="1"/>
  <c r="J220" i="5" s="1"/>
  <c r="J162" i="5"/>
  <c r="J181" i="5" s="1"/>
  <c r="J200" i="5" s="1"/>
  <c r="J219" i="5" s="1"/>
  <c r="J238" i="5" s="1"/>
  <c r="J273" i="5" s="1"/>
  <c r="J308" i="5" s="1"/>
  <c r="J343" i="5" s="1"/>
  <c r="J378" i="5" s="1"/>
  <c r="J413" i="5" s="1"/>
  <c r="J448" i="5" s="1"/>
  <c r="J483" i="5" s="1"/>
  <c r="J518" i="5" s="1"/>
  <c r="J553" i="5" s="1"/>
  <c r="J588" i="5" s="1"/>
  <c r="J623" i="5" s="1"/>
  <c r="J658" i="5" s="1"/>
  <c r="J693" i="5" s="1"/>
  <c r="J728" i="5" s="1"/>
  <c r="J763" i="5" s="1"/>
  <c r="J798" i="5" s="1"/>
  <c r="J833" i="5" s="1"/>
  <c r="J868" i="5" s="1"/>
  <c r="J903" i="5" s="1"/>
  <c r="J938" i="5" s="1"/>
  <c r="J973" i="5" s="1"/>
  <c r="J1008" i="5" s="1"/>
  <c r="J1043" i="5" s="1"/>
  <c r="J1078" i="5" s="1"/>
  <c r="J1113" i="5" s="1"/>
  <c r="J1148" i="5" s="1"/>
  <c r="J1183" i="5" s="1"/>
  <c r="J1218" i="5" s="1"/>
  <c r="J1253" i="5" s="1"/>
  <c r="J1288" i="5" s="1"/>
  <c r="J1323" i="5" s="1"/>
  <c r="J1358" i="5" s="1"/>
  <c r="J1393" i="5" s="1"/>
  <c r="J1428" i="5" s="1"/>
  <c r="J1463" i="5" s="1"/>
  <c r="J1498" i="5" s="1"/>
  <c r="J161" i="5"/>
  <c r="J180" i="5" s="1"/>
  <c r="J199" i="5" s="1"/>
  <c r="J218" i="5" s="1"/>
  <c r="J237" i="5" s="1"/>
  <c r="J272" i="5" s="1"/>
  <c r="J307" i="5" s="1"/>
  <c r="J342" i="5" s="1"/>
  <c r="J377" i="5" s="1"/>
  <c r="J412" i="5" s="1"/>
  <c r="J447" i="5" s="1"/>
  <c r="J482" i="5" s="1"/>
  <c r="J517" i="5" s="1"/>
  <c r="J552" i="5" s="1"/>
  <c r="J587" i="5" s="1"/>
  <c r="J622" i="5" s="1"/>
  <c r="J657" i="5" s="1"/>
  <c r="J692" i="5" s="1"/>
  <c r="J727" i="5" s="1"/>
  <c r="J762" i="5" s="1"/>
  <c r="J797" i="5" s="1"/>
  <c r="J832" i="5" s="1"/>
  <c r="J867" i="5" s="1"/>
  <c r="J902" i="5" s="1"/>
  <c r="J937" i="5" s="1"/>
  <c r="J972" i="5" s="1"/>
  <c r="J1007" i="5" s="1"/>
  <c r="J1042" i="5" s="1"/>
  <c r="J1077" i="5" s="1"/>
  <c r="J1112" i="5" s="1"/>
  <c r="J1147" i="5" s="1"/>
  <c r="J1182" i="5" s="1"/>
  <c r="J1217" i="5" s="1"/>
  <c r="J1252" i="5" s="1"/>
  <c r="J1287" i="5" s="1"/>
  <c r="J1322" i="5" s="1"/>
  <c r="J1357" i="5" s="1"/>
  <c r="J1392" i="5" s="1"/>
  <c r="J1427" i="5" s="1"/>
  <c r="J1462" i="5" s="1"/>
  <c r="J1497" i="5" s="1"/>
  <c r="J160" i="5"/>
  <c r="J179" i="5" s="1"/>
  <c r="J198" i="5" s="1"/>
  <c r="J217" i="5" s="1"/>
  <c r="J236" i="5" s="1"/>
  <c r="J271" i="5" s="1"/>
  <c r="J306" i="5" s="1"/>
  <c r="J341" i="5" s="1"/>
  <c r="J376" i="5" s="1"/>
  <c r="J411" i="5" s="1"/>
  <c r="J446" i="5" s="1"/>
  <c r="J481" i="5" s="1"/>
  <c r="J516" i="5" s="1"/>
  <c r="J551" i="5" s="1"/>
  <c r="J586" i="5" s="1"/>
  <c r="J621" i="5" s="1"/>
  <c r="J656" i="5" s="1"/>
  <c r="J691" i="5" s="1"/>
  <c r="J726" i="5" s="1"/>
  <c r="J761" i="5" s="1"/>
  <c r="J796" i="5" s="1"/>
  <c r="J831" i="5" s="1"/>
  <c r="J866" i="5" s="1"/>
  <c r="J901" i="5" s="1"/>
  <c r="J936" i="5" s="1"/>
  <c r="J971" i="5" s="1"/>
  <c r="J1006" i="5" s="1"/>
  <c r="J1041" i="5" s="1"/>
  <c r="J1076" i="5" s="1"/>
  <c r="J1111" i="5" s="1"/>
  <c r="J1146" i="5" s="1"/>
  <c r="J1181" i="5" s="1"/>
  <c r="J1216" i="5" s="1"/>
  <c r="J1251" i="5" s="1"/>
  <c r="J1286" i="5" s="1"/>
  <c r="J1321" i="5" s="1"/>
  <c r="J1356" i="5" s="1"/>
  <c r="J1391" i="5" s="1"/>
  <c r="J1426" i="5" s="1"/>
  <c r="J1461" i="5" s="1"/>
  <c r="J1496" i="5" s="1"/>
  <c r="J159" i="5"/>
  <c r="J178" i="5" s="1"/>
  <c r="J197" i="5" s="1"/>
  <c r="J216" i="5" s="1"/>
  <c r="J235" i="5" s="1"/>
  <c r="J270" i="5" s="1"/>
  <c r="J305" i="5" s="1"/>
  <c r="J340" i="5" s="1"/>
  <c r="J375" i="5" s="1"/>
  <c r="J410" i="5" s="1"/>
  <c r="J445" i="5" s="1"/>
  <c r="J480" i="5" s="1"/>
  <c r="J515" i="5" s="1"/>
  <c r="J550" i="5" s="1"/>
  <c r="J585" i="5" s="1"/>
  <c r="J620" i="5" s="1"/>
  <c r="J655" i="5" s="1"/>
  <c r="J690" i="5" s="1"/>
  <c r="J725" i="5" s="1"/>
  <c r="J760" i="5" s="1"/>
  <c r="J795" i="5" s="1"/>
  <c r="J830" i="5" s="1"/>
  <c r="J865" i="5" s="1"/>
  <c r="J900" i="5" s="1"/>
  <c r="J935" i="5" s="1"/>
  <c r="J970" i="5" s="1"/>
  <c r="J1005" i="5" s="1"/>
  <c r="J1040" i="5" s="1"/>
  <c r="J1075" i="5" s="1"/>
  <c r="J1110" i="5" s="1"/>
  <c r="J1145" i="5" s="1"/>
  <c r="J1180" i="5" s="1"/>
  <c r="J1215" i="5" s="1"/>
  <c r="J1250" i="5" s="1"/>
  <c r="J1285" i="5" s="1"/>
  <c r="J1320" i="5" s="1"/>
  <c r="J1355" i="5" s="1"/>
  <c r="J1390" i="5" s="1"/>
  <c r="J1425" i="5" s="1"/>
  <c r="J1460" i="5" s="1"/>
  <c r="J1495" i="5" s="1"/>
  <c r="J158" i="5"/>
  <c r="J177" i="5" s="1"/>
  <c r="J196" i="5" s="1"/>
  <c r="J215" i="5" s="1"/>
  <c r="J234" i="5" s="1"/>
  <c r="J269" i="5" s="1"/>
  <c r="J304" i="5" s="1"/>
  <c r="J339" i="5" s="1"/>
  <c r="J374" i="5" s="1"/>
  <c r="J409" i="5" s="1"/>
  <c r="J444" i="5" s="1"/>
  <c r="J479" i="5" s="1"/>
  <c r="J514" i="5" s="1"/>
  <c r="J549" i="5" s="1"/>
  <c r="J584" i="5" s="1"/>
  <c r="J619" i="5" s="1"/>
  <c r="J654" i="5" s="1"/>
  <c r="J689" i="5" s="1"/>
  <c r="J724" i="5" s="1"/>
  <c r="J759" i="5" s="1"/>
  <c r="J794" i="5" s="1"/>
  <c r="J829" i="5" s="1"/>
  <c r="J864" i="5" s="1"/>
  <c r="J899" i="5" s="1"/>
  <c r="J934" i="5" s="1"/>
  <c r="J969" i="5" s="1"/>
  <c r="J1004" i="5" s="1"/>
  <c r="J1039" i="5" s="1"/>
  <c r="J1074" i="5" s="1"/>
  <c r="J1109" i="5" s="1"/>
  <c r="J1144" i="5" s="1"/>
  <c r="J1179" i="5" s="1"/>
  <c r="J1214" i="5" s="1"/>
  <c r="J1249" i="5" s="1"/>
  <c r="J1284" i="5" s="1"/>
  <c r="J1319" i="5" s="1"/>
  <c r="J1354" i="5" s="1"/>
  <c r="J1389" i="5" s="1"/>
  <c r="J1424" i="5" s="1"/>
  <c r="J1459" i="5" s="1"/>
  <c r="J1494" i="5" s="1"/>
  <c r="J157" i="5"/>
  <c r="J176" i="5" s="1"/>
  <c r="J195" i="5" s="1"/>
  <c r="J214" i="5" s="1"/>
  <c r="J233" i="5" s="1"/>
  <c r="J268" i="5" s="1"/>
  <c r="J303" i="5" s="1"/>
  <c r="J338" i="5" s="1"/>
  <c r="J373" i="5" s="1"/>
  <c r="J408" i="5" s="1"/>
  <c r="J443" i="5" s="1"/>
  <c r="J478" i="5" s="1"/>
  <c r="J513" i="5" s="1"/>
  <c r="J548" i="5" s="1"/>
  <c r="J583" i="5" s="1"/>
  <c r="J618" i="5" s="1"/>
  <c r="J653" i="5" s="1"/>
  <c r="J688" i="5" s="1"/>
  <c r="J723" i="5" s="1"/>
  <c r="J758" i="5" s="1"/>
  <c r="J793" i="5" s="1"/>
  <c r="J828" i="5" s="1"/>
  <c r="J863" i="5" s="1"/>
  <c r="J898" i="5" s="1"/>
  <c r="J933" i="5" s="1"/>
  <c r="J968" i="5" s="1"/>
  <c r="J1003" i="5" s="1"/>
  <c r="J1038" i="5" s="1"/>
  <c r="J1073" i="5" s="1"/>
  <c r="J1108" i="5" s="1"/>
  <c r="J1143" i="5" s="1"/>
  <c r="J1178" i="5" s="1"/>
  <c r="J1213" i="5" s="1"/>
  <c r="J1248" i="5" s="1"/>
  <c r="J1283" i="5" s="1"/>
  <c r="J1318" i="5" s="1"/>
  <c r="J1353" i="5" s="1"/>
  <c r="J1388" i="5" s="1"/>
  <c r="J1423" i="5" s="1"/>
  <c r="J1458" i="5" s="1"/>
  <c r="J1493" i="5" s="1"/>
  <c r="J156" i="5"/>
  <c r="J175" i="5" s="1"/>
  <c r="J194" i="5" s="1"/>
  <c r="J213" i="5" s="1"/>
  <c r="J232" i="5" s="1"/>
  <c r="J267" i="5" s="1"/>
  <c r="J302" i="5" s="1"/>
  <c r="J337" i="5" s="1"/>
  <c r="J372" i="5" s="1"/>
  <c r="J407" i="5" s="1"/>
  <c r="J442" i="5" s="1"/>
  <c r="J477" i="5" s="1"/>
  <c r="J512" i="5" s="1"/>
  <c r="J547" i="5" s="1"/>
  <c r="J582" i="5" s="1"/>
  <c r="J617" i="5" s="1"/>
  <c r="J652" i="5" s="1"/>
  <c r="J687" i="5" s="1"/>
  <c r="J722" i="5" s="1"/>
  <c r="J757" i="5" s="1"/>
  <c r="J792" i="5" s="1"/>
  <c r="J827" i="5" s="1"/>
  <c r="J862" i="5" s="1"/>
  <c r="J897" i="5" s="1"/>
  <c r="J932" i="5" s="1"/>
  <c r="J967" i="5" s="1"/>
  <c r="J1002" i="5" s="1"/>
  <c r="J1037" i="5" s="1"/>
  <c r="J1072" i="5" s="1"/>
  <c r="J1107" i="5" s="1"/>
  <c r="J1142" i="5" s="1"/>
  <c r="J1177" i="5" s="1"/>
  <c r="J1212" i="5" s="1"/>
  <c r="J1247" i="5" s="1"/>
  <c r="J1282" i="5" s="1"/>
  <c r="J1317" i="5" s="1"/>
  <c r="J1352" i="5" s="1"/>
  <c r="J1387" i="5" s="1"/>
  <c r="J1422" i="5" s="1"/>
  <c r="J1457" i="5" s="1"/>
  <c r="J1492" i="5" s="1"/>
  <c r="J155" i="5"/>
  <c r="J174" i="5" s="1"/>
  <c r="J193" i="5" s="1"/>
  <c r="J212" i="5" s="1"/>
  <c r="J231" i="5" s="1"/>
  <c r="J266" i="5" s="1"/>
  <c r="J301" i="5" s="1"/>
  <c r="J336" i="5" s="1"/>
  <c r="J371" i="5" s="1"/>
  <c r="J406" i="5" s="1"/>
  <c r="J441" i="5" s="1"/>
  <c r="J476" i="5" s="1"/>
  <c r="J511" i="5" s="1"/>
  <c r="J546" i="5" s="1"/>
  <c r="J581" i="5" s="1"/>
  <c r="J616" i="5" s="1"/>
  <c r="J651" i="5" s="1"/>
  <c r="J686" i="5" s="1"/>
  <c r="J721" i="5" s="1"/>
  <c r="J756" i="5" s="1"/>
  <c r="J791" i="5" s="1"/>
  <c r="J826" i="5" s="1"/>
  <c r="J861" i="5" s="1"/>
  <c r="J896" i="5" s="1"/>
  <c r="J931" i="5" s="1"/>
  <c r="J966" i="5" s="1"/>
  <c r="J1001" i="5" s="1"/>
  <c r="J1036" i="5" s="1"/>
  <c r="J1071" i="5" s="1"/>
  <c r="J1106" i="5" s="1"/>
  <c r="J1141" i="5" s="1"/>
  <c r="J1176" i="5" s="1"/>
  <c r="J1211" i="5" s="1"/>
  <c r="J1246" i="5" s="1"/>
  <c r="J1281" i="5" s="1"/>
  <c r="J1316" i="5" s="1"/>
  <c r="J1351" i="5" s="1"/>
  <c r="J1386" i="5" s="1"/>
  <c r="J1421" i="5" s="1"/>
  <c r="J1456" i="5" s="1"/>
  <c r="J1491" i="5" s="1"/>
  <c r="J154" i="5"/>
  <c r="J173" i="5" s="1"/>
  <c r="J192" i="5" s="1"/>
  <c r="J211" i="5" s="1"/>
  <c r="J230" i="5" s="1"/>
  <c r="J265" i="5" s="1"/>
  <c r="J300" i="5" s="1"/>
  <c r="J335" i="5" s="1"/>
  <c r="J370" i="5" s="1"/>
  <c r="J405" i="5" s="1"/>
  <c r="J440" i="5" s="1"/>
  <c r="J475" i="5" s="1"/>
  <c r="J510" i="5" s="1"/>
  <c r="J545" i="5" s="1"/>
  <c r="J580" i="5" s="1"/>
  <c r="J615" i="5" s="1"/>
  <c r="J650" i="5" s="1"/>
  <c r="J685" i="5" s="1"/>
  <c r="J720" i="5" s="1"/>
  <c r="J755" i="5" s="1"/>
  <c r="J790" i="5" s="1"/>
  <c r="J825" i="5" s="1"/>
  <c r="J860" i="5" s="1"/>
  <c r="J895" i="5" s="1"/>
  <c r="J930" i="5" s="1"/>
  <c r="J965" i="5" s="1"/>
  <c r="J1000" i="5" s="1"/>
  <c r="J1035" i="5" s="1"/>
  <c r="J1070" i="5" s="1"/>
  <c r="J1105" i="5" s="1"/>
  <c r="J1140" i="5" s="1"/>
  <c r="J1175" i="5" s="1"/>
  <c r="J1210" i="5" s="1"/>
  <c r="J1245" i="5" s="1"/>
  <c r="J1280" i="5" s="1"/>
  <c r="J1315" i="5" s="1"/>
  <c r="J1350" i="5" s="1"/>
  <c r="J1385" i="5" s="1"/>
  <c r="J1420" i="5" s="1"/>
  <c r="J1455" i="5" s="1"/>
  <c r="J1490" i="5" s="1"/>
  <c r="J153" i="5"/>
  <c r="J172" i="5" s="1"/>
  <c r="J191" i="5" s="1"/>
  <c r="J210" i="5" s="1"/>
  <c r="J229" i="5" s="1"/>
  <c r="J264" i="5" s="1"/>
  <c r="J299" i="5" s="1"/>
  <c r="J334" i="5" s="1"/>
  <c r="J369" i="5" s="1"/>
  <c r="J404" i="5" s="1"/>
  <c r="J439" i="5" s="1"/>
  <c r="J474" i="5" s="1"/>
  <c r="J509" i="5" s="1"/>
  <c r="J544" i="5" s="1"/>
  <c r="J579" i="5" s="1"/>
  <c r="J614" i="5" s="1"/>
  <c r="J649" i="5" s="1"/>
  <c r="J684" i="5" s="1"/>
  <c r="J719" i="5" s="1"/>
  <c r="J754" i="5" s="1"/>
  <c r="J789" i="5" s="1"/>
  <c r="J824" i="5" s="1"/>
  <c r="J859" i="5" s="1"/>
  <c r="J894" i="5" s="1"/>
  <c r="J929" i="5" s="1"/>
  <c r="J964" i="5" s="1"/>
  <c r="J999" i="5" s="1"/>
  <c r="J1034" i="5" s="1"/>
  <c r="J1069" i="5" s="1"/>
  <c r="J1104" i="5" s="1"/>
  <c r="J1139" i="5" s="1"/>
  <c r="J1174" i="5" s="1"/>
  <c r="J1209" i="5" s="1"/>
  <c r="J1244" i="5" s="1"/>
  <c r="J1279" i="5" s="1"/>
  <c r="J1314" i="5" s="1"/>
  <c r="J1349" i="5" s="1"/>
  <c r="J1384" i="5" s="1"/>
  <c r="J1419" i="5" s="1"/>
  <c r="J1454" i="5" s="1"/>
  <c r="J1489" i="5" s="1"/>
  <c r="J107" i="5"/>
  <c r="J118" i="5" s="1"/>
  <c r="J129" i="5" s="1"/>
  <c r="J106" i="5"/>
  <c r="J117" i="5" s="1"/>
  <c r="J128" i="5" s="1"/>
  <c r="J105" i="5"/>
  <c r="J116" i="5" s="1"/>
  <c r="J127" i="5" s="1"/>
  <c r="J104" i="5"/>
  <c r="J115" i="5" s="1"/>
  <c r="J126" i="5" s="1"/>
  <c r="J103" i="5"/>
  <c r="J114" i="5" s="1"/>
  <c r="J125" i="5" s="1"/>
  <c r="J102" i="5"/>
  <c r="J113" i="5" s="1"/>
  <c r="J124" i="5" s="1"/>
  <c r="J101" i="5"/>
  <c r="J112" i="5" s="1"/>
  <c r="J123" i="5" s="1"/>
  <c r="J100" i="5"/>
  <c r="J111" i="5" s="1"/>
  <c r="J122" i="5" s="1"/>
  <c r="J133" i="5" s="1"/>
  <c r="J152" i="5" s="1"/>
  <c r="J171" i="5" s="1"/>
  <c r="J190" i="5" s="1"/>
  <c r="J209" i="5" s="1"/>
  <c r="J228" i="5" s="1"/>
  <c r="J263" i="5" s="1"/>
  <c r="J298" i="5" s="1"/>
  <c r="J333" i="5" s="1"/>
  <c r="J368" i="5" s="1"/>
  <c r="J403" i="5" s="1"/>
  <c r="J438" i="5" s="1"/>
  <c r="J473" i="5" s="1"/>
  <c r="J508" i="5" s="1"/>
  <c r="J543" i="5" s="1"/>
  <c r="J578" i="5" s="1"/>
  <c r="J613" i="5" s="1"/>
  <c r="J648" i="5" s="1"/>
  <c r="J683" i="5" s="1"/>
  <c r="J718" i="5" s="1"/>
  <c r="J753" i="5" s="1"/>
  <c r="J788" i="5" s="1"/>
  <c r="J823" i="5" s="1"/>
  <c r="J858" i="5" s="1"/>
  <c r="J893" i="5" s="1"/>
  <c r="J928" i="5" s="1"/>
  <c r="J963" i="5" s="1"/>
  <c r="J998" i="5" s="1"/>
  <c r="J1033" i="5" s="1"/>
  <c r="J1068" i="5" s="1"/>
  <c r="J1103" i="5" s="1"/>
  <c r="J1138" i="5" s="1"/>
  <c r="J1173" i="5" s="1"/>
  <c r="J1208" i="5" s="1"/>
  <c r="J1243" i="5" s="1"/>
  <c r="J1278" i="5" s="1"/>
  <c r="J1313" i="5" s="1"/>
  <c r="J1348" i="5" s="1"/>
  <c r="J1383" i="5" s="1"/>
  <c r="J1418" i="5" s="1"/>
  <c r="J1453" i="5" s="1"/>
  <c r="J1488" i="5" s="1"/>
  <c r="F91" i="5"/>
  <c r="F94" i="5" s="1"/>
  <c r="F97" i="5" s="1"/>
  <c r="F90" i="5"/>
  <c r="F93" i="5" s="1"/>
  <c r="F96" i="5" s="1"/>
  <c r="F89" i="5"/>
  <c r="F92" i="5" s="1"/>
  <c r="F95" i="5" s="1"/>
  <c r="L61" i="5"/>
  <c r="L81" i="5" s="1"/>
  <c r="L101" i="5" s="1"/>
  <c r="L121" i="5" s="1"/>
  <c r="L141" i="5" s="1"/>
  <c r="L161" i="5" s="1"/>
  <c r="L181" i="5" s="1"/>
  <c r="L201" i="5" s="1"/>
  <c r="L221" i="5" s="1"/>
  <c r="L241" i="5" s="1"/>
  <c r="L261" i="5" s="1"/>
  <c r="L281" i="5" s="1"/>
  <c r="L301" i="5" s="1"/>
  <c r="L50" i="5"/>
  <c r="L70" i="5" s="1"/>
  <c r="L90" i="5" s="1"/>
  <c r="L110" i="5" s="1"/>
  <c r="L130" i="5" s="1"/>
  <c r="L150" i="5" s="1"/>
  <c r="L170" i="5" s="1"/>
  <c r="L190" i="5" s="1"/>
  <c r="L210" i="5" s="1"/>
  <c r="L230" i="5" s="1"/>
  <c r="L250" i="5" s="1"/>
  <c r="L270" i="5" s="1"/>
  <c r="L290" i="5" s="1"/>
  <c r="F46" i="5"/>
  <c r="F48" i="5" s="1"/>
  <c r="F50" i="5" s="1"/>
  <c r="F52" i="5" s="1"/>
  <c r="F54" i="5" s="1"/>
  <c r="F56" i="5" s="1"/>
  <c r="F58" i="5" s="1"/>
  <c r="F60" i="5" s="1"/>
  <c r="F62" i="5" s="1"/>
  <c r="F64" i="5" s="1"/>
  <c r="F66" i="5" s="1"/>
  <c r="F68" i="5" s="1"/>
  <c r="F70" i="5" s="1"/>
  <c r="F72" i="5" s="1"/>
  <c r="F74" i="5" s="1"/>
  <c r="F45" i="5"/>
  <c r="F47" i="5" s="1"/>
  <c r="F49" i="5" s="1"/>
  <c r="F51" i="5" s="1"/>
  <c r="F53" i="5" s="1"/>
  <c r="F55" i="5" s="1"/>
  <c r="F57" i="5" s="1"/>
  <c r="F59" i="5" s="1"/>
  <c r="F61" i="5" s="1"/>
  <c r="F63" i="5" s="1"/>
  <c r="F65" i="5" s="1"/>
  <c r="F67" i="5" s="1"/>
  <c r="F69" i="5" s="1"/>
  <c r="F71" i="5" s="1"/>
  <c r="F73" i="5" s="1"/>
  <c r="F75" i="5" s="1"/>
  <c r="B44" i="5"/>
  <c r="L42" i="5"/>
  <c r="L62" i="5" s="1"/>
  <c r="L82" i="5" s="1"/>
  <c r="L102" i="5" s="1"/>
  <c r="L122" i="5" s="1"/>
  <c r="L142" i="5" s="1"/>
  <c r="L162" i="5" s="1"/>
  <c r="L182" i="5" s="1"/>
  <c r="L202" i="5" s="1"/>
  <c r="L222" i="5" s="1"/>
  <c r="L242" i="5" s="1"/>
  <c r="L262" i="5" s="1"/>
  <c r="L282" i="5" s="1"/>
  <c r="L302" i="5" s="1"/>
  <c r="L41" i="5"/>
  <c r="L40" i="5"/>
  <c r="L60" i="5" s="1"/>
  <c r="L80" i="5" s="1"/>
  <c r="L100" i="5" s="1"/>
  <c r="L120" i="5" s="1"/>
  <c r="L140" i="5" s="1"/>
  <c r="L160" i="5" s="1"/>
  <c r="L180" i="5" s="1"/>
  <c r="L200" i="5" s="1"/>
  <c r="L220" i="5" s="1"/>
  <c r="L240" i="5" s="1"/>
  <c r="L260" i="5" s="1"/>
  <c r="L280" i="5" s="1"/>
  <c r="L300" i="5" s="1"/>
  <c r="L39" i="5"/>
  <c r="L59" i="5" s="1"/>
  <c r="L79" i="5" s="1"/>
  <c r="L99" i="5" s="1"/>
  <c r="L119" i="5" s="1"/>
  <c r="L139" i="5" s="1"/>
  <c r="L159" i="5" s="1"/>
  <c r="L179" i="5" s="1"/>
  <c r="L199" i="5" s="1"/>
  <c r="L219" i="5" s="1"/>
  <c r="L239" i="5" s="1"/>
  <c r="L259" i="5" s="1"/>
  <c r="L279" i="5" s="1"/>
  <c r="L299" i="5" s="1"/>
  <c r="L38" i="5"/>
  <c r="L58" i="5" s="1"/>
  <c r="L78" i="5" s="1"/>
  <c r="L98" i="5" s="1"/>
  <c r="L118" i="5" s="1"/>
  <c r="L138" i="5" s="1"/>
  <c r="L158" i="5" s="1"/>
  <c r="L178" i="5" s="1"/>
  <c r="L198" i="5" s="1"/>
  <c r="L218" i="5" s="1"/>
  <c r="L238" i="5" s="1"/>
  <c r="L258" i="5" s="1"/>
  <c r="L278" i="5" s="1"/>
  <c r="L298" i="5" s="1"/>
  <c r="L37" i="5"/>
  <c r="L57" i="5" s="1"/>
  <c r="L77" i="5" s="1"/>
  <c r="L97" i="5" s="1"/>
  <c r="L117" i="5" s="1"/>
  <c r="L137" i="5" s="1"/>
  <c r="L157" i="5" s="1"/>
  <c r="L177" i="5" s="1"/>
  <c r="L197" i="5" s="1"/>
  <c r="L217" i="5" s="1"/>
  <c r="L237" i="5" s="1"/>
  <c r="L257" i="5" s="1"/>
  <c r="L277" i="5" s="1"/>
  <c r="L297" i="5" s="1"/>
  <c r="L36" i="5"/>
  <c r="L56" i="5" s="1"/>
  <c r="L76" i="5" s="1"/>
  <c r="L96" i="5" s="1"/>
  <c r="L116" i="5" s="1"/>
  <c r="L136" i="5" s="1"/>
  <c r="L156" i="5" s="1"/>
  <c r="L176" i="5" s="1"/>
  <c r="L196" i="5" s="1"/>
  <c r="L216" i="5" s="1"/>
  <c r="L236" i="5" s="1"/>
  <c r="L256" i="5" s="1"/>
  <c r="L276" i="5" s="1"/>
  <c r="L296" i="5" s="1"/>
  <c r="L35" i="5"/>
  <c r="L55" i="5" s="1"/>
  <c r="L75" i="5" s="1"/>
  <c r="L95" i="5" s="1"/>
  <c r="L115" i="5" s="1"/>
  <c r="L135" i="5" s="1"/>
  <c r="L155" i="5" s="1"/>
  <c r="L175" i="5" s="1"/>
  <c r="L195" i="5" s="1"/>
  <c r="L215" i="5" s="1"/>
  <c r="L235" i="5" s="1"/>
  <c r="L255" i="5" s="1"/>
  <c r="L275" i="5" s="1"/>
  <c r="L295" i="5" s="1"/>
  <c r="L34" i="5"/>
  <c r="L54" i="5" s="1"/>
  <c r="L74" i="5" s="1"/>
  <c r="L94" i="5" s="1"/>
  <c r="L114" i="5" s="1"/>
  <c r="L134" i="5" s="1"/>
  <c r="L154" i="5" s="1"/>
  <c r="L174" i="5" s="1"/>
  <c r="L194" i="5" s="1"/>
  <c r="L214" i="5" s="1"/>
  <c r="L234" i="5" s="1"/>
  <c r="L254" i="5" s="1"/>
  <c r="L274" i="5" s="1"/>
  <c r="L294" i="5" s="1"/>
  <c r="B34" i="5"/>
  <c r="L33" i="5"/>
  <c r="L53" i="5" s="1"/>
  <c r="L73" i="5" s="1"/>
  <c r="L93" i="5" s="1"/>
  <c r="L113" i="5" s="1"/>
  <c r="L133" i="5" s="1"/>
  <c r="L153" i="5" s="1"/>
  <c r="L173" i="5" s="1"/>
  <c r="L193" i="5" s="1"/>
  <c r="L213" i="5" s="1"/>
  <c r="L233" i="5" s="1"/>
  <c r="L253" i="5" s="1"/>
  <c r="L273" i="5" s="1"/>
  <c r="L293" i="5" s="1"/>
  <c r="L32" i="5"/>
  <c r="L52" i="5" s="1"/>
  <c r="L72" i="5" s="1"/>
  <c r="L92" i="5" s="1"/>
  <c r="L112" i="5" s="1"/>
  <c r="L132" i="5" s="1"/>
  <c r="L152" i="5" s="1"/>
  <c r="L172" i="5" s="1"/>
  <c r="L192" i="5" s="1"/>
  <c r="L212" i="5" s="1"/>
  <c r="L232" i="5" s="1"/>
  <c r="L252" i="5" s="1"/>
  <c r="L272" i="5" s="1"/>
  <c r="L292" i="5" s="1"/>
  <c r="L31" i="5"/>
  <c r="L51" i="5" s="1"/>
  <c r="L71" i="5" s="1"/>
  <c r="L91" i="5" s="1"/>
  <c r="L111" i="5" s="1"/>
  <c r="L131" i="5" s="1"/>
  <c r="L151" i="5" s="1"/>
  <c r="L171" i="5" s="1"/>
  <c r="L191" i="5" s="1"/>
  <c r="L211" i="5" s="1"/>
  <c r="L231" i="5" s="1"/>
  <c r="L251" i="5" s="1"/>
  <c r="L271" i="5" s="1"/>
  <c r="L291" i="5" s="1"/>
  <c r="L30" i="5"/>
  <c r="L29" i="5"/>
  <c r="L49" i="5" s="1"/>
  <c r="L69" i="5" s="1"/>
  <c r="L89" i="5" s="1"/>
  <c r="L109" i="5" s="1"/>
  <c r="L129" i="5" s="1"/>
  <c r="L149" i="5" s="1"/>
  <c r="L169" i="5" s="1"/>
  <c r="L189" i="5" s="1"/>
  <c r="L209" i="5" s="1"/>
  <c r="L229" i="5" s="1"/>
  <c r="L249" i="5" s="1"/>
  <c r="L269" i="5" s="1"/>
  <c r="L289" i="5" s="1"/>
  <c r="L28" i="5"/>
  <c r="L48" i="5" s="1"/>
  <c r="L68" i="5" s="1"/>
  <c r="L88" i="5" s="1"/>
  <c r="L108" i="5" s="1"/>
  <c r="L128" i="5" s="1"/>
  <c r="L148" i="5" s="1"/>
  <c r="L168" i="5" s="1"/>
  <c r="L188" i="5" s="1"/>
  <c r="L208" i="5" s="1"/>
  <c r="L228" i="5" s="1"/>
  <c r="L248" i="5" s="1"/>
  <c r="L268" i="5" s="1"/>
  <c r="L288" i="5" s="1"/>
  <c r="L27" i="5"/>
  <c r="L47" i="5" s="1"/>
  <c r="L67" i="5" s="1"/>
  <c r="L87" i="5" s="1"/>
  <c r="L107" i="5" s="1"/>
  <c r="L127" i="5" s="1"/>
  <c r="L147" i="5" s="1"/>
  <c r="L167" i="5" s="1"/>
  <c r="L187" i="5" s="1"/>
  <c r="L207" i="5" s="1"/>
  <c r="L227" i="5" s="1"/>
  <c r="L247" i="5" s="1"/>
  <c r="L267" i="5" s="1"/>
  <c r="L287" i="5" s="1"/>
  <c r="L26" i="5"/>
  <c r="L46" i="5" s="1"/>
  <c r="L66" i="5" s="1"/>
  <c r="L86" i="5" s="1"/>
  <c r="L106" i="5" s="1"/>
  <c r="L126" i="5" s="1"/>
  <c r="L146" i="5" s="1"/>
  <c r="L166" i="5" s="1"/>
  <c r="L186" i="5" s="1"/>
  <c r="L206" i="5" s="1"/>
  <c r="L226" i="5" s="1"/>
  <c r="L246" i="5" s="1"/>
  <c r="L266" i="5" s="1"/>
  <c r="L286" i="5" s="1"/>
  <c r="L25" i="5"/>
  <c r="L45" i="5" s="1"/>
  <c r="L65" i="5" s="1"/>
  <c r="L85" i="5" s="1"/>
  <c r="L105" i="5" s="1"/>
  <c r="L125" i="5" s="1"/>
  <c r="L145" i="5" s="1"/>
  <c r="L165" i="5" s="1"/>
  <c r="L185" i="5" s="1"/>
  <c r="L205" i="5" s="1"/>
  <c r="L225" i="5" s="1"/>
  <c r="L245" i="5" s="1"/>
  <c r="L265" i="5" s="1"/>
  <c r="L285" i="5" s="1"/>
  <c r="L24" i="5"/>
  <c r="L44" i="5" s="1"/>
  <c r="L64" i="5" s="1"/>
  <c r="L84" i="5" s="1"/>
  <c r="L104" i="5" s="1"/>
  <c r="L124" i="5" s="1"/>
  <c r="L144" i="5" s="1"/>
  <c r="L164" i="5" s="1"/>
  <c r="L184" i="5" s="1"/>
  <c r="L204" i="5" s="1"/>
  <c r="L224" i="5" s="1"/>
  <c r="L244" i="5" s="1"/>
  <c r="L264" i="5" s="1"/>
  <c r="L284" i="5" s="1"/>
  <c r="J24" i="5"/>
  <c r="J35" i="5" s="1"/>
  <c r="J46" i="5" s="1"/>
  <c r="L23" i="5"/>
  <c r="L43" i="5" s="1"/>
  <c r="L63" i="5" s="1"/>
  <c r="L83" i="5" s="1"/>
  <c r="L103" i="5" s="1"/>
  <c r="L123" i="5" s="1"/>
  <c r="L143" i="5" s="1"/>
  <c r="L163" i="5" s="1"/>
  <c r="L183" i="5" s="1"/>
  <c r="L203" i="5" s="1"/>
  <c r="L223" i="5" s="1"/>
  <c r="L243" i="5" s="1"/>
  <c r="L263" i="5" s="1"/>
  <c r="L283" i="5" s="1"/>
  <c r="J23" i="5"/>
  <c r="J34" i="5" s="1"/>
  <c r="J45" i="5" s="1"/>
  <c r="T22" i="5"/>
  <c r="T25" i="5" s="1"/>
  <c r="T28" i="5" s="1"/>
  <c r="T31" i="5" s="1"/>
  <c r="T34" i="5" s="1"/>
  <c r="T37" i="5" s="1"/>
  <c r="T40" i="5" s="1"/>
  <c r="T43" i="5" s="1"/>
  <c r="T46" i="5" s="1"/>
  <c r="J22" i="5"/>
  <c r="J33" i="5" s="1"/>
  <c r="J44" i="5" s="1"/>
  <c r="T21" i="5"/>
  <c r="T24" i="5" s="1"/>
  <c r="T27" i="5" s="1"/>
  <c r="T30" i="5" s="1"/>
  <c r="T33" i="5" s="1"/>
  <c r="T36" i="5" s="1"/>
  <c r="T39" i="5" s="1"/>
  <c r="T42" i="5" s="1"/>
  <c r="T45" i="5" s="1"/>
  <c r="J21" i="5"/>
  <c r="J32" i="5" s="1"/>
  <c r="J43" i="5" s="1"/>
  <c r="T20" i="5"/>
  <c r="T23" i="5" s="1"/>
  <c r="T26" i="5" s="1"/>
  <c r="T29" i="5" s="1"/>
  <c r="T32" i="5" s="1"/>
  <c r="T35" i="5" s="1"/>
  <c r="T38" i="5" s="1"/>
  <c r="T41" i="5" s="1"/>
  <c r="T44" i="5" s="1"/>
  <c r="J20" i="5"/>
  <c r="J31" i="5" s="1"/>
  <c r="J42" i="5" s="1"/>
  <c r="J53" i="5" s="1"/>
  <c r="J58" i="5" s="1"/>
  <c r="J63" i="5" s="1"/>
  <c r="J68" i="5" s="1"/>
  <c r="J73" i="5" s="1"/>
  <c r="J78" i="5" s="1"/>
  <c r="J83" i="5" s="1"/>
  <c r="J88" i="5" s="1"/>
  <c r="J99" i="5" s="1"/>
  <c r="J110" i="5" s="1"/>
  <c r="J121" i="5" s="1"/>
  <c r="J132" i="5" s="1"/>
  <c r="J151" i="5" s="1"/>
  <c r="J170" i="5" s="1"/>
  <c r="J189" i="5" s="1"/>
  <c r="J208" i="5" s="1"/>
  <c r="J227" i="5" s="1"/>
  <c r="J262" i="5" s="1"/>
  <c r="J297" i="5" s="1"/>
  <c r="J332" i="5" s="1"/>
  <c r="J367" i="5" s="1"/>
  <c r="J402" i="5" s="1"/>
  <c r="J437" i="5" s="1"/>
  <c r="J472" i="5" s="1"/>
  <c r="J507" i="5" s="1"/>
  <c r="J542" i="5" s="1"/>
  <c r="J577" i="5" s="1"/>
  <c r="J612" i="5" s="1"/>
  <c r="J647" i="5" s="1"/>
  <c r="J682" i="5" s="1"/>
  <c r="J717" i="5" s="1"/>
  <c r="J752" i="5" s="1"/>
  <c r="J787" i="5" s="1"/>
  <c r="J822" i="5" s="1"/>
  <c r="J857" i="5" s="1"/>
  <c r="J892" i="5" s="1"/>
  <c r="J927" i="5" s="1"/>
  <c r="J962" i="5" s="1"/>
  <c r="J997" i="5" s="1"/>
  <c r="J1032" i="5" s="1"/>
  <c r="J1067" i="5" s="1"/>
  <c r="J1102" i="5" s="1"/>
  <c r="J1137" i="5" s="1"/>
  <c r="J1172" i="5" s="1"/>
  <c r="J1207" i="5" s="1"/>
  <c r="J1242" i="5" s="1"/>
  <c r="J1277" i="5" s="1"/>
  <c r="J1312" i="5" s="1"/>
  <c r="J1347" i="5" s="1"/>
  <c r="J1382" i="5" s="1"/>
  <c r="J1417" i="5" s="1"/>
  <c r="J1452" i="5" s="1"/>
  <c r="J1487" i="5" s="1"/>
  <c r="J19" i="5"/>
  <c r="J30" i="5" s="1"/>
  <c r="J41" i="5" s="1"/>
  <c r="J52" i="5" s="1"/>
  <c r="J57" i="5" s="1"/>
  <c r="J62" i="5" s="1"/>
  <c r="J67" i="5" s="1"/>
  <c r="J72" i="5" s="1"/>
  <c r="J77" i="5" s="1"/>
  <c r="J82" i="5" s="1"/>
  <c r="J87" i="5" s="1"/>
  <c r="J98" i="5" s="1"/>
  <c r="J109" i="5" s="1"/>
  <c r="J120" i="5" s="1"/>
  <c r="J131" i="5" s="1"/>
  <c r="J150" i="5" s="1"/>
  <c r="J169" i="5" s="1"/>
  <c r="J188" i="5" s="1"/>
  <c r="J207" i="5" s="1"/>
  <c r="J226" i="5" s="1"/>
  <c r="J261" i="5" s="1"/>
  <c r="J296" i="5" s="1"/>
  <c r="J331" i="5" s="1"/>
  <c r="J366" i="5" s="1"/>
  <c r="J401" i="5" s="1"/>
  <c r="J436" i="5" s="1"/>
  <c r="J471" i="5" s="1"/>
  <c r="J506" i="5" s="1"/>
  <c r="J541" i="5" s="1"/>
  <c r="J576" i="5" s="1"/>
  <c r="J611" i="5" s="1"/>
  <c r="J646" i="5" s="1"/>
  <c r="J681" i="5" s="1"/>
  <c r="J716" i="5" s="1"/>
  <c r="J751" i="5" s="1"/>
  <c r="J786" i="5" s="1"/>
  <c r="J821" i="5" s="1"/>
  <c r="J856" i="5" s="1"/>
  <c r="J891" i="5" s="1"/>
  <c r="J926" i="5" s="1"/>
  <c r="J961" i="5" s="1"/>
  <c r="J996" i="5" s="1"/>
  <c r="J1031" i="5" s="1"/>
  <c r="J1066" i="5" s="1"/>
  <c r="J1101" i="5" s="1"/>
  <c r="J1136" i="5" s="1"/>
  <c r="J1171" i="5" s="1"/>
  <c r="J1206" i="5" s="1"/>
  <c r="J1241" i="5" s="1"/>
  <c r="J1276" i="5" s="1"/>
  <c r="J1311" i="5" s="1"/>
  <c r="J1346" i="5" s="1"/>
  <c r="J1381" i="5" s="1"/>
  <c r="J1416" i="5" s="1"/>
  <c r="J1451" i="5" s="1"/>
  <c r="J1486" i="5" s="1"/>
  <c r="J18" i="5"/>
  <c r="J29" i="5" s="1"/>
  <c r="J40" i="5" s="1"/>
  <c r="J51" i="5" s="1"/>
  <c r="J56" i="5" s="1"/>
  <c r="J61" i="5" s="1"/>
  <c r="J66" i="5" s="1"/>
  <c r="J71" i="5" s="1"/>
  <c r="J76" i="5" s="1"/>
  <c r="J81" i="5" s="1"/>
  <c r="J86" i="5" s="1"/>
  <c r="J97" i="5" s="1"/>
  <c r="J108" i="5" s="1"/>
  <c r="J119" i="5" s="1"/>
  <c r="J130" i="5" s="1"/>
  <c r="J149" i="5" s="1"/>
  <c r="J168" i="5" s="1"/>
  <c r="J187" i="5" s="1"/>
  <c r="J206" i="5" s="1"/>
  <c r="J225" i="5" s="1"/>
  <c r="J260" i="5" s="1"/>
  <c r="J295" i="5" s="1"/>
  <c r="J330" i="5" s="1"/>
  <c r="J365" i="5" s="1"/>
  <c r="J400" i="5" s="1"/>
  <c r="J435" i="5" s="1"/>
  <c r="J470" i="5" s="1"/>
  <c r="J505" i="5" s="1"/>
  <c r="J540" i="5" s="1"/>
  <c r="J575" i="5" s="1"/>
  <c r="J610" i="5" s="1"/>
  <c r="J645" i="5" s="1"/>
  <c r="J680" i="5" s="1"/>
  <c r="J715" i="5" s="1"/>
  <c r="J750" i="5" s="1"/>
  <c r="J785" i="5" s="1"/>
  <c r="J820" i="5" s="1"/>
  <c r="J855" i="5" s="1"/>
  <c r="J890" i="5" s="1"/>
  <c r="J925" i="5" s="1"/>
  <c r="J960" i="5" s="1"/>
  <c r="J995" i="5" s="1"/>
  <c r="J1030" i="5" s="1"/>
  <c r="J1065" i="5" s="1"/>
  <c r="J1100" i="5" s="1"/>
  <c r="J1135" i="5" s="1"/>
  <c r="J1170" i="5" s="1"/>
  <c r="J1205" i="5" s="1"/>
  <c r="J1240" i="5" s="1"/>
  <c r="J1275" i="5" s="1"/>
  <c r="J1310" i="5" s="1"/>
  <c r="J1345" i="5" s="1"/>
  <c r="J1380" i="5" s="1"/>
  <c r="J1415" i="5" s="1"/>
  <c r="J1450" i="5" s="1"/>
  <c r="J1485" i="5" s="1"/>
  <c r="J17" i="5"/>
  <c r="J28" i="5" s="1"/>
  <c r="J39" i="5" s="1"/>
  <c r="J50" i="5" s="1"/>
  <c r="J55" i="5" s="1"/>
  <c r="J60" i="5" s="1"/>
  <c r="J65" i="5" s="1"/>
  <c r="J70" i="5" s="1"/>
  <c r="J75" i="5" s="1"/>
  <c r="J80" i="5" s="1"/>
  <c r="J85" i="5" s="1"/>
  <c r="J16" i="5"/>
  <c r="J27" i="5" s="1"/>
  <c r="J38" i="5" s="1"/>
  <c r="J49" i="5" s="1"/>
  <c r="J54" i="5" s="1"/>
  <c r="J59" i="5" s="1"/>
  <c r="J64" i="5" s="1"/>
  <c r="J69" i="5" s="1"/>
  <c r="J74" i="5" s="1"/>
  <c r="J79" i="5" s="1"/>
  <c r="J84" i="5" s="1"/>
  <c r="J15" i="5"/>
  <c r="J26" i="5" s="1"/>
  <c r="J37" i="5" s="1"/>
  <c r="J48" i="5" s="1"/>
  <c r="J14" i="5"/>
  <c r="J25" i="5" s="1"/>
  <c r="J36" i="5" s="1"/>
  <c r="J47" i="5" s="1"/>
  <c r="F12" i="5"/>
  <c r="F17" i="5" s="1"/>
  <c r="F22" i="5" s="1"/>
  <c r="F11" i="5"/>
  <c r="F16" i="5" s="1"/>
  <c r="F21" i="5" s="1"/>
  <c r="H10" i="5"/>
  <c r="H11" i="5" s="1"/>
  <c r="F10" i="5"/>
  <c r="F15" i="5" s="1"/>
  <c r="F20" i="5" s="1"/>
  <c r="F9" i="5"/>
  <c r="F14" i="5" s="1"/>
  <c r="F19" i="5" s="1"/>
  <c r="F8" i="5"/>
  <c r="F13" i="5" s="1"/>
  <c r="F18" i="5" s="1"/>
  <c r="B4" i="5"/>
  <c r="B5" i="5" s="1"/>
  <c r="B6" i="5" s="1"/>
  <c r="B7" i="5" s="1"/>
  <c r="B8" i="5" s="1"/>
  <c r="V296" i="5" l="1"/>
  <c r="W292" i="5"/>
  <c r="V295" i="5"/>
  <c r="W291" i="5"/>
  <c r="W298" i="5"/>
  <c r="V302" i="5"/>
  <c r="W293" i="5"/>
  <c r="V297" i="5"/>
  <c r="B14" i="3"/>
  <c r="U77" i="15"/>
  <c r="U6" i="15"/>
  <c r="AL22" i="14"/>
  <c r="T65" i="15"/>
  <c r="AC65" i="15" s="1"/>
  <c r="T73" i="15"/>
  <c r="AC73" i="15" s="1"/>
  <c r="V40" i="15"/>
  <c r="V60" i="15"/>
  <c r="V46" i="15"/>
  <c r="V63" i="15"/>
  <c r="V17" i="15"/>
  <c r="V6" i="15"/>
  <c r="D44" i="3"/>
  <c r="B9" i="5"/>
  <c r="Z75" i="15"/>
  <c r="Z58" i="15"/>
  <c r="T74" i="15"/>
  <c r="AC74" i="15" s="1"/>
  <c r="AL798" i="14"/>
  <c r="AN798" i="14" s="1"/>
  <c r="AL804" i="14"/>
  <c r="AN804" i="14" s="1"/>
  <c r="AL808" i="14"/>
  <c r="AN808" i="14" s="1"/>
  <c r="AL657" i="14"/>
  <c r="AN657" i="14" s="1"/>
  <c r="AL655" i="14"/>
  <c r="AN655" i="14" s="1"/>
  <c r="AL612" i="14"/>
  <c r="AN612" i="14" s="1"/>
  <c r="AL656" i="14"/>
  <c r="AN656" i="14" s="1"/>
  <c r="AL607" i="14"/>
  <c r="AN607" i="14" s="1"/>
  <c r="AL800" i="14"/>
  <c r="AN800" i="14" s="1"/>
  <c r="AL799" i="14"/>
  <c r="AN799" i="14" s="1"/>
  <c r="AL797" i="14"/>
  <c r="AL213" i="14"/>
  <c r="AN213" i="14" s="1"/>
  <c r="AL357" i="14"/>
  <c r="AL205" i="14"/>
  <c r="AN205" i="14" s="1"/>
  <c r="AL447" i="14"/>
  <c r="AN447" i="14" s="1"/>
  <c r="AL194" i="14"/>
  <c r="AL193" i="14"/>
  <c r="AL202" i="14"/>
  <c r="AN202" i="14" s="1"/>
  <c r="AL214" i="14"/>
  <c r="AN214" i="14" s="1"/>
  <c r="AL273" i="14"/>
  <c r="AN273" i="14" s="1"/>
  <c r="AL195" i="14"/>
  <c r="AN195" i="14" s="1"/>
  <c r="AL204" i="14"/>
  <c r="AN204" i="14" s="1"/>
  <c r="AL361" i="14"/>
  <c r="AN361" i="14" s="1"/>
  <c r="AJ16" i="15"/>
  <c r="AK16" i="15" s="1"/>
  <c r="AJ59" i="15"/>
  <c r="AK59" i="15" s="1"/>
  <c r="AJ19" i="15"/>
  <c r="AK19" i="15" s="1"/>
  <c r="AJ39" i="15"/>
  <c r="AK39" i="15" s="1"/>
  <c r="AJ60" i="15"/>
  <c r="AK60" i="15" s="1"/>
  <c r="AJ58" i="15"/>
  <c r="AK58" i="15" s="1"/>
  <c r="AJ6" i="15"/>
  <c r="AK6" i="15" s="1"/>
  <c r="AJ66" i="15"/>
  <c r="AK66" i="15" s="1"/>
  <c r="AJ37" i="15"/>
  <c r="AK37" i="15" s="1"/>
  <c r="AJ57" i="15"/>
  <c r="AK57" i="15" s="1"/>
  <c r="AJ15" i="15"/>
  <c r="AK15" i="15" s="1"/>
  <c r="AJ63" i="15"/>
  <c r="AK63" i="15" s="1"/>
  <c r="B35" i="5"/>
  <c r="B36" i="5" s="1"/>
  <c r="Z32" i="15"/>
  <c r="Z31" i="15"/>
  <c r="T37" i="16"/>
  <c r="AH37" i="16" s="1"/>
  <c r="S52" i="15"/>
  <c r="AE52" i="15" s="1"/>
  <c r="T64" i="15"/>
  <c r="AC64" i="15" s="1"/>
  <c r="T75" i="15"/>
  <c r="AC75" i="15" s="1"/>
  <c r="T49" i="15"/>
  <c r="AC49" i="15" s="1"/>
  <c r="U37" i="16"/>
  <c r="AF37" i="16" s="1"/>
  <c r="T52" i="15"/>
  <c r="AC52" i="15" s="1"/>
  <c r="AK927" i="14"/>
  <c r="AK405" i="14"/>
  <c r="AK337" i="14"/>
  <c r="AK175" i="14"/>
  <c r="AK827" i="14"/>
  <c r="AK231" i="14"/>
  <c r="AK727" i="14"/>
  <c r="AK413" i="14"/>
  <c r="AK345" i="14"/>
  <c r="AK993" i="14"/>
  <c r="AK412" i="14"/>
  <c r="AK512" i="14"/>
  <c r="AK589" i="14"/>
  <c r="AK866" i="14"/>
  <c r="AK852" i="14"/>
  <c r="AK346" i="14"/>
  <c r="AK603" i="14"/>
  <c r="AK855" i="14"/>
  <c r="AK416" i="14"/>
  <c r="D40" i="3"/>
  <c r="D45" i="3" s="1"/>
  <c r="D50" i="3" s="1"/>
  <c r="V67" i="15"/>
  <c r="H15" i="3"/>
  <c r="AH837" i="14"/>
  <c r="AH569" i="14"/>
  <c r="AG569" i="14" s="1"/>
  <c r="AH97" i="14"/>
  <c r="AH709" i="14"/>
  <c r="AH667" i="14"/>
  <c r="AH708" i="14"/>
  <c r="AH570" i="14"/>
  <c r="AG570" i="14" s="1"/>
  <c r="AH668" i="14"/>
  <c r="AG668" i="14" s="1"/>
  <c r="AH409" i="14"/>
  <c r="AH267" i="14"/>
  <c r="AH509" i="14"/>
  <c r="AH441" i="14"/>
  <c r="AH269" i="14"/>
  <c r="AG269" i="14" s="1"/>
  <c r="AH571" i="14"/>
  <c r="AG571" i="14" s="1"/>
  <c r="AH572" i="14"/>
  <c r="AG572" i="14" s="1"/>
  <c r="AH1030" i="14"/>
  <c r="AG1030" i="14" s="1"/>
  <c r="AH268" i="14"/>
  <c r="AH810" i="14"/>
  <c r="AH838" i="14"/>
  <c r="AH710" i="14"/>
  <c r="AG710" i="14" s="1"/>
  <c r="AH1017" i="14"/>
  <c r="AK647" i="14"/>
  <c r="AK772" i="14"/>
  <c r="AK799" i="14"/>
  <c r="AK23" i="14"/>
  <c r="AK808" i="14"/>
  <c r="AK494" i="14"/>
  <c r="AK879" i="14"/>
  <c r="AK642" i="14"/>
  <c r="AK540" i="14"/>
  <c r="AK495" i="14"/>
  <c r="AK534" i="14"/>
  <c r="AK504" i="14"/>
  <c r="AK381" i="14"/>
  <c r="AL26" i="14"/>
  <c r="AK615" i="14"/>
  <c r="AK329" i="14"/>
  <c r="AK37" i="14"/>
  <c r="AK263" i="14"/>
  <c r="AK607" i="14"/>
  <c r="AK608" i="14"/>
  <c r="AK216" i="14"/>
  <c r="AK283" i="14"/>
  <c r="AI354" i="14"/>
  <c r="AE354" i="14" s="1"/>
  <c r="S5" i="15"/>
  <c r="AE5" i="15" s="1"/>
  <c r="T66" i="15"/>
  <c r="AC66" i="15" s="1"/>
  <c r="P11" i="3"/>
  <c r="AO481" i="14"/>
  <c r="AP481" i="14" s="1"/>
  <c r="AO134" i="14"/>
  <c r="AP134" i="14" s="1"/>
  <c r="AO328" i="14"/>
  <c r="AP328" i="14" s="1"/>
  <c r="AO807" i="14"/>
  <c r="AP807" i="14" s="1"/>
  <c r="AO33" i="14"/>
  <c r="AP33" i="14" s="1"/>
  <c r="AO637" i="14"/>
  <c r="AP637" i="14" s="1"/>
  <c r="AO261" i="14"/>
  <c r="AP261" i="14" s="1"/>
  <c r="AO485" i="14"/>
  <c r="AP485" i="14" s="1"/>
  <c r="AO773" i="14"/>
  <c r="AP773" i="14" s="1"/>
  <c r="AO619" i="14"/>
  <c r="AP619" i="14" s="1"/>
  <c r="AO800" i="14"/>
  <c r="AP800" i="14" s="1"/>
  <c r="AO266" i="14"/>
  <c r="AP266" i="14" s="1"/>
  <c r="AO492" i="14"/>
  <c r="AP492" i="14" s="1"/>
  <c r="AO541" i="14"/>
  <c r="AP541" i="14" s="1"/>
  <c r="AO940" i="14"/>
  <c r="AP940" i="14" s="1"/>
  <c r="AO112" i="14"/>
  <c r="AP112" i="14" s="1"/>
  <c r="AO480" i="14"/>
  <c r="AP480" i="14" s="1"/>
  <c r="AO880" i="14"/>
  <c r="AP880" i="14" s="1"/>
  <c r="AO265" i="14"/>
  <c r="AP265" i="14" s="1"/>
  <c r="AO892" i="14"/>
  <c r="AP892" i="14" s="1"/>
  <c r="AO1093" i="14"/>
  <c r="AP1093" i="14" s="1"/>
  <c r="AO1061" i="14"/>
  <c r="AP1061" i="14" s="1"/>
  <c r="AO542" i="14"/>
  <c r="AP542" i="14" s="1"/>
  <c r="AO938" i="14"/>
  <c r="AP938" i="14" s="1"/>
  <c r="AO115" i="14"/>
  <c r="AP115" i="14" s="1"/>
  <c r="AO48" i="14"/>
  <c r="AP48" i="14" s="1"/>
  <c r="AO59" i="14"/>
  <c r="AP59" i="14" s="1"/>
  <c r="AO139" i="14"/>
  <c r="AP139" i="14" s="1"/>
  <c r="AO169" i="14"/>
  <c r="AP169" i="14" s="1"/>
  <c r="AO450" i="14"/>
  <c r="AP450" i="14" s="1"/>
  <c r="AO454" i="14"/>
  <c r="AP454" i="14" s="1"/>
  <c r="AO208" i="14"/>
  <c r="AP208" i="14" s="1"/>
  <c r="AO200" i="14"/>
  <c r="AP200" i="14" s="1"/>
  <c r="AO378" i="14"/>
  <c r="AP378" i="14" s="1"/>
  <c r="AO280" i="14"/>
  <c r="AP280" i="14" s="1"/>
  <c r="AO444" i="14"/>
  <c r="AP444" i="14" s="1"/>
  <c r="AO322" i="14"/>
  <c r="AP322" i="14" s="1"/>
  <c r="AO320" i="14"/>
  <c r="AP320" i="14" s="1"/>
  <c r="AO183" i="14"/>
  <c r="AP183" i="14" s="1"/>
  <c r="AO712" i="14"/>
  <c r="AP712" i="14" s="1"/>
  <c r="AO222" i="14"/>
  <c r="AP222" i="14" s="1"/>
  <c r="AO214" i="14"/>
  <c r="AP214" i="14" s="1"/>
  <c r="AO923" i="14"/>
  <c r="AP923" i="14" s="1"/>
  <c r="AO465" i="14"/>
  <c r="AP465" i="14" s="1"/>
  <c r="AO368" i="14"/>
  <c r="AP368" i="14" s="1"/>
  <c r="AO740" i="14"/>
  <c r="AP740" i="14" s="1"/>
  <c r="AO527" i="14"/>
  <c r="AP527" i="14" s="1"/>
  <c r="AO988" i="14"/>
  <c r="AP988" i="14" s="1"/>
  <c r="AO247" i="14"/>
  <c r="AP247" i="14" s="1"/>
  <c r="AO898" i="14"/>
  <c r="AP898" i="14" s="1"/>
  <c r="AO232" i="14"/>
  <c r="AP232" i="14" s="1"/>
  <c r="AO177" i="14"/>
  <c r="AP177" i="14" s="1"/>
  <c r="AO166" i="14"/>
  <c r="AP166" i="14" s="1"/>
  <c r="AO363" i="14"/>
  <c r="AP363" i="14" s="1"/>
  <c r="AO423" i="14"/>
  <c r="AP423" i="14" s="1"/>
  <c r="AO814" i="14"/>
  <c r="AP814" i="14" s="1"/>
  <c r="AO428" i="14"/>
  <c r="AP428" i="14" s="1"/>
  <c r="AO339" i="14"/>
  <c r="AP339" i="14" s="1"/>
  <c r="AO678" i="14"/>
  <c r="AP678" i="14" s="1"/>
  <c r="AO673" i="14"/>
  <c r="AP673" i="14" s="1"/>
  <c r="AO742" i="14"/>
  <c r="AP742" i="14" s="1"/>
  <c r="AO1048" i="14"/>
  <c r="AP1048" i="14" s="1"/>
  <c r="AO460" i="14"/>
  <c r="AP460" i="14" s="1"/>
  <c r="AO902" i="14"/>
  <c r="AP902" i="14" s="1"/>
  <c r="AO795" i="14"/>
  <c r="AP795" i="14" s="1"/>
  <c r="AO382" i="14"/>
  <c r="AP382" i="14" s="1"/>
  <c r="AO590" i="14"/>
  <c r="AP590" i="14" s="1"/>
  <c r="AO221" i="14"/>
  <c r="AP221" i="14" s="1"/>
  <c r="AO342" i="14"/>
  <c r="AP342" i="14" s="1"/>
  <c r="AO782" i="14"/>
  <c r="AP782" i="14" s="1"/>
  <c r="AO518" i="14"/>
  <c r="AP518" i="14" s="1"/>
  <c r="AO1054" i="14"/>
  <c r="AP1054" i="14" s="1"/>
  <c r="AO502" i="14"/>
  <c r="AP502" i="14" s="1"/>
  <c r="AO324" i="14"/>
  <c r="AP324" i="14" s="1"/>
  <c r="AO683" i="14"/>
  <c r="AP683" i="14" s="1"/>
  <c r="AO820" i="14"/>
  <c r="AP820" i="14" s="1"/>
  <c r="AO850" i="14"/>
  <c r="AP850" i="14" s="1"/>
  <c r="AO748" i="14"/>
  <c r="AP748" i="14" s="1"/>
  <c r="AO793" i="14"/>
  <c r="AP793" i="14" s="1"/>
  <c r="AO633" i="14"/>
  <c r="AP633" i="14" s="1"/>
  <c r="AO936" i="14"/>
  <c r="AP936" i="14" s="1"/>
  <c r="AO553" i="14"/>
  <c r="AP553" i="14" s="1"/>
  <c r="AO817" i="14"/>
  <c r="AP817" i="14" s="1"/>
  <c r="AO1051" i="14"/>
  <c r="AP1051" i="14" s="1"/>
  <c r="AO474" i="14"/>
  <c r="AP474" i="14" s="1"/>
  <c r="AO949" i="14"/>
  <c r="AP949" i="14" s="1"/>
  <c r="AO844" i="14"/>
  <c r="AP844" i="14" s="1"/>
  <c r="AO1047" i="14"/>
  <c r="AP1047" i="14" s="1"/>
  <c r="AO946" i="14"/>
  <c r="AP946" i="14" s="1"/>
  <c r="AO953" i="14"/>
  <c r="AP953" i="14" s="1"/>
  <c r="AO1029" i="14"/>
  <c r="AP1029" i="14" s="1"/>
  <c r="AO735" i="14"/>
  <c r="AP735" i="14" s="1"/>
  <c r="AO1091" i="14"/>
  <c r="AP1091" i="14" s="1"/>
  <c r="AO1052" i="14"/>
  <c r="AP1052" i="14" s="1"/>
  <c r="AO925" i="14"/>
  <c r="AP925" i="14" s="1"/>
  <c r="AO1081" i="14"/>
  <c r="AP1081" i="14" s="1"/>
  <c r="AO1018" i="14"/>
  <c r="AP1018" i="14" s="1"/>
  <c r="AO990" i="14"/>
  <c r="AP990" i="14" s="1"/>
  <c r="AO960" i="14"/>
  <c r="AP960" i="14" s="1"/>
  <c r="AO40" i="14"/>
  <c r="AP40" i="14" s="1"/>
  <c r="AO304" i="14"/>
  <c r="AP304" i="14" s="1"/>
  <c r="AO370" i="14"/>
  <c r="AP370" i="14" s="1"/>
  <c r="AO107" i="14"/>
  <c r="AP107" i="14" s="1"/>
  <c r="AO271" i="14"/>
  <c r="AP271" i="14" s="1"/>
  <c r="AO197" i="14"/>
  <c r="AP197" i="14" s="1"/>
  <c r="AO196" i="14"/>
  <c r="AP196" i="14" s="1"/>
  <c r="AO84" i="14"/>
  <c r="AP84" i="14" s="1"/>
  <c r="AO70" i="14"/>
  <c r="AP70" i="14" s="1"/>
  <c r="AO317" i="14"/>
  <c r="AP317" i="14" s="1"/>
  <c r="AO277" i="14"/>
  <c r="AP277" i="14" s="1"/>
  <c r="AO145" i="14"/>
  <c r="AP145" i="14" s="1"/>
  <c r="AO69" i="14"/>
  <c r="AP69" i="14" s="1"/>
  <c r="AO895" i="14"/>
  <c r="AP895" i="14" s="1"/>
  <c r="AO508" i="14"/>
  <c r="AP508" i="14" s="1"/>
  <c r="AO106" i="14"/>
  <c r="AP106" i="14" s="1"/>
  <c r="AO411" i="14"/>
  <c r="AP411" i="14" s="1"/>
  <c r="AO451" i="14"/>
  <c r="AP451" i="14" s="1"/>
  <c r="AO299" i="14"/>
  <c r="AP299" i="14" s="1"/>
  <c r="AO514" i="14"/>
  <c r="AP514" i="14" s="1"/>
  <c r="AO298" i="14"/>
  <c r="AP298" i="14" s="1"/>
  <c r="AO161" i="14"/>
  <c r="AP161" i="14" s="1"/>
  <c r="AO141" i="14"/>
  <c r="AP141" i="14" s="1"/>
  <c r="AO318" i="14"/>
  <c r="AP318" i="14" s="1"/>
  <c r="AO998" i="14"/>
  <c r="AP998" i="14" s="1"/>
  <c r="AO741" i="14"/>
  <c r="AP741" i="14" s="1"/>
  <c r="AO118" i="14"/>
  <c r="AP118" i="14" s="1"/>
  <c r="AO679" i="14"/>
  <c r="AP679" i="14" s="1"/>
  <c r="AO557" i="14"/>
  <c r="AP557" i="14" s="1"/>
  <c r="AO360" i="14"/>
  <c r="AP360" i="14" s="1"/>
  <c r="AO164" i="14"/>
  <c r="AP164" i="14" s="1"/>
  <c r="AO338" i="14"/>
  <c r="AP338" i="14" s="1"/>
  <c r="AO503" i="14"/>
  <c r="AP503" i="14" s="1"/>
  <c r="AO894" i="14"/>
  <c r="AP894" i="14" s="1"/>
  <c r="AO178" i="14"/>
  <c r="AP178" i="14" s="1"/>
  <c r="AO756" i="14"/>
  <c r="AP756" i="14" s="1"/>
  <c r="AO281" i="14"/>
  <c r="AP281" i="14" s="1"/>
  <c r="AO319" i="14"/>
  <c r="AP319" i="14" s="1"/>
  <c r="AO372" i="14"/>
  <c r="AP372" i="14" s="1"/>
  <c r="AO796" i="14"/>
  <c r="AP796" i="14" s="1"/>
  <c r="AO682" i="14"/>
  <c r="AP682" i="14" s="1"/>
  <c r="AO420" i="14"/>
  <c r="AP420" i="14" s="1"/>
  <c r="AO587" i="14"/>
  <c r="AP587" i="14" s="1"/>
  <c r="AO233" i="14"/>
  <c r="AP233" i="14" s="1"/>
  <c r="AO337" i="14"/>
  <c r="AP337" i="14" s="1"/>
  <c r="AO963" i="14"/>
  <c r="AP963" i="14" s="1"/>
  <c r="AO601" i="14"/>
  <c r="AP601" i="14" s="1"/>
  <c r="AO344" i="14"/>
  <c r="AP344" i="14" s="1"/>
  <c r="AO334" i="14"/>
  <c r="AP334" i="14" s="1"/>
  <c r="AO743" i="14"/>
  <c r="AP743" i="14" s="1"/>
  <c r="AO585" i="14"/>
  <c r="AP585" i="14" s="1"/>
  <c r="AO442" i="14"/>
  <c r="AP442" i="14" s="1"/>
  <c r="AO315" i="14"/>
  <c r="AP315" i="14" s="1"/>
  <c r="AO670" i="14"/>
  <c r="AP670" i="14" s="1"/>
  <c r="AO725" i="14"/>
  <c r="AP725" i="14" s="1"/>
  <c r="AO1068" i="14"/>
  <c r="AP1068" i="14" s="1"/>
  <c r="AO863" i="14"/>
  <c r="AP863" i="14" s="1"/>
  <c r="AO989" i="14"/>
  <c r="AP989" i="14" s="1"/>
  <c r="AO824" i="14"/>
  <c r="AP824" i="14" s="1"/>
  <c r="AO667" i="14"/>
  <c r="AP667" i="14" s="1"/>
  <c r="AO856" i="14"/>
  <c r="AP856" i="14" s="1"/>
  <c r="AO583" i="14"/>
  <c r="AP583" i="14" s="1"/>
  <c r="AO789" i="14"/>
  <c r="AP789" i="14" s="1"/>
  <c r="AO744" i="14"/>
  <c r="AP744" i="14" s="1"/>
  <c r="AO746" i="14"/>
  <c r="AP746" i="14" s="1"/>
  <c r="AO819" i="14"/>
  <c r="AP819" i="14" s="1"/>
  <c r="AO1067" i="14"/>
  <c r="AP1067" i="14" s="1"/>
  <c r="AO586" i="14"/>
  <c r="AP586" i="14" s="1"/>
  <c r="AO1089" i="14"/>
  <c r="AP1089" i="14" s="1"/>
  <c r="AO625" i="14"/>
  <c r="AP625" i="14" s="1"/>
  <c r="AO753" i="14"/>
  <c r="AP753" i="14" s="1"/>
  <c r="AO832" i="14"/>
  <c r="AP832" i="14" s="1"/>
  <c r="AO914" i="14"/>
  <c r="AP914" i="14" s="1"/>
  <c r="AO993" i="14"/>
  <c r="AP993" i="14" s="1"/>
  <c r="AO1003" i="14"/>
  <c r="AP1003" i="14" s="1"/>
  <c r="AO1062" i="14"/>
  <c r="AP1062" i="14" s="1"/>
  <c r="AO716" i="14"/>
  <c r="AP716" i="14" s="1"/>
  <c r="AO984" i="14"/>
  <c r="AP984" i="14" s="1"/>
  <c r="AO1014" i="14"/>
  <c r="AP1014" i="14" s="1"/>
  <c r="AO1085" i="14"/>
  <c r="AP1085" i="14" s="1"/>
  <c r="AO1033" i="14"/>
  <c r="AP1033" i="14" s="1"/>
  <c r="AO1082" i="14"/>
  <c r="AP1082" i="14" s="1"/>
  <c r="D42" i="3"/>
  <c r="V70" i="15"/>
  <c r="V78" i="15"/>
  <c r="V12" i="15"/>
  <c r="AL57" i="14"/>
  <c r="AN57" i="14" s="1"/>
  <c r="AL58" i="14"/>
  <c r="AN58" i="14" s="1"/>
  <c r="AK287" i="14"/>
  <c r="AK282" i="14"/>
  <c r="AK875" i="14"/>
  <c r="AK217" i="14"/>
  <c r="AK32" i="14"/>
  <c r="AK89" i="14"/>
  <c r="AK33" i="14"/>
  <c r="AK353" i="14"/>
  <c r="AK188" i="14"/>
  <c r="AK189" i="14"/>
  <c r="AK130" i="14"/>
  <c r="AK634" i="14"/>
  <c r="AK388" i="14"/>
  <c r="AK21" i="14"/>
  <c r="AK49" i="14"/>
  <c r="AK561" i="14"/>
  <c r="S4" i="15"/>
  <c r="AE4" i="15" s="1"/>
  <c r="T72" i="15"/>
  <c r="AC72" i="15" s="1"/>
  <c r="AC616" i="14"/>
  <c r="D33" i="3"/>
  <c r="V41" i="15"/>
  <c r="V3" i="15"/>
  <c r="J12" i="3"/>
  <c r="J15" i="3" s="1"/>
  <c r="J18" i="3" s="1"/>
  <c r="J21" i="3" s="1"/>
  <c r="J24" i="3" s="1"/>
  <c r="J27" i="3" s="1"/>
  <c r="J31" i="3" s="1"/>
  <c r="J35" i="3" s="1"/>
  <c r="J39" i="3" s="1"/>
  <c r="J43" i="3" s="1"/>
  <c r="J47" i="3" s="1"/>
  <c r="J51" i="3" s="1"/>
  <c r="J55" i="3" s="1"/>
  <c r="J59" i="3" s="1"/>
  <c r="J63" i="3" s="1"/>
  <c r="J67" i="3" s="1"/>
  <c r="J71" i="3" s="1"/>
  <c r="J75" i="3" s="1"/>
  <c r="J79" i="3" s="1"/>
  <c r="J83" i="3" s="1"/>
  <c r="J87" i="3" s="1"/>
  <c r="J91" i="3" s="1"/>
  <c r="J95" i="3" s="1"/>
  <c r="J99" i="3" s="1"/>
  <c r="J103" i="3" s="1"/>
  <c r="J107" i="3" s="1"/>
  <c r="J111" i="3" s="1"/>
  <c r="J115" i="3" s="1"/>
  <c r="J119" i="3" s="1"/>
  <c r="J123" i="3" s="1"/>
  <c r="J127" i="3" s="1"/>
  <c r="J131" i="3" s="1"/>
  <c r="J135" i="3" s="1"/>
  <c r="J139" i="3" s="1"/>
  <c r="J143" i="3" s="1"/>
  <c r="J147" i="3" s="1"/>
  <c r="J151" i="3" s="1"/>
  <c r="J155" i="3" s="1"/>
  <c r="J159" i="3" s="1"/>
  <c r="J163" i="3" s="1"/>
  <c r="J167" i="3" s="1"/>
  <c r="J171" i="3" s="1"/>
  <c r="J175" i="3" s="1"/>
  <c r="J179" i="3" s="1"/>
  <c r="J183" i="3" s="1"/>
  <c r="J187" i="3" s="1"/>
  <c r="J191" i="3" s="1"/>
  <c r="J195" i="3" s="1"/>
  <c r="J199" i="3" s="1"/>
  <c r="J203" i="3" s="1"/>
  <c r="J207" i="3" s="1"/>
  <c r="J211" i="3" s="1"/>
  <c r="J215" i="3" s="1"/>
  <c r="J219" i="3" s="1"/>
  <c r="J223" i="3" s="1"/>
  <c r="J227" i="3" s="1"/>
  <c r="J231" i="3" s="1"/>
  <c r="J235" i="3" s="1"/>
  <c r="J239" i="3" s="1"/>
  <c r="J243" i="3" s="1"/>
  <c r="J247" i="3" s="1"/>
  <c r="J251" i="3" s="1"/>
  <c r="J255" i="3" s="1"/>
  <c r="J259" i="3" s="1"/>
  <c r="J263" i="3" s="1"/>
  <c r="J267" i="3" s="1"/>
  <c r="J271" i="3" s="1"/>
  <c r="J275" i="3" s="1"/>
  <c r="J279" i="3" s="1"/>
  <c r="J283" i="3" s="1"/>
  <c r="J287" i="3" s="1"/>
  <c r="J291" i="3" s="1"/>
  <c r="J295" i="3" s="1"/>
  <c r="J299" i="3" s="1"/>
  <c r="J303" i="3" s="1"/>
  <c r="J307" i="3" s="1"/>
  <c r="J311" i="3" s="1"/>
  <c r="J315" i="3" s="1"/>
  <c r="J319" i="3" s="1"/>
  <c r="J323" i="3" s="1"/>
  <c r="J327" i="3" s="1"/>
  <c r="J331" i="3" s="1"/>
  <c r="J335" i="3" s="1"/>
  <c r="J339" i="3" s="1"/>
  <c r="J343" i="3" s="1"/>
  <c r="J347" i="3" s="1"/>
  <c r="J351" i="3" s="1"/>
  <c r="J355" i="3" s="1"/>
  <c r="J359" i="3" s="1"/>
  <c r="J363" i="3" s="1"/>
  <c r="J367" i="3" s="1"/>
  <c r="J371" i="3" s="1"/>
  <c r="J375" i="3" s="1"/>
  <c r="J379" i="3" s="1"/>
  <c r="J383" i="3" s="1"/>
  <c r="J387" i="3" s="1"/>
  <c r="AL887" i="14"/>
  <c r="AN887" i="14" s="1"/>
  <c r="AL883" i="14"/>
  <c r="AN883" i="14" s="1"/>
  <c r="AL876" i="14"/>
  <c r="AN876" i="14" s="1"/>
  <c r="AL634" i="14"/>
  <c r="AN634" i="14" s="1"/>
  <c r="AL644" i="14"/>
  <c r="AN644" i="14" s="1"/>
  <c r="AL764" i="14"/>
  <c r="AL770" i="14"/>
  <c r="AN770" i="14" s="1"/>
  <c r="AL650" i="14"/>
  <c r="AN650" i="14" s="1"/>
  <c r="AL765" i="14"/>
  <c r="AN765" i="14" s="1"/>
  <c r="AL646" i="14"/>
  <c r="AN646" i="14" s="1"/>
  <c r="AL674" i="14"/>
  <c r="AL301" i="14"/>
  <c r="AN301" i="14" s="1"/>
  <c r="AL229" i="14"/>
  <c r="AN229" i="14" s="1"/>
  <c r="AL525" i="14"/>
  <c r="AN525" i="14" s="1"/>
  <c r="AL152" i="14"/>
  <c r="AN152" i="14" s="1"/>
  <c r="AL221" i="14"/>
  <c r="AL154" i="14"/>
  <c r="AN154" i="14" s="1"/>
  <c r="AL725" i="14"/>
  <c r="AN725" i="14" s="1"/>
  <c r="AL235" i="14"/>
  <c r="AN235" i="14" s="1"/>
  <c r="AL251" i="14"/>
  <c r="AN251" i="14" s="1"/>
  <c r="AL151" i="14"/>
  <c r="AN151" i="14" s="1"/>
  <c r="AK65" i="14"/>
  <c r="AK760" i="14"/>
  <c r="AK1092" i="14"/>
  <c r="AK74" i="14"/>
  <c r="AK609" i="14"/>
  <c r="AK535" i="14"/>
  <c r="AK800" i="14"/>
  <c r="AK429" i="14"/>
  <c r="AK310" i="14"/>
  <c r="AK422" i="14"/>
  <c r="AK313" i="14"/>
  <c r="AK406" i="14"/>
  <c r="AL134" i="14"/>
  <c r="AL56" i="14"/>
  <c r="AL27" i="14"/>
  <c r="AL115" i="14"/>
  <c r="AK259" i="14"/>
  <c r="AK58" i="14"/>
  <c r="AK186" i="14"/>
  <c r="AK376" i="14"/>
  <c r="AK148" i="14"/>
  <c r="AK129" i="14"/>
  <c r="H12" i="5"/>
  <c r="H13" i="5" s="1"/>
  <c r="H14" i="5" s="1"/>
  <c r="H15" i="5" s="1"/>
  <c r="H16" i="5" s="1"/>
  <c r="H17" i="5" s="1"/>
  <c r="H18" i="5" s="1"/>
  <c r="H19" i="5" s="1"/>
  <c r="H20" i="5" s="1"/>
  <c r="H21" i="5" s="1"/>
  <c r="H22" i="5" s="1"/>
  <c r="H23" i="5" s="1"/>
  <c r="H24" i="5" s="1"/>
  <c r="H25" i="5" s="1"/>
  <c r="AJ7" i="15"/>
  <c r="AK7" i="15" s="1"/>
  <c r="AJ32" i="15"/>
  <c r="AK32" i="15" s="1"/>
  <c r="AJ31" i="15"/>
  <c r="AK31" i="15" s="1"/>
  <c r="B45" i="5"/>
  <c r="B46" i="5" s="1"/>
  <c r="Z64" i="15"/>
  <c r="S11" i="15"/>
  <c r="AE11" i="15" s="1"/>
  <c r="S7" i="15"/>
  <c r="AE7" i="15" s="1"/>
  <c r="S16" i="15"/>
  <c r="AE16" i="15" s="1"/>
  <c r="T7" i="15"/>
  <c r="AC7" i="15" s="1"/>
  <c r="T16" i="15"/>
  <c r="AC16" i="15" s="1"/>
  <c r="J10" i="3"/>
  <c r="J13" i="3" s="1"/>
  <c r="J16" i="3" s="1"/>
  <c r="J19" i="3" s="1"/>
  <c r="J22" i="3" s="1"/>
  <c r="J25" i="3" s="1"/>
  <c r="J28" i="3" s="1"/>
  <c r="J32" i="3" s="1"/>
  <c r="J36" i="3" s="1"/>
  <c r="J40" i="3" s="1"/>
  <c r="J44" i="3" s="1"/>
  <c r="J48" i="3" s="1"/>
  <c r="J52" i="3" s="1"/>
  <c r="J56" i="3" s="1"/>
  <c r="J60" i="3" s="1"/>
  <c r="J64" i="3" s="1"/>
  <c r="J68" i="3" s="1"/>
  <c r="J72" i="3" s="1"/>
  <c r="J76" i="3" s="1"/>
  <c r="J80" i="3" s="1"/>
  <c r="J84" i="3" s="1"/>
  <c r="J88" i="3" s="1"/>
  <c r="J92" i="3" s="1"/>
  <c r="J96" i="3" s="1"/>
  <c r="J100" i="3" s="1"/>
  <c r="J104" i="3" s="1"/>
  <c r="J108" i="3" s="1"/>
  <c r="J112" i="3" s="1"/>
  <c r="J116" i="3" s="1"/>
  <c r="J120" i="3" s="1"/>
  <c r="J124" i="3" s="1"/>
  <c r="J128" i="3" s="1"/>
  <c r="J132" i="3" s="1"/>
  <c r="J136" i="3" s="1"/>
  <c r="J140" i="3" s="1"/>
  <c r="J144" i="3" s="1"/>
  <c r="J148" i="3" s="1"/>
  <c r="J152" i="3" s="1"/>
  <c r="J156" i="3" s="1"/>
  <c r="J160" i="3" s="1"/>
  <c r="J164" i="3" s="1"/>
  <c r="J168" i="3" s="1"/>
  <c r="J172" i="3" s="1"/>
  <c r="J176" i="3" s="1"/>
  <c r="J180" i="3" s="1"/>
  <c r="J184" i="3" s="1"/>
  <c r="J188" i="3" s="1"/>
  <c r="J192" i="3" s="1"/>
  <c r="J196" i="3" s="1"/>
  <c r="J200" i="3" s="1"/>
  <c r="J204" i="3" s="1"/>
  <c r="J208" i="3" s="1"/>
  <c r="J212" i="3" s="1"/>
  <c r="J216" i="3" s="1"/>
  <c r="J220" i="3" s="1"/>
  <c r="J224" i="3" s="1"/>
  <c r="J228" i="3" s="1"/>
  <c r="J232" i="3" s="1"/>
  <c r="J236" i="3" s="1"/>
  <c r="J240" i="3" s="1"/>
  <c r="J244" i="3" s="1"/>
  <c r="J248" i="3" s="1"/>
  <c r="J252" i="3" s="1"/>
  <c r="J256" i="3" s="1"/>
  <c r="J260" i="3" s="1"/>
  <c r="J264" i="3" s="1"/>
  <c r="J268" i="3" s="1"/>
  <c r="J272" i="3" s="1"/>
  <c r="J276" i="3" s="1"/>
  <c r="J280" i="3" s="1"/>
  <c r="J284" i="3" s="1"/>
  <c r="J288" i="3" s="1"/>
  <c r="J292" i="3" s="1"/>
  <c r="J296" i="3" s="1"/>
  <c r="J300" i="3" s="1"/>
  <c r="J304" i="3" s="1"/>
  <c r="J308" i="3" s="1"/>
  <c r="J312" i="3" s="1"/>
  <c r="J316" i="3" s="1"/>
  <c r="J320" i="3" s="1"/>
  <c r="J324" i="3" s="1"/>
  <c r="J328" i="3" s="1"/>
  <c r="J332" i="3" s="1"/>
  <c r="J336" i="3" s="1"/>
  <c r="J340" i="3" s="1"/>
  <c r="J344" i="3" s="1"/>
  <c r="J348" i="3" s="1"/>
  <c r="J352" i="3" s="1"/>
  <c r="J356" i="3" s="1"/>
  <c r="J360" i="3" s="1"/>
  <c r="J364" i="3" s="1"/>
  <c r="J368" i="3" s="1"/>
  <c r="J372" i="3" s="1"/>
  <c r="J376" i="3" s="1"/>
  <c r="J380" i="3" s="1"/>
  <c r="J384" i="3" s="1"/>
  <c r="J388" i="3" s="1"/>
  <c r="AD872" i="14"/>
  <c r="AB872" i="14" s="1"/>
  <c r="AD63" i="14"/>
  <c r="AB63" i="14" s="1"/>
  <c r="AD380" i="14"/>
  <c r="AB380" i="14" s="1"/>
  <c r="AD593" i="14"/>
  <c r="AB593" i="14" s="1"/>
  <c r="J11" i="3"/>
  <c r="J14" i="3" s="1"/>
  <c r="J17" i="3" s="1"/>
  <c r="J20" i="3" s="1"/>
  <c r="J23" i="3" s="1"/>
  <c r="J26" i="3" s="1"/>
  <c r="J30" i="3" s="1"/>
  <c r="J34" i="3" s="1"/>
  <c r="J38" i="3" s="1"/>
  <c r="J42" i="3" s="1"/>
  <c r="J46" i="3" s="1"/>
  <c r="J50" i="3" s="1"/>
  <c r="J54" i="3" s="1"/>
  <c r="J58" i="3" s="1"/>
  <c r="J62" i="3" s="1"/>
  <c r="J66" i="3" s="1"/>
  <c r="J70" i="3" s="1"/>
  <c r="J74" i="3" s="1"/>
  <c r="J78" i="3" s="1"/>
  <c r="J82" i="3" s="1"/>
  <c r="J86" i="3" s="1"/>
  <c r="J90" i="3" s="1"/>
  <c r="J94" i="3" s="1"/>
  <c r="J98" i="3" s="1"/>
  <c r="J102" i="3" s="1"/>
  <c r="J106" i="3" s="1"/>
  <c r="J110" i="3" s="1"/>
  <c r="J114" i="3" s="1"/>
  <c r="J118" i="3" s="1"/>
  <c r="J122" i="3" s="1"/>
  <c r="J126" i="3" s="1"/>
  <c r="J130" i="3" s="1"/>
  <c r="J134" i="3" s="1"/>
  <c r="J138" i="3" s="1"/>
  <c r="J142" i="3" s="1"/>
  <c r="J146" i="3" s="1"/>
  <c r="J150" i="3" s="1"/>
  <c r="J154" i="3" s="1"/>
  <c r="J158" i="3" s="1"/>
  <c r="J162" i="3" s="1"/>
  <c r="J166" i="3" s="1"/>
  <c r="J170" i="3" s="1"/>
  <c r="J174" i="3" s="1"/>
  <c r="J178" i="3" s="1"/>
  <c r="J182" i="3" s="1"/>
  <c r="J186" i="3" s="1"/>
  <c r="J190" i="3" s="1"/>
  <c r="J194" i="3" s="1"/>
  <c r="J198" i="3" s="1"/>
  <c r="J202" i="3" s="1"/>
  <c r="J206" i="3" s="1"/>
  <c r="J210" i="3" s="1"/>
  <c r="J214" i="3" s="1"/>
  <c r="J218" i="3" s="1"/>
  <c r="J222" i="3" s="1"/>
  <c r="J226" i="3" s="1"/>
  <c r="J230" i="3" s="1"/>
  <c r="J234" i="3" s="1"/>
  <c r="J238" i="3" s="1"/>
  <c r="J242" i="3" s="1"/>
  <c r="J246" i="3" s="1"/>
  <c r="J250" i="3" s="1"/>
  <c r="J254" i="3" s="1"/>
  <c r="J258" i="3" s="1"/>
  <c r="J262" i="3" s="1"/>
  <c r="J266" i="3" s="1"/>
  <c r="J270" i="3" s="1"/>
  <c r="J274" i="3" s="1"/>
  <c r="J278" i="3" s="1"/>
  <c r="J282" i="3" s="1"/>
  <c r="J286" i="3" s="1"/>
  <c r="J290" i="3" s="1"/>
  <c r="J294" i="3" s="1"/>
  <c r="J298" i="3" s="1"/>
  <c r="J302" i="3" s="1"/>
  <c r="J306" i="3" s="1"/>
  <c r="J310" i="3" s="1"/>
  <c r="J314" i="3" s="1"/>
  <c r="J318" i="3" s="1"/>
  <c r="J322" i="3" s="1"/>
  <c r="J326" i="3" s="1"/>
  <c r="J330" i="3" s="1"/>
  <c r="J334" i="3" s="1"/>
  <c r="J338" i="3" s="1"/>
  <c r="J342" i="3" s="1"/>
  <c r="J346" i="3" s="1"/>
  <c r="J350" i="3" s="1"/>
  <c r="J354" i="3" s="1"/>
  <c r="J358" i="3" s="1"/>
  <c r="J362" i="3" s="1"/>
  <c r="J366" i="3" s="1"/>
  <c r="J370" i="3" s="1"/>
  <c r="J374" i="3" s="1"/>
  <c r="J378" i="3" s="1"/>
  <c r="J382" i="3" s="1"/>
  <c r="J386" i="3" s="1"/>
  <c r="J390" i="3" s="1"/>
  <c r="AD555" i="14"/>
  <c r="AB555" i="14" s="1"/>
  <c r="AC555" i="14" s="1"/>
  <c r="AD3" i="14"/>
  <c r="AB3" i="14" s="1"/>
  <c r="AD936" i="14"/>
  <c r="AB936" i="14" s="1"/>
  <c r="AD632" i="14"/>
  <c r="AB632" i="14" s="1"/>
  <c r="AC632" i="14" s="1"/>
  <c r="AD1046" i="14"/>
  <c r="AB1046" i="14" s="1"/>
  <c r="AD522" i="14"/>
  <c r="AB522" i="14" s="1"/>
  <c r="AD610" i="14"/>
  <c r="AB610" i="14" s="1"/>
  <c r="AD589" i="14"/>
  <c r="AB589" i="14" s="1"/>
  <c r="AD993" i="14"/>
  <c r="AB993" i="14" s="1"/>
  <c r="AD398" i="14"/>
  <c r="AB398" i="14" s="1"/>
  <c r="AC398" i="14" s="1"/>
  <c r="AD309" i="14"/>
  <c r="AB309" i="14" s="1"/>
  <c r="AC309" i="14" s="1"/>
  <c r="AD308" i="14"/>
  <c r="AB308" i="14" s="1"/>
  <c r="AD379" i="14"/>
  <c r="AB379" i="14" s="1"/>
  <c r="D31" i="3"/>
  <c r="V72" i="15"/>
  <c r="AL877" i="14"/>
  <c r="AN877" i="14" s="1"/>
  <c r="AL882" i="14"/>
  <c r="AN882" i="14" s="1"/>
  <c r="AL884" i="14"/>
  <c r="AN884" i="14" s="1"/>
  <c r="AL875" i="14"/>
  <c r="AN875" i="14" s="1"/>
  <c r="AL769" i="14"/>
  <c r="AN769" i="14" s="1"/>
  <c r="AL778" i="14"/>
  <c r="AN778" i="14" s="1"/>
  <c r="AL758" i="14"/>
  <c r="AN758" i="14" s="1"/>
  <c r="AL651" i="14"/>
  <c r="AN651" i="14" s="1"/>
  <c r="AL649" i="14"/>
  <c r="AN649" i="14" s="1"/>
  <c r="AL891" i="14"/>
  <c r="AN891" i="14" s="1"/>
  <c r="AL540" i="14"/>
  <c r="AN540" i="14" s="1"/>
  <c r="AL654" i="14"/>
  <c r="AN654" i="14" s="1"/>
  <c r="AL880" i="14"/>
  <c r="AN880" i="14" s="1"/>
  <c r="AL670" i="14"/>
  <c r="AN670" i="14" s="1"/>
  <c r="AL303" i="14"/>
  <c r="AN303" i="14" s="1"/>
  <c r="AL150" i="14"/>
  <c r="AN150" i="14" s="1"/>
  <c r="AL226" i="14"/>
  <c r="AN226" i="14" s="1"/>
  <c r="AL504" i="14"/>
  <c r="AN504" i="14" s="1"/>
  <c r="AL683" i="14"/>
  <c r="AN683" i="14" s="1"/>
  <c r="AL233" i="14"/>
  <c r="AL682" i="14"/>
  <c r="AN682" i="14" s="1"/>
  <c r="AL222" i="14"/>
  <c r="AN222" i="14" s="1"/>
  <c r="AL298" i="14"/>
  <c r="AN298" i="14" s="1"/>
  <c r="AL237" i="14"/>
  <c r="AN237" i="14" s="1"/>
  <c r="AL299" i="14"/>
  <c r="AN299" i="14" s="1"/>
  <c r="AL678" i="14"/>
  <c r="AN678" i="14" s="1"/>
  <c r="AL756" i="14"/>
  <c r="AN756" i="14" s="1"/>
  <c r="AL408" i="14"/>
  <c r="AL291" i="14"/>
  <c r="AL234" i="14"/>
  <c r="AN234" i="14" s="1"/>
  <c r="AL248" i="14"/>
  <c r="AL128" i="14"/>
  <c r="AN128" i="14" s="1"/>
  <c r="AL25" i="14"/>
  <c r="AK156" i="14"/>
  <c r="AK87" i="14"/>
  <c r="AK132" i="14"/>
  <c r="AK19" i="14"/>
  <c r="AK604" i="14"/>
  <c r="AJ45" i="14"/>
  <c r="I14" i="3"/>
  <c r="J29" i="3"/>
  <c r="J33" i="3" s="1"/>
  <c r="J37" i="3" s="1"/>
  <c r="J41" i="3" s="1"/>
  <c r="J45" i="3" s="1"/>
  <c r="J49" i="3" s="1"/>
  <c r="J53" i="3" s="1"/>
  <c r="J57" i="3" s="1"/>
  <c r="J61" i="3" s="1"/>
  <c r="J65" i="3" s="1"/>
  <c r="J69" i="3" s="1"/>
  <c r="J73" i="3" s="1"/>
  <c r="J77" i="3" s="1"/>
  <c r="J81" i="3" s="1"/>
  <c r="J85" i="3" s="1"/>
  <c r="J89" i="3" s="1"/>
  <c r="J93" i="3" s="1"/>
  <c r="J97" i="3" s="1"/>
  <c r="J101" i="3" s="1"/>
  <c r="J105" i="3" s="1"/>
  <c r="J109" i="3" s="1"/>
  <c r="J113" i="3" s="1"/>
  <c r="J117" i="3" s="1"/>
  <c r="J121" i="3" s="1"/>
  <c r="J125" i="3" s="1"/>
  <c r="J129" i="3" s="1"/>
  <c r="J133" i="3" s="1"/>
  <c r="J137" i="3" s="1"/>
  <c r="J141" i="3" s="1"/>
  <c r="J145" i="3" s="1"/>
  <c r="J149" i="3" s="1"/>
  <c r="J153" i="3" s="1"/>
  <c r="J157" i="3" s="1"/>
  <c r="J161" i="3" s="1"/>
  <c r="J165" i="3" s="1"/>
  <c r="J169" i="3" s="1"/>
  <c r="J173" i="3" s="1"/>
  <c r="J177" i="3" s="1"/>
  <c r="J181" i="3" s="1"/>
  <c r="J185" i="3" s="1"/>
  <c r="J189" i="3" s="1"/>
  <c r="J193" i="3" s="1"/>
  <c r="J197" i="3" s="1"/>
  <c r="J201" i="3" s="1"/>
  <c r="J205" i="3" s="1"/>
  <c r="J209" i="3" s="1"/>
  <c r="J213" i="3" s="1"/>
  <c r="J217" i="3" s="1"/>
  <c r="J221" i="3" s="1"/>
  <c r="J225" i="3" s="1"/>
  <c r="J229" i="3" s="1"/>
  <c r="J233" i="3" s="1"/>
  <c r="J237" i="3" s="1"/>
  <c r="J241" i="3" s="1"/>
  <c r="J245" i="3" s="1"/>
  <c r="J249" i="3" s="1"/>
  <c r="J253" i="3" s="1"/>
  <c r="J257" i="3" s="1"/>
  <c r="J261" i="3" s="1"/>
  <c r="J265" i="3" s="1"/>
  <c r="J269" i="3" s="1"/>
  <c r="J273" i="3" s="1"/>
  <c r="J277" i="3" s="1"/>
  <c r="J281" i="3" s="1"/>
  <c r="J285" i="3" s="1"/>
  <c r="J289" i="3" s="1"/>
  <c r="J293" i="3" s="1"/>
  <c r="J297" i="3" s="1"/>
  <c r="J301" i="3" s="1"/>
  <c r="J305" i="3" s="1"/>
  <c r="J309" i="3" s="1"/>
  <c r="J313" i="3" s="1"/>
  <c r="J317" i="3" s="1"/>
  <c r="J321" i="3" s="1"/>
  <c r="J325" i="3" s="1"/>
  <c r="J329" i="3" s="1"/>
  <c r="J333" i="3" s="1"/>
  <c r="J337" i="3" s="1"/>
  <c r="J341" i="3" s="1"/>
  <c r="J345" i="3" s="1"/>
  <c r="J349" i="3" s="1"/>
  <c r="J353" i="3" s="1"/>
  <c r="J357" i="3" s="1"/>
  <c r="J361" i="3" s="1"/>
  <c r="J365" i="3" s="1"/>
  <c r="J369" i="3" s="1"/>
  <c r="J373" i="3" s="1"/>
  <c r="J377" i="3" s="1"/>
  <c r="J381" i="3" s="1"/>
  <c r="J385" i="3" s="1"/>
  <c r="J389" i="3" s="1"/>
  <c r="V301" i="5" l="1"/>
  <c r="W297" i="5"/>
  <c r="W302" i="5"/>
  <c r="V306" i="5"/>
  <c r="V299" i="5"/>
  <c r="W295" i="5"/>
  <c r="V300" i="5"/>
  <c r="W296" i="5"/>
  <c r="AJ37" i="16"/>
  <c r="AI87" i="14"/>
  <c r="AE87" i="14" s="1"/>
  <c r="AJ87" i="14"/>
  <c r="AL55" i="14"/>
  <c r="AL47" i="14"/>
  <c r="AN408" i="14"/>
  <c r="AI408" i="14"/>
  <c r="AE408" i="14" s="1"/>
  <c r="AG408" i="14"/>
  <c r="AN233" i="14"/>
  <c r="AI233" i="14"/>
  <c r="AC610" i="14"/>
  <c r="AC936" i="14"/>
  <c r="AC593" i="14"/>
  <c r="AK71" i="14"/>
  <c r="AK90" i="14"/>
  <c r="AI376" i="14"/>
  <c r="AE376" i="14" s="1"/>
  <c r="AN115" i="14"/>
  <c r="AI115" i="14"/>
  <c r="AE115" i="14" s="1"/>
  <c r="AJ406" i="14"/>
  <c r="AI429" i="14"/>
  <c r="AE429" i="14" s="1"/>
  <c r="AG429" i="14"/>
  <c r="AJ74" i="14"/>
  <c r="AG74" i="14"/>
  <c r="AI74" i="14"/>
  <c r="AE74" i="14" s="1"/>
  <c r="AK877" i="14"/>
  <c r="AK1057" i="14"/>
  <c r="AK779" i="14"/>
  <c r="AK774" i="14"/>
  <c r="AK635" i="14"/>
  <c r="AK439" i="14"/>
  <c r="AK621" i="14"/>
  <c r="AK998" i="14"/>
  <c r="AK552" i="14"/>
  <c r="AK122" i="14"/>
  <c r="AK237" i="14"/>
  <c r="AK450" i="14"/>
  <c r="AK67" i="14"/>
  <c r="AK41" i="14"/>
  <c r="AN764" i="14"/>
  <c r="AI764" i="14"/>
  <c r="AE764" i="14" s="1"/>
  <c r="AK547" i="14"/>
  <c r="AK953" i="14"/>
  <c r="AK627" i="14"/>
  <c r="AK624" i="14"/>
  <c r="AK978" i="14"/>
  <c r="AK681" i="14"/>
  <c r="AK442" i="14"/>
  <c r="AK791" i="14"/>
  <c r="AK553" i="14"/>
  <c r="AK862" i="14"/>
  <c r="AK784" i="14"/>
  <c r="AK1052" i="14"/>
  <c r="AK312" i="14"/>
  <c r="AK985" i="14"/>
  <c r="AK904" i="14"/>
  <c r="AK738" i="14"/>
  <c r="AK962" i="14"/>
  <c r="AK683" i="14"/>
  <c r="AK369" i="14"/>
  <c r="AK301" i="14"/>
  <c r="AK1014" i="14"/>
  <c r="AK725" i="14"/>
  <c r="AK456" i="14"/>
  <c r="AK358" i="14"/>
  <c r="AK893" i="14"/>
  <c r="AJ49" i="14"/>
  <c r="AI49" i="14"/>
  <c r="AE49" i="14" s="1"/>
  <c r="AI634" i="14"/>
  <c r="AE634" i="14" s="1"/>
  <c r="AI217" i="14"/>
  <c r="AE217" i="14" s="1"/>
  <c r="AJ217" i="14"/>
  <c r="AK131" i="14"/>
  <c r="AJ329" i="14"/>
  <c r="AI329" i="14"/>
  <c r="AE329" i="14" s="1"/>
  <c r="AI381" i="14"/>
  <c r="AE381" i="14" s="1"/>
  <c r="AJ381" i="14"/>
  <c r="AJ540" i="14"/>
  <c r="AI540" i="14"/>
  <c r="AE540" i="14" s="1"/>
  <c r="AI808" i="14"/>
  <c r="AE808" i="14" s="1"/>
  <c r="AG603" i="14"/>
  <c r="AI603" i="14"/>
  <c r="AE603" i="14" s="1"/>
  <c r="AI589" i="14"/>
  <c r="AE589" i="14" s="1"/>
  <c r="AJ589" i="14"/>
  <c r="AI345" i="14"/>
  <c r="AJ345" i="14"/>
  <c r="AI827" i="14"/>
  <c r="AE827" i="14" s="1"/>
  <c r="AI927" i="14"/>
  <c r="AE927" i="14" s="1"/>
  <c r="AJ927" i="14"/>
  <c r="AD75" i="15"/>
  <c r="AG75" i="15"/>
  <c r="AF75" i="15"/>
  <c r="Y75" i="15"/>
  <c r="S72" i="15"/>
  <c r="AE72" i="15" s="1"/>
  <c r="AG72" i="15" s="1"/>
  <c r="AN797" i="14"/>
  <c r="AG797" i="14"/>
  <c r="AI797" i="14"/>
  <c r="AE797" i="14" s="1"/>
  <c r="AG74" i="15"/>
  <c r="B10" i="5"/>
  <c r="Z20" i="15"/>
  <c r="AA20" i="15" s="1"/>
  <c r="Z45" i="15"/>
  <c r="AA45" i="15" s="1"/>
  <c r="Z73" i="15"/>
  <c r="Y73" i="15" s="1"/>
  <c r="AL53" i="14"/>
  <c r="AN53" i="14" s="1"/>
  <c r="AL51" i="14"/>
  <c r="AL21" i="14"/>
  <c r="AN21" i="14" s="1"/>
  <c r="AL445" i="14"/>
  <c r="AL45" i="14"/>
  <c r="D36" i="3"/>
  <c r="D41" i="3" s="1"/>
  <c r="D46" i="3" s="1"/>
  <c r="V43" i="15"/>
  <c r="V77" i="15"/>
  <c r="AC522" i="14"/>
  <c r="AM522" i="14"/>
  <c r="AQ522" i="14" s="1"/>
  <c r="AC380" i="14"/>
  <c r="AN27" i="14"/>
  <c r="AI27" i="14"/>
  <c r="AE27" i="14" s="1"/>
  <c r="AG27" i="14"/>
  <c r="AI313" i="14"/>
  <c r="AE313" i="14" s="1"/>
  <c r="AI800" i="14"/>
  <c r="AE800" i="14" s="1"/>
  <c r="AI1092" i="14"/>
  <c r="AK30" i="14"/>
  <c r="AK31" i="14"/>
  <c r="AJ130" i="14"/>
  <c r="AI130" i="14"/>
  <c r="AE130" i="14" s="1"/>
  <c r="AG130" i="14"/>
  <c r="AI33" i="14"/>
  <c r="AE33" i="14" s="1"/>
  <c r="AJ33" i="14"/>
  <c r="AI875" i="14"/>
  <c r="AE875" i="14" s="1"/>
  <c r="P12" i="3"/>
  <c r="AO798" i="14"/>
  <c r="AP798" i="14" s="1"/>
  <c r="AO610" i="14"/>
  <c r="AP610" i="14" s="1"/>
  <c r="AO128" i="14"/>
  <c r="AP128" i="14" s="1"/>
  <c r="AO887" i="14"/>
  <c r="AP887" i="14" s="1"/>
  <c r="AO909" i="14"/>
  <c r="AP909" i="14" s="1"/>
  <c r="AO555" i="14"/>
  <c r="AP555" i="14" s="1"/>
  <c r="AO445" i="14"/>
  <c r="AP445" i="14" s="1"/>
  <c r="AO900" i="14"/>
  <c r="AP900" i="14" s="1"/>
  <c r="AG607" i="14"/>
  <c r="AI607" i="14"/>
  <c r="AE607" i="14" s="1"/>
  <c r="AJ615" i="14"/>
  <c r="AJ504" i="14"/>
  <c r="AI504" i="14"/>
  <c r="AE504" i="14" s="1"/>
  <c r="AJ642" i="14"/>
  <c r="AJ23" i="14"/>
  <c r="AK887" i="14"/>
  <c r="AK149" i="14"/>
  <c r="AK616" i="14"/>
  <c r="AK766" i="14"/>
  <c r="AK2" i="14"/>
  <c r="AK167" i="14"/>
  <c r="D55" i="3"/>
  <c r="V24" i="15"/>
  <c r="V22" i="15"/>
  <c r="V5" i="15"/>
  <c r="V15" i="15"/>
  <c r="V50" i="15"/>
  <c r="V47" i="15"/>
  <c r="V61" i="15"/>
  <c r="AI346" i="14"/>
  <c r="AE346" i="14" s="1"/>
  <c r="AJ346" i="14"/>
  <c r="AI512" i="14"/>
  <c r="AE512" i="14" s="1"/>
  <c r="AI413" i="14"/>
  <c r="AE413" i="14" s="1"/>
  <c r="AJ413" i="14"/>
  <c r="AJ175" i="14"/>
  <c r="AG52" i="15"/>
  <c r="AG64" i="15"/>
  <c r="AF64" i="15"/>
  <c r="AD64" i="15"/>
  <c r="Y64" i="15"/>
  <c r="AA31" i="15"/>
  <c r="T68" i="15"/>
  <c r="AC68" i="15" s="1"/>
  <c r="T69" i="15"/>
  <c r="AC69" i="15" s="1"/>
  <c r="D49" i="3"/>
  <c r="D54" i="3" s="1"/>
  <c r="D59" i="3" s="1"/>
  <c r="V11" i="15"/>
  <c r="V76" i="15"/>
  <c r="V65" i="15"/>
  <c r="V68" i="15"/>
  <c r="V23" i="15"/>
  <c r="V69" i="15"/>
  <c r="V75" i="15"/>
  <c r="AG73" i="15"/>
  <c r="AB6" i="15"/>
  <c r="AG156" i="14"/>
  <c r="AI156" i="14"/>
  <c r="AE156" i="14" s="1"/>
  <c r="AJ156" i="14"/>
  <c r="AN248" i="14"/>
  <c r="AI248" i="14"/>
  <c r="AE248" i="14" s="1"/>
  <c r="AC3" i="14"/>
  <c r="S9" i="15"/>
  <c r="AE9" i="15" s="1"/>
  <c r="AI129" i="14"/>
  <c r="AE129" i="14" s="1"/>
  <c r="AJ129" i="14"/>
  <c r="AN25" i="14"/>
  <c r="AI25" i="14"/>
  <c r="AE25" i="14" s="1"/>
  <c r="AC379" i="14"/>
  <c r="AC993" i="14"/>
  <c r="AC1046" i="14"/>
  <c r="AM1046" i="14"/>
  <c r="AQ1046" i="14" s="1"/>
  <c r="AC63" i="14"/>
  <c r="AG7" i="15"/>
  <c r="AA64" i="15"/>
  <c r="AJ148" i="14"/>
  <c r="AI148" i="14"/>
  <c r="AE148" i="14" s="1"/>
  <c r="AI58" i="14"/>
  <c r="AE58" i="14" s="1"/>
  <c r="AJ58" i="14"/>
  <c r="AG58" i="14"/>
  <c r="AN56" i="14"/>
  <c r="AI56" i="14"/>
  <c r="AJ422" i="14"/>
  <c r="AJ535" i="14"/>
  <c r="AG760" i="14"/>
  <c r="AI760" i="14"/>
  <c r="AE760" i="14" s="1"/>
  <c r="AN221" i="14"/>
  <c r="AI221" i="14"/>
  <c r="AL611" i="14"/>
  <c r="AN611" i="14" s="1"/>
  <c r="AL608" i="14"/>
  <c r="AN608" i="14" s="1"/>
  <c r="AL495" i="14"/>
  <c r="AN495" i="14" s="1"/>
  <c r="AL620" i="14"/>
  <c r="AN620" i="14" s="1"/>
  <c r="AL496" i="14"/>
  <c r="AN496" i="14" s="1"/>
  <c r="AL642" i="14"/>
  <c r="AN642" i="14" s="1"/>
  <c r="AL807" i="14"/>
  <c r="AL641" i="14"/>
  <c r="AN641" i="14" s="1"/>
  <c r="AL622" i="14"/>
  <c r="AN622" i="14" s="1"/>
  <c r="AL801" i="14"/>
  <c r="AN801" i="14" s="1"/>
  <c r="AL652" i="14"/>
  <c r="AN652" i="14" s="1"/>
  <c r="AL199" i="14"/>
  <c r="AL364" i="14"/>
  <c r="AN364" i="14" s="1"/>
  <c r="AL206" i="14"/>
  <c r="AN206" i="14" s="1"/>
  <c r="AL142" i="14"/>
  <c r="AL198" i="14"/>
  <c r="AN198" i="14" s="1"/>
  <c r="AL140" i="14"/>
  <c r="AN140" i="14" s="1"/>
  <c r="AL200" i="14"/>
  <c r="AN200" i="14" s="1"/>
  <c r="AL203" i="14"/>
  <c r="AN203" i="14" s="1"/>
  <c r="AL136" i="14"/>
  <c r="AN136" i="14" s="1"/>
  <c r="AL271" i="14"/>
  <c r="AN271" i="14" s="1"/>
  <c r="AL141" i="14"/>
  <c r="AN141" i="14" s="1"/>
  <c r="AL561" i="14"/>
  <c r="AN561" i="14" s="1"/>
  <c r="S34" i="15"/>
  <c r="AE34" i="15" s="1"/>
  <c r="AJ21" i="14"/>
  <c r="AG189" i="14"/>
  <c r="AJ189" i="14"/>
  <c r="AI189" i="14"/>
  <c r="AE189" i="14" s="1"/>
  <c r="AI89" i="14"/>
  <c r="AE89" i="14" s="1"/>
  <c r="AJ89" i="14"/>
  <c r="AJ282" i="14"/>
  <c r="AI282" i="14"/>
  <c r="AE282" i="14" s="1"/>
  <c r="T8" i="15"/>
  <c r="AC8" i="15" s="1"/>
  <c r="T9" i="15"/>
  <c r="AC9" i="15" s="1"/>
  <c r="AI283" i="14"/>
  <c r="AE283" i="14" s="1"/>
  <c r="AJ283" i="14"/>
  <c r="AG263" i="14"/>
  <c r="AJ263" i="14"/>
  <c r="AI263" i="14"/>
  <c r="AE263" i="14" s="1"/>
  <c r="AG26" i="14"/>
  <c r="AN26" i="14"/>
  <c r="AI26" i="14"/>
  <c r="AE26" i="14" s="1"/>
  <c r="AJ534" i="14"/>
  <c r="AG879" i="14"/>
  <c r="AI879" i="14"/>
  <c r="AE879" i="14" s="1"/>
  <c r="AI799" i="14"/>
  <c r="AE799" i="14" s="1"/>
  <c r="AI416" i="14"/>
  <c r="AE416" i="14" s="1"/>
  <c r="AJ416" i="14"/>
  <c r="AI852" i="14"/>
  <c r="AE852" i="14" s="1"/>
  <c r="AI412" i="14"/>
  <c r="AE412" i="14" s="1"/>
  <c r="AJ412" i="14"/>
  <c r="AI727" i="14"/>
  <c r="AE727" i="14" s="1"/>
  <c r="AJ727" i="14"/>
  <c r="AJ337" i="14"/>
  <c r="AA32" i="15"/>
  <c r="AN193" i="14"/>
  <c r="AI193" i="14"/>
  <c r="AE193" i="14" s="1"/>
  <c r="AN357" i="14"/>
  <c r="AI357" i="14"/>
  <c r="AE357" i="14" s="1"/>
  <c r="AA58" i="15"/>
  <c r="AG65" i="15"/>
  <c r="AB77" i="15"/>
  <c r="AG16" i="15"/>
  <c r="AJ186" i="14"/>
  <c r="AI186" i="14"/>
  <c r="AE186" i="14" s="1"/>
  <c r="AJ19" i="14"/>
  <c r="AG132" i="14"/>
  <c r="AI132" i="14"/>
  <c r="AE132" i="14" s="1"/>
  <c r="AJ132" i="14"/>
  <c r="AN291" i="14"/>
  <c r="AI291" i="14"/>
  <c r="AG291" i="14"/>
  <c r="AC308" i="14"/>
  <c r="AC589" i="14"/>
  <c r="AC872" i="14"/>
  <c r="AM872" i="14"/>
  <c r="AQ872" i="14" s="1"/>
  <c r="T32" i="15"/>
  <c r="AC32" i="15" s="1"/>
  <c r="T11" i="15"/>
  <c r="AC11" i="15" s="1"/>
  <c r="T31" i="15"/>
  <c r="AC31" i="15" s="1"/>
  <c r="S6" i="15"/>
  <c r="AE6" i="15" s="1"/>
  <c r="B47" i="5"/>
  <c r="Z29" i="15"/>
  <c r="Z55" i="15"/>
  <c r="Z28" i="15"/>
  <c r="AA28" i="15" s="1"/>
  <c r="AK440" i="14"/>
  <c r="AK478" i="14"/>
  <c r="AK100" i="14"/>
  <c r="AK610" i="14"/>
  <c r="AK7" i="14"/>
  <c r="AK555" i="14"/>
  <c r="AG259" i="14"/>
  <c r="AI259" i="14"/>
  <c r="AE259" i="14" s="1"/>
  <c r="AN134" i="14"/>
  <c r="AI134" i="14"/>
  <c r="AI310" i="14"/>
  <c r="AJ609" i="14"/>
  <c r="AJ65" i="14"/>
  <c r="AI65" i="14"/>
  <c r="AE65" i="14" s="1"/>
  <c r="AN674" i="14"/>
  <c r="AI674" i="14"/>
  <c r="AE674" i="14" s="1"/>
  <c r="D38" i="3"/>
  <c r="D43" i="3" s="1"/>
  <c r="D48" i="3" s="1"/>
  <c r="V48" i="15"/>
  <c r="V57" i="15"/>
  <c r="V54" i="15"/>
  <c r="AJ188" i="14"/>
  <c r="AI188" i="14"/>
  <c r="AE188" i="14" s="1"/>
  <c r="AG32" i="14"/>
  <c r="AI32" i="14"/>
  <c r="AE32" i="14" s="1"/>
  <c r="AJ32" i="14"/>
  <c r="AJ287" i="14"/>
  <c r="AL20" i="14"/>
  <c r="D47" i="3"/>
  <c r="D52" i="3" s="1"/>
  <c r="D57" i="3" s="1"/>
  <c r="V34" i="15"/>
  <c r="T47" i="15"/>
  <c r="AC47" i="15" s="1"/>
  <c r="S59" i="15"/>
  <c r="AE59" i="15" s="1"/>
  <c r="AJ216" i="14"/>
  <c r="AG216" i="14"/>
  <c r="AI216" i="14"/>
  <c r="AE216" i="14" s="1"/>
  <c r="AJ37" i="14"/>
  <c r="AI37" i="14"/>
  <c r="AE37" i="14" s="1"/>
  <c r="AL23" i="14"/>
  <c r="AN23" i="14" s="1"/>
  <c r="AJ495" i="14"/>
  <c r="AJ494" i="14"/>
  <c r="H16" i="3"/>
  <c r="AH455" i="14"/>
  <c r="AH510" i="14"/>
  <c r="AG510" i="14" s="1"/>
  <c r="AH811" i="14"/>
  <c r="AH551" i="14"/>
  <c r="AG551" i="14" s="1"/>
  <c r="AH573" i="14"/>
  <c r="AH839" i="14"/>
  <c r="AG839" i="14" s="1"/>
  <c r="AH292" i="14"/>
  <c r="AH711" i="14"/>
  <c r="AH499" i="14"/>
  <c r="AG499" i="14" s="1"/>
  <c r="AH1064" i="14"/>
  <c r="AG1064" i="14" s="1"/>
  <c r="AI855" i="14"/>
  <c r="AI866" i="14"/>
  <c r="AE866" i="14" s="1"/>
  <c r="AJ993" i="14"/>
  <c r="AI993" i="14"/>
  <c r="AE993" i="14" s="1"/>
  <c r="AI231" i="14"/>
  <c r="AE231" i="14" s="1"/>
  <c r="AJ231" i="14"/>
  <c r="AI405" i="14"/>
  <c r="AE405" i="14" s="1"/>
  <c r="AJ405" i="14"/>
  <c r="B37" i="5"/>
  <c r="Z6" i="15"/>
  <c r="AN194" i="14"/>
  <c r="AI194" i="14"/>
  <c r="AE194" i="14" s="1"/>
  <c r="AL616" i="14"/>
  <c r="AN616" i="14" s="1"/>
  <c r="AL619" i="14"/>
  <c r="AN619" i="14" s="1"/>
  <c r="AL498" i="14"/>
  <c r="AN498" i="14" s="1"/>
  <c r="AL766" i="14"/>
  <c r="AN766" i="14" s="1"/>
  <c r="AL609" i="14"/>
  <c r="AN609" i="14" s="1"/>
  <c r="AL125" i="14"/>
  <c r="AN125" i="14" s="1"/>
  <c r="AL334" i="14"/>
  <c r="AL174" i="14"/>
  <c r="AN174" i="14" s="1"/>
  <c r="AL120" i="14"/>
  <c r="AN120" i="14" s="1"/>
  <c r="AL225" i="14"/>
  <c r="AL455" i="14"/>
  <c r="AN455" i="14" s="1"/>
  <c r="AL340" i="14"/>
  <c r="AN340" i="14" s="1"/>
  <c r="AL122" i="14"/>
  <c r="AN122" i="14" s="1"/>
  <c r="AL169" i="14"/>
  <c r="AN169" i="14" s="1"/>
  <c r="AL164" i="14"/>
  <c r="AN164" i="14" s="1"/>
  <c r="AL183" i="14"/>
  <c r="AN183" i="14" s="1"/>
  <c r="AL121" i="14"/>
  <c r="AL170" i="14"/>
  <c r="AN170" i="14" s="1"/>
  <c r="AL117" i="14"/>
  <c r="AN117" i="14" s="1"/>
  <c r="AL163" i="14"/>
  <c r="AN163" i="14" s="1"/>
  <c r="AL182" i="14"/>
  <c r="AN182" i="14" s="1"/>
  <c r="AA75" i="15"/>
  <c r="AN22" i="14"/>
  <c r="AG22" i="14"/>
  <c r="AI22" i="14"/>
  <c r="B15" i="3"/>
  <c r="U54" i="15"/>
  <c r="AB54" i="15" s="1"/>
  <c r="U18" i="15"/>
  <c r="AB18" i="15" s="1"/>
  <c r="U43" i="15"/>
  <c r="AB43" i="15" s="1"/>
  <c r="I15" i="3"/>
  <c r="V304" i="5" l="1"/>
  <c r="W300" i="5"/>
  <c r="V303" i="5"/>
  <c r="W299" i="5"/>
  <c r="W306" i="5"/>
  <c r="V310" i="5"/>
  <c r="W301" i="5"/>
  <c r="V305" i="5"/>
  <c r="AI21" i="14"/>
  <c r="AE21" i="14" s="1"/>
  <c r="AI561" i="14"/>
  <c r="AE561" i="14" s="1"/>
  <c r="AG561" i="14"/>
  <c r="AI495" i="14"/>
  <c r="AE495" i="14" s="1"/>
  <c r="AG495" i="14"/>
  <c r="AM993" i="14"/>
  <c r="AQ993" i="14" s="1"/>
  <c r="AG23" i="14"/>
  <c r="AJ478" i="14"/>
  <c r="AA29" i="15"/>
  <c r="T59" i="15"/>
  <c r="AC59" i="15" s="1"/>
  <c r="AI64" i="15"/>
  <c r="AH64" i="15"/>
  <c r="AJ31" i="14"/>
  <c r="AI31" i="14"/>
  <c r="AE31" i="14" s="1"/>
  <c r="AA73" i="15"/>
  <c r="S63" i="15"/>
  <c r="AE63" i="15" s="1"/>
  <c r="AJ131" i="14"/>
  <c r="AI131" i="14"/>
  <c r="AE131" i="14" s="1"/>
  <c r="AI904" i="14"/>
  <c r="AE904" i="14" s="1"/>
  <c r="AI784" i="14"/>
  <c r="AJ784" i="14"/>
  <c r="AJ67" i="14"/>
  <c r="AJ552" i="14"/>
  <c r="AI552" i="14"/>
  <c r="AE552" i="14" s="1"/>
  <c r="AI877" i="14"/>
  <c r="AE877" i="14" s="1"/>
  <c r="AJ90" i="14"/>
  <c r="AG90" i="14"/>
  <c r="AI90" i="14"/>
  <c r="AE90" i="14" s="1"/>
  <c r="AL19" i="14"/>
  <c r="AL12" i="14"/>
  <c r="B16" i="3"/>
  <c r="U42" i="15"/>
  <c r="U12" i="15"/>
  <c r="AB12" i="15" s="1"/>
  <c r="U34" i="15"/>
  <c r="AB34" i="15" s="1"/>
  <c r="U33" i="15"/>
  <c r="U41" i="15"/>
  <c r="AB41" i="15" s="1"/>
  <c r="U69" i="15"/>
  <c r="AB69" i="15" s="1"/>
  <c r="U72" i="15"/>
  <c r="AB72" i="15" s="1"/>
  <c r="AN334" i="14"/>
  <c r="AI334" i="14"/>
  <c r="AG334" i="14"/>
  <c r="B38" i="5"/>
  <c r="Z59" i="15"/>
  <c r="AA59" i="15" s="1"/>
  <c r="Z8" i="15"/>
  <c r="AF8" i="15" s="1"/>
  <c r="T56" i="15"/>
  <c r="AC56" i="15" s="1"/>
  <c r="AL50" i="14"/>
  <c r="AG7" i="14"/>
  <c r="AI7" i="14"/>
  <c r="AE7" i="14" s="1"/>
  <c r="AJ7" i="14"/>
  <c r="AJ440" i="14"/>
  <c r="B48" i="5"/>
  <c r="B49" i="5" s="1"/>
  <c r="Z51" i="15"/>
  <c r="AD31" i="15"/>
  <c r="AF31" i="15"/>
  <c r="AG31" i="15"/>
  <c r="Y31" i="15"/>
  <c r="AH73" i="15"/>
  <c r="AI73" i="15"/>
  <c r="D64" i="3"/>
  <c r="V7" i="15"/>
  <c r="V38" i="15"/>
  <c r="V39" i="15"/>
  <c r="AG2" i="14"/>
  <c r="AI2" i="14"/>
  <c r="AE2" i="14" s="1"/>
  <c r="AJ2" i="14"/>
  <c r="AI887" i="14"/>
  <c r="AE887" i="14" s="1"/>
  <c r="AI642" i="14"/>
  <c r="AN51" i="14"/>
  <c r="AI51" i="14"/>
  <c r="AE51" i="14" s="1"/>
  <c r="AE345" i="14"/>
  <c r="AM345" i="14"/>
  <c r="AK484" i="14"/>
  <c r="AK882" i="14"/>
  <c r="AK257" i="14"/>
  <c r="AJ725" i="14"/>
  <c r="AI725" i="14"/>
  <c r="AM725" i="14" s="1"/>
  <c r="AI683" i="14"/>
  <c r="AE683" i="14" s="1"/>
  <c r="AJ683" i="14"/>
  <c r="AI985" i="14"/>
  <c r="AE985" i="14" s="1"/>
  <c r="AJ985" i="14"/>
  <c r="AI862" i="14"/>
  <c r="AE862" i="14" s="1"/>
  <c r="AI681" i="14"/>
  <c r="AE681" i="14" s="1"/>
  <c r="AI953" i="14"/>
  <c r="AE953" i="14" s="1"/>
  <c r="AI450" i="14"/>
  <c r="AE450" i="14" s="1"/>
  <c r="AI998" i="14"/>
  <c r="AE998" i="14" s="1"/>
  <c r="AG998" i="14"/>
  <c r="AI774" i="14"/>
  <c r="AE774" i="14" s="1"/>
  <c r="AK905" i="14"/>
  <c r="AK397" i="14"/>
  <c r="AK39" i="14"/>
  <c r="AK176" i="14"/>
  <c r="AJ71" i="14"/>
  <c r="AI71" i="14"/>
  <c r="AE71" i="14" s="1"/>
  <c r="AE233" i="14"/>
  <c r="AL543" i="14"/>
  <c r="AN543" i="14" s="1"/>
  <c r="AL639" i="14"/>
  <c r="AL539" i="14"/>
  <c r="AN539" i="14" s="1"/>
  <c r="AL547" i="14"/>
  <c r="AN547" i="14" s="1"/>
  <c r="AL643" i="14"/>
  <c r="AN643" i="14" s="1"/>
  <c r="AL535" i="14"/>
  <c r="AL544" i="14"/>
  <c r="AN544" i="14" s="1"/>
  <c r="AL548" i="14"/>
  <c r="AN548" i="14" s="1"/>
  <c r="AL636" i="14"/>
  <c r="AN636" i="14" s="1"/>
  <c r="AL648" i="14"/>
  <c r="AN648" i="14" s="1"/>
  <c r="AL653" i="14"/>
  <c r="AN653" i="14" s="1"/>
  <c r="AL505" i="14"/>
  <c r="AN505" i="14" s="1"/>
  <c r="AL306" i="14"/>
  <c r="AN306" i="14" s="1"/>
  <c r="AL406" i="14"/>
  <c r="AL153" i="14"/>
  <c r="AN153" i="14" s="1"/>
  <c r="AL518" i="14"/>
  <c r="AL527" i="14"/>
  <c r="AN527" i="14" s="1"/>
  <c r="AL255" i="14"/>
  <c r="AN255" i="14" s="1"/>
  <c r="H17" i="3"/>
  <c r="AH712" i="14"/>
  <c r="AG712" i="14" s="1"/>
  <c r="AH574" i="14"/>
  <c r="AH841" i="14"/>
  <c r="AH1031" i="14"/>
  <c r="AG1031" i="14" s="1"/>
  <c r="AH713" i="14"/>
  <c r="AG713" i="14" s="1"/>
  <c r="AH1032" i="14"/>
  <c r="AG1032" i="14" s="1"/>
  <c r="AH366" i="14"/>
  <c r="AH840" i="14"/>
  <c r="AG840" i="14" s="1"/>
  <c r="AH714" i="14"/>
  <c r="AG714" i="14" s="1"/>
  <c r="AH842" i="14"/>
  <c r="AG842" i="14" s="1"/>
  <c r="AH976" i="14"/>
  <c r="AH293" i="14"/>
  <c r="AH365" i="14"/>
  <c r="AH626" i="14"/>
  <c r="AG626" i="14" s="1"/>
  <c r="AH1033" i="14"/>
  <c r="AH1034" i="14"/>
  <c r="AE291" i="14"/>
  <c r="AE221" i="14"/>
  <c r="S14" i="15"/>
  <c r="AE14" i="15" s="1"/>
  <c r="S10" i="15"/>
  <c r="AE10" i="15" s="1"/>
  <c r="AI149" i="14"/>
  <c r="AE149" i="14" s="1"/>
  <c r="AJ149" i="14"/>
  <c r="AI456" i="14"/>
  <c r="AE456" i="14" s="1"/>
  <c r="AI369" i="14"/>
  <c r="AM369" i="14" s="1"/>
  <c r="AJ369" i="14"/>
  <c r="AI442" i="14"/>
  <c r="AE442" i="14" s="1"/>
  <c r="AI627" i="14"/>
  <c r="AJ627" i="14"/>
  <c r="AE22" i="14"/>
  <c r="AN225" i="14"/>
  <c r="AI225" i="14"/>
  <c r="AE225" i="14" s="1"/>
  <c r="AG225" i="14"/>
  <c r="AI609" i="14"/>
  <c r="AG11" i="15"/>
  <c r="AG9" i="15"/>
  <c r="AG21" i="14"/>
  <c r="S35" i="15"/>
  <c r="AE35" i="15" s="1"/>
  <c r="AN199" i="14"/>
  <c r="AI199" i="14"/>
  <c r="AG199" i="14"/>
  <c r="AL772" i="14"/>
  <c r="AL615" i="14"/>
  <c r="AL605" i="14"/>
  <c r="AN605" i="14" s="1"/>
  <c r="AL606" i="14"/>
  <c r="AN606" i="14" s="1"/>
  <c r="AL613" i="14"/>
  <c r="AN613" i="14" s="1"/>
  <c r="AL617" i="14"/>
  <c r="AN617" i="14" s="1"/>
  <c r="AL767" i="14"/>
  <c r="AN767" i="14" s="1"/>
  <c r="AL621" i="14"/>
  <c r="AN621" i="14" s="1"/>
  <c r="AL168" i="14"/>
  <c r="AN168" i="14" s="1"/>
  <c r="AL449" i="14"/>
  <c r="AN449" i="14" s="1"/>
  <c r="AL176" i="14"/>
  <c r="AN176" i="14" s="1"/>
  <c r="AL167" i="14"/>
  <c r="AN167" i="14" s="1"/>
  <c r="AL464" i="14"/>
  <c r="AN464" i="14" s="1"/>
  <c r="AL177" i="14"/>
  <c r="AN177" i="14" s="1"/>
  <c r="AL600" i="14"/>
  <c r="AN600" i="14" s="1"/>
  <c r="AL598" i="14"/>
  <c r="AN598" i="14" s="1"/>
  <c r="AL162" i="14"/>
  <c r="AN162" i="14" s="1"/>
  <c r="AL419" i="14"/>
  <c r="AN419" i="14" s="1"/>
  <c r="AL180" i="14"/>
  <c r="AN180" i="14" s="1"/>
  <c r="AL175" i="14"/>
  <c r="AL166" i="14"/>
  <c r="AN166" i="14" s="1"/>
  <c r="AL161" i="14"/>
  <c r="AN161" i="14" s="1"/>
  <c r="AL165" i="14"/>
  <c r="AN165" i="14" s="1"/>
  <c r="AF73" i="15"/>
  <c r="AG69" i="15"/>
  <c r="AI766" i="14"/>
  <c r="AE766" i="14" s="1"/>
  <c r="AK333" i="14"/>
  <c r="AK286" i="14"/>
  <c r="AK73" i="14"/>
  <c r="AK648" i="14"/>
  <c r="AK85" i="14"/>
  <c r="AK63" i="14"/>
  <c r="AK507" i="14"/>
  <c r="AK107" i="14"/>
  <c r="AK24" i="14"/>
  <c r="P13" i="3"/>
  <c r="P14" i="3" s="1"/>
  <c r="P15" i="3" s="1"/>
  <c r="P16" i="3" s="1"/>
  <c r="P17" i="3" s="1"/>
  <c r="P18" i="3" s="1"/>
  <c r="P19" i="3" s="1"/>
  <c r="P20" i="3" s="1"/>
  <c r="P21" i="3" s="1"/>
  <c r="P22" i="3" s="1"/>
  <c r="P23" i="3" s="1"/>
  <c r="P24" i="3" s="1"/>
  <c r="P25" i="3" s="1"/>
  <c r="AO149" i="14"/>
  <c r="AP149" i="14" s="1"/>
  <c r="AO133" i="14"/>
  <c r="AP133" i="14" s="1"/>
  <c r="AI30" i="14"/>
  <c r="AE30" i="14" s="1"/>
  <c r="AJ30" i="14"/>
  <c r="AN45" i="14"/>
  <c r="AI45" i="14"/>
  <c r="AE45" i="14" s="1"/>
  <c r="AG608" i="14"/>
  <c r="AI893" i="14"/>
  <c r="AE893" i="14" s="1"/>
  <c r="AI1014" i="14"/>
  <c r="AE1014" i="14" s="1"/>
  <c r="AI962" i="14"/>
  <c r="AE962" i="14" s="1"/>
  <c r="AI312" i="14"/>
  <c r="AE312" i="14" s="1"/>
  <c r="AJ312" i="14"/>
  <c r="AJ553" i="14"/>
  <c r="AI553" i="14"/>
  <c r="AE553" i="14" s="1"/>
  <c r="AI978" i="14"/>
  <c r="AJ547" i="14"/>
  <c r="AI237" i="14"/>
  <c r="AJ237" i="14"/>
  <c r="AJ621" i="14"/>
  <c r="AI779" i="14"/>
  <c r="AE779" i="14" s="1"/>
  <c r="AG779" i="14"/>
  <c r="AN47" i="14"/>
  <c r="AI47" i="14"/>
  <c r="AE47" i="14" s="1"/>
  <c r="AG47" i="14"/>
  <c r="AA6" i="15"/>
  <c r="AN20" i="14"/>
  <c r="AI20" i="14"/>
  <c r="AG20" i="14"/>
  <c r="AN121" i="14"/>
  <c r="AI121" i="14"/>
  <c r="AE121" i="14" s="1"/>
  <c r="AE855" i="14"/>
  <c r="AL54" i="14"/>
  <c r="S26" i="15"/>
  <c r="AE26" i="15" s="1"/>
  <c r="D62" i="3"/>
  <c r="D67" i="3" s="1"/>
  <c r="D72" i="3" s="1"/>
  <c r="V71" i="15"/>
  <c r="V56" i="15"/>
  <c r="V58" i="15"/>
  <c r="V27" i="15"/>
  <c r="V66" i="15"/>
  <c r="D53" i="3"/>
  <c r="V51" i="15"/>
  <c r="V37" i="15"/>
  <c r="V45" i="15"/>
  <c r="AE310" i="14"/>
  <c r="AE134" i="14"/>
  <c r="AK126" i="14"/>
  <c r="AK57" i="14"/>
  <c r="AK256" i="14"/>
  <c r="AI100" i="14"/>
  <c r="AE100" i="14" s="1"/>
  <c r="AG100" i="14"/>
  <c r="AJ100" i="14"/>
  <c r="AA55" i="15"/>
  <c r="S38" i="15"/>
  <c r="AE38" i="15" s="1"/>
  <c r="AG32" i="15"/>
  <c r="AD32" i="15"/>
  <c r="AF32" i="15"/>
  <c r="Y32" i="15"/>
  <c r="AM589" i="14"/>
  <c r="AQ589" i="14" s="1"/>
  <c r="AG8" i="15"/>
  <c r="AN142" i="14"/>
  <c r="AI142" i="14"/>
  <c r="AN807" i="14"/>
  <c r="AI807" i="14"/>
  <c r="AE807" i="14" s="1"/>
  <c r="AE56" i="14"/>
  <c r="AD73" i="15"/>
  <c r="V30" i="15"/>
  <c r="V9" i="15"/>
  <c r="V59" i="15"/>
  <c r="V73" i="15"/>
  <c r="D60" i="3"/>
  <c r="D65" i="3" s="1"/>
  <c r="D70" i="3" s="1"/>
  <c r="AI616" i="14"/>
  <c r="AJ616" i="14"/>
  <c r="AI23" i="14"/>
  <c r="AE23" i="14" s="1"/>
  <c r="AK99" i="14"/>
  <c r="AK53" i="14"/>
  <c r="AE1092" i="14"/>
  <c r="D51" i="3"/>
  <c r="D56" i="3" s="1"/>
  <c r="D61" i="3" s="1"/>
  <c r="V14" i="15"/>
  <c r="V35" i="15"/>
  <c r="V33" i="15"/>
  <c r="AN445" i="14"/>
  <c r="AI445" i="14"/>
  <c r="AE445" i="14" s="1"/>
  <c r="AL14" i="14"/>
  <c r="AL16" i="14"/>
  <c r="AL15" i="14"/>
  <c r="B11" i="5"/>
  <c r="Z78" i="15"/>
  <c r="Z43" i="15"/>
  <c r="AA43" i="15" s="1"/>
  <c r="Z72" i="15"/>
  <c r="AH72" i="15" s="1"/>
  <c r="Z50" i="15"/>
  <c r="AA50" i="15" s="1"/>
  <c r="AI75" i="15"/>
  <c r="AH75" i="15"/>
  <c r="AI608" i="14"/>
  <c r="AE608" i="14" s="1"/>
  <c r="AI358" i="14"/>
  <c r="AE358" i="14" s="1"/>
  <c r="AJ358" i="14"/>
  <c r="AI301" i="14"/>
  <c r="AE301" i="14" s="1"/>
  <c r="AI738" i="14"/>
  <c r="AE738" i="14" s="1"/>
  <c r="AI1052" i="14"/>
  <c r="AE1052" i="14" s="1"/>
  <c r="AJ791" i="14"/>
  <c r="AI791" i="14"/>
  <c r="AE791" i="14" s="1"/>
  <c r="AI624" i="14"/>
  <c r="AE624" i="14" s="1"/>
  <c r="AK1059" i="14"/>
  <c r="AK1060" i="14"/>
  <c r="AK1036" i="14"/>
  <c r="AK342" i="14"/>
  <c r="AK717" i="14"/>
  <c r="AK913" i="14"/>
  <c r="AK744" i="14"/>
  <c r="AK719" i="14"/>
  <c r="AK670" i="14"/>
  <c r="AK344" i="14"/>
  <c r="AK1049" i="14"/>
  <c r="AK576" i="14"/>
  <c r="AK844" i="14"/>
  <c r="AK948" i="14"/>
  <c r="AK789" i="14"/>
  <c r="AK748" i="14"/>
  <c r="AK272" i="14"/>
  <c r="AK981" i="14"/>
  <c r="AK949" i="14"/>
  <c r="AK343" i="14"/>
  <c r="AK270" i="14"/>
  <c r="AK867" i="14"/>
  <c r="AK348" i="14"/>
  <c r="AK278" i="14"/>
  <c r="AK821" i="14"/>
  <c r="AK426" i="14"/>
  <c r="AK983" i="14"/>
  <c r="AK592" i="14"/>
  <c r="AI41" i="14"/>
  <c r="AE41" i="14" s="1"/>
  <c r="AJ41" i="14"/>
  <c r="AI122" i="14"/>
  <c r="AE122" i="14" s="1"/>
  <c r="AJ122" i="14"/>
  <c r="AJ439" i="14"/>
  <c r="AI1057" i="14"/>
  <c r="AE1057" i="14" s="1"/>
  <c r="AN55" i="14"/>
  <c r="AI55" i="14"/>
  <c r="AE55" i="14" s="1"/>
  <c r="AG55" i="14"/>
  <c r="I16" i="3"/>
  <c r="Y8" i="15" l="1"/>
  <c r="AD8" i="15"/>
  <c r="V309" i="5"/>
  <c r="W305" i="5"/>
  <c r="W310" i="5"/>
  <c r="V314" i="5"/>
  <c r="V307" i="5"/>
  <c r="W303" i="5"/>
  <c r="V308" i="5"/>
  <c r="W304" i="5"/>
  <c r="AI547" i="14"/>
  <c r="AE547" i="14" s="1"/>
  <c r="AI621" i="14"/>
  <c r="AE621" i="14" s="1"/>
  <c r="AE725" i="14"/>
  <c r="AQ725" i="14" s="1"/>
  <c r="AE369" i="14"/>
  <c r="AQ369" i="14" s="1"/>
  <c r="AQ345" i="14"/>
  <c r="AI343" i="14"/>
  <c r="AE343" i="14" s="1"/>
  <c r="AJ343" i="14"/>
  <c r="AI719" i="14"/>
  <c r="AM719" i="14" s="1"/>
  <c r="AK1058" i="14"/>
  <c r="AK680" i="14"/>
  <c r="AK455" i="14"/>
  <c r="AK302" i="14"/>
  <c r="AK1033" i="14"/>
  <c r="AK365" i="14"/>
  <c r="AK755" i="14"/>
  <c r="AK382" i="14"/>
  <c r="AK946" i="14"/>
  <c r="AK241" i="14"/>
  <c r="AK421" i="14"/>
  <c r="AK240" i="14"/>
  <c r="AK585" i="14"/>
  <c r="AK308" i="14"/>
  <c r="AK155" i="14"/>
  <c r="AK873" i="14"/>
  <c r="AK502" i="14"/>
  <c r="AK841" i="14"/>
  <c r="AK633" i="14"/>
  <c r="AK1034" i="14"/>
  <c r="AK1055" i="14"/>
  <c r="AK711" i="14"/>
  <c r="AK516" i="14"/>
  <c r="AK811" i="14"/>
  <c r="AK319" i="14"/>
  <c r="AK976" i="14"/>
  <c r="AK574" i="14"/>
  <c r="AK292" i="14"/>
  <c r="AK316" i="14"/>
  <c r="AK856" i="14"/>
  <c r="AK1091" i="14"/>
  <c r="AK573" i="14"/>
  <c r="AK448" i="14"/>
  <c r="AK366" i="14"/>
  <c r="AK166" i="14"/>
  <c r="B12" i="5"/>
  <c r="Z37" i="15"/>
  <c r="AA37" i="15" s="1"/>
  <c r="AN14" i="14"/>
  <c r="AG14" i="14"/>
  <c r="AI14" i="14"/>
  <c r="D75" i="3"/>
  <c r="D80" i="3" s="1"/>
  <c r="D85" i="3" s="1"/>
  <c r="D90" i="3" s="1"/>
  <c r="D95" i="3" s="1"/>
  <c r="D100" i="3" s="1"/>
  <c r="D105" i="3" s="1"/>
  <c r="V64" i="15"/>
  <c r="V13" i="15"/>
  <c r="AH32" i="15"/>
  <c r="AI32" i="15"/>
  <c r="AI256" i="14"/>
  <c r="AE256" i="14" s="1"/>
  <c r="AG256" i="14"/>
  <c r="D77" i="3"/>
  <c r="V74" i="15"/>
  <c r="V21" i="15"/>
  <c r="AL43" i="14"/>
  <c r="AL13" i="14"/>
  <c r="AL44" i="14"/>
  <c r="AL42" i="14"/>
  <c r="AI63" i="14"/>
  <c r="AJ63" i="14"/>
  <c r="AJ286" i="14"/>
  <c r="AN772" i="14"/>
  <c r="AI772" i="14"/>
  <c r="AE772" i="14" s="1"/>
  <c r="AE627" i="14"/>
  <c r="AM627" i="14"/>
  <c r="AI882" i="14"/>
  <c r="AG882" i="14"/>
  <c r="AN50" i="14"/>
  <c r="AI50" i="14"/>
  <c r="AA8" i="15"/>
  <c r="AE334" i="14"/>
  <c r="AM334" i="14"/>
  <c r="AI167" i="14"/>
  <c r="AE167" i="14" s="1"/>
  <c r="T20" i="15"/>
  <c r="AC20" i="15" s="1"/>
  <c r="AI278" i="14"/>
  <c r="AE278" i="14" s="1"/>
  <c r="AI576" i="14"/>
  <c r="AE576" i="14" s="1"/>
  <c r="AJ576" i="14"/>
  <c r="AI983" i="14"/>
  <c r="AE983" i="14" s="1"/>
  <c r="AJ348" i="14"/>
  <c r="AI348" i="14"/>
  <c r="AE348" i="14" s="1"/>
  <c r="AI949" i="14"/>
  <c r="AE949" i="14" s="1"/>
  <c r="AI789" i="14"/>
  <c r="AE789" i="14" s="1"/>
  <c r="AJ789" i="14"/>
  <c r="AI1049" i="14"/>
  <c r="AE1049" i="14" s="1"/>
  <c r="AI744" i="14"/>
  <c r="AE744" i="14" s="1"/>
  <c r="AJ744" i="14"/>
  <c r="AJ1036" i="14"/>
  <c r="AI1036" i="14"/>
  <c r="AE1036" i="14" s="1"/>
  <c r="AA72" i="15"/>
  <c r="AD72" i="15"/>
  <c r="AF72" i="15"/>
  <c r="Y72" i="15"/>
  <c r="AI53" i="14"/>
  <c r="AE53" i="14" s="1"/>
  <c r="AJ53" i="14"/>
  <c r="AG53" i="14"/>
  <c r="AE142" i="14"/>
  <c r="AI72" i="15"/>
  <c r="AI8" i="15"/>
  <c r="AH8" i="15"/>
  <c r="AI57" i="14"/>
  <c r="AE57" i="14" s="1"/>
  <c r="AJ57" i="14"/>
  <c r="AG57" i="14"/>
  <c r="AI24" i="14"/>
  <c r="AE24" i="14" s="1"/>
  <c r="AJ24" i="14"/>
  <c r="AJ85" i="14"/>
  <c r="AJ333" i="14"/>
  <c r="AN175" i="14"/>
  <c r="AI175" i="14"/>
  <c r="AE175" i="14" s="1"/>
  <c r="AL645" i="14"/>
  <c r="AN645" i="14" s="1"/>
  <c r="AL440" i="14"/>
  <c r="AL436" i="14"/>
  <c r="AN436" i="14" s="1"/>
  <c r="AL538" i="14"/>
  <c r="AN538" i="14" s="1"/>
  <c r="AL546" i="14"/>
  <c r="AN546" i="14" s="1"/>
  <c r="AL433" i="14"/>
  <c r="AN433" i="14" s="1"/>
  <c r="AL439" i="14"/>
  <c r="AL534" i="14"/>
  <c r="AL533" i="14"/>
  <c r="AN533" i="14" s="1"/>
  <c r="AL532" i="14"/>
  <c r="AN532" i="14" s="1"/>
  <c r="AL545" i="14"/>
  <c r="AN545" i="14" s="1"/>
  <c r="AL635" i="14"/>
  <c r="AL647" i="14"/>
  <c r="AL155" i="14"/>
  <c r="AN155" i="14" s="1"/>
  <c r="AL409" i="14"/>
  <c r="AN409" i="14" s="1"/>
  <c r="AL509" i="14"/>
  <c r="AN509" i="14" s="1"/>
  <c r="AL506" i="14"/>
  <c r="AN506" i="14" s="1"/>
  <c r="AL507" i="14"/>
  <c r="AN507" i="14" s="1"/>
  <c r="AL528" i="14"/>
  <c r="AN528" i="14" s="1"/>
  <c r="AE609" i="14"/>
  <c r="AN406" i="14"/>
  <c r="AI406" i="14"/>
  <c r="AE406" i="14" s="1"/>
  <c r="AN535" i="14"/>
  <c r="AI535" i="14"/>
  <c r="AE535" i="14" s="1"/>
  <c r="AN639" i="14"/>
  <c r="AI639" i="14"/>
  <c r="AE639" i="14" s="1"/>
  <c r="AG905" i="14"/>
  <c r="AI905" i="14"/>
  <c r="AE905" i="14" s="1"/>
  <c r="AJ484" i="14"/>
  <c r="D69" i="3"/>
  <c r="D74" i="3" s="1"/>
  <c r="D79" i="3" s="1"/>
  <c r="V32" i="15"/>
  <c r="V55" i="15"/>
  <c r="V49" i="15"/>
  <c r="Y37" i="16"/>
  <c r="V52" i="15"/>
  <c r="V31" i="15"/>
  <c r="V53" i="15"/>
  <c r="V10" i="15"/>
  <c r="AB33" i="15"/>
  <c r="B17" i="3"/>
  <c r="U23" i="15"/>
  <c r="AB23" i="15" s="1"/>
  <c r="U58" i="15"/>
  <c r="AB58" i="15" s="1"/>
  <c r="U63" i="15"/>
  <c r="AB63" i="15" s="1"/>
  <c r="U68" i="15"/>
  <c r="AB68" i="15" s="1"/>
  <c r="U37" i="15"/>
  <c r="AB37" i="15" s="1"/>
  <c r="U40" i="15"/>
  <c r="AB40" i="15" s="1"/>
  <c r="U57" i="15"/>
  <c r="AB57" i="15" s="1"/>
  <c r="U67" i="15"/>
  <c r="AB67" i="15" s="1"/>
  <c r="AJ592" i="14"/>
  <c r="AI592" i="14"/>
  <c r="AE592" i="14" s="1"/>
  <c r="AI748" i="14"/>
  <c r="AE748" i="14" s="1"/>
  <c r="AI342" i="14"/>
  <c r="AM342" i="14" s="1"/>
  <c r="AJ342" i="14"/>
  <c r="AI426" i="14"/>
  <c r="AE426" i="14" s="1"/>
  <c r="AI867" i="14"/>
  <c r="AE867" i="14" s="1"/>
  <c r="AJ981" i="14"/>
  <c r="AI981" i="14"/>
  <c r="AE981" i="14" s="1"/>
  <c r="AI948" i="14"/>
  <c r="AE948" i="14" s="1"/>
  <c r="AJ948" i="14"/>
  <c r="AJ344" i="14"/>
  <c r="AI344" i="14"/>
  <c r="AE344" i="14" s="1"/>
  <c r="AI913" i="14"/>
  <c r="AE913" i="14" s="1"/>
  <c r="AJ913" i="14"/>
  <c r="AJ1060" i="14"/>
  <c r="AI1060" i="14"/>
  <c r="AE1060" i="14" s="1"/>
  <c r="AN15" i="14"/>
  <c r="AI15" i="14"/>
  <c r="AI99" i="14"/>
  <c r="AE99" i="14" s="1"/>
  <c r="AJ99" i="14"/>
  <c r="S21" i="15"/>
  <c r="AE21" i="15" s="1"/>
  <c r="AJ126" i="14"/>
  <c r="AI126" i="14"/>
  <c r="AE126" i="14" s="1"/>
  <c r="D58" i="3"/>
  <c r="D63" i="3" s="1"/>
  <c r="D68" i="3" s="1"/>
  <c r="V42" i="15"/>
  <c r="AB42" i="15" s="1"/>
  <c r="V26" i="15"/>
  <c r="S45" i="15"/>
  <c r="AE45" i="15" s="1"/>
  <c r="AE237" i="14"/>
  <c r="AE978" i="14"/>
  <c r="AJ107" i="14"/>
  <c r="AI648" i="14"/>
  <c r="AE648" i="14" s="1"/>
  <c r="AK883" i="14"/>
  <c r="AK545" i="14"/>
  <c r="AK886" i="14"/>
  <c r="AK530" i="14"/>
  <c r="AK288" i="14"/>
  <c r="AK262" i="14"/>
  <c r="AK436" i="14"/>
  <c r="AK651" i="14"/>
  <c r="AK533" i="14"/>
  <c r="AK653" i="14"/>
  <c r="AK196" i="14"/>
  <c r="AK923" i="14"/>
  <c r="AK305" i="14"/>
  <c r="AK98" i="14"/>
  <c r="S50" i="15"/>
  <c r="AE50" i="15" s="1"/>
  <c r="AI176" i="14"/>
  <c r="AJ176" i="14"/>
  <c r="AK1061" i="14"/>
  <c r="AK493" i="14"/>
  <c r="AK532" i="14"/>
  <c r="AK491" i="14"/>
  <c r="AK542" i="14"/>
  <c r="AK330" i="14"/>
  <c r="AK400" i="14"/>
  <c r="AK544" i="14"/>
  <c r="AA51" i="15"/>
  <c r="B39" i="5"/>
  <c r="Z33" i="15"/>
  <c r="AA33" i="15" s="1"/>
  <c r="AN12" i="14"/>
  <c r="AI12" i="14"/>
  <c r="AE12" i="14" s="1"/>
  <c r="AE784" i="14"/>
  <c r="AI821" i="14"/>
  <c r="AE821" i="14" s="1"/>
  <c r="AJ270" i="14"/>
  <c r="AI272" i="14"/>
  <c r="AE272" i="14" s="1"/>
  <c r="AJ272" i="14"/>
  <c r="AI844" i="14"/>
  <c r="AE844" i="14" s="1"/>
  <c r="AJ670" i="14"/>
  <c r="AI670" i="14"/>
  <c r="AI717" i="14"/>
  <c r="AJ717" i="14"/>
  <c r="AI1059" i="14"/>
  <c r="AE1059" i="14" s="1"/>
  <c r="AJ1059" i="14"/>
  <c r="AA78" i="15"/>
  <c r="Y78" i="15"/>
  <c r="AD78" i="15"/>
  <c r="AF78" i="15"/>
  <c r="AI78" i="15"/>
  <c r="AH78" i="15"/>
  <c r="AN16" i="14"/>
  <c r="AG16" i="14"/>
  <c r="AI16" i="14"/>
  <c r="D66" i="3"/>
  <c r="V62" i="15"/>
  <c r="V36" i="15"/>
  <c r="V8" i="15"/>
  <c r="AE616" i="14"/>
  <c r="AM616" i="14"/>
  <c r="AK101" i="14"/>
  <c r="AK594" i="14"/>
  <c r="AN54" i="14"/>
  <c r="AG54" i="14"/>
  <c r="AI54" i="14"/>
  <c r="AE54" i="14" s="1"/>
  <c r="AE20" i="14"/>
  <c r="AJ73" i="14"/>
  <c r="AI73" i="14"/>
  <c r="AE73" i="14" s="1"/>
  <c r="AN615" i="14"/>
  <c r="AI615" i="14"/>
  <c r="AE615" i="14" s="1"/>
  <c r="AE199" i="14"/>
  <c r="S37" i="15"/>
  <c r="AE37" i="15" s="1"/>
  <c r="S18" i="15"/>
  <c r="AE18" i="15" s="1"/>
  <c r="H18" i="3"/>
  <c r="AH1059" i="14"/>
  <c r="AG1059" i="14" s="1"/>
  <c r="AH88" i="14"/>
  <c r="AG88" i="14" s="1"/>
  <c r="AH342" i="14"/>
  <c r="AG342" i="14" s="1"/>
  <c r="AH575" i="14"/>
  <c r="AG575" i="14" s="1"/>
  <c r="AH715" i="14"/>
  <c r="AG715" i="14" s="1"/>
  <c r="AH1081" i="14"/>
  <c r="AG1081" i="14" s="1"/>
  <c r="AH1065" i="14"/>
  <c r="AG1065" i="14" s="1"/>
  <c r="AH1009" i="14"/>
  <c r="AH913" i="14"/>
  <c r="AG913" i="14" s="1"/>
  <c r="AH843" i="14"/>
  <c r="AG843" i="14" s="1"/>
  <c r="AH341" i="14"/>
  <c r="AH343" i="14"/>
  <c r="AG343" i="14" s="1"/>
  <c r="AH274" i="14"/>
  <c r="AG274" i="14" s="1"/>
  <c r="AH669" i="14"/>
  <c r="AG669" i="14" s="1"/>
  <c r="AH716" i="14"/>
  <c r="AG716" i="14" s="1"/>
  <c r="AH977" i="14"/>
  <c r="AG977" i="14" s="1"/>
  <c r="AH1066" i="14"/>
  <c r="AG1066" i="14" s="1"/>
  <c r="AH1010" i="14"/>
  <c r="AG1010" i="14" s="1"/>
  <c r="AH1079" i="14"/>
  <c r="AG1079" i="14" s="1"/>
  <c r="AH1080" i="14"/>
  <c r="AG1080" i="14" s="1"/>
  <c r="AN518" i="14"/>
  <c r="AI518" i="14"/>
  <c r="AE518" i="14" s="1"/>
  <c r="AL640" i="14"/>
  <c r="AL541" i="14"/>
  <c r="AN541" i="14" s="1"/>
  <c r="AL403" i="14"/>
  <c r="AN403" i="14" s="1"/>
  <c r="AL402" i="14"/>
  <c r="AN402" i="14" s="1"/>
  <c r="AL536" i="14"/>
  <c r="AN536" i="14" s="1"/>
  <c r="AL537" i="14"/>
  <c r="AN537" i="14" s="1"/>
  <c r="AL542" i="14"/>
  <c r="AN542" i="14" s="1"/>
  <c r="AL638" i="14"/>
  <c r="AN638" i="14" s="1"/>
  <c r="AL138" i="14"/>
  <c r="AN138" i="14" s="1"/>
  <c r="AL281" i="14"/>
  <c r="AN281" i="14" s="1"/>
  <c r="AL144" i="14"/>
  <c r="AN144" i="14" s="1"/>
  <c r="AL212" i="14"/>
  <c r="AN212" i="14" s="1"/>
  <c r="AL143" i="14"/>
  <c r="AL276" i="14"/>
  <c r="AN276" i="14" s="1"/>
  <c r="AL145" i="14"/>
  <c r="AN145" i="14" s="1"/>
  <c r="AL139" i="14"/>
  <c r="AN139" i="14" s="1"/>
  <c r="AI39" i="14"/>
  <c r="AE39" i="14" s="1"/>
  <c r="AJ39" i="14"/>
  <c r="AG39" i="14"/>
  <c r="AI257" i="14"/>
  <c r="AE257" i="14" s="1"/>
  <c r="AJ257" i="14"/>
  <c r="AE642" i="14"/>
  <c r="AI31" i="15"/>
  <c r="AH31" i="15"/>
  <c r="B50" i="5"/>
  <c r="Z24" i="15"/>
  <c r="Z22" i="15"/>
  <c r="AA22" i="15" s="1"/>
  <c r="T51" i="15"/>
  <c r="AC51" i="15" s="1"/>
  <c r="T48" i="15"/>
  <c r="AC48" i="15" s="1"/>
  <c r="AN19" i="14"/>
  <c r="AG19" i="14"/>
  <c r="AI19" i="14"/>
  <c r="AF59" i="15"/>
  <c r="Y59" i="15"/>
  <c r="AD59" i="15"/>
  <c r="AG59" i="15"/>
  <c r="I17" i="3"/>
  <c r="V312" i="5" l="1"/>
  <c r="W308" i="5"/>
  <c r="W307" i="5"/>
  <c r="V311" i="5"/>
  <c r="W314" i="5"/>
  <c r="V318" i="5"/>
  <c r="W309" i="5"/>
  <c r="V313" i="5"/>
  <c r="AL72" i="15"/>
  <c r="AI507" i="14"/>
  <c r="AE507" i="14" s="1"/>
  <c r="AQ616" i="14"/>
  <c r="AE719" i="14"/>
  <c r="AQ719" i="14" s="1"/>
  <c r="AG544" i="14"/>
  <c r="AI544" i="14"/>
  <c r="AE544" i="14" s="1"/>
  <c r="AJ491" i="14"/>
  <c r="AK492" i="14"/>
  <c r="AK159" i="14"/>
  <c r="AK487" i="14"/>
  <c r="AK332" i="14"/>
  <c r="AK488" i="14"/>
  <c r="AK485" i="14"/>
  <c r="AK271" i="14"/>
  <c r="AJ196" i="14"/>
  <c r="AI436" i="14"/>
  <c r="AE436" i="14" s="1"/>
  <c r="AJ436" i="14"/>
  <c r="AG436" i="14"/>
  <c r="AI886" i="14"/>
  <c r="AE886" i="14" s="1"/>
  <c r="D84" i="3"/>
  <c r="D89" i="3" s="1"/>
  <c r="D94" i="3" s="1"/>
  <c r="D99" i="3" s="1"/>
  <c r="D104" i="3" s="1"/>
  <c r="V44" i="15"/>
  <c r="AN635" i="14"/>
  <c r="AI635" i="14"/>
  <c r="AE635" i="14" s="1"/>
  <c r="AN534" i="14"/>
  <c r="AI534" i="14"/>
  <c r="AL637" i="14"/>
  <c r="AN637" i="14" s="1"/>
  <c r="AL488" i="14"/>
  <c r="AN488" i="14" s="1"/>
  <c r="AL400" i="14"/>
  <c r="AN400" i="14" s="1"/>
  <c r="AL270" i="14"/>
  <c r="AL137" i="14"/>
  <c r="AN137" i="14" s="1"/>
  <c r="AL209" i="14"/>
  <c r="AN209" i="14" s="1"/>
  <c r="AL511" i="14"/>
  <c r="AL363" i="14"/>
  <c r="AN363" i="14" s="1"/>
  <c r="AL96" i="14"/>
  <c r="AN96" i="14" s="1"/>
  <c r="AL95" i="14"/>
  <c r="AL146" i="14"/>
  <c r="AN146" i="14" s="1"/>
  <c r="AL135" i="14"/>
  <c r="AL362" i="14"/>
  <c r="AN362" i="14" s="1"/>
  <c r="AE63" i="14"/>
  <c r="AM63" i="14"/>
  <c r="AN43" i="14"/>
  <c r="AI43" i="14"/>
  <c r="AE43" i="14" s="1"/>
  <c r="D82" i="3"/>
  <c r="D87" i="3" s="1"/>
  <c r="D92" i="3" s="1"/>
  <c r="D97" i="3" s="1"/>
  <c r="D102" i="3" s="1"/>
  <c r="D107" i="3" s="1"/>
  <c r="V25" i="15"/>
  <c r="AI448" i="14"/>
  <c r="AE448" i="14" s="1"/>
  <c r="AJ316" i="14"/>
  <c r="AI316" i="14"/>
  <c r="AE316" i="14" s="1"/>
  <c r="AI319" i="14"/>
  <c r="AE319" i="14" s="1"/>
  <c r="AI1055" i="14"/>
  <c r="AE1055" i="14" s="1"/>
  <c r="AI502" i="14"/>
  <c r="AE502" i="14" s="1"/>
  <c r="AJ502" i="14"/>
  <c r="AI585" i="14"/>
  <c r="AE585" i="14" s="1"/>
  <c r="AI946" i="14"/>
  <c r="AE946" i="14" s="1"/>
  <c r="AJ946" i="14"/>
  <c r="AI1033" i="14"/>
  <c r="AE1033" i="14" s="1"/>
  <c r="AG1033" i="14"/>
  <c r="AI1058" i="14"/>
  <c r="AE1058" i="14" s="1"/>
  <c r="AA24" i="15"/>
  <c r="D71" i="3"/>
  <c r="D76" i="3" s="1"/>
  <c r="D81" i="3" s="1"/>
  <c r="D86" i="3" s="1"/>
  <c r="D91" i="3" s="1"/>
  <c r="D96" i="3" s="1"/>
  <c r="D101" i="3" s="1"/>
  <c r="D106" i="3" s="1"/>
  <c r="V16" i="15"/>
  <c r="V20" i="15"/>
  <c r="AE717" i="14"/>
  <c r="AM717" i="14"/>
  <c r="AJ400" i="14"/>
  <c r="AJ532" i="14"/>
  <c r="AI532" i="14"/>
  <c r="AE532" i="14" s="1"/>
  <c r="AJ98" i="14"/>
  <c r="AI653" i="14"/>
  <c r="AE653" i="14" s="1"/>
  <c r="AI262" i="14"/>
  <c r="AE262" i="14" s="1"/>
  <c r="AG262" i="14"/>
  <c r="AG545" i="14"/>
  <c r="AI545" i="14"/>
  <c r="AE545" i="14" s="1"/>
  <c r="S17" i="15"/>
  <c r="AE17" i="15" s="1"/>
  <c r="AE15" i="14"/>
  <c r="B18" i="3"/>
  <c r="U7" i="15"/>
  <c r="AB7" i="15" s="1"/>
  <c r="U32" i="15"/>
  <c r="AB32" i="15" s="1"/>
  <c r="AL32" i="15" s="1"/>
  <c r="U11" i="15"/>
  <c r="AB11" i="15" s="1"/>
  <c r="U51" i="15"/>
  <c r="AB51" i="15" s="1"/>
  <c r="U8" i="15"/>
  <c r="U31" i="15"/>
  <c r="AB31" i="15" s="1"/>
  <c r="AL31" i="15" s="1"/>
  <c r="U5" i="15"/>
  <c r="AB5" i="15" s="1"/>
  <c r="U14" i="15"/>
  <c r="AB14" i="15" s="1"/>
  <c r="U35" i="15"/>
  <c r="AB35" i="15" s="1"/>
  <c r="U46" i="15"/>
  <c r="AB46" i="15" s="1"/>
  <c r="U50" i="15"/>
  <c r="AB50" i="15" s="1"/>
  <c r="U48" i="15"/>
  <c r="AB48" i="15" s="1"/>
  <c r="U61" i="15"/>
  <c r="AB61" i="15" s="1"/>
  <c r="U66" i="15"/>
  <c r="AB66" i="15" s="1"/>
  <c r="AN439" i="14"/>
  <c r="AG439" i="14"/>
  <c r="AI439" i="14"/>
  <c r="AQ627" i="14"/>
  <c r="AN42" i="14"/>
  <c r="AI42" i="14"/>
  <c r="AE42" i="14" s="1"/>
  <c r="AG42" i="14"/>
  <c r="AE14" i="14"/>
  <c r="B13" i="5"/>
  <c r="Z74" i="15"/>
  <c r="Z68" i="15"/>
  <c r="AG573" i="14"/>
  <c r="AJ573" i="14"/>
  <c r="AI573" i="14"/>
  <c r="AM573" i="14" s="1"/>
  <c r="AI292" i="14"/>
  <c r="AJ292" i="14"/>
  <c r="AG292" i="14"/>
  <c r="AI811" i="14"/>
  <c r="AE811" i="14" s="1"/>
  <c r="AJ811" i="14"/>
  <c r="AG811" i="14"/>
  <c r="AG1034" i="14"/>
  <c r="AI1034" i="14"/>
  <c r="AI873" i="14"/>
  <c r="AE873" i="14" s="1"/>
  <c r="AI240" i="14"/>
  <c r="AE240" i="14" s="1"/>
  <c r="AJ240" i="14"/>
  <c r="AI382" i="14"/>
  <c r="AE382" i="14" s="1"/>
  <c r="AJ302" i="14"/>
  <c r="AI302" i="14"/>
  <c r="AM302" i="14" s="1"/>
  <c r="AK837" i="14"/>
  <c r="AK469" i="14"/>
  <c r="AK1017" i="14"/>
  <c r="AK810" i="14"/>
  <c r="AK372" i="14"/>
  <c r="AK1084" i="14"/>
  <c r="AK708" i="14"/>
  <c r="AK220" i="14"/>
  <c r="AK933" i="14"/>
  <c r="AK177" i="14"/>
  <c r="AK453" i="14"/>
  <c r="AK781" i="14"/>
  <c r="AK667" i="14"/>
  <c r="AK529" i="14"/>
  <c r="AK253" i="14"/>
  <c r="AK560" i="14"/>
  <c r="AK267" i="14"/>
  <c r="AK178" i="14"/>
  <c r="AK1047" i="14"/>
  <c r="AK786" i="14"/>
  <c r="AK144" i="14"/>
  <c r="AK1016" i="14"/>
  <c r="AK441" i="14"/>
  <c r="AK509" i="14"/>
  <c r="AK211" i="14"/>
  <c r="AK97" i="14"/>
  <c r="AK1045" i="14"/>
  <c r="AK728" i="14"/>
  <c r="AK838" i="14"/>
  <c r="AK275" i="14"/>
  <c r="AK1039" i="14"/>
  <c r="AK1083" i="14"/>
  <c r="AK817" i="14"/>
  <c r="AK747" i="14"/>
  <c r="T42" i="15"/>
  <c r="AC42" i="15" s="1"/>
  <c r="T55" i="15"/>
  <c r="AC55" i="15" s="1"/>
  <c r="T54" i="15"/>
  <c r="AC54" i="15" s="1"/>
  <c r="AE19" i="14"/>
  <c r="AD51" i="15"/>
  <c r="B51" i="5"/>
  <c r="Z30" i="15"/>
  <c r="AN143" i="14"/>
  <c r="AI143" i="14"/>
  <c r="AE143" i="14" s="1"/>
  <c r="AN640" i="14"/>
  <c r="AI640" i="14"/>
  <c r="AE640" i="14" s="1"/>
  <c r="AG640" i="14"/>
  <c r="AB8" i="15"/>
  <c r="AL8" i="15" s="1"/>
  <c r="AE16" i="14"/>
  <c r="AJ330" i="14"/>
  <c r="AJ493" i="14"/>
  <c r="AE176" i="14"/>
  <c r="AM176" i="14"/>
  <c r="S12" i="15"/>
  <c r="AE12" i="15" s="1"/>
  <c r="S19" i="15"/>
  <c r="AE19" i="15" s="1"/>
  <c r="AJ305" i="14"/>
  <c r="AI533" i="14"/>
  <c r="AE533" i="14" s="1"/>
  <c r="AG533" i="14"/>
  <c r="AI288" i="14"/>
  <c r="AJ288" i="14"/>
  <c r="AI883" i="14"/>
  <c r="AE883" i="14" s="1"/>
  <c r="D73" i="3"/>
  <c r="D78" i="3" s="1"/>
  <c r="D83" i="3" s="1"/>
  <c r="D88" i="3" s="1"/>
  <c r="V4" i="15"/>
  <c r="AE342" i="14"/>
  <c r="AQ342" i="14" s="1"/>
  <c r="AN440" i="14"/>
  <c r="AI440" i="14"/>
  <c r="AG440" i="14"/>
  <c r="AQ334" i="14"/>
  <c r="AE50" i="14"/>
  <c r="AE882" i="14"/>
  <c r="AN44" i="14"/>
  <c r="AI44" i="14"/>
  <c r="AE44" i="14" s="1"/>
  <c r="AG44" i="14"/>
  <c r="AI166" i="14"/>
  <c r="AE166" i="14" s="1"/>
  <c r="AJ166" i="14"/>
  <c r="AI1091" i="14"/>
  <c r="AE1091" i="14" s="1"/>
  <c r="AI574" i="14"/>
  <c r="AM574" i="14" s="1"/>
  <c r="AG574" i="14"/>
  <c r="AJ574" i="14"/>
  <c r="AI516" i="14"/>
  <c r="AE516" i="14" s="1"/>
  <c r="AJ516" i="14"/>
  <c r="AJ633" i="14"/>
  <c r="AI633" i="14"/>
  <c r="AE633" i="14" s="1"/>
  <c r="AI155" i="14"/>
  <c r="AE155" i="14" s="1"/>
  <c r="AJ155" i="14"/>
  <c r="AI421" i="14"/>
  <c r="AE421" i="14" s="1"/>
  <c r="AJ421" i="14"/>
  <c r="AI755" i="14"/>
  <c r="AE755" i="14" s="1"/>
  <c r="AG455" i="14"/>
  <c r="AJ455" i="14"/>
  <c r="AI455" i="14"/>
  <c r="AH59" i="15"/>
  <c r="AI59" i="15"/>
  <c r="AL491" i="14"/>
  <c r="AN491" i="14" s="1"/>
  <c r="AL478" i="14"/>
  <c r="AL484" i="14"/>
  <c r="AL430" i="14"/>
  <c r="AL604" i="14"/>
  <c r="AL486" i="14"/>
  <c r="AN486" i="14" s="1"/>
  <c r="AL431" i="14"/>
  <c r="AN431" i="14" s="1"/>
  <c r="AL119" i="14"/>
  <c r="AN119" i="14" s="1"/>
  <c r="AL124" i="14"/>
  <c r="AN124" i="14" s="1"/>
  <c r="AL242" i="14"/>
  <c r="AN242" i="14" s="1"/>
  <c r="AL220" i="14"/>
  <c r="AN220" i="14" s="1"/>
  <c r="AL83" i="14"/>
  <c r="AN83" i="14" s="1"/>
  <c r="AL84" i="14"/>
  <c r="AN84" i="14" s="1"/>
  <c r="AL114" i="14"/>
  <c r="AN114" i="14" s="1"/>
  <c r="AL462" i="14"/>
  <c r="AN462" i="14" s="1"/>
  <c r="AL338" i="14"/>
  <c r="AN338" i="14" s="1"/>
  <c r="AL113" i="14"/>
  <c r="AN113" i="14" s="1"/>
  <c r="H19" i="3"/>
  <c r="AH1060" i="14"/>
  <c r="AG1060" i="14" s="1"/>
  <c r="AH1092" i="14"/>
  <c r="AG1092" i="14" s="1"/>
  <c r="AH844" i="14"/>
  <c r="AG844" i="14" s="1"/>
  <c r="AH718" i="14"/>
  <c r="AG718" i="14" s="1"/>
  <c r="AH1036" i="14"/>
  <c r="AG1036" i="14" s="1"/>
  <c r="AH344" i="14"/>
  <c r="AG344" i="14" s="1"/>
  <c r="AH670" i="14"/>
  <c r="AG670" i="14" s="1"/>
  <c r="AH719" i="14"/>
  <c r="AG719" i="14" s="1"/>
  <c r="AH270" i="14"/>
  <c r="AH511" i="14"/>
  <c r="AH576" i="14"/>
  <c r="AG576" i="14" s="1"/>
  <c r="AH335" i="14"/>
  <c r="AG335" i="14" s="1"/>
  <c r="AH845" i="14"/>
  <c r="AG845" i="14" s="1"/>
  <c r="AH336" i="14"/>
  <c r="AH717" i="14"/>
  <c r="AG717" i="14" s="1"/>
  <c r="AH1035" i="14"/>
  <c r="AG1035" i="14" s="1"/>
  <c r="S46" i="15"/>
  <c r="AE46" i="15" s="1"/>
  <c r="AI101" i="14"/>
  <c r="AE101" i="14" s="1"/>
  <c r="AJ101" i="14"/>
  <c r="AG101" i="14"/>
  <c r="AE670" i="14"/>
  <c r="B40" i="5"/>
  <c r="Z11" i="15"/>
  <c r="Z27" i="15"/>
  <c r="AA27" i="15" s="1"/>
  <c r="Z19" i="15"/>
  <c r="Z41" i="15"/>
  <c r="AA41" i="15" s="1"/>
  <c r="AI542" i="14"/>
  <c r="AE542" i="14" s="1"/>
  <c r="AJ542" i="14"/>
  <c r="AI1061" i="14"/>
  <c r="AE1061" i="14" s="1"/>
  <c r="AI923" i="14"/>
  <c r="AE923" i="14" s="1"/>
  <c r="AG923" i="14"/>
  <c r="AJ923" i="14"/>
  <c r="AG651" i="14"/>
  <c r="AI651" i="14"/>
  <c r="AE651" i="14" s="1"/>
  <c r="AK798" i="14"/>
  <c r="AK637" i="14"/>
  <c r="AK907" i="14"/>
  <c r="AK66" i="14"/>
  <c r="AK169" i="14"/>
  <c r="AK139" i="14"/>
  <c r="AK454" i="14"/>
  <c r="S53" i="15"/>
  <c r="AE53" i="15" s="1"/>
  <c r="AN647" i="14"/>
  <c r="AI647" i="14"/>
  <c r="AE647" i="14" s="1"/>
  <c r="AD20" i="15"/>
  <c r="AF20" i="15"/>
  <c r="Y20" i="15"/>
  <c r="AG20" i="15"/>
  <c r="AN13" i="14"/>
  <c r="AG13" i="14"/>
  <c r="AI13" i="14"/>
  <c r="AE13" i="14" s="1"/>
  <c r="AI366" i="14"/>
  <c r="AE366" i="14" s="1"/>
  <c r="AG366" i="14"/>
  <c r="AI856" i="14"/>
  <c r="AE856" i="14" s="1"/>
  <c r="AI976" i="14"/>
  <c r="AM976" i="14" s="1"/>
  <c r="AJ976" i="14"/>
  <c r="AG976" i="14"/>
  <c r="AI711" i="14"/>
  <c r="AJ711" i="14"/>
  <c r="AG711" i="14"/>
  <c r="AJ841" i="14"/>
  <c r="AI841" i="14"/>
  <c r="AE841" i="14" s="1"/>
  <c r="AG841" i="14"/>
  <c r="AI308" i="14"/>
  <c r="AJ308" i="14"/>
  <c r="AI241" i="14"/>
  <c r="AE241" i="14" s="1"/>
  <c r="AJ241" i="14"/>
  <c r="AI365" i="14"/>
  <c r="AE365" i="14" s="1"/>
  <c r="AG365" i="14"/>
  <c r="AI680" i="14"/>
  <c r="AE680" i="14" s="1"/>
  <c r="I18" i="3"/>
  <c r="V317" i="5" l="1"/>
  <c r="W313" i="5"/>
  <c r="W318" i="5"/>
  <c r="V322" i="5"/>
  <c r="V315" i="5"/>
  <c r="W311" i="5"/>
  <c r="V316" i="5"/>
  <c r="W312" i="5"/>
  <c r="AE574" i="14"/>
  <c r="AQ574" i="14" s="1"/>
  <c r="AI400" i="14"/>
  <c r="AE400" i="14" s="1"/>
  <c r="AQ717" i="14"/>
  <c r="AQ176" i="14"/>
  <c r="AI637" i="14"/>
  <c r="AE637" i="14" s="1"/>
  <c r="AA19" i="15"/>
  <c r="AD19" i="15"/>
  <c r="AL388" i="14"/>
  <c r="AL530" i="14"/>
  <c r="AL392" i="14"/>
  <c r="AN392" i="14" s="1"/>
  <c r="AL332" i="14"/>
  <c r="AN332" i="14" s="1"/>
  <c r="AL435" i="14"/>
  <c r="AN435" i="14" s="1"/>
  <c r="AL437" i="14"/>
  <c r="AN437" i="14" s="1"/>
  <c r="AL387" i="14"/>
  <c r="AN387" i="14" s="1"/>
  <c r="AL531" i="14"/>
  <c r="AN531" i="14" s="1"/>
  <c r="AL438" i="14"/>
  <c r="AN438" i="14" s="1"/>
  <c r="AL105" i="14"/>
  <c r="AN105" i="14" s="1"/>
  <c r="AL384" i="14"/>
  <c r="AL107" i="14"/>
  <c r="AN478" i="14"/>
  <c r="AI478" i="14"/>
  <c r="AE478" i="14" s="1"/>
  <c r="S51" i="15"/>
  <c r="AE51" i="15" s="1"/>
  <c r="B52" i="5"/>
  <c r="Z65" i="15"/>
  <c r="Z15" i="15"/>
  <c r="AA15" i="15" s="1"/>
  <c r="Z3" i="15"/>
  <c r="AA3" i="15" s="1"/>
  <c r="AD55" i="15"/>
  <c r="AI817" i="14"/>
  <c r="AE817" i="14" s="1"/>
  <c r="AI838" i="14"/>
  <c r="AE838" i="14" s="1"/>
  <c r="AG838" i="14"/>
  <c r="AJ211" i="14"/>
  <c r="AI211" i="14"/>
  <c r="AE211" i="14" s="1"/>
  <c r="AI144" i="14"/>
  <c r="AE144" i="14" s="1"/>
  <c r="AJ144" i="14"/>
  <c r="AG267" i="14"/>
  <c r="AJ267" i="14"/>
  <c r="AI267" i="14"/>
  <c r="AJ667" i="14"/>
  <c r="AI667" i="14"/>
  <c r="AG667" i="14"/>
  <c r="AI933" i="14"/>
  <c r="AE933" i="14" s="1"/>
  <c r="AJ933" i="14"/>
  <c r="AI372" i="14"/>
  <c r="AE372" i="14" s="1"/>
  <c r="AJ372" i="14"/>
  <c r="AG837" i="14"/>
  <c r="AI837" i="14"/>
  <c r="AE837" i="14" s="1"/>
  <c r="B14" i="5"/>
  <c r="Z46" i="15"/>
  <c r="AA46" i="15" s="1"/>
  <c r="Z53" i="15"/>
  <c r="AA53" i="15" s="1"/>
  <c r="Z66" i="15"/>
  <c r="S57" i="15"/>
  <c r="AE57" i="15" s="1"/>
  <c r="S15" i="15"/>
  <c r="AE15" i="15" s="1"/>
  <c r="AN135" i="14"/>
  <c r="AI135" i="14"/>
  <c r="AE135" i="14" s="1"/>
  <c r="AN270" i="14"/>
  <c r="AG270" i="14"/>
  <c r="AI270" i="14"/>
  <c r="AE270" i="14" s="1"/>
  <c r="AL480" i="14"/>
  <c r="AN480" i="14" s="1"/>
  <c r="AL489" i="14"/>
  <c r="AL493" i="14"/>
  <c r="AL497" i="14"/>
  <c r="AN497" i="14" s="1"/>
  <c r="AL610" i="14"/>
  <c r="AL494" i="14"/>
  <c r="AL432" i="14"/>
  <c r="AL355" i="14"/>
  <c r="AN355" i="14" s="1"/>
  <c r="AL485" i="14"/>
  <c r="AN485" i="14" s="1"/>
  <c r="AL487" i="14"/>
  <c r="AN487" i="14" s="1"/>
  <c r="AL490" i="14"/>
  <c r="AN490" i="14" s="1"/>
  <c r="AL479" i="14"/>
  <c r="AN479" i="14" s="1"/>
  <c r="AL481" i="14"/>
  <c r="AN481" i="14" s="1"/>
  <c r="AL337" i="14"/>
  <c r="AL123" i="14"/>
  <c r="AN123" i="14" s="1"/>
  <c r="AL454" i="14"/>
  <c r="AN454" i="14" s="1"/>
  <c r="AL118" i="14"/>
  <c r="AN118" i="14" s="1"/>
  <c r="AL444" i="14"/>
  <c r="AL555" i="14"/>
  <c r="AL594" i="14"/>
  <c r="AL82" i="14"/>
  <c r="AN82" i="14" s="1"/>
  <c r="AI488" i="14"/>
  <c r="AE488" i="14" s="1"/>
  <c r="AG488" i="14"/>
  <c r="AI139" i="14"/>
  <c r="AE139" i="14" s="1"/>
  <c r="AJ139" i="14"/>
  <c r="AE711" i="14"/>
  <c r="AM711" i="14"/>
  <c r="AI169" i="14"/>
  <c r="AE169" i="14" s="1"/>
  <c r="AJ169" i="14"/>
  <c r="AN604" i="14"/>
  <c r="AI604" i="14"/>
  <c r="AE604" i="14" s="1"/>
  <c r="AE455" i="14"/>
  <c r="AM455" i="14"/>
  <c r="D93" i="3"/>
  <c r="D98" i="3" s="1"/>
  <c r="D103" i="3" s="1"/>
  <c r="V29" i="15"/>
  <c r="V28" i="15"/>
  <c r="AE288" i="14"/>
  <c r="AD42" i="15"/>
  <c r="AI1083" i="14"/>
  <c r="AE1083" i="14" s="1"/>
  <c r="AJ728" i="14"/>
  <c r="AI728" i="14"/>
  <c r="AE728" i="14" s="1"/>
  <c r="AI509" i="14"/>
  <c r="AE509" i="14" s="1"/>
  <c r="AJ509" i="14"/>
  <c r="AG509" i="14"/>
  <c r="AI786" i="14"/>
  <c r="AE786" i="14" s="1"/>
  <c r="AJ786" i="14"/>
  <c r="AI560" i="14"/>
  <c r="AE560" i="14" s="1"/>
  <c r="AG560" i="14"/>
  <c r="AI781" i="14"/>
  <c r="AE781" i="14" s="1"/>
  <c r="AJ220" i="14"/>
  <c r="AI220" i="14"/>
  <c r="AE220" i="14" s="1"/>
  <c r="AG810" i="14"/>
  <c r="AI810" i="14"/>
  <c r="AE810" i="14" s="1"/>
  <c r="AK1094" i="14"/>
  <c r="AK809" i="14"/>
  <c r="AK929" i="14"/>
  <c r="AK249" i="14"/>
  <c r="AK373" i="14"/>
  <c r="AK281" i="14"/>
  <c r="AK119" i="14"/>
  <c r="AK321" i="14"/>
  <c r="AK936" i="14"/>
  <c r="AK236" i="14"/>
  <c r="AK964" i="14"/>
  <c r="AK836" i="14"/>
  <c r="AK597" i="14"/>
  <c r="AK276" i="14"/>
  <c r="AK853" i="14"/>
  <c r="AK601" i="14"/>
  <c r="AK146" i="14"/>
  <c r="AK835" i="14"/>
  <c r="AK96" i="14"/>
  <c r="AK1029" i="14"/>
  <c r="AK590" i="14"/>
  <c r="AK424" i="14"/>
  <c r="AK525" i="14"/>
  <c r="AK162" i="14"/>
  <c r="AK339" i="14"/>
  <c r="AK172" i="14"/>
  <c r="AK950" i="14"/>
  <c r="AK517" i="14"/>
  <c r="AK999" i="14"/>
  <c r="AK743" i="14"/>
  <c r="AK223" i="14"/>
  <c r="AK154" i="14"/>
  <c r="AE1034" i="14"/>
  <c r="AM1034" i="14"/>
  <c r="AE439" i="14"/>
  <c r="AN511" i="14"/>
  <c r="AG511" i="14"/>
  <c r="AI511" i="14"/>
  <c r="AJ332" i="14"/>
  <c r="AK537" i="14"/>
  <c r="AK92" i="14"/>
  <c r="AK656" i="14"/>
  <c r="AK538" i="14"/>
  <c r="AK481" i="14"/>
  <c r="AK600" i="14"/>
  <c r="AE308" i="14"/>
  <c r="AM308" i="14"/>
  <c r="AI20" i="15"/>
  <c r="AH20" i="15"/>
  <c r="AI798" i="14"/>
  <c r="AE798" i="14" s="1"/>
  <c r="AE976" i="14"/>
  <c r="AQ976" i="14" s="1"/>
  <c r="S58" i="15"/>
  <c r="AE58" i="15" s="1"/>
  <c r="AJ66" i="14"/>
  <c r="AI66" i="14"/>
  <c r="AE66" i="14" s="1"/>
  <c r="AK759" i="14"/>
  <c r="AK536" i="14"/>
  <c r="AK480" i="14"/>
  <c r="AK636" i="14"/>
  <c r="AK355" i="14"/>
  <c r="AK209" i="14"/>
  <c r="AA11" i="15"/>
  <c r="AD11" i="15"/>
  <c r="AF11" i="15"/>
  <c r="Y11" i="15"/>
  <c r="AI11" i="15"/>
  <c r="AH11" i="15"/>
  <c r="S3" i="15"/>
  <c r="AE3" i="15" s="1"/>
  <c r="AN430" i="14"/>
  <c r="AI430" i="14"/>
  <c r="AF19" i="15"/>
  <c r="Y19" i="15"/>
  <c r="AG19" i="15"/>
  <c r="T41" i="15"/>
  <c r="AC41" i="15" s="1"/>
  <c r="T67" i="15"/>
  <c r="AC67" i="15" s="1"/>
  <c r="T25" i="15"/>
  <c r="AC25" i="15" s="1"/>
  <c r="T44" i="15"/>
  <c r="AC44" i="15" s="1"/>
  <c r="AI1039" i="14"/>
  <c r="AI1045" i="14"/>
  <c r="AE1045" i="14" s="1"/>
  <c r="AI441" i="14"/>
  <c r="AM441" i="14" s="1"/>
  <c r="AJ441" i="14"/>
  <c r="AG441" i="14"/>
  <c r="AI1047" i="14"/>
  <c r="AE1047" i="14" s="1"/>
  <c r="AG253" i="14"/>
  <c r="AJ253" i="14"/>
  <c r="AI253" i="14"/>
  <c r="AE253" i="14" s="1"/>
  <c r="AI453" i="14"/>
  <c r="AE453" i="14" s="1"/>
  <c r="AI708" i="14"/>
  <c r="AG708" i="14"/>
  <c r="AJ708" i="14"/>
  <c r="AJ1017" i="14"/>
  <c r="AG1017" i="14"/>
  <c r="AI1017" i="14"/>
  <c r="AE302" i="14"/>
  <c r="AQ302" i="14" s="1"/>
  <c r="AE292" i="14"/>
  <c r="AE573" i="14"/>
  <c r="AQ573" i="14" s="1"/>
  <c r="AA68" i="15"/>
  <c r="AD68" i="15"/>
  <c r="AQ63" i="14"/>
  <c r="AN95" i="14"/>
  <c r="AG95" i="14"/>
  <c r="AI95" i="14"/>
  <c r="AE534" i="14"/>
  <c r="AI271" i="14"/>
  <c r="AJ487" i="14"/>
  <c r="AI491" i="14"/>
  <c r="AE491" i="14" s="1"/>
  <c r="AJ454" i="14"/>
  <c r="AI907" i="14"/>
  <c r="AE907" i="14" s="1"/>
  <c r="B41" i="5"/>
  <c r="B42" i="5" s="1"/>
  <c r="Z4" i="15"/>
  <c r="AA4" i="15" s="1"/>
  <c r="H20" i="3"/>
  <c r="AH356" i="14"/>
  <c r="AH1037" i="14"/>
  <c r="AH723" i="14"/>
  <c r="AG723" i="14" s="1"/>
  <c r="AH812" i="14"/>
  <c r="AG812" i="14" s="1"/>
  <c r="AH1067" i="14"/>
  <c r="AG1067" i="14" s="1"/>
  <c r="AH105" i="14"/>
  <c r="AH150" i="14"/>
  <c r="AH893" i="14"/>
  <c r="AG893" i="14" s="1"/>
  <c r="AH897" i="14"/>
  <c r="AG897" i="14" s="1"/>
  <c r="AH720" i="14"/>
  <c r="AH721" i="14"/>
  <c r="AH300" i="14"/>
  <c r="AG300" i="14" s="1"/>
  <c r="AH367" i="14"/>
  <c r="AG367" i="14" s="1"/>
  <c r="AH783" i="14"/>
  <c r="AG783" i="14" s="1"/>
  <c r="AH722" i="14"/>
  <c r="AG722" i="14" s="1"/>
  <c r="AN484" i="14"/>
  <c r="AG484" i="14"/>
  <c r="AI484" i="14"/>
  <c r="AE484" i="14" s="1"/>
  <c r="AE440" i="14"/>
  <c r="AA30" i="15"/>
  <c r="AD30" i="15"/>
  <c r="AI747" i="14"/>
  <c r="AE747" i="14" s="1"/>
  <c r="AJ275" i="14"/>
  <c r="AI275" i="14"/>
  <c r="AE275" i="14" s="1"/>
  <c r="AJ97" i="14"/>
  <c r="AI1016" i="14"/>
  <c r="AE1016" i="14" s="1"/>
  <c r="AI178" i="14"/>
  <c r="AE178" i="14" s="1"/>
  <c r="AJ178" i="14"/>
  <c r="AI529" i="14"/>
  <c r="AE529" i="14" s="1"/>
  <c r="AG529" i="14"/>
  <c r="AI177" i="14"/>
  <c r="AE177" i="14" s="1"/>
  <c r="AJ177" i="14"/>
  <c r="AI1084" i="14"/>
  <c r="AE1084" i="14" s="1"/>
  <c r="AI469" i="14"/>
  <c r="AE469" i="14" s="1"/>
  <c r="AA74" i="15"/>
  <c r="AD74" i="15"/>
  <c r="AF74" i="15"/>
  <c r="Y74" i="15"/>
  <c r="AH74" i="15"/>
  <c r="AI74" i="15"/>
  <c r="B19" i="3"/>
  <c r="U64" i="15"/>
  <c r="AB64" i="15" s="1"/>
  <c r="AL64" i="15" s="1"/>
  <c r="U16" i="15"/>
  <c r="AB16" i="15" s="1"/>
  <c r="U59" i="15"/>
  <c r="AB59" i="15" s="1"/>
  <c r="AL59" i="15" s="1"/>
  <c r="U26" i="15"/>
  <c r="AB26" i="15" s="1"/>
  <c r="U4" i="15"/>
  <c r="AB4" i="15" s="1"/>
  <c r="U15" i="15"/>
  <c r="AB15" i="15" s="1"/>
  <c r="U19" i="15"/>
  <c r="AB19" i="15" s="1"/>
  <c r="U47" i="15"/>
  <c r="AB47" i="15" s="1"/>
  <c r="U60" i="15"/>
  <c r="AB60" i="15" s="1"/>
  <c r="U3" i="15"/>
  <c r="AB3" i="15" s="1"/>
  <c r="U27" i="15"/>
  <c r="AB27" i="15" s="1"/>
  <c r="U17" i="15"/>
  <c r="AB17" i="15" s="1"/>
  <c r="U45" i="15"/>
  <c r="AB45" i="15" s="1"/>
  <c r="U44" i="15"/>
  <c r="AB44" i="15" s="1"/>
  <c r="U53" i="15"/>
  <c r="AB53" i="15" s="1"/>
  <c r="AJ485" i="14"/>
  <c r="AJ159" i="14"/>
  <c r="AG159" i="14"/>
  <c r="AI159" i="14"/>
  <c r="AE159" i="14" s="1"/>
  <c r="I19" i="3"/>
  <c r="V320" i="5" l="1"/>
  <c r="W316" i="5"/>
  <c r="W315" i="5"/>
  <c r="V319" i="5"/>
  <c r="W322" i="5"/>
  <c r="V326" i="5"/>
  <c r="W317" i="5"/>
  <c r="V321" i="5"/>
  <c r="AL11" i="15"/>
  <c r="AG332" i="14"/>
  <c r="AQ1034" i="14"/>
  <c r="AI332" i="14"/>
  <c r="AE332" i="14" s="1"/>
  <c r="AG454" i="14"/>
  <c r="AQ455" i="14"/>
  <c r="AI454" i="14"/>
  <c r="AE454" i="14" s="1"/>
  <c r="AI487" i="14"/>
  <c r="AE487" i="14" s="1"/>
  <c r="AI485" i="14"/>
  <c r="AE485" i="14" s="1"/>
  <c r="AE441" i="14"/>
  <c r="AQ441" i="14" s="1"/>
  <c r="AQ711" i="14"/>
  <c r="B20" i="3"/>
  <c r="U30" i="15"/>
  <c r="AB30" i="15" s="1"/>
  <c r="U49" i="15"/>
  <c r="AB49" i="15" s="1"/>
  <c r="U62" i="15"/>
  <c r="AB62" i="15" s="1"/>
  <c r="U71" i="15"/>
  <c r="AB71" i="15" s="1"/>
  <c r="U70" i="15"/>
  <c r="AB70" i="15" s="1"/>
  <c r="U24" i="15"/>
  <c r="AB24" i="15" s="1"/>
  <c r="U10" i="15"/>
  <c r="AB10" i="15" s="1"/>
  <c r="U75" i="15"/>
  <c r="AB75" i="15" s="1"/>
  <c r="AL75" i="15" s="1"/>
  <c r="U20" i="15"/>
  <c r="AB20" i="15" s="1"/>
  <c r="U22" i="15"/>
  <c r="AB22" i="15" s="1"/>
  <c r="H21" i="3"/>
  <c r="AH229" i="14"/>
  <c r="AH103" i="14"/>
  <c r="AH301" i="14"/>
  <c r="AG301" i="14" s="1"/>
  <c r="AH724" i="14"/>
  <c r="AH369" i="14"/>
  <c r="AG369" i="14" s="1"/>
  <c r="AH627" i="14"/>
  <c r="AG627" i="14" s="1"/>
  <c r="AH578" i="14"/>
  <c r="AG578" i="14" s="1"/>
  <c r="AH813" i="14"/>
  <c r="AG813" i="14" s="1"/>
  <c r="AH847" i="14"/>
  <c r="AG847" i="14" s="1"/>
  <c r="AH370" i="14"/>
  <c r="AH552" i="14"/>
  <c r="AG552" i="14" s="1"/>
  <c r="AH846" i="14"/>
  <c r="AH577" i="14"/>
  <c r="AG577" i="14" s="1"/>
  <c r="AH784" i="14"/>
  <c r="AG784" i="14" s="1"/>
  <c r="AH943" i="14"/>
  <c r="AG943" i="14" s="1"/>
  <c r="AH368" i="14"/>
  <c r="AH785" i="14"/>
  <c r="AH725" i="14"/>
  <c r="AG725" i="14" s="1"/>
  <c r="AH848" i="14"/>
  <c r="AG848" i="14" s="1"/>
  <c r="AH849" i="14"/>
  <c r="AG849" i="14" s="1"/>
  <c r="T61" i="15"/>
  <c r="AC61" i="15" s="1"/>
  <c r="T40" i="15"/>
  <c r="AC40" i="15" s="1"/>
  <c r="AE430" i="14"/>
  <c r="S40" i="15"/>
  <c r="AE40" i="15" s="1"/>
  <c r="S48" i="15"/>
  <c r="AE48" i="15" s="1"/>
  <c r="S43" i="15"/>
  <c r="AE43" i="15" s="1"/>
  <c r="AI209" i="14"/>
  <c r="AE209" i="14" s="1"/>
  <c r="AI536" i="14"/>
  <c r="AE536" i="14" s="1"/>
  <c r="AJ536" i="14"/>
  <c r="AL20" i="15"/>
  <c r="AI538" i="14"/>
  <c r="AE538" i="14" s="1"/>
  <c r="AK127" i="14"/>
  <c r="AE511" i="14"/>
  <c r="AI743" i="14"/>
  <c r="AE743" i="14" s="1"/>
  <c r="AJ172" i="14"/>
  <c r="AG172" i="14"/>
  <c r="AI172" i="14"/>
  <c r="AI424" i="14"/>
  <c r="AE424" i="14" s="1"/>
  <c r="AI835" i="14"/>
  <c r="AG835" i="14"/>
  <c r="AI276" i="14"/>
  <c r="AE276" i="14" s="1"/>
  <c r="AJ276" i="14"/>
  <c r="AJ236" i="14"/>
  <c r="AI236" i="14"/>
  <c r="AE236" i="14" s="1"/>
  <c r="AI281" i="14"/>
  <c r="AE281" i="14" s="1"/>
  <c r="AJ281" i="14"/>
  <c r="AI809" i="14"/>
  <c r="AE809" i="14" s="1"/>
  <c r="AJ809" i="14"/>
  <c r="AN444" i="14"/>
  <c r="AI444" i="14"/>
  <c r="AE444" i="14" s="1"/>
  <c r="AN337" i="14"/>
  <c r="AI337" i="14"/>
  <c r="AE337" i="14" s="1"/>
  <c r="AN494" i="14"/>
  <c r="AI494" i="14"/>
  <c r="AE494" i="14" s="1"/>
  <c r="AN489" i="14"/>
  <c r="AI489" i="14"/>
  <c r="AE489" i="14" s="1"/>
  <c r="AA66" i="15"/>
  <c r="AD66" i="15"/>
  <c r="AE267" i="14"/>
  <c r="AM267" i="14"/>
  <c r="S56" i="15"/>
  <c r="AE56" i="15" s="1"/>
  <c r="AN384" i="14"/>
  <c r="AI384" i="14"/>
  <c r="AG384" i="14"/>
  <c r="AI19" i="15"/>
  <c r="AH19" i="15"/>
  <c r="AJ355" i="14"/>
  <c r="AG355" i="14"/>
  <c r="AI355" i="14"/>
  <c r="AE355" i="14" s="1"/>
  <c r="AI759" i="14"/>
  <c r="AE759" i="14" s="1"/>
  <c r="AI656" i="14"/>
  <c r="AE656" i="14" s="1"/>
  <c r="AJ656" i="14"/>
  <c r="AI999" i="14"/>
  <c r="AE999" i="14" s="1"/>
  <c r="AG339" i="14"/>
  <c r="AJ339" i="14"/>
  <c r="AI339" i="14"/>
  <c r="AI590" i="14"/>
  <c r="AE590" i="14" s="1"/>
  <c r="AJ590" i="14"/>
  <c r="AJ146" i="14"/>
  <c r="AI146" i="14"/>
  <c r="AE146" i="14" s="1"/>
  <c r="AG146" i="14"/>
  <c r="AI597" i="14"/>
  <c r="AE597" i="14" s="1"/>
  <c r="AI936" i="14"/>
  <c r="AJ936" i="14"/>
  <c r="AI373" i="14"/>
  <c r="AE373" i="14" s="1"/>
  <c r="AG1094" i="14"/>
  <c r="AI1094" i="14"/>
  <c r="AE1094" i="14" s="1"/>
  <c r="AN610" i="14"/>
  <c r="AI610" i="14"/>
  <c r="AA65" i="15"/>
  <c r="AF65" i="15"/>
  <c r="AD65" i="15"/>
  <c r="Y65" i="15"/>
  <c r="AH65" i="15"/>
  <c r="AI65" i="15"/>
  <c r="AN530" i="14"/>
  <c r="AI530" i="14"/>
  <c r="AE530" i="14" s="1"/>
  <c r="AE271" i="14"/>
  <c r="AE1017" i="14"/>
  <c r="AM1017" i="14"/>
  <c r="AG67" i="15"/>
  <c r="AI636" i="14"/>
  <c r="AK394" i="14"/>
  <c r="AK479" i="14"/>
  <c r="AK638" i="14"/>
  <c r="AK326" i="14"/>
  <c r="AK804" i="14"/>
  <c r="AK483" i="14"/>
  <c r="AK77" i="14"/>
  <c r="AK433" i="14"/>
  <c r="AK86" i="14"/>
  <c r="AK402" i="14"/>
  <c r="AK895" i="14"/>
  <c r="S47" i="15"/>
  <c r="AE47" i="15" s="1"/>
  <c r="AI600" i="14"/>
  <c r="AE600" i="14" s="1"/>
  <c r="AJ600" i="14"/>
  <c r="AJ92" i="14"/>
  <c r="AG92" i="14"/>
  <c r="AI92" i="14"/>
  <c r="AE92" i="14" s="1"/>
  <c r="AI154" i="14"/>
  <c r="AE154" i="14" s="1"/>
  <c r="AJ154" i="14"/>
  <c r="AI517" i="14"/>
  <c r="AE517" i="14" s="1"/>
  <c r="AJ517" i="14"/>
  <c r="AI162" i="14"/>
  <c r="AE162" i="14" s="1"/>
  <c r="AJ162" i="14"/>
  <c r="AG1029" i="14"/>
  <c r="AI1029" i="14"/>
  <c r="AM1029" i="14" s="1"/>
  <c r="AJ1029" i="14"/>
  <c r="AI601" i="14"/>
  <c r="AE601" i="14" s="1"/>
  <c r="AI836" i="14"/>
  <c r="AG836" i="14"/>
  <c r="AJ321" i="14"/>
  <c r="AI321" i="14"/>
  <c r="AE321" i="14" s="1"/>
  <c r="AJ249" i="14"/>
  <c r="AI249" i="14"/>
  <c r="AE249" i="14" s="1"/>
  <c r="AK802" i="14"/>
  <c r="AK623" i="14"/>
  <c r="AK829" i="14"/>
  <c r="AK245" i="14"/>
  <c r="AK734" i="14"/>
  <c r="AK420" i="14"/>
  <c r="AK859" i="14"/>
  <c r="AK371" i="14"/>
  <c r="AK677" i="14"/>
  <c r="AK632" i="14"/>
  <c r="AK704" i="14"/>
  <c r="AK579" i="14"/>
  <c r="AK232" i="14"/>
  <c r="AK860" i="14"/>
  <c r="AK834" i="14"/>
  <c r="AK972" i="14"/>
  <c r="AK820" i="14"/>
  <c r="AK230" i="14"/>
  <c r="AK164" i="14"/>
  <c r="AK850" i="14"/>
  <c r="AK901" i="14"/>
  <c r="AK782" i="14"/>
  <c r="AK468" i="14"/>
  <c r="AK306" i="14"/>
  <c r="AK505" i="14"/>
  <c r="AK587" i="14"/>
  <c r="AK780" i="14"/>
  <c r="AK863" i="14"/>
  <c r="AK684" i="14"/>
  <c r="AK982" i="14"/>
  <c r="AK947" i="14"/>
  <c r="AK602" i="14"/>
  <c r="AK460" i="14"/>
  <c r="AK793" i="14"/>
  <c r="AK475" i="14"/>
  <c r="AK671" i="14"/>
  <c r="AK815" i="14"/>
  <c r="AK749" i="14"/>
  <c r="AK295" i="14"/>
  <c r="AK118" i="14"/>
  <c r="AN594" i="14"/>
  <c r="AI594" i="14"/>
  <c r="AE594" i="14" s="1"/>
  <c r="AL330" i="14"/>
  <c r="AL393" i="14"/>
  <c r="AN393" i="14" s="1"/>
  <c r="AL414" i="14"/>
  <c r="AN414" i="14" s="1"/>
  <c r="AL75" i="14"/>
  <c r="AN75" i="14" s="1"/>
  <c r="AL106" i="14"/>
  <c r="AN106" i="14" s="1"/>
  <c r="AL103" i="14"/>
  <c r="AN103" i="14" s="1"/>
  <c r="AL422" i="14"/>
  <c r="AE667" i="14"/>
  <c r="AM667" i="14"/>
  <c r="B53" i="5"/>
  <c r="Z12" i="15"/>
  <c r="AA12" i="15" s="1"/>
  <c r="AN388" i="14"/>
  <c r="AG388" i="14"/>
  <c r="AI388" i="14"/>
  <c r="AE388" i="14" s="1"/>
  <c r="Z49" i="15"/>
  <c r="Z7" i="15"/>
  <c r="Z52" i="15"/>
  <c r="Z9" i="15"/>
  <c r="Z25" i="15"/>
  <c r="AA25" i="15" s="1"/>
  <c r="Z18" i="15"/>
  <c r="AA18" i="15" s="1"/>
  <c r="AE95" i="14"/>
  <c r="AM95" i="14"/>
  <c r="AE708" i="14"/>
  <c r="AM708" i="14"/>
  <c r="AE1039" i="14"/>
  <c r="AM1039" i="14"/>
  <c r="AD41" i="15"/>
  <c r="AI480" i="14"/>
  <c r="AE480" i="14" s="1"/>
  <c r="AJ480" i="14"/>
  <c r="AQ308" i="14"/>
  <c r="AI481" i="14"/>
  <c r="AE481" i="14" s="1"/>
  <c r="AJ481" i="14"/>
  <c r="AJ537" i="14"/>
  <c r="AI537" i="14"/>
  <c r="AE537" i="14" s="1"/>
  <c r="AI223" i="14"/>
  <c r="AE223" i="14" s="1"/>
  <c r="AJ223" i="14"/>
  <c r="AI950" i="14"/>
  <c r="AE950" i="14" s="1"/>
  <c r="AJ950" i="14"/>
  <c r="AI525" i="14"/>
  <c r="AE525" i="14" s="1"/>
  <c r="AJ525" i="14"/>
  <c r="AJ96" i="14"/>
  <c r="AG96" i="14"/>
  <c r="AI96" i="14"/>
  <c r="AE96" i="14" s="1"/>
  <c r="AI853" i="14"/>
  <c r="AE853" i="14" s="1"/>
  <c r="AI964" i="14"/>
  <c r="AE964" i="14" s="1"/>
  <c r="AI119" i="14"/>
  <c r="AE119" i="14" s="1"/>
  <c r="AJ119" i="14"/>
  <c r="AI929" i="14"/>
  <c r="AN555" i="14"/>
  <c r="AI555" i="14"/>
  <c r="AN432" i="14"/>
  <c r="AI432" i="14"/>
  <c r="AN493" i="14"/>
  <c r="AI493" i="14"/>
  <c r="AE493" i="14" s="1"/>
  <c r="S39" i="15"/>
  <c r="AE39" i="15" s="1"/>
  <c r="B15" i="5"/>
  <c r="B16" i="5" s="1"/>
  <c r="B17" i="5" s="1"/>
  <c r="Z77" i="15"/>
  <c r="AG51" i="15"/>
  <c r="AF51" i="15"/>
  <c r="Y51" i="15"/>
  <c r="AN107" i="14"/>
  <c r="AI107" i="14"/>
  <c r="AE107" i="14" s="1"/>
  <c r="AG107" i="14"/>
  <c r="AL327" i="14"/>
  <c r="AN327" i="14" s="1"/>
  <c r="AL483" i="14"/>
  <c r="AN483" i="14" s="1"/>
  <c r="AL218" i="14"/>
  <c r="AN218" i="14" s="1"/>
  <c r="AL390" i="14"/>
  <c r="AN390" i="14" s="1"/>
  <c r="AL391" i="14"/>
  <c r="AN391" i="14" s="1"/>
  <c r="AL67" i="14"/>
  <c r="AL201" i="14"/>
  <c r="AL97" i="14"/>
  <c r="AL314" i="14"/>
  <c r="AN314" i="14" s="1"/>
  <c r="I20" i="3"/>
  <c r="B54" i="5" l="1"/>
  <c r="B55" i="5" s="1"/>
  <c r="B56" i="5" s="1"/>
  <c r="Z23" i="15" s="1"/>
  <c r="AA23" i="15" s="1"/>
  <c r="V325" i="5"/>
  <c r="W321" i="5"/>
  <c r="W326" i="5"/>
  <c r="V330" i="5"/>
  <c r="V323" i="5"/>
  <c r="W319" i="5"/>
  <c r="V324" i="5"/>
  <c r="W320" i="5"/>
  <c r="AQ1039" i="14"/>
  <c r="AQ667" i="14"/>
  <c r="AN97" i="14"/>
  <c r="AG97" i="14"/>
  <c r="AI97" i="14"/>
  <c r="AE97" i="14" s="1"/>
  <c r="S13" i="15"/>
  <c r="AE13" i="15" s="1"/>
  <c r="AE432" i="14"/>
  <c r="AQ95" i="14"/>
  <c r="AA9" i="15"/>
  <c r="AD9" i="15"/>
  <c r="Y9" i="15"/>
  <c r="AF9" i="15"/>
  <c r="AI9" i="15"/>
  <c r="AH9" i="15"/>
  <c r="AA49" i="15"/>
  <c r="AD49" i="15"/>
  <c r="AI295" i="14"/>
  <c r="AE295" i="14" s="1"/>
  <c r="AI475" i="14"/>
  <c r="AE475" i="14" s="1"/>
  <c r="AJ947" i="14"/>
  <c r="AI947" i="14"/>
  <c r="AE947" i="14" s="1"/>
  <c r="AI780" i="14"/>
  <c r="AE780" i="14" s="1"/>
  <c r="AJ780" i="14"/>
  <c r="AI468" i="14"/>
  <c r="AE468" i="14" s="1"/>
  <c r="AJ164" i="14"/>
  <c r="AI164" i="14"/>
  <c r="AG834" i="14"/>
  <c r="AI834" i="14"/>
  <c r="AE834" i="14" s="1"/>
  <c r="AI704" i="14"/>
  <c r="AG704" i="14"/>
  <c r="AJ704" i="14"/>
  <c r="AI859" i="14"/>
  <c r="AI829" i="14"/>
  <c r="AE829" i="14" s="1"/>
  <c r="AJ402" i="14"/>
  <c r="AI402" i="14"/>
  <c r="AE402" i="14" s="1"/>
  <c r="AI483" i="14"/>
  <c r="AE483" i="14" s="1"/>
  <c r="AG483" i="14"/>
  <c r="AJ479" i="14"/>
  <c r="AI479" i="14"/>
  <c r="AE479" i="14" s="1"/>
  <c r="AE610" i="14"/>
  <c r="AM610" i="14"/>
  <c r="AD25" i="15"/>
  <c r="S62" i="15"/>
  <c r="AE62" i="15" s="1"/>
  <c r="S25" i="15"/>
  <c r="AE25" i="15" s="1"/>
  <c r="S60" i="15"/>
  <c r="AE60" i="15" s="1"/>
  <c r="S54" i="15"/>
  <c r="AE54" i="15" s="1"/>
  <c r="AE384" i="14"/>
  <c r="T45" i="15"/>
  <c r="AC45" i="15" s="1"/>
  <c r="H22" i="3"/>
  <c r="AH174" i="14"/>
  <c r="AH726" i="14"/>
  <c r="AG726" i="14" s="1"/>
  <c r="AH926" i="14"/>
  <c r="AG926" i="14" s="1"/>
  <c r="AH1012" i="14"/>
  <c r="AG1012" i="14" s="1"/>
  <c r="AH295" i="14"/>
  <c r="AG295" i="14" s="1"/>
  <c r="AH371" i="14"/>
  <c r="AH442" i="14"/>
  <c r="AG442" i="14" s="1"/>
  <c r="AH780" i="14"/>
  <c r="AG780" i="14" s="1"/>
  <c r="AH978" i="14"/>
  <c r="AG978" i="14" s="1"/>
  <c r="AH814" i="14"/>
  <c r="AH294" i="14"/>
  <c r="AG294" i="14" s="1"/>
  <c r="AH553" i="14"/>
  <c r="AG553" i="14" s="1"/>
  <c r="AH1011" i="14"/>
  <c r="AG1011" i="14" s="1"/>
  <c r="AH456" i="14"/>
  <c r="AG456" i="14" s="1"/>
  <c r="AH1068" i="14"/>
  <c r="B21" i="3"/>
  <c r="U65" i="15"/>
  <c r="AB65" i="15" s="1"/>
  <c r="AL65" i="15" s="1"/>
  <c r="U74" i="15"/>
  <c r="AB74" i="15" s="1"/>
  <c r="AL74" i="15" s="1"/>
  <c r="U29" i="15"/>
  <c r="AB29" i="15" s="1"/>
  <c r="U55" i="15"/>
  <c r="AB55" i="15" s="1"/>
  <c r="X37" i="16"/>
  <c r="AE37" i="16" s="1"/>
  <c r="U28" i="15"/>
  <c r="AB28" i="15" s="1"/>
  <c r="U38" i="15"/>
  <c r="AB38" i="15" s="1"/>
  <c r="U36" i="15"/>
  <c r="AB36" i="15" s="1"/>
  <c r="U52" i="15"/>
  <c r="AB52" i="15" s="1"/>
  <c r="U9" i="15"/>
  <c r="AB9" i="15" s="1"/>
  <c r="U25" i="15"/>
  <c r="AB25" i="15" s="1"/>
  <c r="U56" i="15"/>
  <c r="AB56" i="15" s="1"/>
  <c r="AL394" i="14"/>
  <c r="AN394" i="14" s="1"/>
  <c r="AL286" i="14"/>
  <c r="AL289" i="14"/>
  <c r="AL477" i="14"/>
  <c r="AL284" i="14"/>
  <c r="AL395" i="14"/>
  <c r="AN395" i="14" s="1"/>
  <c r="AL396" i="14"/>
  <c r="AL389" i="14"/>
  <c r="AL287" i="14"/>
  <c r="AL379" i="14"/>
  <c r="AN379" i="14" s="1"/>
  <c r="AL79" i="14"/>
  <c r="AN79" i="14" s="1"/>
  <c r="AL352" i="14"/>
  <c r="AL378" i="14"/>
  <c r="AL62" i="14"/>
  <c r="AA52" i="15"/>
  <c r="Y52" i="15"/>
  <c r="AF52" i="15"/>
  <c r="AD52" i="15"/>
  <c r="AI52" i="15"/>
  <c r="AH52" i="15"/>
  <c r="AN330" i="14"/>
  <c r="AI330" i="14"/>
  <c r="AI749" i="14"/>
  <c r="AE749" i="14" s="1"/>
  <c r="AI793" i="14"/>
  <c r="AE793" i="14" s="1"/>
  <c r="AJ793" i="14"/>
  <c r="AI982" i="14"/>
  <c r="AE982" i="14" s="1"/>
  <c r="AI587" i="14"/>
  <c r="AE587" i="14" s="1"/>
  <c r="AJ782" i="14"/>
  <c r="AI782" i="14"/>
  <c r="AE782" i="14" s="1"/>
  <c r="AI230" i="14"/>
  <c r="AE230" i="14" s="1"/>
  <c r="AJ230" i="14"/>
  <c r="AI860" i="14"/>
  <c r="AE860" i="14" s="1"/>
  <c r="AI632" i="14"/>
  <c r="AM632" i="14" s="1"/>
  <c r="AI420" i="14"/>
  <c r="AE420" i="14" s="1"/>
  <c r="AJ420" i="14"/>
  <c r="AI623" i="14"/>
  <c r="AE623" i="14" s="1"/>
  <c r="AJ623" i="14"/>
  <c r="AG623" i="14"/>
  <c r="AG47" i="15"/>
  <c r="AI86" i="14"/>
  <c r="AE86" i="14" s="1"/>
  <c r="AJ86" i="14"/>
  <c r="AI804" i="14"/>
  <c r="AE804" i="14" s="1"/>
  <c r="AJ394" i="14"/>
  <c r="AN201" i="14"/>
  <c r="AI201" i="14"/>
  <c r="AE201" i="14" s="1"/>
  <c r="B18" i="5"/>
  <c r="B19" i="5" s="1"/>
  <c r="Z71" i="15"/>
  <c r="Z76" i="15"/>
  <c r="Z57" i="15"/>
  <c r="AQ708" i="14"/>
  <c r="B57" i="5"/>
  <c r="Z13" i="15"/>
  <c r="AA13" i="15" s="1"/>
  <c r="AL399" i="14"/>
  <c r="AN399" i="14" s="1"/>
  <c r="AL492" i="14"/>
  <c r="AL333" i="14"/>
  <c r="AL385" i="14"/>
  <c r="AN385" i="14" s="1"/>
  <c r="AL397" i="14"/>
  <c r="AL398" i="14"/>
  <c r="AN398" i="14" s="1"/>
  <c r="AL331" i="14"/>
  <c r="AN331" i="14" s="1"/>
  <c r="AL401" i="14"/>
  <c r="AN401" i="14" s="1"/>
  <c r="AL325" i="14"/>
  <c r="AN325" i="14" s="1"/>
  <c r="AL192" i="14"/>
  <c r="AN192" i="14" s="1"/>
  <c r="AL359" i="14"/>
  <c r="AN359" i="14" s="1"/>
  <c r="AL94" i="14"/>
  <c r="AL305" i="14"/>
  <c r="AL98" i="14"/>
  <c r="AL196" i="14"/>
  <c r="AL318" i="14"/>
  <c r="AN318" i="14" s="1"/>
  <c r="AL69" i="14"/>
  <c r="AN69" i="14" s="1"/>
  <c r="AI815" i="14"/>
  <c r="AJ460" i="14"/>
  <c r="AI460" i="14"/>
  <c r="AE460" i="14" s="1"/>
  <c r="AI684" i="14"/>
  <c r="AE684" i="14" s="1"/>
  <c r="AJ684" i="14"/>
  <c r="AI505" i="14"/>
  <c r="AE505" i="14" s="1"/>
  <c r="AJ505" i="14"/>
  <c r="AI901" i="14"/>
  <c r="AE901" i="14" s="1"/>
  <c r="AJ901" i="14"/>
  <c r="AI820" i="14"/>
  <c r="AE820" i="14" s="1"/>
  <c r="AJ232" i="14"/>
  <c r="AI232" i="14"/>
  <c r="AJ677" i="14"/>
  <c r="AI677" i="14"/>
  <c r="AJ734" i="14"/>
  <c r="AI734" i="14"/>
  <c r="AE734" i="14" s="1"/>
  <c r="AJ802" i="14"/>
  <c r="AI802" i="14"/>
  <c r="AE802" i="14" s="1"/>
  <c r="AE1029" i="14"/>
  <c r="AQ1029" i="14" s="1"/>
  <c r="S44" i="15"/>
  <c r="AE44" i="15" s="1"/>
  <c r="AG433" i="14"/>
  <c r="AI433" i="14"/>
  <c r="AE433" i="14" s="1"/>
  <c r="AJ433" i="14"/>
  <c r="AJ326" i="14"/>
  <c r="AI326" i="14"/>
  <c r="AE326" i="14" s="1"/>
  <c r="AK541" i="14"/>
  <c r="AK641" i="14"/>
  <c r="AK617" i="14"/>
  <c r="AK398" i="14"/>
  <c r="AK34" i="14"/>
  <c r="AQ1017" i="14"/>
  <c r="AE936" i="14"/>
  <c r="AM936" i="14"/>
  <c r="AQ267" i="14"/>
  <c r="AE172" i="14"/>
  <c r="AM172" i="14"/>
  <c r="AJ127" i="14"/>
  <c r="AI127" i="14"/>
  <c r="AE127" i="14" s="1"/>
  <c r="AG48" i="15"/>
  <c r="AA77" i="15"/>
  <c r="AD77" i="15"/>
  <c r="AF77" i="15"/>
  <c r="Y77" i="15"/>
  <c r="AH77" i="15"/>
  <c r="AI77" i="15"/>
  <c r="AN67" i="14"/>
  <c r="AI67" i="14"/>
  <c r="AI51" i="15"/>
  <c r="AH51" i="15"/>
  <c r="AM555" i="14"/>
  <c r="AE555" i="14"/>
  <c r="AE929" i="14"/>
  <c r="AA7" i="15"/>
  <c r="AF7" i="15"/>
  <c r="Y7" i="15"/>
  <c r="AD7" i="15"/>
  <c r="AI7" i="15"/>
  <c r="AH7" i="15"/>
  <c r="AN422" i="14"/>
  <c r="AI422" i="14"/>
  <c r="AI118" i="14"/>
  <c r="AE118" i="14" s="1"/>
  <c r="AJ118" i="14"/>
  <c r="AJ671" i="14"/>
  <c r="AI671" i="14"/>
  <c r="AE671" i="14" s="1"/>
  <c r="AI602" i="14"/>
  <c r="AE602" i="14" s="1"/>
  <c r="AJ602" i="14"/>
  <c r="AI863" i="14"/>
  <c r="AE863" i="14" s="1"/>
  <c r="AJ306" i="14"/>
  <c r="AI306" i="14"/>
  <c r="AE306" i="14" s="1"/>
  <c r="AI850" i="14"/>
  <c r="AE850" i="14" s="1"/>
  <c r="AG972" i="14"/>
  <c r="AI972" i="14"/>
  <c r="AE972" i="14" s="1"/>
  <c r="AJ972" i="14"/>
  <c r="AJ579" i="14"/>
  <c r="AI579" i="14"/>
  <c r="AE579" i="14" s="1"/>
  <c r="AI371" i="14"/>
  <c r="AE371" i="14" s="1"/>
  <c r="AG371" i="14"/>
  <c r="AJ371" i="14"/>
  <c r="AI245" i="14"/>
  <c r="AJ245" i="14"/>
  <c r="AK938" i="14"/>
  <c r="AK724" i="14"/>
  <c r="AK785" i="14"/>
  <c r="AK473" i="14"/>
  <c r="AK846" i="14"/>
  <c r="AK359" i="14"/>
  <c r="AK235" i="14"/>
  <c r="AK869" i="14"/>
  <c r="AK751" i="14"/>
  <c r="AK195" i="14"/>
  <c r="AK141" i="14"/>
  <c r="AK870" i="14"/>
  <c r="AK754" i="14"/>
  <c r="AK951" i="14"/>
  <c r="AK1089" i="14"/>
  <c r="AK151" i="14"/>
  <c r="AK945" i="14"/>
  <c r="AK363" i="14"/>
  <c r="AK598" i="14"/>
  <c r="AK824" i="14"/>
  <c r="AK428" i="14"/>
  <c r="AE836" i="14"/>
  <c r="AM836" i="14"/>
  <c r="AI895" i="14"/>
  <c r="AE895" i="14" s="1"/>
  <c r="AG77" i="14"/>
  <c r="AJ77" i="14"/>
  <c r="AI77" i="14"/>
  <c r="AE77" i="14" s="1"/>
  <c r="AI638" i="14"/>
  <c r="AE638" i="14" s="1"/>
  <c r="AE636" i="14"/>
  <c r="AE339" i="14"/>
  <c r="AL19" i="15"/>
  <c r="AG56" i="15"/>
  <c r="AE835" i="14"/>
  <c r="AM835" i="14"/>
  <c r="AK285" i="14"/>
  <c r="AK438" i="14"/>
  <c r="AK102" i="14"/>
  <c r="AK266" i="14"/>
  <c r="AK431" i="14"/>
  <c r="AK393" i="14"/>
  <c r="AK435" i="14"/>
  <c r="AK370" i="14"/>
  <c r="AG40" i="15"/>
  <c r="I21" i="3"/>
  <c r="V328" i="5" l="1"/>
  <c r="W324" i="5"/>
  <c r="W323" i="5"/>
  <c r="V327" i="5"/>
  <c r="W330" i="5"/>
  <c r="V334" i="5"/>
  <c r="W334" i="5" s="1"/>
  <c r="W325" i="5"/>
  <c r="V329" i="5"/>
  <c r="AL77" i="15"/>
  <c r="AL51" i="15"/>
  <c r="AL9" i="15"/>
  <c r="AL7" i="15"/>
  <c r="AI394" i="14"/>
  <c r="AE394" i="14" s="1"/>
  <c r="AQ836" i="14"/>
  <c r="AQ936" i="14"/>
  <c r="AQ610" i="14"/>
  <c r="AQ555" i="14"/>
  <c r="AQ835" i="14"/>
  <c r="AI370" i="14"/>
  <c r="AG370" i="14"/>
  <c r="AI945" i="14"/>
  <c r="AG846" i="14"/>
  <c r="AI846" i="14"/>
  <c r="AE846" i="14" s="1"/>
  <c r="AG617" i="14"/>
  <c r="AI617" i="14"/>
  <c r="AE617" i="14" s="1"/>
  <c r="AN98" i="14"/>
  <c r="AI98" i="14"/>
  <c r="AN492" i="14"/>
  <c r="AI492" i="14"/>
  <c r="AN477" i="14"/>
  <c r="AI477" i="14"/>
  <c r="AF25" i="15"/>
  <c r="AG25" i="15"/>
  <c r="Y25" i="15"/>
  <c r="AE704" i="14"/>
  <c r="AM704" i="14"/>
  <c r="AN397" i="14"/>
  <c r="AI397" i="14"/>
  <c r="B20" i="5"/>
  <c r="Z38" i="15"/>
  <c r="AA38" i="15" s="1"/>
  <c r="Z60" i="15"/>
  <c r="Y60" i="15" s="1"/>
  <c r="AE632" i="14"/>
  <c r="AQ632" i="14" s="1"/>
  <c r="AN62" i="14"/>
  <c r="AI62" i="14"/>
  <c r="AN396" i="14"/>
  <c r="AI396" i="14"/>
  <c r="AE396" i="14" s="1"/>
  <c r="AN289" i="14"/>
  <c r="AG289" i="14"/>
  <c r="AI289" i="14"/>
  <c r="AD45" i="15"/>
  <c r="Y45" i="15"/>
  <c r="AG45" i="15"/>
  <c r="AF45" i="15"/>
  <c r="S27" i="15"/>
  <c r="AE27" i="15" s="1"/>
  <c r="S68" i="15"/>
  <c r="AE68" i="15" s="1"/>
  <c r="AK133" i="14"/>
  <c r="AK91" i="14"/>
  <c r="AK643" i="14"/>
  <c r="AK170" i="14"/>
  <c r="AI754" i="14"/>
  <c r="AE754" i="14" s="1"/>
  <c r="AI938" i="14"/>
  <c r="AE938" i="14" s="1"/>
  <c r="AE330" i="14"/>
  <c r="AI389" i="14"/>
  <c r="AE389" i="14" s="1"/>
  <c r="AN389" i="14"/>
  <c r="B22" i="3"/>
  <c r="U78" i="15"/>
  <c r="AB78" i="15" s="1"/>
  <c r="AL78" i="15" s="1"/>
  <c r="U13" i="15"/>
  <c r="AB13" i="15" s="1"/>
  <c r="U39" i="15"/>
  <c r="AB39" i="15" s="1"/>
  <c r="U73" i="15"/>
  <c r="AB73" i="15" s="1"/>
  <c r="AL73" i="15" s="1"/>
  <c r="U21" i="15"/>
  <c r="AB21" i="15" s="1"/>
  <c r="H23" i="3"/>
  <c r="AH397" i="14"/>
  <c r="AG397" i="14" s="1"/>
  <c r="AH232" i="14"/>
  <c r="AG232" i="14" s="1"/>
  <c r="AH579" i="14"/>
  <c r="AG579" i="14" s="1"/>
  <c r="AH345" i="14"/>
  <c r="AG345" i="14" s="1"/>
  <c r="AH850" i="14"/>
  <c r="AG850" i="14" s="1"/>
  <c r="AH928" i="14"/>
  <c r="AG928" i="14" s="1"/>
  <c r="AH1096" i="14"/>
  <c r="AG1096" i="14" s="1"/>
  <c r="AH68" i="14"/>
  <c r="AG68" i="14" s="1"/>
  <c r="AH176" i="14"/>
  <c r="AG176" i="14" s="1"/>
  <c r="AH175" i="14"/>
  <c r="AG175" i="14" s="1"/>
  <c r="AH815" i="14"/>
  <c r="AG815" i="14" s="1"/>
  <c r="AH404" i="14"/>
  <c r="AH230" i="14"/>
  <c r="AG230" i="14" s="1"/>
  <c r="AH231" i="14"/>
  <c r="AG231" i="14" s="1"/>
  <c r="AH671" i="14"/>
  <c r="AG671" i="14" s="1"/>
  <c r="AH927" i="14"/>
  <c r="AG927" i="14" s="1"/>
  <c r="AI102" i="14"/>
  <c r="AG102" i="14"/>
  <c r="AJ102" i="14"/>
  <c r="AI824" i="14"/>
  <c r="AE824" i="14" s="1"/>
  <c r="AJ824" i="14"/>
  <c r="AI870" i="14"/>
  <c r="AE870" i="14" s="1"/>
  <c r="AI473" i="14"/>
  <c r="AI641" i="14"/>
  <c r="AE641" i="14" s="1"/>
  <c r="AJ641" i="14"/>
  <c r="AN305" i="14"/>
  <c r="AI305" i="14"/>
  <c r="AE305" i="14" s="1"/>
  <c r="AG393" i="14"/>
  <c r="AI393" i="14"/>
  <c r="AE393" i="14" s="1"/>
  <c r="AI1089" i="14"/>
  <c r="AE1089" i="14" s="1"/>
  <c r="AI235" i="14"/>
  <c r="AE235" i="14" s="1"/>
  <c r="AJ235" i="14"/>
  <c r="AG44" i="15"/>
  <c r="AE815" i="14"/>
  <c r="AN94" i="14"/>
  <c r="AI94" i="14"/>
  <c r="AE94" i="14" s="1"/>
  <c r="AL482" i="14"/>
  <c r="AN482" i="14" s="1"/>
  <c r="AL353" i="14"/>
  <c r="AL386" i="14"/>
  <c r="AN386" i="14" s="1"/>
  <c r="AL290" i="14"/>
  <c r="AN290" i="14" s="1"/>
  <c r="AL81" i="14"/>
  <c r="AN81" i="14" s="1"/>
  <c r="AL78" i="14"/>
  <c r="AN78" i="14" s="1"/>
  <c r="AL85" i="14"/>
  <c r="AA57" i="15"/>
  <c r="AL52" i="15"/>
  <c r="AN378" i="14"/>
  <c r="AI378" i="14"/>
  <c r="AE378" i="14" s="1"/>
  <c r="AN286" i="14"/>
  <c r="AG286" i="14"/>
  <c r="AI286" i="14"/>
  <c r="AE286" i="14" s="1"/>
  <c r="T21" i="15"/>
  <c r="AC21" i="15" s="1"/>
  <c r="T27" i="15"/>
  <c r="AC27" i="15" s="1"/>
  <c r="T57" i="15"/>
  <c r="AC57" i="15" s="1"/>
  <c r="AG54" i="15"/>
  <c r="AJ266" i="14"/>
  <c r="AI266" i="14"/>
  <c r="AE266" i="14" s="1"/>
  <c r="AG428" i="14"/>
  <c r="AJ428" i="14"/>
  <c r="AI428" i="14"/>
  <c r="AE428" i="14" s="1"/>
  <c r="AI751" i="14"/>
  <c r="AE751" i="14" s="1"/>
  <c r="AA71" i="15"/>
  <c r="AF71" i="15"/>
  <c r="Y71" i="15"/>
  <c r="AD71" i="15"/>
  <c r="AH71" i="15"/>
  <c r="AI71" i="15"/>
  <c r="S23" i="15"/>
  <c r="AE23" i="15" s="1"/>
  <c r="AJ435" i="14"/>
  <c r="AI435" i="14"/>
  <c r="AE435" i="14" s="1"/>
  <c r="AI151" i="14"/>
  <c r="AE151" i="14" s="1"/>
  <c r="AJ151" i="14"/>
  <c r="AI869" i="14"/>
  <c r="AE869" i="14" s="1"/>
  <c r="AJ869" i="14"/>
  <c r="AK956" i="14"/>
  <c r="AK996" i="14"/>
  <c r="AK548" i="14"/>
  <c r="AK878" i="14"/>
  <c r="AK1071" i="14"/>
  <c r="AK519" i="14"/>
  <c r="AK356" i="14"/>
  <c r="AK1078" i="14"/>
  <c r="AK721" i="14"/>
  <c r="AK524" i="14"/>
  <c r="AK419" i="14"/>
  <c r="AK1087" i="14"/>
  <c r="AK865" i="14"/>
  <c r="AK303" i="14"/>
  <c r="AK192" i="14"/>
  <c r="AK179" i="14"/>
  <c r="AK150" i="14"/>
  <c r="AK971" i="14"/>
  <c r="AK1051" i="14"/>
  <c r="AK678" i="14"/>
  <c r="AK452" i="14"/>
  <c r="AK792" i="14"/>
  <c r="AK736" i="14"/>
  <c r="AK828" i="14"/>
  <c r="AK521" i="14"/>
  <c r="AK1015" i="14"/>
  <c r="AK336" i="14"/>
  <c r="AK629" i="14"/>
  <c r="AK682" i="14"/>
  <c r="AK568" i="14"/>
  <c r="AK1090" i="14"/>
  <c r="AK997" i="14"/>
  <c r="AK226" i="14"/>
  <c r="AK1026" i="14"/>
  <c r="AK989" i="14"/>
  <c r="AK685" i="14"/>
  <c r="AK247" i="14"/>
  <c r="AK234" i="14"/>
  <c r="AK407" i="14"/>
  <c r="AK252" i="14"/>
  <c r="AE422" i="14"/>
  <c r="AJ438" i="14"/>
  <c r="AI438" i="14"/>
  <c r="AE438" i="14" s="1"/>
  <c r="AJ598" i="14"/>
  <c r="AI598" i="14"/>
  <c r="AE598" i="14" s="1"/>
  <c r="AI141" i="14"/>
  <c r="AE141" i="14" s="1"/>
  <c r="AJ141" i="14"/>
  <c r="AI785" i="14"/>
  <c r="AG785" i="14"/>
  <c r="AE245" i="14"/>
  <c r="AI34" i="14"/>
  <c r="AJ34" i="14"/>
  <c r="AJ541" i="14"/>
  <c r="AI541" i="14"/>
  <c r="AE541" i="14" s="1"/>
  <c r="AG431" i="14"/>
  <c r="AI431" i="14"/>
  <c r="AE431" i="14" s="1"/>
  <c r="AJ285" i="14"/>
  <c r="AG285" i="14"/>
  <c r="AI285" i="14"/>
  <c r="AE285" i="14" s="1"/>
  <c r="AI363" i="14"/>
  <c r="AE363" i="14" s="1"/>
  <c r="AJ363" i="14"/>
  <c r="AI951" i="14"/>
  <c r="AI195" i="14"/>
  <c r="AE195" i="14" s="1"/>
  <c r="AJ195" i="14"/>
  <c r="AJ359" i="14"/>
  <c r="AI359" i="14"/>
  <c r="AE359" i="14" s="1"/>
  <c r="AI724" i="14"/>
  <c r="AE724" i="14" s="1"/>
  <c r="AG724" i="14"/>
  <c r="AJ724" i="14"/>
  <c r="AE67" i="14"/>
  <c r="AQ172" i="14"/>
  <c r="AJ398" i="14"/>
  <c r="AI398" i="14"/>
  <c r="AM398" i="14" s="1"/>
  <c r="AK490" i="14"/>
  <c r="AK486" i="14"/>
  <c r="AK147" i="14"/>
  <c r="AK52" i="14"/>
  <c r="AK392" i="14"/>
  <c r="AK18" i="14"/>
  <c r="S70" i="15"/>
  <c r="AE70" i="15" s="1"/>
  <c r="AE677" i="14"/>
  <c r="AE232" i="14"/>
  <c r="AN196" i="14"/>
  <c r="AI196" i="14"/>
  <c r="AE196" i="14" s="1"/>
  <c r="AN333" i="14"/>
  <c r="AI333" i="14"/>
  <c r="AG333" i="14"/>
  <c r="AA76" i="15"/>
  <c r="Y76" i="15"/>
  <c r="AF76" i="15"/>
  <c r="AD76" i="15"/>
  <c r="AH76" i="15"/>
  <c r="AI76" i="15"/>
  <c r="AI352" i="14"/>
  <c r="AE352" i="14" s="1"/>
  <c r="AN352" i="14"/>
  <c r="AN287" i="14"/>
  <c r="AI287" i="14"/>
  <c r="AE287" i="14" s="1"/>
  <c r="AG287" i="14"/>
  <c r="AN284" i="14"/>
  <c r="AG284" i="14"/>
  <c r="AI284" i="14"/>
  <c r="AE284" i="14" s="1"/>
  <c r="AG60" i="15"/>
  <c r="AE859" i="14"/>
  <c r="AE164" i="14"/>
  <c r="I22" i="3"/>
  <c r="V333" i="5" l="1"/>
  <c r="W333" i="5" s="1"/>
  <c r="W329" i="5"/>
  <c r="V331" i="5"/>
  <c r="W331" i="5" s="1"/>
  <c r="W327" i="5"/>
  <c r="V332" i="5"/>
  <c r="W332" i="5" s="1"/>
  <c r="W328" i="5"/>
  <c r="AL71" i="15"/>
  <c r="AQ704" i="14"/>
  <c r="AI247" i="14"/>
  <c r="AE247" i="14" s="1"/>
  <c r="AJ247" i="14"/>
  <c r="AJ682" i="14"/>
  <c r="AI682" i="14"/>
  <c r="AE682" i="14" s="1"/>
  <c r="AI452" i="14"/>
  <c r="AE452" i="14" s="1"/>
  <c r="AJ452" i="14"/>
  <c r="AI865" i="14"/>
  <c r="AE865" i="14" s="1"/>
  <c r="AI1071" i="14"/>
  <c r="AE1071" i="14" s="1"/>
  <c r="S30" i="15"/>
  <c r="AE30" i="15" s="1"/>
  <c r="B23" i="3"/>
  <c r="B24" i="3" s="1"/>
  <c r="B25" i="3" s="1"/>
  <c r="B26" i="3" s="1"/>
  <c r="B27" i="3" s="1"/>
  <c r="B28" i="3" s="1"/>
  <c r="B29" i="3" s="1"/>
  <c r="B30" i="3" s="1"/>
  <c r="U76" i="15"/>
  <c r="AB76" i="15" s="1"/>
  <c r="AL76" i="15" s="1"/>
  <c r="AI643" i="14"/>
  <c r="AE643" i="14" s="1"/>
  <c r="S29" i="15"/>
  <c r="AE29" i="15" s="1"/>
  <c r="S28" i="15"/>
  <c r="AE28" i="15" s="1"/>
  <c r="AA60" i="15"/>
  <c r="AD60" i="15"/>
  <c r="AE397" i="14"/>
  <c r="AH60" i="15"/>
  <c r="AI60" i="15"/>
  <c r="S41" i="15"/>
  <c r="AE41" i="15" s="1"/>
  <c r="AJ147" i="14"/>
  <c r="AG147" i="14"/>
  <c r="AI147" i="14"/>
  <c r="AE147" i="14" s="1"/>
  <c r="AE398" i="14"/>
  <c r="AQ398" i="14" s="1"/>
  <c r="AG252" i="14"/>
  <c r="AI252" i="14"/>
  <c r="AE252" i="14" s="1"/>
  <c r="AJ252" i="14"/>
  <c r="AI685" i="14"/>
  <c r="AE685" i="14" s="1"/>
  <c r="AI997" i="14"/>
  <c r="AE997" i="14" s="1"/>
  <c r="AJ629" i="14"/>
  <c r="AI629" i="14"/>
  <c r="AE629" i="14" s="1"/>
  <c r="AI828" i="14"/>
  <c r="AJ678" i="14"/>
  <c r="AI678" i="14"/>
  <c r="AE678" i="14" s="1"/>
  <c r="AJ179" i="14"/>
  <c r="AI179" i="14"/>
  <c r="AE179" i="14" s="1"/>
  <c r="AI1087" i="14"/>
  <c r="AE1087" i="14" s="1"/>
  <c r="AI1078" i="14"/>
  <c r="AE1078" i="14" s="1"/>
  <c r="AG1078" i="14"/>
  <c r="AI878" i="14"/>
  <c r="AE878" i="14" s="1"/>
  <c r="AK937" i="14"/>
  <c r="AK942" i="14"/>
  <c r="AK940" i="14"/>
  <c r="AK806" i="14"/>
  <c r="AK599" i="14"/>
  <c r="AK180" i="14"/>
  <c r="AK153" i="14"/>
  <c r="AK341" i="14"/>
  <c r="AK932" i="14"/>
  <c r="AK631" i="14"/>
  <c r="AK203" i="14"/>
  <c r="AK163" i="14"/>
  <c r="AK423" i="14"/>
  <c r="AK350" i="14"/>
  <c r="AK795" i="14"/>
  <c r="AK565" i="14"/>
  <c r="AK1009" i="14"/>
  <c r="AK965" i="14"/>
  <c r="AK364" i="14"/>
  <c r="AK198" i="14"/>
  <c r="AK375" i="14"/>
  <c r="AK136" i="14"/>
  <c r="AK425" i="14"/>
  <c r="AK239" i="14"/>
  <c r="AK695" i="14"/>
  <c r="AK660" i="14"/>
  <c r="AK417" i="14"/>
  <c r="AD27" i="15"/>
  <c r="AF27" i="15"/>
  <c r="AG27" i="15"/>
  <c r="Y27" i="15"/>
  <c r="AN353" i="14"/>
  <c r="AG353" i="14"/>
  <c r="AI353" i="14"/>
  <c r="AE102" i="14"/>
  <c r="H24" i="3"/>
  <c r="AH776" i="14"/>
  <c r="AH851" i="14"/>
  <c r="AH672" i="14"/>
  <c r="AH929" i="14"/>
  <c r="AG929" i="14" s="1"/>
  <c r="AH727" i="14"/>
  <c r="AG727" i="14" s="1"/>
  <c r="AH1038" i="14"/>
  <c r="AG1038" i="14" s="1"/>
  <c r="AH512" i="14"/>
  <c r="AG512" i="14" s="1"/>
  <c r="AH852" i="14"/>
  <c r="AG852" i="14" s="1"/>
  <c r="AH816" i="14"/>
  <c r="AG816" i="14" s="1"/>
  <c r="AH410" i="14"/>
  <c r="AG410" i="14" s="1"/>
  <c r="AH411" i="14"/>
  <c r="AH513" i="14"/>
  <c r="AG513" i="14" s="1"/>
  <c r="AH1082" i="14"/>
  <c r="AG1082" i="14" s="1"/>
  <c r="AG91" i="14"/>
  <c r="AI91" i="14"/>
  <c r="AJ91" i="14"/>
  <c r="Y68" i="15"/>
  <c r="AG68" i="15"/>
  <c r="AF68" i="15"/>
  <c r="AE62" i="14"/>
  <c r="AH25" i="15"/>
  <c r="AI25" i="15"/>
  <c r="AE477" i="14"/>
  <c r="AE492" i="14"/>
  <c r="AF57" i="15"/>
  <c r="AG57" i="15"/>
  <c r="Y57" i="15"/>
  <c r="AD57" i="15"/>
  <c r="AN85" i="14"/>
  <c r="AG85" i="14"/>
  <c r="AI85" i="14"/>
  <c r="AE85" i="14" s="1"/>
  <c r="AI1090" i="14"/>
  <c r="AE1090" i="14" s="1"/>
  <c r="AI736" i="14"/>
  <c r="AI192" i="14"/>
  <c r="AE192" i="14" s="1"/>
  <c r="AJ192" i="14"/>
  <c r="AI419" i="14"/>
  <c r="AE419" i="14" s="1"/>
  <c r="AJ356" i="14"/>
  <c r="AI356" i="14"/>
  <c r="AG356" i="14"/>
  <c r="AI548" i="14"/>
  <c r="AE548" i="14" s="1"/>
  <c r="AJ548" i="14"/>
  <c r="AG21" i="15"/>
  <c r="AJ133" i="14"/>
  <c r="AI133" i="14"/>
  <c r="AE133" i="14" s="1"/>
  <c r="AI45" i="15"/>
  <c r="AH45" i="15"/>
  <c r="AE289" i="14"/>
  <c r="B21" i="5"/>
  <c r="Z70" i="15"/>
  <c r="Z5" i="15"/>
  <c r="AA5" i="15" s="1"/>
  <c r="Z34" i="15"/>
  <c r="AE370" i="14"/>
  <c r="AE333" i="14"/>
  <c r="AI52" i="14"/>
  <c r="AE52" i="14" s="1"/>
  <c r="AJ52" i="14"/>
  <c r="AG52" i="14"/>
  <c r="AK531" i="14"/>
  <c r="AK385" i="14"/>
  <c r="AK120" i="14"/>
  <c r="AI226" i="14"/>
  <c r="AG226" i="14"/>
  <c r="AJ226" i="14"/>
  <c r="AI521" i="14"/>
  <c r="AE521" i="14" s="1"/>
  <c r="AJ521" i="14"/>
  <c r="AG150" i="14"/>
  <c r="AI150" i="14"/>
  <c r="AM150" i="14" s="1"/>
  <c r="AJ150" i="14"/>
  <c r="AG721" i="14"/>
  <c r="AJ721" i="14"/>
  <c r="AI721" i="14"/>
  <c r="AE721" i="14" s="1"/>
  <c r="AG956" i="14"/>
  <c r="AI956" i="14"/>
  <c r="AE956" i="14" s="1"/>
  <c r="AJ18" i="14"/>
  <c r="AI18" i="14"/>
  <c r="AJ486" i="14"/>
  <c r="AI486" i="14"/>
  <c r="AG407" i="14"/>
  <c r="AI407" i="14"/>
  <c r="AE407" i="14" s="1"/>
  <c r="AI989" i="14"/>
  <c r="AE989" i="14" s="1"/>
  <c r="AG336" i="14"/>
  <c r="AI336" i="14"/>
  <c r="AM336" i="14" s="1"/>
  <c r="AJ336" i="14"/>
  <c r="AI1051" i="14"/>
  <c r="AE1051" i="14" s="1"/>
  <c r="AF60" i="15"/>
  <c r="AI392" i="14"/>
  <c r="AE392" i="14" s="1"/>
  <c r="AG392" i="14"/>
  <c r="AJ490" i="14"/>
  <c r="AI490" i="14"/>
  <c r="AE490" i="14" s="1"/>
  <c r="AE951" i="14"/>
  <c r="AE34" i="14"/>
  <c r="AE785" i="14"/>
  <c r="AI234" i="14"/>
  <c r="AE234" i="14" s="1"/>
  <c r="AJ234" i="14"/>
  <c r="AG1026" i="14"/>
  <c r="AI1026" i="14"/>
  <c r="AI568" i="14"/>
  <c r="AE568" i="14" s="1"/>
  <c r="AG568" i="14"/>
  <c r="AJ568" i="14"/>
  <c r="AI1015" i="14"/>
  <c r="AE1015" i="14" s="1"/>
  <c r="AI792" i="14"/>
  <c r="AE792" i="14" s="1"/>
  <c r="AG971" i="14"/>
  <c r="AI971" i="14"/>
  <c r="AM971" i="14" s="1"/>
  <c r="AJ971" i="14"/>
  <c r="AI303" i="14"/>
  <c r="AI524" i="14"/>
  <c r="AE524" i="14" s="1"/>
  <c r="AJ524" i="14"/>
  <c r="AJ519" i="14"/>
  <c r="AI519" i="14"/>
  <c r="AE519" i="14" s="1"/>
  <c r="AG996" i="14"/>
  <c r="AI996" i="14"/>
  <c r="AE996" i="14" s="1"/>
  <c r="T39" i="15"/>
  <c r="AC39" i="15" s="1"/>
  <c r="T50" i="15"/>
  <c r="AC50" i="15" s="1"/>
  <c r="AE473" i="14"/>
  <c r="AI170" i="14"/>
  <c r="AJ170" i="14"/>
  <c r="AK613" i="14"/>
  <c r="AK387" i="14"/>
  <c r="AE98" i="14"/>
  <c r="AE945" i="14"/>
  <c r="I23" i="3"/>
  <c r="I24" i="3" s="1"/>
  <c r="I25" i="3" s="1"/>
  <c r="I26" i="3" s="1"/>
  <c r="I27" i="3" s="1"/>
  <c r="I28" i="3" s="1"/>
  <c r="I29" i="3" s="1"/>
  <c r="I30" i="3" s="1"/>
  <c r="I31" i="3" s="1"/>
  <c r="I32" i="3" s="1"/>
  <c r="I33" i="3" s="1"/>
  <c r="I34" i="3" s="1"/>
  <c r="I35" i="3" s="1"/>
  <c r="I36" i="3" s="1"/>
  <c r="I37" i="3" s="1"/>
  <c r="I38" i="3" s="1"/>
  <c r="I39" i="3" s="1"/>
  <c r="I40" i="3" s="1"/>
  <c r="I41" i="3" s="1"/>
  <c r="I42" i="3" s="1"/>
  <c r="I43" i="3" s="1"/>
  <c r="I44" i="3" s="1"/>
  <c r="I45" i="3" s="1"/>
  <c r="I46" i="3" s="1"/>
  <c r="I47" i="3" s="1"/>
  <c r="I48" i="3" s="1"/>
  <c r="I49" i="3" s="1"/>
  <c r="I50" i="3" s="1"/>
  <c r="I51" i="3" s="1"/>
  <c r="I52" i="3" s="1"/>
  <c r="I53" i="3" s="1"/>
  <c r="I54" i="3" s="1"/>
  <c r="I55" i="3" s="1"/>
  <c r="I56" i="3" s="1"/>
  <c r="I57" i="3" s="1"/>
  <c r="I58" i="3" s="1"/>
  <c r="I59" i="3" s="1"/>
  <c r="I60" i="3" s="1"/>
  <c r="I61" i="3" s="1"/>
  <c r="I62" i="3" s="1"/>
  <c r="I63" i="3" s="1"/>
  <c r="I64" i="3" s="1"/>
  <c r="I65" i="3" s="1"/>
  <c r="I66" i="3" s="1"/>
  <c r="I67" i="3" s="1"/>
  <c r="I68" i="3" s="1"/>
  <c r="I69" i="3" s="1"/>
  <c r="I70" i="3" s="1"/>
  <c r="I71" i="3" s="1"/>
  <c r="I72" i="3" s="1"/>
  <c r="I73" i="3" s="1"/>
  <c r="I74" i="3" s="1"/>
  <c r="I75" i="3" s="1"/>
  <c r="I76" i="3" s="1"/>
  <c r="I77" i="3" s="1"/>
  <c r="I78" i="3" s="1"/>
  <c r="I79" i="3" s="1"/>
  <c r="I80" i="3" s="1"/>
  <c r="I81" i="3" s="1"/>
  <c r="I82" i="3" s="1"/>
  <c r="I83" i="3" s="1"/>
  <c r="I84" i="3" s="1"/>
  <c r="I85" i="3" s="1"/>
  <c r="I86" i="3" s="1"/>
  <c r="I87" i="3" s="1"/>
  <c r="I88" i="3" s="1"/>
  <c r="I89" i="3" s="1"/>
  <c r="I90" i="3" s="1"/>
  <c r="I91" i="3" s="1"/>
  <c r="I92" i="3" s="1"/>
  <c r="I93" i="3" s="1"/>
  <c r="I94" i="3" s="1"/>
  <c r="I95" i="3" s="1"/>
  <c r="I96" i="3" s="1"/>
  <c r="I97" i="3" s="1"/>
  <c r="I98" i="3" s="1"/>
  <c r="I99" i="3" s="1"/>
  <c r="I100" i="3" s="1"/>
  <c r="I101" i="3" s="1"/>
  <c r="I102" i="3" s="1"/>
  <c r="I103" i="3" s="1"/>
  <c r="I104" i="3" s="1"/>
  <c r="I105" i="3" s="1"/>
  <c r="I106" i="3" s="1"/>
  <c r="I107" i="3" s="1"/>
  <c r="I108" i="3" s="1"/>
  <c r="I109" i="3" s="1"/>
  <c r="I110" i="3" s="1"/>
  <c r="I111" i="3" s="1"/>
  <c r="I112" i="3" s="1"/>
  <c r="I113" i="3" s="1"/>
  <c r="I114" i="3" s="1"/>
  <c r="I115" i="3" s="1"/>
  <c r="I116" i="3" s="1"/>
  <c r="I117" i="3" s="1"/>
  <c r="I118" i="3" s="1"/>
  <c r="I119" i="3" s="1"/>
  <c r="I120" i="3" s="1"/>
  <c r="I121" i="3" s="1"/>
  <c r="I122" i="3" s="1"/>
  <c r="I123" i="3" s="1"/>
  <c r="I124" i="3" s="1"/>
  <c r="I125" i="3" s="1"/>
  <c r="I126" i="3" s="1"/>
  <c r="I127" i="3" s="1"/>
  <c r="I128" i="3" s="1"/>
  <c r="I129" i="3" s="1"/>
  <c r="I130" i="3" s="1"/>
  <c r="I131" i="3" s="1"/>
  <c r="I132" i="3" s="1"/>
  <c r="I133" i="3" s="1"/>
  <c r="I134" i="3" s="1"/>
  <c r="I135" i="3" s="1"/>
  <c r="I136" i="3" s="1"/>
  <c r="I137" i="3" s="1"/>
  <c r="I138" i="3" s="1"/>
  <c r="I139" i="3" s="1"/>
  <c r="I140" i="3" s="1"/>
  <c r="I141" i="3" s="1"/>
  <c r="I142" i="3" s="1"/>
  <c r="I143" i="3" s="1"/>
  <c r="I144" i="3" s="1"/>
  <c r="I145" i="3" s="1"/>
  <c r="I146" i="3" s="1"/>
  <c r="I147" i="3" s="1"/>
  <c r="I148" i="3" s="1"/>
  <c r="I149" i="3" s="1"/>
  <c r="I150" i="3" s="1"/>
  <c r="I151" i="3" s="1"/>
  <c r="I152" i="3" s="1"/>
  <c r="I153" i="3" s="1"/>
  <c r="I154" i="3" s="1"/>
  <c r="I155" i="3" s="1"/>
  <c r="I156" i="3" s="1"/>
  <c r="I157" i="3" s="1"/>
  <c r="I158" i="3" s="1"/>
  <c r="I159" i="3" s="1"/>
  <c r="I160" i="3" s="1"/>
  <c r="I161" i="3" s="1"/>
  <c r="I162" i="3" s="1"/>
  <c r="I163" i="3" s="1"/>
  <c r="I164" i="3" s="1"/>
  <c r="I165" i="3" s="1"/>
  <c r="I166" i="3" s="1"/>
  <c r="I167" i="3" s="1"/>
  <c r="I168" i="3" s="1"/>
  <c r="I169" i="3" s="1"/>
  <c r="I170" i="3" s="1"/>
  <c r="I171" i="3" s="1"/>
  <c r="I172" i="3" s="1"/>
  <c r="I173" i="3" s="1"/>
  <c r="I174" i="3" s="1"/>
  <c r="I175" i="3" s="1"/>
  <c r="I176" i="3" s="1"/>
  <c r="I177" i="3" s="1"/>
  <c r="I178" i="3" s="1"/>
  <c r="I179" i="3" s="1"/>
  <c r="I180" i="3" s="1"/>
  <c r="I181" i="3" s="1"/>
  <c r="I182" i="3" s="1"/>
  <c r="I183" i="3" s="1"/>
  <c r="I184" i="3" s="1"/>
  <c r="I185" i="3" s="1"/>
  <c r="I186" i="3" s="1"/>
  <c r="I187" i="3" s="1"/>
  <c r="I188" i="3" s="1"/>
  <c r="I189" i="3" s="1"/>
  <c r="I190" i="3" s="1"/>
  <c r="I191" i="3" s="1"/>
  <c r="I192" i="3" s="1"/>
  <c r="I193" i="3" s="1"/>
  <c r="I194" i="3" s="1"/>
  <c r="I195" i="3" s="1"/>
  <c r="I196" i="3" s="1"/>
  <c r="I197" i="3" s="1"/>
  <c r="I198" i="3" s="1"/>
  <c r="I199" i="3" s="1"/>
  <c r="I200" i="3" s="1"/>
  <c r="I201" i="3" s="1"/>
  <c r="I202" i="3" s="1"/>
  <c r="I203" i="3" s="1"/>
  <c r="I204" i="3" s="1"/>
  <c r="I205" i="3" s="1"/>
  <c r="I206" i="3" s="1"/>
  <c r="I207" i="3" s="1"/>
  <c r="I208" i="3" s="1"/>
  <c r="I209" i="3" s="1"/>
  <c r="I210" i="3" s="1"/>
  <c r="I211" i="3" s="1"/>
  <c r="I212" i="3" s="1"/>
  <c r="I213" i="3" s="1"/>
  <c r="I214" i="3" s="1"/>
  <c r="I215" i="3" s="1"/>
  <c r="I216" i="3" s="1"/>
  <c r="I217" i="3" s="1"/>
  <c r="I218" i="3" s="1"/>
  <c r="I219" i="3" s="1"/>
  <c r="I220" i="3" s="1"/>
  <c r="I221" i="3" s="1"/>
  <c r="I222" i="3" s="1"/>
  <c r="I223" i="3" s="1"/>
  <c r="I224" i="3" s="1"/>
  <c r="I225" i="3" s="1"/>
  <c r="I226" i="3" s="1"/>
  <c r="I227" i="3" s="1"/>
  <c r="I228" i="3" s="1"/>
  <c r="I229" i="3" s="1"/>
  <c r="I230" i="3" s="1"/>
  <c r="I231" i="3" s="1"/>
  <c r="I232" i="3" s="1"/>
  <c r="I233" i="3" s="1"/>
  <c r="I234" i="3" s="1"/>
  <c r="I235" i="3" s="1"/>
  <c r="I236" i="3" s="1"/>
  <c r="I237" i="3" s="1"/>
  <c r="I238" i="3" s="1"/>
  <c r="I239" i="3" s="1"/>
  <c r="I240" i="3" s="1"/>
  <c r="I241" i="3" s="1"/>
  <c r="I242" i="3" s="1"/>
  <c r="I243" i="3" s="1"/>
  <c r="I244" i="3" s="1"/>
  <c r="I245" i="3" s="1"/>
  <c r="I246" i="3" s="1"/>
  <c r="I247" i="3" s="1"/>
  <c r="I248" i="3" s="1"/>
  <c r="I249" i="3" s="1"/>
  <c r="I250" i="3" s="1"/>
  <c r="I251" i="3" s="1"/>
  <c r="I252" i="3" s="1"/>
  <c r="I253" i="3" s="1"/>
  <c r="I254" i="3" s="1"/>
  <c r="I255" i="3" s="1"/>
  <c r="I256" i="3" s="1"/>
  <c r="I257" i="3" s="1"/>
  <c r="I258" i="3" s="1"/>
  <c r="I259" i="3" s="1"/>
  <c r="I260" i="3" s="1"/>
  <c r="I261" i="3" s="1"/>
  <c r="I262" i="3" s="1"/>
  <c r="I263" i="3" s="1"/>
  <c r="I264" i="3" s="1"/>
  <c r="I265" i="3" s="1"/>
  <c r="I266" i="3" s="1"/>
  <c r="I267" i="3" s="1"/>
  <c r="I268" i="3" s="1"/>
  <c r="I269" i="3" s="1"/>
  <c r="I270" i="3" s="1"/>
  <c r="I271" i="3" s="1"/>
  <c r="I272" i="3" s="1"/>
  <c r="I273" i="3" s="1"/>
  <c r="I274" i="3" s="1"/>
  <c r="I275" i="3" s="1"/>
  <c r="I276" i="3" s="1"/>
  <c r="I277" i="3" s="1"/>
  <c r="I278" i="3" s="1"/>
  <c r="I279" i="3" s="1"/>
  <c r="I280" i="3" s="1"/>
  <c r="I281" i="3" s="1"/>
  <c r="I282" i="3" s="1"/>
  <c r="I283" i="3" s="1"/>
  <c r="I284" i="3" s="1"/>
  <c r="I285" i="3" s="1"/>
  <c r="I286" i="3" s="1"/>
  <c r="I287" i="3" s="1"/>
  <c r="I288" i="3" s="1"/>
  <c r="I289" i="3" s="1"/>
  <c r="I290" i="3" s="1"/>
  <c r="I291" i="3" s="1"/>
  <c r="I292" i="3" s="1"/>
  <c r="I293" i="3" s="1"/>
  <c r="I294" i="3" s="1"/>
  <c r="I295" i="3" s="1"/>
  <c r="I296" i="3" s="1"/>
  <c r="I297" i="3" s="1"/>
  <c r="I298" i="3" s="1"/>
  <c r="I299" i="3" s="1"/>
  <c r="I300" i="3" s="1"/>
  <c r="I301" i="3" s="1"/>
  <c r="I302" i="3" s="1"/>
  <c r="I303" i="3" s="1"/>
  <c r="I304" i="3" s="1"/>
  <c r="I305" i="3" s="1"/>
  <c r="I306" i="3" s="1"/>
  <c r="I307" i="3" s="1"/>
  <c r="I308" i="3" s="1"/>
  <c r="I309" i="3" s="1"/>
  <c r="I310" i="3" s="1"/>
  <c r="I311" i="3" s="1"/>
  <c r="I312" i="3" s="1"/>
  <c r="I313" i="3" s="1"/>
  <c r="I314" i="3" s="1"/>
  <c r="I315" i="3" s="1"/>
  <c r="I316" i="3" s="1"/>
  <c r="I317" i="3" s="1"/>
  <c r="I318" i="3" s="1"/>
  <c r="I319" i="3" s="1"/>
  <c r="I320" i="3" s="1"/>
  <c r="I321" i="3" s="1"/>
  <c r="I322" i="3" s="1"/>
  <c r="I323" i="3" s="1"/>
  <c r="I324" i="3" s="1"/>
  <c r="I325" i="3" s="1"/>
  <c r="I326" i="3" s="1"/>
  <c r="I327" i="3" s="1"/>
  <c r="I328" i="3" s="1"/>
  <c r="I329" i="3" s="1"/>
  <c r="I330" i="3" s="1"/>
  <c r="I331" i="3" s="1"/>
  <c r="I332" i="3" s="1"/>
  <c r="I333" i="3" s="1"/>
  <c r="I334" i="3" s="1"/>
  <c r="I335" i="3" s="1"/>
  <c r="I336" i="3" s="1"/>
  <c r="I337" i="3" s="1"/>
  <c r="I338" i="3" s="1"/>
  <c r="I339" i="3" s="1"/>
  <c r="I340" i="3" s="1"/>
  <c r="I341" i="3" s="1"/>
  <c r="I342" i="3" s="1"/>
  <c r="I343" i="3" s="1"/>
  <c r="I344" i="3" s="1"/>
  <c r="I345" i="3" s="1"/>
  <c r="I346" i="3" s="1"/>
  <c r="I347" i="3" s="1"/>
  <c r="I348" i="3" s="1"/>
  <c r="I349" i="3" s="1"/>
  <c r="I350" i="3" s="1"/>
  <c r="I351" i="3" s="1"/>
  <c r="I352" i="3" s="1"/>
  <c r="I353" i="3" s="1"/>
  <c r="I354" i="3" s="1"/>
  <c r="I355" i="3" s="1"/>
  <c r="I356" i="3" s="1"/>
  <c r="I357" i="3" s="1"/>
  <c r="I358" i="3" s="1"/>
  <c r="I359" i="3" s="1"/>
  <c r="I360" i="3" s="1"/>
  <c r="I361" i="3" s="1"/>
  <c r="I362" i="3" s="1"/>
  <c r="I363" i="3" s="1"/>
  <c r="I364" i="3" s="1"/>
  <c r="I365" i="3" s="1"/>
  <c r="I366" i="3" s="1"/>
  <c r="I367" i="3" s="1"/>
  <c r="I368" i="3" s="1"/>
  <c r="I369" i="3" s="1"/>
  <c r="I370" i="3" s="1"/>
  <c r="I371" i="3" s="1"/>
  <c r="I372" i="3" s="1"/>
  <c r="I373" i="3" s="1"/>
  <c r="I374" i="3" s="1"/>
  <c r="I375" i="3" s="1"/>
  <c r="I376" i="3" s="1"/>
  <c r="I377" i="3" s="1"/>
  <c r="I378" i="3" s="1"/>
  <c r="I379" i="3" s="1"/>
  <c r="I380" i="3" s="1"/>
  <c r="I381" i="3" s="1"/>
  <c r="I382" i="3" s="1"/>
  <c r="I383" i="3" s="1"/>
  <c r="I384" i="3" s="1"/>
  <c r="I385" i="3" s="1"/>
  <c r="I386" i="3" s="1"/>
  <c r="I387" i="3" s="1"/>
  <c r="I388" i="3" s="1"/>
  <c r="I389" i="3" s="1"/>
  <c r="I390" i="3" s="1"/>
  <c r="AL45" i="15" l="1"/>
  <c r="AL25" i="15"/>
  <c r="AL60" i="15"/>
  <c r="AE336" i="14"/>
  <c r="AQ336" i="14" s="1"/>
  <c r="AI387" i="14"/>
  <c r="AE387" i="14" s="1"/>
  <c r="AG387" i="14"/>
  <c r="AJ385" i="14"/>
  <c r="AI385" i="14"/>
  <c r="AE385" i="14" s="1"/>
  <c r="AD50" i="15"/>
  <c r="AF50" i="15"/>
  <c r="Y50" i="15"/>
  <c r="AG50" i="15"/>
  <c r="AG695" i="14"/>
  <c r="AJ695" i="14"/>
  <c r="AI695" i="14"/>
  <c r="AE695" i="14" s="1"/>
  <c r="AI1009" i="14"/>
  <c r="AG1009" i="14"/>
  <c r="AJ932" i="14"/>
  <c r="AI932" i="14"/>
  <c r="AE932" i="14" s="1"/>
  <c r="AI599" i="14"/>
  <c r="AE599" i="14" s="1"/>
  <c r="AI613" i="14"/>
  <c r="AE613" i="14" s="1"/>
  <c r="AG613" i="14"/>
  <c r="AG39" i="15"/>
  <c r="AI531" i="14"/>
  <c r="AE531" i="14" s="1"/>
  <c r="B22" i="5"/>
  <c r="Z56" i="15"/>
  <c r="AH57" i="15"/>
  <c r="AI57" i="15"/>
  <c r="AH68" i="15"/>
  <c r="AI68" i="15"/>
  <c r="AI239" i="14"/>
  <c r="AE239" i="14" s="1"/>
  <c r="AG198" i="14"/>
  <c r="AJ198" i="14"/>
  <c r="AI198" i="14"/>
  <c r="AI565" i="14"/>
  <c r="AE565" i="14" s="1"/>
  <c r="AG565" i="14"/>
  <c r="AJ565" i="14"/>
  <c r="AI163" i="14"/>
  <c r="AJ163" i="14"/>
  <c r="AJ341" i="14"/>
  <c r="AI341" i="14"/>
  <c r="AE341" i="14" s="1"/>
  <c r="AG341" i="14"/>
  <c r="AI806" i="14"/>
  <c r="AE806" i="14" s="1"/>
  <c r="AJ806" i="14"/>
  <c r="AK160" i="14"/>
  <c r="AK776" i="14"/>
  <c r="AK889" i="14"/>
  <c r="AK955" i="14"/>
  <c r="AK935" i="14"/>
  <c r="AK361" i="14"/>
  <c r="AK338" i="14"/>
  <c r="AK69" i="14"/>
  <c r="AK418" i="14"/>
  <c r="AK742" i="14"/>
  <c r="AK205" i="14"/>
  <c r="AK124" i="14"/>
  <c r="AK902" i="14"/>
  <c r="AK944" i="14"/>
  <c r="AK596" i="14"/>
  <c r="AK293" i="14"/>
  <c r="AK447" i="14"/>
  <c r="AK202" i="14"/>
  <c r="AK559" i="14"/>
  <c r="AK82" i="14"/>
  <c r="AK763" i="14"/>
  <c r="AK758" i="14"/>
  <c r="AK941" i="14"/>
  <c r="AK325" i="14"/>
  <c r="T62" i="15"/>
  <c r="AC62" i="15" s="1"/>
  <c r="T33" i="15"/>
  <c r="AC33" i="15" s="1"/>
  <c r="T58" i="15"/>
  <c r="AC58" i="15" s="1"/>
  <c r="T53" i="15"/>
  <c r="AC53" i="15" s="1"/>
  <c r="AE971" i="14"/>
  <c r="AQ971" i="14" s="1"/>
  <c r="AE1026" i="14"/>
  <c r="AM1026" i="14"/>
  <c r="AE226" i="14"/>
  <c r="AK401" i="14"/>
  <c r="AK128" i="14"/>
  <c r="AK645" i="14"/>
  <c r="AK379" i="14"/>
  <c r="AA34" i="15"/>
  <c r="AE356" i="14"/>
  <c r="AI417" i="14"/>
  <c r="AE417" i="14" s="1"/>
  <c r="AI425" i="14"/>
  <c r="AE425" i="14" s="1"/>
  <c r="AI364" i="14"/>
  <c r="AE364" i="14" s="1"/>
  <c r="AJ364" i="14"/>
  <c r="AG364" i="14"/>
  <c r="AI795" i="14"/>
  <c r="AE795" i="14" s="1"/>
  <c r="AI203" i="14"/>
  <c r="AE203" i="14" s="1"/>
  <c r="AJ203" i="14"/>
  <c r="AI153" i="14"/>
  <c r="AJ153" i="14"/>
  <c r="AI940" i="14"/>
  <c r="AE940" i="14" s="1"/>
  <c r="AF41" i="15"/>
  <c r="AG41" i="15"/>
  <c r="Y41" i="15"/>
  <c r="Y30" i="15"/>
  <c r="AG30" i="15"/>
  <c r="AF30" i="15"/>
  <c r="AA70" i="15"/>
  <c r="H25" i="3"/>
  <c r="AH415" i="14"/>
  <c r="AH413" i="14"/>
  <c r="AG413" i="14" s="1"/>
  <c r="AH930" i="14"/>
  <c r="AG930" i="14" s="1"/>
  <c r="AH855" i="14"/>
  <c r="AG855" i="14" s="1"/>
  <c r="AH414" i="14"/>
  <c r="AH853" i="14"/>
  <c r="AG853" i="14" s="1"/>
  <c r="AH412" i="14"/>
  <c r="AG412" i="14" s="1"/>
  <c r="AH854" i="14"/>
  <c r="AG854" i="14" s="1"/>
  <c r="AH931" i="14"/>
  <c r="AG931" i="14" s="1"/>
  <c r="AI375" i="14"/>
  <c r="AE375" i="14" s="1"/>
  <c r="AJ375" i="14"/>
  <c r="AJ423" i="14"/>
  <c r="AI423" i="14"/>
  <c r="AE423" i="14" s="1"/>
  <c r="AI937" i="14"/>
  <c r="AE937" i="14" s="1"/>
  <c r="AD98" i="14"/>
  <c r="AB98" i="14" s="1"/>
  <c r="AD496" i="14"/>
  <c r="AB496" i="14" s="1"/>
  <c r="AC496" i="14" s="1"/>
  <c r="AD189" i="14"/>
  <c r="AB189" i="14" s="1"/>
  <c r="AD281" i="14"/>
  <c r="AB281" i="14" s="1"/>
  <c r="AD892" i="14"/>
  <c r="AB892" i="14" s="1"/>
  <c r="AD423" i="14"/>
  <c r="AB423" i="14" s="1"/>
  <c r="AD1077" i="14"/>
  <c r="AB1077" i="14" s="1"/>
  <c r="AD113" i="14"/>
  <c r="AB113" i="14" s="1"/>
  <c r="AC113" i="14" s="1"/>
  <c r="AD954" i="14"/>
  <c r="AB954" i="14" s="1"/>
  <c r="AD623" i="14"/>
  <c r="AB623" i="14" s="1"/>
  <c r="AD631" i="14"/>
  <c r="AB631" i="14" s="1"/>
  <c r="AD225" i="14"/>
  <c r="AB225" i="14" s="1"/>
  <c r="AD228" i="14"/>
  <c r="AB228" i="14" s="1"/>
  <c r="AD779" i="14"/>
  <c r="AB779" i="14" s="1"/>
  <c r="AD164" i="14"/>
  <c r="AB164" i="14" s="1"/>
  <c r="AD597" i="14"/>
  <c r="AB597" i="14" s="1"/>
  <c r="AD355" i="14"/>
  <c r="AB355" i="14" s="1"/>
  <c r="AD533" i="14"/>
  <c r="AB533" i="14" s="1"/>
  <c r="AD728" i="14"/>
  <c r="AB728" i="14" s="1"/>
  <c r="AD777" i="14"/>
  <c r="AB777" i="14" s="1"/>
  <c r="AD92" i="14"/>
  <c r="AB92" i="14" s="1"/>
  <c r="AD221" i="14"/>
  <c r="AB221" i="14" s="1"/>
  <c r="AD22" i="14"/>
  <c r="AB22" i="14" s="1"/>
  <c r="AD901" i="14"/>
  <c r="AB901" i="14" s="1"/>
  <c r="AD395" i="14"/>
  <c r="AB395" i="14" s="1"/>
  <c r="AD548" i="14"/>
  <c r="AB548" i="14" s="1"/>
  <c r="AD86" i="14"/>
  <c r="AB86" i="14" s="1"/>
  <c r="AD1033" i="14"/>
  <c r="AB1033" i="14" s="1"/>
  <c r="AD797" i="14"/>
  <c r="AB797" i="14" s="1"/>
  <c r="AD539" i="14"/>
  <c r="AB539" i="14" s="1"/>
  <c r="AD1036" i="14"/>
  <c r="AB1036" i="14" s="1"/>
  <c r="AD579" i="14"/>
  <c r="AB579" i="14" s="1"/>
  <c r="AD247" i="14"/>
  <c r="AB247" i="14" s="1"/>
  <c r="AD920" i="14"/>
  <c r="AB920" i="14" s="1"/>
  <c r="AD89" i="14"/>
  <c r="AB89" i="14" s="1"/>
  <c r="AD1053" i="14"/>
  <c r="AB1053" i="14" s="1"/>
  <c r="AD285" i="14"/>
  <c r="AB285" i="14" s="1"/>
  <c r="AD133" i="14"/>
  <c r="AB133" i="14" s="1"/>
  <c r="AD161" i="14"/>
  <c r="AB161" i="14" s="1"/>
  <c r="AC161" i="14" s="1"/>
  <c r="AD476" i="14"/>
  <c r="AB476" i="14" s="1"/>
  <c r="AD200" i="14"/>
  <c r="AB200" i="14" s="1"/>
  <c r="AC200" i="14" s="1"/>
  <c r="AD684" i="14"/>
  <c r="AB684" i="14" s="1"/>
  <c r="AD683" i="14"/>
  <c r="AB683" i="14" s="1"/>
  <c r="AD736" i="14"/>
  <c r="AB736" i="14" s="1"/>
  <c r="AC736" i="14" s="1"/>
  <c r="AD809" i="14"/>
  <c r="AB809" i="14" s="1"/>
  <c r="AD768" i="14"/>
  <c r="AB768" i="14" s="1"/>
  <c r="AD784" i="14"/>
  <c r="AB784" i="14" s="1"/>
  <c r="AD864" i="14"/>
  <c r="AB864" i="14" s="1"/>
  <c r="AD1070" i="14"/>
  <c r="AB1070" i="14" s="1"/>
  <c r="AD706" i="14"/>
  <c r="AB706" i="14" s="1"/>
  <c r="AD287" i="14"/>
  <c r="AB287" i="14" s="1"/>
  <c r="AD648" i="14"/>
  <c r="AB648" i="14" s="1"/>
  <c r="AD740" i="14"/>
  <c r="AB740" i="14" s="1"/>
  <c r="AD280" i="14"/>
  <c r="AB280" i="14" s="1"/>
  <c r="AD1040" i="14"/>
  <c r="AB1040" i="14" s="1"/>
  <c r="AD251" i="14"/>
  <c r="AB251" i="14" s="1"/>
  <c r="AD241" i="14"/>
  <c r="AB241" i="14" s="1"/>
  <c r="AD751" i="14"/>
  <c r="AB751" i="14" s="1"/>
  <c r="AD433" i="14"/>
  <c r="AB433" i="14" s="1"/>
  <c r="AD959" i="14"/>
  <c r="AB959" i="14" s="1"/>
  <c r="AD469" i="14"/>
  <c r="AB469" i="14" s="1"/>
  <c r="AD290" i="14"/>
  <c r="AB290" i="14" s="1"/>
  <c r="AD543" i="14"/>
  <c r="AB543" i="14" s="1"/>
  <c r="AD724" i="14"/>
  <c r="AB724" i="14" s="1"/>
  <c r="AD995" i="14"/>
  <c r="AB995" i="14" s="1"/>
  <c r="AD394" i="14"/>
  <c r="AB394" i="14" s="1"/>
  <c r="AD236" i="14"/>
  <c r="AB236" i="14" s="1"/>
  <c r="AD205" i="14"/>
  <c r="AB205" i="14" s="1"/>
  <c r="AD1056" i="14"/>
  <c r="AB1056" i="14" s="1"/>
  <c r="AC1056" i="14" s="1"/>
  <c r="AD34" i="14"/>
  <c r="AB34" i="14" s="1"/>
  <c r="AD547" i="14"/>
  <c r="AB547" i="14" s="1"/>
  <c r="AD250" i="14"/>
  <c r="AB250" i="14" s="1"/>
  <c r="AC250" i="14" s="1"/>
  <c r="AD422" i="14"/>
  <c r="AB422" i="14" s="1"/>
  <c r="AD603" i="14"/>
  <c r="AB603" i="14" s="1"/>
  <c r="AD640" i="14"/>
  <c r="AB640" i="14" s="1"/>
  <c r="AD504" i="14"/>
  <c r="AB504" i="14" s="1"/>
  <c r="AD923" i="14"/>
  <c r="AB923" i="14" s="1"/>
  <c r="AD774" i="14"/>
  <c r="AB774" i="14" s="1"/>
  <c r="AD123" i="14"/>
  <c r="AB123" i="14" s="1"/>
  <c r="AC123" i="14" s="1"/>
  <c r="AD166" i="14"/>
  <c r="AB166" i="14" s="1"/>
  <c r="AD540" i="14"/>
  <c r="AB540" i="14" s="1"/>
  <c r="AD944" i="14"/>
  <c r="AB944" i="14" s="1"/>
  <c r="AD104" i="14"/>
  <c r="AB104" i="14" s="1"/>
  <c r="AD165" i="14"/>
  <c r="AB165" i="14" s="1"/>
  <c r="AC165" i="14" s="1"/>
  <c r="AD368" i="14"/>
  <c r="AB368" i="14" s="1"/>
  <c r="AC368" i="14" s="1"/>
  <c r="AD329" i="14"/>
  <c r="AB329" i="14" s="1"/>
  <c r="AD279" i="14"/>
  <c r="AB279" i="14" s="1"/>
  <c r="AD151" i="14"/>
  <c r="AB151" i="14" s="1"/>
  <c r="AD614" i="14"/>
  <c r="AB614" i="14" s="1"/>
  <c r="AC614" i="14" s="1"/>
  <c r="AD1043" i="14"/>
  <c r="AB1043" i="14" s="1"/>
  <c r="AD788" i="14"/>
  <c r="AB788" i="14" s="1"/>
  <c r="AD622" i="14"/>
  <c r="AB622" i="14" s="1"/>
  <c r="AD28" i="14"/>
  <c r="AB28" i="14" s="1"/>
  <c r="AD456" i="14"/>
  <c r="AB456" i="14" s="1"/>
  <c r="AD723" i="14"/>
  <c r="AB723" i="14" s="1"/>
  <c r="AD875" i="14"/>
  <c r="AB875" i="14" s="1"/>
  <c r="AD973" i="14"/>
  <c r="AB973" i="14" s="1"/>
  <c r="AD818" i="14"/>
  <c r="AB818" i="14" s="1"/>
  <c r="AD74" i="14"/>
  <c r="AB74" i="14" s="1"/>
  <c r="AD783" i="14"/>
  <c r="AB783" i="14" s="1"/>
  <c r="AD606" i="14"/>
  <c r="AB606" i="14" s="1"/>
  <c r="AD1045" i="14"/>
  <c r="AB1045" i="14" s="1"/>
  <c r="AD473" i="14"/>
  <c r="AB473" i="14" s="1"/>
  <c r="AD286" i="14"/>
  <c r="AB286" i="14" s="1"/>
  <c r="AD837" i="14"/>
  <c r="AB837" i="14" s="1"/>
  <c r="AD149" i="14"/>
  <c r="AB149" i="14" s="1"/>
  <c r="AD116" i="14"/>
  <c r="AB116" i="14" s="1"/>
  <c r="AD912" i="14"/>
  <c r="AB912" i="14" s="1"/>
  <c r="AD391" i="14"/>
  <c r="AB391" i="14" s="1"/>
  <c r="AD506" i="14"/>
  <c r="AB506" i="14" s="1"/>
  <c r="AD31" i="14"/>
  <c r="AB31" i="14" s="1"/>
  <c r="AD718" i="14"/>
  <c r="AB718" i="14" s="1"/>
  <c r="AD602" i="14"/>
  <c r="AB602" i="14" s="1"/>
  <c r="AD16" i="14"/>
  <c r="AB16" i="14" s="1"/>
  <c r="AD1003" i="14"/>
  <c r="AB1003" i="14" s="1"/>
  <c r="AD19" i="14"/>
  <c r="AB19" i="14" s="1"/>
  <c r="AD757" i="14"/>
  <c r="AB757" i="14" s="1"/>
  <c r="AD509" i="14"/>
  <c r="AB509" i="14" s="1"/>
  <c r="AD512" i="14"/>
  <c r="AB512" i="14" s="1"/>
  <c r="AD794" i="14"/>
  <c r="AB794" i="14" s="1"/>
  <c r="AC794" i="14" s="1"/>
  <c r="AD638" i="14"/>
  <c r="AB638" i="14" s="1"/>
  <c r="AD405" i="14"/>
  <c r="AB405" i="14" s="1"/>
  <c r="AD834" i="14"/>
  <c r="AB834" i="14" s="1"/>
  <c r="AD790" i="14"/>
  <c r="AB790" i="14" s="1"/>
  <c r="AD541" i="14"/>
  <c r="AB541" i="14" s="1"/>
  <c r="AD918" i="14"/>
  <c r="AB918" i="14" s="1"/>
  <c r="AD635" i="14"/>
  <c r="AB635" i="14" s="1"/>
  <c r="AD23" i="14"/>
  <c r="AB23" i="14" s="1"/>
  <c r="AD572" i="14"/>
  <c r="AB572" i="14" s="1"/>
  <c r="AD735" i="14"/>
  <c r="AB735" i="14" s="1"/>
  <c r="AD511" i="14"/>
  <c r="AB511" i="14" s="1"/>
  <c r="AD107" i="14"/>
  <c r="AB107" i="14" s="1"/>
  <c r="AD695" i="14"/>
  <c r="AB695" i="14" s="1"/>
  <c r="AD1090" i="14"/>
  <c r="AB1090" i="14" s="1"/>
  <c r="AD817" i="14"/>
  <c r="AB817" i="14" s="1"/>
  <c r="AD535" i="14"/>
  <c r="AB535" i="14" s="1"/>
  <c r="AD949" i="14"/>
  <c r="AB949" i="14" s="1"/>
  <c r="AD1065" i="14"/>
  <c r="AB1065" i="14" s="1"/>
  <c r="AD61" i="14"/>
  <c r="AB61" i="14" s="1"/>
  <c r="AD55" i="14"/>
  <c r="AB55" i="14" s="1"/>
  <c r="AD887" i="14"/>
  <c r="AB887" i="14" s="1"/>
  <c r="AD732" i="14"/>
  <c r="AB732" i="14" s="1"/>
  <c r="AD248" i="14"/>
  <c r="AB248" i="14" s="1"/>
  <c r="AD226" i="14"/>
  <c r="AB226" i="14" s="1"/>
  <c r="AC226" i="14" s="1"/>
  <c r="AD760" i="14"/>
  <c r="AB760" i="14" s="1"/>
  <c r="AD765" i="14"/>
  <c r="AB765" i="14" s="1"/>
  <c r="AD341" i="14"/>
  <c r="AB341" i="14" s="1"/>
  <c r="AD326" i="14"/>
  <c r="AB326" i="14" s="1"/>
  <c r="AD906" i="14"/>
  <c r="AB906" i="14" s="1"/>
  <c r="AD96" i="14"/>
  <c r="AB96" i="14" s="1"/>
  <c r="AD227" i="14"/>
  <c r="AB227" i="14" s="1"/>
  <c r="AD827" i="14"/>
  <c r="AB827" i="14" s="1"/>
  <c r="AD891" i="14"/>
  <c r="AB891" i="14" s="1"/>
  <c r="AD375" i="14"/>
  <c r="AB375" i="14" s="1"/>
  <c r="AD457" i="14"/>
  <c r="AB457" i="14" s="1"/>
  <c r="AD584" i="14"/>
  <c r="AB584" i="14" s="1"/>
  <c r="AC584" i="14" s="1"/>
  <c r="AD1064" i="14"/>
  <c r="AB1064" i="14" s="1"/>
  <c r="AD8" i="14"/>
  <c r="AB8" i="14" s="1"/>
  <c r="AD1032" i="14"/>
  <c r="AB1032" i="14" s="1"/>
  <c r="AD362" i="14"/>
  <c r="AB362" i="14" s="1"/>
  <c r="AD283" i="14"/>
  <c r="AB283" i="14" s="1"/>
  <c r="AD1081" i="14"/>
  <c r="AB1081" i="14" s="1"/>
  <c r="AD154" i="14"/>
  <c r="AB154" i="14" s="1"/>
  <c r="AD771" i="14"/>
  <c r="AB771" i="14" s="1"/>
  <c r="AD119" i="14"/>
  <c r="AB119" i="14" s="1"/>
  <c r="AD569" i="14"/>
  <c r="AB569" i="14" s="1"/>
  <c r="AD841" i="14"/>
  <c r="AB841" i="14" s="1"/>
  <c r="AD298" i="14"/>
  <c r="AB298" i="14" s="1"/>
  <c r="AC298" i="14" s="1"/>
  <c r="AD536" i="14"/>
  <c r="AB536" i="14" s="1"/>
  <c r="AD745" i="14"/>
  <c r="AB745" i="14" s="1"/>
  <c r="AD588" i="14"/>
  <c r="AB588" i="14" s="1"/>
  <c r="AD193" i="14"/>
  <c r="AB193" i="14" s="1"/>
  <c r="AD421" i="14"/>
  <c r="AB421" i="14" s="1"/>
  <c r="AD13" i="14"/>
  <c r="AB13" i="14" s="1"/>
  <c r="AD677" i="14"/>
  <c r="AB677" i="14" s="1"/>
  <c r="AD781" i="14"/>
  <c r="AB781" i="14" s="1"/>
  <c r="AD461" i="14"/>
  <c r="AB461" i="14" s="1"/>
  <c r="AD178" i="14"/>
  <c r="AB178" i="14" s="1"/>
  <c r="AD731" i="14"/>
  <c r="AB731" i="14" s="1"/>
  <c r="AD465" i="14"/>
  <c r="AB465" i="14" s="1"/>
  <c r="AC465" i="14" s="1"/>
  <c r="AD414" i="14"/>
  <c r="AB414" i="14" s="1"/>
  <c r="AD56" i="14"/>
  <c r="AB56" i="14" s="1"/>
  <c r="AD952" i="14"/>
  <c r="AB952" i="14" s="1"/>
  <c r="AD749" i="14"/>
  <c r="AB749" i="14" s="1"/>
  <c r="AD416" i="14"/>
  <c r="AB416" i="14" s="1"/>
  <c r="AD120" i="14"/>
  <c r="AB120" i="14" s="1"/>
  <c r="AD378" i="14"/>
  <c r="AB378" i="14" s="1"/>
  <c r="AD330" i="14"/>
  <c r="AB330" i="14" s="1"/>
  <c r="AD840" i="14"/>
  <c r="AB840" i="14" s="1"/>
  <c r="AD32" i="14"/>
  <c r="AB32" i="14" s="1"/>
  <c r="AD220" i="14"/>
  <c r="AB220" i="14" s="1"/>
  <c r="AD245" i="14"/>
  <c r="AB245" i="14" s="1"/>
  <c r="AD262" i="14"/>
  <c r="AB262" i="14" s="1"/>
  <c r="AD679" i="14"/>
  <c r="AB679" i="14" s="1"/>
  <c r="AC679" i="14" s="1"/>
  <c r="AD208" i="14"/>
  <c r="AB208" i="14" s="1"/>
  <c r="AD996" i="14"/>
  <c r="AB996" i="14" s="1"/>
  <c r="AD273" i="14"/>
  <c r="AB273" i="14" s="1"/>
  <c r="AD858" i="14"/>
  <c r="AB858" i="14" s="1"/>
  <c r="AD466" i="14"/>
  <c r="AB466" i="14" s="1"/>
  <c r="AD1014" i="14"/>
  <c r="AB1014" i="14" s="1"/>
  <c r="AD237" i="14"/>
  <c r="AB237" i="14" s="1"/>
  <c r="AD988" i="14"/>
  <c r="AB988" i="14" s="1"/>
  <c r="AD90" i="14"/>
  <c r="AB90" i="14" s="1"/>
  <c r="AD713" i="14"/>
  <c r="AB713" i="14" s="1"/>
  <c r="AD271" i="14"/>
  <c r="AB271" i="14" s="1"/>
  <c r="AD801" i="14"/>
  <c r="AB801" i="14" s="1"/>
  <c r="AD705" i="14"/>
  <c r="AB705" i="14" s="1"/>
  <c r="AD254" i="14"/>
  <c r="AB254" i="14" s="1"/>
  <c r="AD637" i="14"/>
  <c r="AB637" i="14" s="1"/>
  <c r="AD94" i="14"/>
  <c r="AB94" i="14" s="1"/>
  <c r="AD297" i="14"/>
  <c r="AB297" i="14" s="1"/>
  <c r="AD986" i="14"/>
  <c r="AB986" i="14" s="1"/>
  <c r="AD78" i="14"/>
  <c r="AB78" i="14" s="1"/>
  <c r="AC78" i="14" s="1"/>
  <c r="AD1058" i="14"/>
  <c r="AB1058" i="14" s="1"/>
  <c r="AD1024" i="14"/>
  <c r="AB1024" i="14" s="1"/>
  <c r="AD413" i="14"/>
  <c r="AB413" i="14" s="1"/>
  <c r="AD590" i="14"/>
  <c r="AB590" i="14" s="1"/>
  <c r="AD436" i="14"/>
  <c r="AB436" i="14" s="1"/>
  <c r="AD26" i="14"/>
  <c r="AB26" i="14" s="1"/>
  <c r="AD916" i="14"/>
  <c r="AB916" i="14" s="1"/>
  <c r="AD48" i="14"/>
  <c r="AB48" i="14" s="1"/>
  <c r="AD641" i="14"/>
  <c r="AB641" i="14" s="1"/>
  <c r="AD911" i="14"/>
  <c r="AB911" i="14" s="1"/>
  <c r="AD415" i="14"/>
  <c r="AB415" i="14" s="1"/>
  <c r="AD909" i="14"/>
  <c r="AB909" i="14" s="1"/>
  <c r="AD625" i="14"/>
  <c r="AB625" i="14" s="1"/>
  <c r="AD583" i="14"/>
  <c r="AB583" i="14" s="1"/>
  <c r="AD1005" i="14"/>
  <c r="AB1005" i="14" s="1"/>
  <c r="AD194" i="14"/>
  <c r="AB194" i="14" s="1"/>
  <c r="AD190" i="14"/>
  <c r="AB190" i="14" s="1"/>
  <c r="AD131" i="14"/>
  <c r="AB131" i="14" s="1"/>
  <c r="AD1020" i="14"/>
  <c r="AB1020" i="14" s="1"/>
  <c r="AD1072" i="14"/>
  <c r="AB1072" i="14" s="1"/>
  <c r="AD240" i="14"/>
  <c r="AB240" i="14" s="1"/>
  <c r="AD737" i="14"/>
  <c r="AB737" i="14" s="1"/>
  <c r="AD434" i="14"/>
  <c r="AB434" i="14" s="1"/>
  <c r="AD371" i="14"/>
  <c r="AB371" i="14" s="1"/>
  <c r="AD175" i="14"/>
  <c r="AB175" i="14" s="1"/>
  <c r="AD929" i="14"/>
  <c r="AB929" i="14" s="1"/>
  <c r="AD115" i="14"/>
  <c r="AB115" i="14" s="1"/>
  <c r="AD545" i="14"/>
  <c r="AB545" i="14" s="1"/>
  <c r="AD932" i="14"/>
  <c r="AB932" i="14" s="1"/>
  <c r="AD44" i="14"/>
  <c r="AB44" i="14" s="1"/>
  <c r="AD1037" i="14"/>
  <c r="AB1037" i="14" s="1"/>
  <c r="AD420" i="14"/>
  <c r="AB420" i="14" s="1"/>
  <c r="AD216" i="14"/>
  <c r="AB216" i="14" s="1"/>
  <c r="AD168" i="14"/>
  <c r="AB168" i="14" s="1"/>
  <c r="AD103" i="14"/>
  <c r="AB103" i="14" s="1"/>
  <c r="AC103" i="14" s="1"/>
  <c r="AD360" i="14"/>
  <c r="AB360" i="14" s="1"/>
  <c r="AC360" i="14" s="1"/>
  <c r="AD259" i="14"/>
  <c r="AB259" i="14" s="1"/>
  <c r="AD748" i="14"/>
  <c r="AB748" i="14" s="1"/>
  <c r="AD698" i="14"/>
  <c r="AB698" i="14" s="1"/>
  <c r="AD276" i="14"/>
  <c r="AB276" i="14" s="1"/>
  <c r="AD813" i="14"/>
  <c r="AB813" i="14" s="1"/>
  <c r="AD500" i="14"/>
  <c r="AB500" i="14" s="1"/>
  <c r="AD125" i="14"/>
  <c r="AB125" i="14" s="1"/>
  <c r="AD47" i="14"/>
  <c r="AB47" i="14" s="1"/>
  <c r="AD52" i="14"/>
  <c r="AB52" i="14" s="1"/>
  <c r="AD80" i="14"/>
  <c r="AB80" i="14" s="1"/>
  <c r="AD109" i="14"/>
  <c r="AB109" i="14" s="1"/>
  <c r="AD930" i="14"/>
  <c r="AB930" i="14" s="1"/>
  <c r="AD293" i="14"/>
  <c r="AB293" i="14" s="1"/>
  <c r="AD312" i="14"/>
  <c r="AB312" i="14" s="1"/>
  <c r="AD981" i="14"/>
  <c r="AB981" i="14" s="1"/>
  <c r="AD437" i="14"/>
  <c r="AB437" i="14" s="1"/>
  <c r="AD795" i="14"/>
  <c r="AB795" i="14" s="1"/>
  <c r="AD601" i="14"/>
  <c r="AB601" i="14" s="1"/>
  <c r="AD160" i="14"/>
  <c r="AB160" i="14" s="1"/>
  <c r="AD49" i="14"/>
  <c r="AB49" i="14" s="1"/>
  <c r="AD1051" i="14"/>
  <c r="AB1051" i="14" s="1"/>
  <c r="AD544" i="14"/>
  <c r="AB544" i="14" s="1"/>
  <c r="AD323" i="14"/>
  <c r="AB323" i="14" s="1"/>
  <c r="AD40" i="14"/>
  <c r="AB40" i="14" s="1"/>
  <c r="AD586" i="14"/>
  <c r="AB586" i="14" s="1"/>
  <c r="AD1023" i="14"/>
  <c r="AB1023" i="14" s="1"/>
  <c r="AD321" i="14"/>
  <c r="AB321" i="14" s="1"/>
  <c r="AD741" i="14"/>
  <c r="AB741" i="14" s="1"/>
  <c r="AC741" i="14" s="1"/>
  <c r="AD284" i="14"/>
  <c r="AB284" i="14" s="1"/>
  <c r="AD311" i="14"/>
  <c r="AB311" i="14" s="1"/>
  <c r="AC311" i="14" s="1"/>
  <c r="AD235" i="14"/>
  <c r="AB235" i="14" s="1"/>
  <c r="AD1095" i="14"/>
  <c r="AB1095" i="14" s="1"/>
  <c r="AC1095" i="14" s="1"/>
  <c r="AD71" i="14"/>
  <c r="AB71" i="14" s="1"/>
  <c r="AD301" i="14"/>
  <c r="AB301" i="14" s="1"/>
  <c r="AD430" i="14"/>
  <c r="AB430" i="14" s="1"/>
  <c r="AD773" i="14"/>
  <c r="AB773" i="14" s="1"/>
  <c r="AD527" i="14"/>
  <c r="AB527" i="14" s="1"/>
  <c r="AD82" i="14"/>
  <c r="AB82" i="14" s="1"/>
  <c r="AD672" i="14"/>
  <c r="AB672" i="14" s="1"/>
  <c r="AD899" i="14"/>
  <c r="AB899" i="14" s="1"/>
  <c r="AD750" i="14"/>
  <c r="AB750" i="14" s="1"/>
  <c r="AD364" i="14"/>
  <c r="AB364" i="14" s="1"/>
  <c r="AD93" i="14"/>
  <c r="AB93" i="14" s="1"/>
  <c r="AD136" i="14"/>
  <c r="AB136" i="14" s="1"/>
  <c r="AD756" i="14"/>
  <c r="AB756" i="14" s="1"/>
  <c r="AC756" i="14" s="1"/>
  <c r="AD975" i="14"/>
  <c r="AB975" i="14" s="1"/>
  <c r="AC975" i="14" s="1"/>
  <c r="AD425" i="14"/>
  <c r="AB425" i="14" s="1"/>
  <c r="AD233" i="14"/>
  <c r="AB233" i="14" s="1"/>
  <c r="AD806" i="14"/>
  <c r="AB806" i="14" s="1"/>
  <c r="AD552" i="14"/>
  <c r="AB552" i="14" s="1"/>
  <c r="AD733" i="14"/>
  <c r="AB733" i="14" s="1"/>
  <c r="AD162" i="14"/>
  <c r="AB162" i="14" s="1"/>
  <c r="AD385" i="14"/>
  <c r="AB385" i="14" s="1"/>
  <c r="AC385" i="14" s="1"/>
  <c r="AD462" i="14"/>
  <c r="AB462" i="14" s="1"/>
  <c r="AC462" i="14" s="1"/>
  <c r="AD980" i="14"/>
  <c r="AB980" i="14" s="1"/>
  <c r="AD316" i="14"/>
  <c r="AB316" i="14" s="1"/>
  <c r="AD796" i="14"/>
  <c r="AB796" i="14" s="1"/>
  <c r="AD217" i="14"/>
  <c r="AB217" i="14" s="1"/>
  <c r="AD605" i="14"/>
  <c r="AB605" i="14" s="1"/>
  <c r="AD958" i="14"/>
  <c r="AB958" i="14" s="1"/>
  <c r="AD313" i="14"/>
  <c r="AB313" i="14" s="1"/>
  <c r="AD288" i="14"/>
  <c r="AB288" i="14" s="1"/>
  <c r="AD881" i="14"/>
  <c r="AB881" i="14" s="1"/>
  <c r="AD868" i="14"/>
  <c r="AB868" i="14" s="1"/>
  <c r="AD816" i="14"/>
  <c r="AB816" i="14" s="1"/>
  <c r="AD636" i="14"/>
  <c r="AB636" i="14" s="1"/>
  <c r="AD869" i="14"/>
  <c r="AB869" i="14" s="1"/>
  <c r="AD1088" i="14"/>
  <c r="AB1088" i="14" s="1"/>
  <c r="AD888" i="14"/>
  <c r="AB888" i="14" s="1"/>
  <c r="AD503" i="14"/>
  <c r="AB503" i="14" s="1"/>
  <c r="AC503" i="14" s="1"/>
  <c r="AD471" i="14"/>
  <c r="AB471" i="14" s="1"/>
  <c r="AC471" i="14" s="1"/>
  <c r="AD977" i="14"/>
  <c r="AB977" i="14" s="1"/>
  <c r="AD985" i="14"/>
  <c r="AB985" i="14" s="1"/>
  <c r="AD489" i="14"/>
  <c r="AB489" i="14" s="1"/>
  <c r="AD759" i="14"/>
  <c r="AB759" i="14" s="1"/>
  <c r="AD742" i="14"/>
  <c r="AB742" i="14" s="1"/>
  <c r="AD186" i="14"/>
  <c r="AB186" i="14" s="1"/>
  <c r="AD153" i="14"/>
  <c r="AB153" i="14" s="1"/>
  <c r="AC153" i="14" s="1"/>
  <c r="AD263" i="14"/>
  <c r="AB263" i="14" s="1"/>
  <c r="AD185" i="14"/>
  <c r="AB185" i="14" s="1"/>
  <c r="AD1004" i="14"/>
  <c r="AB1004" i="14" s="1"/>
  <c r="AD1044" i="14"/>
  <c r="AB1044" i="14" s="1"/>
  <c r="AD384" i="14"/>
  <c r="AB384" i="14" s="1"/>
  <c r="AD599" i="14"/>
  <c r="AB599" i="14" s="1"/>
  <c r="AC599" i="14" s="1"/>
  <c r="AD73" i="14"/>
  <c r="AB73" i="14" s="1"/>
  <c r="AD710" i="14"/>
  <c r="AB710" i="14" s="1"/>
  <c r="AD305" i="14"/>
  <c r="AB305" i="14" s="1"/>
  <c r="AD370" i="14"/>
  <c r="AB370" i="14" s="1"/>
  <c r="AD85" i="14"/>
  <c r="AB85" i="14" s="1"/>
  <c r="AD803" i="14"/>
  <c r="AB803" i="14" s="1"/>
  <c r="AD900" i="14"/>
  <c r="AB900" i="14" s="1"/>
  <c r="AC900" i="14" s="1"/>
  <c r="AD463" i="14"/>
  <c r="AB463" i="14" s="1"/>
  <c r="AD964" i="14"/>
  <c r="AB964" i="14" s="1"/>
  <c r="AD1048" i="14"/>
  <c r="AB1048" i="14" s="1"/>
  <c r="AD729" i="14"/>
  <c r="AB729" i="14" s="1"/>
  <c r="AD520" i="14"/>
  <c r="AB520" i="14" s="1"/>
  <c r="AD681" i="14"/>
  <c r="AB681" i="14" s="1"/>
  <c r="AD30" i="14"/>
  <c r="AB30" i="14" s="1"/>
  <c r="AD108" i="14"/>
  <c r="AB108" i="14" s="1"/>
  <c r="AD139" i="14"/>
  <c r="AB139" i="14" s="1"/>
  <c r="AD332" i="14"/>
  <c r="AB332" i="14" s="1"/>
  <c r="AD727" i="14"/>
  <c r="AB727" i="14" s="1"/>
  <c r="AD739" i="14"/>
  <c r="AB739" i="14" s="1"/>
  <c r="AD361" i="14"/>
  <c r="AB361" i="14" s="1"/>
  <c r="AD687" i="14"/>
  <c r="AB687" i="14" s="1"/>
  <c r="AD746" i="14"/>
  <c r="AB746" i="14" s="1"/>
  <c r="AD68" i="14"/>
  <c r="AB68" i="14" s="1"/>
  <c r="AD802" i="14"/>
  <c r="AB802" i="14" s="1"/>
  <c r="AD549" i="14"/>
  <c r="AB549" i="14" s="1"/>
  <c r="AD570" i="14"/>
  <c r="AB570" i="14" s="1"/>
  <c r="AD907" i="14"/>
  <c r="AB907" i="14" s="1"/>
  <c r="AD931" i="14"/>
  <c r="AB931" i="14" s="1"/>
  <c r="AD826" i="14"/>
  <c r="AB826" i="14" s="1"/>
  <c r="AD486" i="14"/>
  <c r="AB486" i="14" s="1"/>
  <c r="AC486" i="14" s="1"/>
  <c r="AD255" i="14"/>
  <c r="AB255" i="14" s="1"/>
  <c r="AD141" i="14"/>
  <c r="AB141" i="14" s="1"/>
  <c r="AD866" i="14"/>
  <c r="AB866" i="14" s="1"/>
  <c r="AD904" i="14"/>
  <c r="AB904" i="14" s="1"/>
  <c r="AD43" i="14"/>
  <c r="AB43" i="14" s="1"/>
  <c r="AD399" i="14"/>
  <c r="AB399" i="14" s="1"/>
  <c r="AD557" i="14"/>
  <c r="AB557" i="14" s="1"/>
  <c r="AD268" i="14"/>
  <c r="AB268" i="14" s="1"/>
  <c r="AC268" i="14" s="1"/>
  <c r="AD88" i="14"/>
  <c r="AB88" i="14" s="1"/>
  <c r="AD685" i="14"/>
  <c r="AB685" i="14" s="1"/>
  <c r="AC685" i="14" s="1"/>
  <c r="AD529" i="14"/>
  <c r="AB529" i="14" s="1"/>
  <c r="AD933" i="14"/>
  <c r="AB933" i="14" s="1"/>
  <c r="AD479" i="14"/>
  <c r="AB479" i="14" s="1"/>
  <c r="AD755" i="14"/>
  <c r="AB755" i="14" s="1"/>
  <c r="AD925" i="14"/>
  <c r="AB925" i="14" s="1"/>
  <c r="AD218" i="14"/>
  <c r="AB218" i="14" s="1"/>
  <c r="AD1055" i="14"/>
  <c r="AB1055" i="14" s="1"/>
  <c r="AD734" i="14"/>
  <c r="AB734" i="14" s="1"/>
  <c r="AD585" i="14"/>
  <c r="AB585" i="14" s="1"/>
  <c r="AD702" i="14"/>
  <c r="AB702" i="14" s="1"/>
  <c r="AD766" i="14"/>
  <c r="AB766" i="14" s="1"/>
  <c r="AD215" i="14"/>
  <c r="AB215" i="14" s="1"/>
  <c r="AD152" i="14"/>
  <c r="AB152" i="14" s="1"/>
  <c r="AD591" i="14"/>
  <c r="AB591" i="14" s="1"/>
  <c r="AD609" i="14"/>
  <c r="AB609" i="14" s="1"/>
  <c r="AD83" i="14"/>
  <c r="AB83" i="14" s="1"/>
  <c r="AD54" i="14"/>
  <c r="AB54" i="14" s="1"/>
  <c r="AD448" i="14"/>
  <c r="AB448" i="14" s="1"/>
  <c r="AD206" i="14"/>
  <c r="AB206" i="14" s="1"/>
  <c r="AD621" i="14"/>
  <c r="AB621" i="14" s="1"/>
  <c r="AD744" i="14"/>
  <c r="AB744" i="14" s="1"/>
  <c r="AD877" i="14"/>
  <c r="AB877" i="14" s="1"/>
  <c r="AD306" i="14"/>
  <c r="AB306" i="14" s="1"/>
  <c r="AD1042" i="14"/>
  <c r="AB1042" i="14" s="1"/>
  <c r="AD562" i="14"/>
  <c r="AB562" i="14" s="1"/>
  <c r="AD179" i="14"/>
  <c r="AB179" i="14" s="1"/>
  <c r="AD620" i="14"/>
  <c r="AB620" i="14" s="1"/>
  <c r="AC620" i="14" s="1"/>
  <c r="AD580" i="14"/>
  <c r="AB580" i="14" s="1"/>
  <c r="AD1052" i="14"/>
  <c r="AB1052" i="14" s="1"/>
  <c r="AD344" i="14"/>
  <c r="AB344" i="14" s="1"/>
  <c r="AD87" i="14"/>
  <c r="AB87" i="14" s="1"/>
  <c r="AD998" i="14"/>
  <c r="AB998" i="14" s="1"/>
  <c r="AD497" i="14"/>
  <c r="AB497" i="14" s="1"/>
  <c r="AD1087" i="14"/>
  <c r="AB1087" i="14" s="1"/>
  <c r="AD14" i="14"/>
  <c r="AB14" i="14" s="1"/>
  <c r="AD317" i="14"/>
  <c r="AB317" i="14" s="1"/>
  <c r="AC317" i="14" s="1"/>
  <c r="AD576" i="14"/>
  <c r="AB576" i="14" s="1"/>
  <c r="AD1068" i="14"/>
  <c r="AB1068" i="14" s="1"/>
  <c r="AD129" i="14"/>
  <c r="AB129" i="14" s="1"/>
  <c r="AD553" i="14"/>
  <c r="AB553" i="14" s="1"/>
  <c r="AD381" i="14"/>
  <c r="AB381" i="14" s="1"/>
  <c r="AD657" i="14"/>
  <c r="AB657" i="14" s="1"/>
  <c r="AD232" i="14"/>
  <c r="AB232" i="14" s="1"/>
  <c r="AD559" i="14"/>
  <c r="AB559" i="14" s="1"/>
  <c r="AD716" i="14"/>
  <c r="AB716" i="14" s="1"/>
  <c r="AD20" i="14"/>
  <c r="AB20" i="14" s="1"/>
  <c r="AD851" i="14"/>
  <c r="AB851" i="14" s="1"/>
  <c r="AD418" i="14"/>
  <c r="AB418" i="14" s="1"/>
  <c r="AC418" i="14" s="1"/>
  <c r="AD619" i="14"/>
  <c r="AB619" i="14" s="1"/>
  <c r="AD968" i="14"/>
  <c r="AB968" i="14" s="1"/>
  <c r="AD338" i="14"/>
  <c r="AB338" i="14" s="1"/>
  <c r="AC338" i="14" s="1"/>
  <c r="AD57" i="14"/>
  <c r="AB57" i="14" s="1"/>
  <c r="AD169" i="14"/>
  <c r="AB169" i="14" s="1"/>
  <c r="AD322" i="14"/>
  <c r="AB322" i="14" s="1"/>
  <c r="AD671" i="14"/>
  <c r="AB671" i="14" s="1"/>
  <c r="AD694" i="14"/>
  <c r="AB694" i="14" s="1"/>
  <c r="AD987" i="14"/>
  <c r="AB987" i="14" s="1"/>
  <c r="AD829" i="14"/>
  <c r="AB829" i="14" s="1"/>
  <c r="AD25" i="14"/>
  <c r="AB25" i="14" s="1"/>
  <c r="AD628" i="14"/>
  <c r="AB628" i="14" s="1"/>
  <c r="AD445" i="14"/>
  <c r="AB445" i="14" s="1"/>
  <c r="AD148" i="14"/>
  <c r="AB148" i="14" s="1"/>
  <c r="AD743" i="14"/>
  <c r="AB743" i="14" s="1"/>
  <c r="AD84" i="14"/>
  <c r="AB84" i="14" s="1"/>
  <c r="AD435" i="14"/>
  <c r="AB435" i="14" s="1"/>
  <c r="AD961" i="14"/>
  <c r="AB961" i="14" s="1"/>
  <c r="AD356" i="14"/>
  <c r="AB356" i="14" s="1"/>
  <c r="AC356" i="14" s="1"/>
  <c r="AD913" i="14"/>
  <c r="AB913" i="14" s="1"/>
  <c r="AD29" i="14"/>
  <c r="AB29" i="14" s="1"/>
  <c r="AD229" i="14"/>
  <c r="AB229" i="14" s="1"/>
  <c r="AD409" i="14"/>
  <c r="AB409" i="14" s="1"/>
  <c r="AD567" i="14"/>
  <c r="AB567" i="14" s="1"/>
  <c r="AD328" i="14"/>
  <c r="AB328" i="14" s="1"/>
  <c r="AD310" i="14"/>
  <c r="AB310" i="14" s="1"/>
  <c r="AD507" i="14"/>
  <c r="AB507" i="14" s="1"/>
  <c r="AD331" i="14"/>
  <c r="AB331" i="14" s="1"/>
  <c r="AC331" i="14" s="1"/>
  <c r="AD358" i="14"/>
  <c r="AB358" i="14" s="1"/>
  <c r="AD464" i="14"/>
  <c r="AB464" i="14" s="1"/>
  <c r="AD258" i="14"/>
  <c r="AB258" i="14" s="1"/>
  <c r="AD1031" i="14"/>
  <c r="AB1031" i="14" s="1"/>
  <c r="AD753" i="14"/>
  <c r="AB753" i="14" s="1"/>
  <c r="AD429" i="14"/>
  <c r="AB429" i="14" s="1"/>
  <c r="AD404" i="14"/>
  <c r="AB404" i="14" s="1"/>
  <c r="AC404" i="14" s="1"/>
  <c r="AD72" i="14"/>
  <c r="AB72" i="14" s="1"/>
  <c r="AD365" i="14"/>
  <c r="AB365" i="14" s="1"/>
  <c r="AD230" i="14"/>
  <c r="AB230" i="14" s="1"/>
  <c r="AD201" i="14"/>
  <c r="AB201" i="14" s="1"/>
  <c r="AD939" i="14"/>
  <c r="AB939" i="14" s="1"/>
  <c r="AD51" i="14"/>
  <c r="AB51" i="14" s="1"/>
  <c r="AD124" i="14"/>
  <c r="AB124" i="14" s="1"/>
  <c r="AD475" i="14"/>
  <c r="AB475" i="14" s="1"/>
  <c r="AD491" i="14"/>
  <c r="AB491" i="14" s="1"/>
  <c r="AD352" i="14"/>
  <c r="AB352" i="14" s="1"/>
  <c r="AD1054" i="14"/>
  <c r="AB1054" i="14" s="1"/>
  <c r="AC1054" i="14" s="1"/>
  <c r="AD646" i="14"/>
  <c r="AB646" i="14" s="1"/>
  <c r="AD1076" i="14"/>
  <c r="AB1076" i="14" s="1"/>
  <c r="AD689" i="14"/>
  <c r="AB689" i="14" s="1"/>
  <c r="AD203" i="14"/>
  <c r="AB203" i="14" s="1"/>
  <c r="AD902" i="14"/>
  <c r="AB902" i="14" s="1"/>
  <c r="AC902" i="14" s="1"/>
  <c r="AD655" i="14"/>
  <c r="AB655" i="14" s="1"/>
  <c r="AC655" i="14" s="1"/>
  <c r="AD1000" i="14"/>
  <c r="AB1000" i="14" s="1"/>
  <c r="AD498" i="14"/>
  <c r="AB498" i="14" s="1"/>
  <c r="AD832" i="14"/>
  <c r="AB832" i="14" s="1"/>
  <c r="AD820" i="14"/>
  <c r="AB820" i="14" s="1"/>
  <c r="AD675" i="14"/>
  <c r="AB675" i="14" s="1"/>
  <c r="AD163" i="14"/>
  <c r="AB163" i="14" s="1"/>
  <c r="AC163" i="14" s="1"/>
  <c r="AD289" i="14"/>
  <c r="AB289" i="14" s="1"/>
  <c r="AD188" i="14"/>
  <c r="AB188" i="14" s="1"/>
  <c r="AD33" i="14"/>
  <c r="AB33" i="14" s="1"/>
  <c r="AD596" i="14"/>
  <c r="AB596" i="14" s="1"/>
  <c r="AC596" i="14" s="1"/>
  <c r="AD426" i="14"/>
  <c r="AB426" i="14" s="1"/>
  <c r="AD349" i="14"/>
  <c r="AB349" i="14" s="1"/>
  <c r="AD213" i="14"/>
  <c r="AB213" i="14" s="1"/>
  <c r="AC213" i="14" s="1"/>
  <c r="AD212" i="14"/>
  <c r="AB212" i="14" s="1"/>
  <c r="AD848" i="14"/>
  <c r="AB848" i="14" s="1"/>
  <c r="AD884" i="14"/>
  <c r="AB884" i="14" s="1"/>
  <c r="AD1049" i="14"/>
  <c r="AB1049" i="14" s="1"/>
  <c r="AD883" i="14"/>
  <c r="AB883" i="14" s="1"/>
  <c r="AD192" i="14"/>
  <c r="AB192" i="14" s="1"/>
  <c r="AD896" i="14"/>
  <c r="AB896" i="14" s="1"/>
  <c r="AD202" i="14"/>
  <c r="AB202" i="14" s="1"/>
  <c r="AD1066" i="14"/>
  <c r="AB1066" i="14" s="1"/>
  <c r="AD5" i="14"/>
  <c r="AB5" i="14" s="1"/>
  <c r="AD354" i="14"/>
  <c r="AB354" i="14" s="1"/>
  <c r="AD346" i="14"/>
  <c r="AB346" i="14" s="1"/>
  <c r="AD1016" i="14"/>
  <c r="AB1016" i="14" s="1"/>
  <c r="AD432" i="14"/>
  <c r="AB432" i="14" s="1"/>
  <c r="AD867" i="14"/>
  <c r="AB867" i="14" s="1"/>
  <c r="AD69" i="14"/>
  <c r="AB69" i="14" s="1"/>
  <c r="AC69" i="14" s="1"/>
  <c r="AD626" i="14"/>
  <c r="AB626" i="14" s="1"/>
  <c r="AD941" i="14"/>
  <c r="AB941" i="14" s="1"/>
  <c r="AD97" i="14"/>
  <c r="AB97" i="14" s="1"/>
  <c r="AD833" i="14"/>
  <c r="AB833" i="14" s="1"/>
  <c r="AD613" i="14"/>
  <c r="AB613" i="14" s="1"/>
  <c r="AD292" i="14"/>
  <c r="AB292" i="14" s="1"/>
  <c r="AD953" i="14"/>
  <c r="AB953" i="14" s="1"/>
  <c r="AD299" i="14"/>
  <c r="AB299" i="14" s="1"/>
  <c r="AD862" i="14"/>
  <c r="AB862" i="14" s="1"/>
  <c r="AD260" i="14"/>
  <c r="AB260" i="14" s="1"/>
  <c r="AD440" i="14"/>
  <c r="AB440" i="14" s="1"/>
  <c r="AD18" i="14"/>
  <c r="AB18" i="14" s="1"/>
  <c r="AC18" i="14" s="1"/>
  <c r="AD938" i="14"/>
  <c r="AB938" i="14" s="1"/>
  <c r="AD846" i="14"/>
  <c r="AB846" i="14" s="1"/>
  <c r="AD296" i="14"/>
  <c r="AB296" i="14" s="1"/>
  <c r="AD876" i="14"/>
  <c r="AB876" i="14" s="1"/>
  <c r="AD417" i="14"/>
  <c r="AB417" i="14" s="1"/>
  <c r="AD211" i="14"/>
  <c r="AB211" i="14" s="1"/>
  <c r="AD611" i="14"/>
  <c r="AB611" i="14" s="1"/>
  <c r="AD594" i="14"/>
  <c r="AB594" i="14" s="1"/>
  <c r="AD38" i="14"/>
  <c r="AB38" i="14" s="1"/>
  <c r="AD822" i="14"/>
  <c r="AB822" i="14" s="1"/>
  <c r="AD674" i="14"/>
  <c r="AB674" i="14" s="1"/>
  <c r="AD568" i="14"/>
  <c r="AB568" i="14" s="1"/>
  <c r="AD546" i="14"/>
  <c r="AB546" i="14" s="1"/>
  <c r="AD530" i="14"/>
  <c r="AB530" i="14" s="1"/>
  <c r="AD528" i="14"/>
  <c r="AB528" i="14" s="1"/>
  <c r="AD118" i="14"/>
  <c r="AB118" i="14" s="1"/>
  <c r="AD604" i="14"/>
  <c r="AB604" i="14" s="1"/>
  <c r="AD963" i="14"/>
  <c r="AB963" i="14" s="1"/>
  <c r="AD406" i="14"/>
  <c r="AB406" i="14" s="1"/>
  <c r="AD270" i="14"/>
  <c r="AB270" i="14" s="1"/>
  <c r="AD135" i="14"/>
  <c r="AB135" i="14" s="1"/>
  <c r="AD495" i="14"/>
  <c r="AB495" i="14" s="1"/>
  <c r="AD319" i="14"/>
  <c r="AB319" i="14" s="1"/>
  <c r="AD140" i="14"/>
  <c r="AB140" i="14" s="1"/>
  <c r="AD303" i="14"/>
  <c r="AB303" i="14" s="1"/>
  <c r="AC303" i="14" s="1"/>
  <c r="AD105" i="14"/>
  <c r="AB105" i="14" s="1"/>
  <c r="AC105" i="14" s="1"/>
  <c r="AD1071" i="14"/>
  <c r="AB1071" i="14" s="1"/>
  <c r="AD196" i="14"/>
  <c r="AB196" i="14" s="1"/>
  <c r="AD446" i="14"/>
  <c r="AB446" i="14" s="1"/>
  <c r="AD401" i="14"/>
  <c r="AB401" i="14" s="1"/>
  <c r="AD1059" i="14"/>
  <c r="AB1059" i="14" s="1"/>
  <c r="AD41" i="14"/>
  <c r="AB41" i="14" s="1"/>
  <c r="AD853" i="14"/>
  <c r="AB853" i="14" s="1"/>
  <c r="AD634" i="14"/>
  <c r="AB634" i="14" s="1"/>
  <c r="AD508" i="14"/>
  <c r="AB508" i="14" s="1"/>
  <c r="AC508" i="14" s="1"/>
  <c r="AD1015" i="14"/>
  <c r="AB1015" i="14" s="1"/>
  <c r="AD615" i="14"/>
  <c r="AB615" i="14" s="1"/>
  <c r="AD249" i="14"/>
  <c r="AB249" i="14" s="1"/>
  <c r="AD1069" i="14"/>
  <c r="AB1069" i="14" s="1"/>
  <c r="AD117" i="14"/>
  <c r="AB117" i="14" s="1"/>
  <c r="AD810" i="14"/>
  <c r="AB810" i="14" s="1"/>
  <c r="AD50" i="14"/>
  <c r="AB50" i="14" s="1"/>
  <c r="AD191" i="14"/>
  <c r="AB191" i="14" s="1"/>
  <c r="AD854" i="14"/>
  <c r="AB854" i="14" s="1"/>
  <c r="AD852" i="14"/>
  <c r="AB852" i="14" s="1"/>
  <c r="AD798" i="14"/>
  <c r="AB798" i="14" s="1"/>
  <c r="AD452" i="14"/>
  <c r="AB452" i="14" s="1"/>
  <c r="AD272" i="14"/>
  <c r="AB272" i="14" s="1"/>
  <c r="AD940" i="14"/>
  <c r="AB940" i="14" s="1"/>
  <c r="AC940" i="14" s="1"/>
  <c r="AD639" i="14"/>
  <c r="AB639" i="14" s="1"/>
  <c r="AD721" i="14"/>
  <c r="AB721" i="14" s="1"/>
  <c r="AD1094" i="14"/>
  <c r="AB1094" i="14" s="1"/>
  <c r="AD10" i="14"/>
  <c r="AB10" i="14" s="1"/>
  <c r="AD275" i="14"/>
  <c r="AB275" i="14" s="1"/>
  <c r="AD428" i="14"/>
  <c r="AB428" i="14" s="1"/>
  <c r="AD792" i="14"/>
  <c r="AB792" i="14" s="1"/>
  <c r="AD156" i="14"/>
  <c r="AB156" i="14" s="1"/>
  <c r="AD184" i="14"/>
  <c r="AB184" i="14" s="1"/>
  <c r="AD935" i="14"/>
  <c r="AB935" i="14" s="1"/>
  <c r="AC935" i="14" s="1"/>
  <c r="AD537" i="14"/>
  <c r="AB537" i="14" s="1"/>
  <c r="AD142" i="14"/>
  <c r="AB142" i="14" s="1"/>
  <c r="AD650" i="14"/>
  <c r="AB650" i="14" s="1"/>
  <c r="AC650" i="14" s="1"/>
  <c r="AD501" i="14"/>
  <c r="AB501" i="14" s="1"/>
  <c r="AD253" i="14"/>
  <c r="AB253" i="14" s="1"/>
  <c r="AD67" i="14"/>
  <c r="AB67" i="14" s="1"/>
  <c r="AD873" i="14"/>
  <c r="AB873" i="14" s="1"/>
  <c r="AD187" i="14"/>
  <c r="AB187" i="14" s="1"/>
  <c r="AD678" i="14"/>
  <c r="AB678" i="14" s="1"/>
  <c r="AD997" i="14"/>
  <c r="AB997" i="14" s="1"/>
  <c r="AD937" i="14"/>
  <c r="AB937" i="14" s="1"/>
  <c r="AD863" i="14"/>
  <c r="AB863" i="14" s="1"/>
  <c r="AD366" i="14"/>
  <c r="AB366" i="14" s="1"/>
  <c r="AD1079" i="14"/>
  <c r="AB1079" i="14" s="1"/>
  <c r="AD693" i="14"/>
  <c r="AB693" i="14" s="1"/>
  <c r="AD642" i="14"/>
  <c r="AB642" i="14" s="1"/>
  <c r="AD738" i="14"/>
  <c r="AB738" i="14" s="1"/>
  <c r="AD128" i="14"/>
  <c r="AB128" i="14" s="1"/>
  <c r="AD111" i="14"/>
  <c r="AB111" i="14" s="1"/>
  <c r="AD793" i="14"/>
  <c r="AB793" i="14" s="1"/>
  <c r="AD653" i="14"/>
  <c r="AB653" i="14" s="1"/>
  <c r="AD951" i="14"/>
  <c r="AB951" i="14" s="1"/>
  <c r="AD485" i="14"/>
  <c r="AB485" i="14" s="1"/>
  <c r="AD513" i="14"/>
  <c r="AB513" i="14" s="1"/>
  <c r="AD819" i="14"/>
  <c r="AB819" i="14" s="1"/>
  <c r="AD427" i="14"/>
  <c r="AB427" i="14" s="1"/>
  <c r="AD893" i="14"/>
  <c r="AB893" i="14" s="1"/>
  <c r="AD633" i="14"/>
  <c r="AB633" i="14" s="1"/>
  <c r="AD214" i="14"/>
  <c r="AB214" i="14" s="1"/>
  <c r="AD112" i="14"/>
  <c r="AB112" i="14" s="1"/>
  <c r="AD4" i="14"/>
  <c r="AB4" i="14" s="1"/>
  <c r="AD850" i="14"/>
  <c r="AB850" i="14" s="1"/>
  <c r="AD542" i="14"/>
  <c r="AB542" i="14" s="1"/>
  <c r="AD387" i="14"/>
  <c r="AB387" i="14" s="1"/>
  <c r="AD924" i="14"/>
  <c r="AB924" i="14" s="1"/>
  <c r="AD444" i="14"/>
  <c r="AB444" i="14" s="1"/>
  <c r="AD1060" i="14"/>
  <c r="AB1060" i="14" s="1"/>
  <c r="AD181" i="14"/>
  <c r="AB181" i="14" s="1"/>
  <c r="AD558" i="14"/>
  <c r="AB558" i="14" s="1"/>
  <c r="AD762" i="14"/>
  <c r="AB762" i="14" s="1"/>
  <c r="AD210" i="14"/>
  <c r="AB210" i="14" s="1"/>
  <c r="AD2" i="14"/>
  <c r="AB2" i="14" s="1"/>
  <c r="AD1050" i="14"/>
  <c r="AB1050" i="14" s="1"/>
  <c r="AD167" i="14"/>
  <c r="AB167" i="14" s="1"/>
  <c r="AD138" i="14"/>
  <c r="AB138" i="14" s="1"/>
  <c r="AD886" i="14"/>
  <c r="AB886" i="14" s="1"/>
  <c r="AD392" i="14"/>
  <c r="AB392" i="14" s="1"/>
  <c r="AD351" i="14"/>
  <c r="AB351" i="14" s="1"/>
  <c r="AD824" i="14"/>
  <c r="AB824" i="14" s="1"/>
  <c r="AD21" i="14"/>
  <c r="AB21" i="14" s="1"/>
  <c r="AD470" i="14"/>
  <c r="AB470" i="14" s="1"/>
  <c r="AD1089" i="14"/>
  <c r="AB1089" i="14" s="1"/>
  <c r="AD882" i="14"/>
  <c r="AB882" i="14" s="1"/>
  <c r="AD70" i="14"/>
  <c r="AB70" i="14" s="1"/>
  <c r="AD277" i="14"/>
  <c r="AB277" i="14" s="1"/>
  <c r="AD789" i="14"/>
  <c r="AB789" i="14" s="1"/>
  <c r="AD999" i="14"/>
  <c r="AB999" i="14" s="1"/>
  <c r="AD1091" i="14"/>
  <c r="AB1091" i="14" s="1"/>
  <c r="AD1013" i="14"/>
  <c r="AB1013" i="14" s="1"/>
  <c r="AD37" i="14"/>
  <c r="AB37" i="14" s="1"/>
  <c r="AD35" i="14"/>
  <c r="AB35" i="14" s="1"/>
  <c r="AD972" i="14"/>
  <c r="AB972" i="14" s="1"/>
  <c r="AD928" i="14"/>
  <c r="AB928" i="14" s="1"/>
  <c r="AD265" i="14"/>
  <c r="AB265" i="14" s="1"/>
  <c r="AD1011" i="14"/>
  <c r="AB1011" i="14" s="1"/>
  <c r="AD81" i="14"/>
  <c r="AB81" i="14" s="1"/>
  <c r="AD799" i="14"/>
  <c r="AB799" i="14" s="1"/>
  <c r="AD856" i="14"/>
  <c r="AB856" i="14" s="1"/>
  <c r="AD408" i="14"/>
  <c r="AB408" i="14" s="1"/>
  <c r="AD730" i="14"/>
  <c r="AB730" i="14" s="1"/>
  <c r="AD1086" i="14"/>
  <c r="AB1086" i="14" s="1"/>
  <c r="AD390" i="14"/>
  <c r="AB390" i="14" s="1"/>
  <c r="AD763" i="14"/>
  <c r="AB763" i="14" s="1"/>
  <c r="AD174" i="14"/>
  <c r="AB174" i="14" s="1"/>
  <c r="AD183" i="14"/>
  <c r="AB183" i="14" s="1"/>
  <c r="AD77" i="14"/>
  <c r="AB77" i="14" s="1"/>
  <c r="AD1075" i="14"/>
  <c r="AB1075" i="14" s="1"/>
  <c r="AC1075" i="14" s="1"/>
  <c r="AD984" i="14"/>
  <c r="AB984" i="14" s="1"/>
  <c r="AD1057" i="14"/>
  <c r="AB1057" i="14" s="1"/>
  <c r="AD443" i="14"/>
  <c r="AB443" i="14" s="1"/>
  <c r="AD767" i="14"/>
  <c r="AB767" i="14" s="1"/>
  <c r="AD942" i="14"/>
  <c r="AB942" i="14" s="1"/>
  <c r="AC942" i="14" s="1"/>
  <c r="AD12" i="14"/>
  <c r="AB12" i="14" s="1"/>
  <c r="AD335" i="14"/>
  <c r="AB335" i="14" s="1"/>
  <c r="AD1085" i="14"/>
  <c r="AB1085" i="14" s="1"/>
  <c r="AD282" i="14"/>
  <c r="AB282" i="14" s="1"/>
  <c r="AD808" i="14"/>
  <c r="AB808" i="14" s="1"/>
  <c r="AD478" i="14"/>
  <c r="AB478" i="14" s="1"/>
  <c r="AD11" i="14"/>
  <c r="AB11" i="14" s="1"/>
  <c r="AD467" i="14"/>
  <c r="AB467" i="14" s="1"/>
  <c r="AD630" i="14"/>
  <c r="AB630" i="14" s="1"/>
  <c r="AD393" i="14"/>
  <c r="AB393" i="14" s="1"/>
  <c r="AD472" i="14"/>
  <c r="AB472" i="14" s="1"/>
  <c r="AD785" i="14"/>
  <c r="AB785" i="14" s="1"/>
  <c r="AD76" i="14"/>
  <c r="AB76" i="14" s="1"/>
  <c r="AD412" i="14"/>
  <c r="AB412" i="14" s="1"/>
  <c r="AD538" i="14"/>
  <c r="AB538" i="14" s="1"/>
  <c r="AD692" i="14"/>
  <c r="AB692" i="14" s="1"/>
  <c r="AD560" i="14"/>
  <c r="AB560" i="14" s="1"/>
  <c r="AD516" i="14"/>
  <c r="AB516" i="14" s="1"/>
  <c r="AD903" i="14"/>
  <c r="AB903" i="14" s="1"/>
  <c r="AD890" i="14"/>
  <c r="AB890" i="14" s="1"/>
  <c r="AD556" i="14"/>
  <c r="AB556" i="14" s="1"/>
  <c r="AD682" i="14"/>
  <c r="AB682" i="14" s="1"/>
  <c r="AC682" i="14" s="1"/>
  <c r="AD889" i="14"/>
  <c r="AB889" i="14" s="1"/>
  <c r="AD828" i="14"/>
  <c r="AB828" i="14" s="1"/>
  <c r="AC828" i="14" s="1"/>
  <c r="AD791" i="14"/>
  <c r="AB791" i="14" s="1"/>
  <c r="AD523" i="14"/>
  <c r="AB523" i="14" s="1"/>
  <c r="AD660" i="14"/>
  <c r="AB660" i="14" s="1"/>
  <c r="AD629" i="14"/>
  <c r="AB629" i="14" s="1"/>
  <c r="AC629" i="14" s="1"/>
  <c r="AD477" i="14"/>
  <c r="AB477" i="14" s="1"/>
  <c r="AD815" i="14"/>
  <c r="AB815" i="14" s="1"/>
  <c r="AD934" i="14"/>
  <c r="AB934" i="14" s="1"/>
  <c r="AD481" i="14"/>
  <c r="AB481" i="14" s="1"/>
  <c r="AD664" i="14"/>
  <c r="AB664" i="14" s="1"/>
  <c r="AD158" i="14"/>
  <c r="AB158" i="14" s="1"/>
  <c r="AD91" i="14"/>
  <c r="AB91" i="14" s="1"/>
  <c r="AC91" i="14" s="1"/>
  <c r="AD978" i="14"/>
  <c r="AB978" i="14" s="1"/>
  <c r="AD699" i="14"/>
  <c r="AB699" i="14" s="1"/>
  <c r="AD7" i="14"/>
  <c r="AB7" i="14" s="1"/>
  <c r="AD649" i="14"/>
  <c r="AB649" i="14" s="1"/>
  <c r="AC649" i="14" s="1"/>
  <c r="AD776" i="14"/>
  <c r="AB776" i="14" s="1"/>
  <c r="AD252" i="14"/>
  <c r="AB252" i="14" s="1"/>
  <c r="AD612" i="14"/>
  <c r="AB612" i="14" s="1"/>
  <c r="AD99" i="14"/>
  <c r="AB99" i="14" s="1"/>
  <c r="AD145" i="14"/>
  <c r="AB145" i="14" s="1"/>
  <c r="AC145" i="14" s="1"/>
  <c r="AD388" i="14"/>
  <c r="AB388" i="14" s="1"/>
  <c r="AD680" i="14"/>
  <c r="AB680" i="14" s="1"/>
  <c r="AD102" i="14"/>
  <c r="AB102" i="14" s="1"/>
  <c r="AD670" i="14"/>
  <c r="AB670" i="14" s="1"/>
  <c r="AD261" i="14"/>
  <c r="AB261" i="14" s="1"/>
  <c r="AD177" i="14"/>
  <c r="AB177" i="14" s="1"/>
  <c r="AD1061" i="14"/>
  <c r="AB1061" i="14" s="1"/>
  <c r="AD787" i="14"/>
  <c r="AB787" i="14" s="1"/>
  <c r="AD403" i="14"/>
  <c r="AB403" i="14" s="1"/>
  <c r="AD960" i="14"/>
  <c r="AB960" i="14" s="1"/>
  <c r="AD644" i="14"/>
  <c r="AB644" i="14" s="1"/>
  <c r="AD860" i="14"/>
  <c r="AB860" i="14" s="1"/>
  <c r="AD598" i="14"/>
  <c r="AB598" i="14" s="1"/>
  <c r="AD502" i="14"/>
  <c r="AB502" i="14" s="1"/>
  <c r="AD1080" i="14"/>
  <c r="AB1080" i="14" s="1"/>
  <c r="AD320" i="14"/>
  <c r="AB320" i="14" s="1"/>
  <c r="AD770" i="14"/>
  <c r="AB770" i="14" s="1"/>
  <c r="AD315" i="14"/>
  <c r="AB315" i="14" s="1"/>
  <c r="AD454" i="14"/>
  <c r="AB454" i="14" s="1"/>
  <c r="AD442" i="14"/>
  <c r="AB442" i="14" s="1"/>
  <c r="AD53" i="14"/>
  <c r="AB53" i="14" s="1"/>
  <c r="AD59" i="14"/>
  <c r="AB59" i="14" s="1"/>
  <c r="AC59" i="14" s="1"/>
  <c r="AD948" i="14"/>
  <c r="AB948" i="14" s="1"/>
  <c r="AD484" i="14"/>
  <c r="AB484" i="14" s="1"/>
  <c r="AD246" i="14"/>
  <c r="AB246" i="14" s="1"/>
  <c r="AC246" i="14" s="1"/>
  <c r="AD878" i="14"/>
  <c r="AB878" i="14" s="1"/>
  <c r="AD110" i="14"/>
  <c r="AB110" i="14" s="1"/>
  <c r="AD519" i="14"/>
  <c r="AB519" i="14" s="1"/>
  <c r="AD278" i="14"/>
  <c r="AB278" i="14" s="1"/>
  <c r="AD407" i="14"/>
  <c r="AB407" i="14" s="1"/>
  <c r="AD950" i="14"/>
  <c r="AB950" i="14" s="1"/>
  <c r="AD974" i="14"/>
  <c r="AB974" i="14" s="1"/>
  <c r="AD861" i="14"/>
  <c r="AB861" i="14" s="1"/>
  <c r="AD859" i="14"/>
  <c r="AB859" i="14" s="1"/>
  <c r="AD195" i="14"/>
  <c r="AB195" i="14" s="1"/>
  <c r="AD780" i="14"/>
  <c r="AB780" i="14" s="1"/>
  <c r="AD554" i="14"/>
  <c r="AB554" i="14" s="1"/>
  <c r="AD359" i="14"/>
  <c r="AB359" i="14" s="1"/>
  <c r="AD823" i="14"/>
  <c r="AB823" i="14" s="1"/>
  <c r="AD494" i="14"/>
  <c r="AB494" i="14" s="1"/>
  <c r="AD238" i="14"/>
  <c r="AB238" i="14" s="1"/>
  <c r="AD524" i="14"/>
  <c r="AB524" i="14" s="1"/>
  <c r="AD223" i="14"/>
  <c r="AB223" i="14" s="1"/>
  <c r="AD885" i="14"/>
  <c r="AB885" i="14" s="1"/>
  <c r="AD624" i="14"/>
  <c r="AB624" i="14" s="1"/>
  <c r="AD943" i="14"/>
  <c r="AB943" i="14" s="1"/>
  <c r="AD752" i="14"/>
  <c r="AB752" i="14" s="1"/>
  <c r="AD600" i="14"/>
  <c r="AB600" i="14" s="1"/>
  <c r="AD1078" i="14"/>
  <c r="AB1078" i="14" s="1"/>
  <c r="AC1078" i="14" s="1"/>
  <c r="AD58" i="14"/>
  <c r="AB58" i="14" s="1"/>
  <c r="AD295" i="14"/>
  <c r="AB295" i="14" s="1"/>
  <c r="AD424" i="14"/>
  <c r="AB424" i="14" s="1"/>
  <c r="AD874" i="14"/>
  <c r="AB874" i="14" s="1"/>
  <c r="AC874" i="14" s="1"/>
  <c r="AD666" i="14"/>
  <c r="AB666" i="14" s="1"/>
  <c r="AD962" i="14"/>
  <c r="AB962" i="14" s="1"/>
  <c r="AD170" i="14"/>
  <c r="AB170" i="14" s="1"/>
  <c r="AC170" i="14" s="1"/>
  <c r="AD838" i="14"/>
  <c r="AB838" i="14" s="1"/>
  <c r="AD24" i="14"/>
  <c r="AB24" i="14" s="1"/>
  <c r="AD239" i="14"/>
  <c r="AB239" i="14" s="1"/>
  <c r="AC239" i="14" s="1"/>
  <c r="AD1092" i="14"/>
  <c r="AB1092" i="14" s="1"/>
  <c r="AD515" i="14"/>
  <c r="AB515" i="14" s="1"/>
  <c r="AD482" i="14"/>
  <c r="AB482" i="14" s="1"/>
  <c r="AD101" i="14"/>
  <c r="AB101" i="14" s="1"/>
  <c r="AD645" i="14"/>
  <c r="AB645" i="14" s="1"/>
  <c r="AD769" i="14"/>
  <c r="AB769" i="14" s="1"/>
  <c r="AD100" i="14"/>
  <c r="AB100" i="14" s="1"/>
  <c r="AD197" i="14"/>
  <c r="AB197" i="14" s="1"/>
  <c r="AD720" i="14"/>
  <c r="AB720" i="14" s="1"/>
  <c r="AD926" i="14"/>
  <c r="AB926" i="14" s="1"/>
  <c r="AD870" i="14"/>
  <c r="AB870" i="14" s="1"/>
  <c r="AD447" i="14"/>
  <c r="AB447" i="14" s="1"/>
  <c r="AD947" i="14"/>
  <c r="AB947" i="14" s="1"/>
  <c r="AD106" i="14"/>
  <c r="AB106" i="14" s="1"/>
  <c r="AD9" i="14"/>
  <c r="AB9" i="14" s="1"/>
  <c r="AD383" i="14"/>
  <c r="AB383" i="14" s="1"/>
  <c r="AC383" i="14" s="1"/>
  <c r="AD945" i="14"/>
  <c r="AB945" i="14" s="1"/>
  <c r="AD386" i="14"/>
  <c r="AB386" i="14" s="1"/>
  <c r="AD353" i="14"/>
  <c r="AB353" i="14" s="1"/>
  <c r="AC353" i="14" s="1"/>
  <c r="AD134" i="14"/>
  <c r="AB134" i="14" s="1"/>
  <c r="AD608" i="14"/>
  <c r="AB608" i="14" s="1"/>
  <c r="AD127" i="14"/>
  <c r="AB127" i="14" s="1"/>
  <c r="AD242" i="14"/>
  <c r="AB242" i="14" s="1"/>
  <c r="AD532" i="14"/>
  <c r="AB532" i="14" s="1"/>
  <c r="AD147" i="14"/>
  <c r="AB147" i="14" s="1"/>
  <c r="AD373" i="14"/>
  <c r="AB373" i="14" s="1"/>
  <c r="AD965" i="14"/>
  <c r="AB965" i="14" s="1"/>
  <c r="AD339" i="14"/>
  <c r="AB339" i="14" s="1"/>
  <c r="AD17" i="14"/>
  <c r="AB17" i="14" s="1"/>
  <c r="AD652" i="14"/>
  <c r="AB652" i="14" s="1"/>
  <c r="AD782" i="14"/>
  <c r="AB782" i="14" s="1"/>
  <c r="AD879" i="14"/>
  <c r="AB879" i="14" s="1"/>
  <c r="AD474" i="14"/>
  <c r="AB474" i="14" s="1"/>
  <c r="AD551" i="14"/>
  <c r="AB551" i="14" s="1"/>
  <c r="AD39" i="14"/>
  <c r="AB39" i="14" s="1"/>
  <c r="AD243" i="14"/>
  <c r="AB243" i="14" s="1"/>
  <c r="AD155" i="14"/>
  <c r="AB155" i="14" s="1"/>
  <c r="AD460" i="14"/>
  <c r="AB460" i="14" s="1"/>
  <c r="AD180" i="14"/>
  <c r="AB180" i="14" s="1"/>
  <c r="AD521" i="14"/>
  <c r="AB521" i="14" s="1"/>
  <c r="AD531" i="14"/>
  <c r="AB531" i="14" s="1"/>
  <c r="AD411" i="14"/>
  <c r="AB411" i="14" s="1"/>
  <c r="AC411" i="14" s="1"/>
  <c r="AD6" i="14"/>
  <c r="AB6" i="14" s="1"/>
  <c r="AD46" i="14"/>
  <c r="AB46" i="14" s="1"/>
  <c r="AD673" i="14"/>
  <c r="AB673" i="14" s="1"/>
  <c r="AD651" i="14"/>
  <c r="AB651" i="14" s="1"/>
  <c r="AD204" i="14"/>
  <c r="AB204" i="14" s="1"/>
  <c r="AD843" i="14"/>
  <c r="AB843" i="14" s="1"/>
  <c r="AD372" i="14"/>
  <c r="AB372" i="14" s="1"/>
  <c r="AD805" i="14"/>
  <c r="AB805" i="14" s="1"/>
  <c r="AD363" i="14"/>
  <c r="AB363" i="14" s="1"/>
  <c r="AD990" i="14"/>
  <c r="AB990" i="14" s="1"/>
  <c r="AD146" i="14"/>
  <c r="AB146" i="14" s="1"/>
  <c r="AD847" i="14"/>
  <c r="AB847" i="14" s="1"/>
  <c r="AD60" i="14"/>
  <c r="AB60" i="14" s="1"/>
  <c r="AD607" i="14"/>
  <c r="AB607" i="14" s="1"/>
  <c r="AD510" i="14"/>
  <c r="AB510" i="14" s="1"/>
  <c r="AD459" i="14"/>
  <c r="AB459" i="14" s="1"/>
  <c r="AC459" i="14" s="1"/>
  <c r="AD114" i="14"/>
  <c r="AB114" i="14" s="1"/>
  <c r="AD453" i="14"/>
  <c r="AB453" i="14" s="1"/>
  <c r="AD857" i="14"/>
  <c r="AB857" i="14" s="1"/>
  <c r="AD144" i="14"/>
  <c r="AB144" i="14" s="1"/>
  <c r="AD505" i="14"/>
  <c r="AB505" i="14" s="1"/>
  <c r="AD908" i="14"/>
  <c r="AB908" i="14" s="1"/>
  <c r="AD821" i="14"/>
  <c r="AB821" i="14" s="1"/>
  <c r="AD493" i="14"/>
  <c r="AB493" i="14" s="1"/>
  <c r="AD1047" i="14"/>
  <c r="AB1047" i="14" s="1"/>
  <c r="AD374" i="14"/>
  <c r="AB374" i="14" s="1"/>
  <c r="AD1041" i="14"/>
  <c r="AB1041" i="14" s="1"/>
  <c r="AD234" i="14"/>
  <c r="AB234" i="14" s="1"/>
  <c r="AD27" i="14"/>
  <c r="AB27" i="14" s="1"/>
  <c r="AD483" i="14"/>
  <c r="AB483" i="14" s="1"/>
  <c r="AD439" i="14"/>
  <c r="AB439" i="14" s="1"/>
  <c r="AD1093" i="14"/>
  <c r="AB1093" i="14" s="1"/>
  <c r="AC1093" i="14" s="1"/>
  <c r="AD397" i="14"/>
  <c r="AB397" i="14" s="1"/>
  <c r="AD647" i="14"/>
  <c r="AB647" i="14" s="1"/>
  <c r="AD337" i="14"/>
  <c r="AB337" i="14" s="1"/>
  <c r="AD231" i="14"/>
  <c r="AB231" i="14" s="1"/>
  <c r="AD130" i="14"/>
  <c r="AB130" i="14" s="1"/>
  <c r="AD451" i="14"/>
  <c r="AB451" i="14" s="1"/>
  <c r="AC451" i="14" s="1"/>
  <c r="AD895" i="14"/>
  <c r="AB895" i="14" s="1"/>
  <c r="AD126" i="14"/>
  <c r="AB126" i="14" s="1"/>
  <c r="AD855" i="14"/>
  <c r="AB855" i="14" s="1"/>
  <c r="AD747" i="14"/>
  <c r="AB747" i="14" s="1"/>
  <c r="AD592" i="14"/>
  <c r="AB592" i="14" s="1"/>
  <c r="AD396" i="14"/>
  <c r="AB396" i="14" s="1"/>
  <c r="AD844" i="14"/>
  <c r="AB844" i="14" s="1"/>
  <c r="AD517" i="14"/>
  <c r="AB517" i="14" s="1"/>
  <c r="AD894" i="14"/>
  <c r="AB894" i="14" s="1"/>
  <c r="AD778" i="14"/>
  <c r="AB778" i="14" s="1"/>
  <c r="AD400" i="14"/>
  <c r="AB400" i="14" s="1"/>
  <c r="AD525" i="14"/>
  <c r="AB525" i="14" s="1"/>
  <c r="AD182" i="14"/>
  <c r="AB182" i="14" s="1"/>
  <c r="AD617" i="14"/>
  <c r="AB617" i="14" s="1"/>
  <c r="AD324" i="14"/>
  <c r="AB324" i="14" s="1"/>
  <c r="AD468" i="14"/>
  <c r="AB468" i="14" s="1"/>
  <c r="AD946" i="14"/>
  <c r="AB946" i="14" s="1"/>
  <c r="AD696" i="14"/>
  <c r="AB696" i="14" s="1"/>
  <c r="AD898" i="14"/>
  <c r="AB898" i="14" s="1"/>
  <c r="AD654" i="14"/>
  <c r="AB654" i="14" s="1"/>
  <c r="AC654" i="14" s="1"/>
  <c r="AD314" i="14"/>
  <c r="AB314" i="14" s="1"/>
  <c r="AD991" i="14"/>
  <c r="AB991" i="14" s="1"/>
  <c r="AC991" i="14" s="1"/>
  <c r="AD764" i="14"/>
  <c r="AB764" i="14" s="1"/>
  <c r="AD325" i="14"/>
  <c r="AB325" i="14" s="1"/>
  <c r="AC325" i="14" s="1"/>
  <c r="AD64" i="14"/>
  <c r="AB64" i="14" s="1"/>
  <c r="AD143" i="14"/>
  <c r="AB143" i="14" s="1"/>
  <c r="AD62" i="14"/>
  <c r="AB62" i="14" s="1"/>
  <c r="AD36" i="14"/>
  <c r="AB36" i="14" s="1"/>
  <c r="AC36" i="14" s="1"/>
  <c r="AD800" i="14"/>
  <c r="AB800" i="14" s="1"/>
  <c r="AD438" i="14"/>
  <c r="AB438" i="14" s="1"/>
  <c r="AD357" i="14"/>
  <c r="AB357" i="14" s="1"/>
  <c r="AD992" i="14"/>
  <c r="AB992" i="14" s="1"/>
  <c r="AD264" i="14"/>
  <c r="AB264" i="14" s="1"/>
  <c r="AD79" i="14"/>
  <c r="AB79" i="14" s="1"/>
  <c r="AC79" i="14" s="1"/>
  <c r="AD786" i="14"/>
  <c r="AB786" i="14" s="1"/>
  <c r="AD983" i="14"/>
  <c r="AB983" i="14" s="1"/>
  <c r="AD257" i="14"/>
  <c r="AB257" i="14" s="1"/>
  <c r="AD754" i="14"/>
  <c r="AB754" i="14" s="1"/>
  <c r="AD775" i="14"/>
  <c r="AB775" i="14" s="1"/>
  <c r="AD65" i="14"/>
  <c r="AB65" i="14" s="1"/>
  <c r="AD643" i="14"/>
  <c r="AB643" i="14" s="1"/>
  <c r="AC643" i="14" s="1"/>
  <c r="AD1019" i="14"/>
  <c r="AB1019" i="14" s="1"/>
  <c r="AD1083" i="14"/>
  <c r="AB1083" i="14" s="1"/>
  <c r="AD656" i="14"/>
  <c r="AB656" i="14" s="1"/>
  <c r="AD565" i="14"/>
  <c r="AB565" i="14" s="1"/>
  <c r="AD377" i="14"/>
  <c r="AB377" i="14" s="1"/>
  <c r="AD804" i="14"/>
  <c r="AB804" i="14" s="1"/>
  <c r="AD244" i="14"/>
  <c r="AB244" i="14" s="1"/>
  <c r="AD450" i="14"/>
  <c r="AB450" i="14" s="1"/>
  <c r="AD419" i="14"/>
  <c r="AB419" i="14" s="1"/>
  <c r="AD807" i="14"/>
  <c r="AB807" i="14" s="1"/>
  <c r="AD389" i="14"/>
  <c r="AB389" i="14" s="1"/>
  <c r="AD327" i="14"/>
  <c r="AB327" i="14" s="1"/>
  <c r="AD994" i="14"/>
  <c r="AB994" i="14" s="1"/>
  <c r="AD772" i="14"/>
  <c r="AB772" i="14" s="1"/>
  <c r="AD15" i="14"/>
  <c r="AB15" i="14" s="1"/>
  <c r="AD157" i="14"/>
  <c r="AB157" i="14" s="1"/>
  <c r="AD970" i="14"/>
  <c r="AB970" i="14" s="1"/>
  <c r="AD825" i="14"/>
  <c r="AB825" i="14" s="1"/>
  <c r="AC825" i="14" s="1"/>
  <c r="AD871" i="14"/>
  <c r="AB871" i="14" s="1"/>
  <c r="AD1001" i="14"/>
  <c r="AB1001" i="14" s="1"/>
  <c r="AD927" i="14"/>
  <c r="AB927" i="14" s="1"/>
  <c r="AD922" i="14"/>
  <c r="AB922" i="14" s="1"/>
  <c r="AD492" i="14"/>
  <c r="AB492" i="14" s="1"/>
  <c r="AD982" i="14"/>
  <c r="AB982" i="14" s="1"/>
  <c r="AD66" i="14"/>
  <c r="AB66" i="14" s="1"/>
  <c r="AD291" i="14"/>
  <c r="AB291" i="14" s="1"/>
  <c r="AD121" i="14"/>
  <c r="AB121" i="14" s="1"/>
  <c r="AD343" i="14"/>
  <c r="AB343" i="14" s="1"/>
  <c r="AD132" i="14"/>
  <c r="AB132" i="14" s="1"/>
  <c r="AD376" i="14"/>
  <c r="AB376" i="14" s="1"/>
  <c r="AD266" i="14"/>
  <c r="AB266" i="14" s="1"/>
  <c r="AD159" i="14"/>
  <c r="AB159" i="14" s="1"/>
  <c r="AD587" i="14"/>
  <c r="AB587" i="14" s="1"/>
  <c r="AD304" i="14"/>
  <c r="AB304" i="14" s="1"/>
  <c r="AC304" i="14" s="1"/>
  <c r="AD561" i="14"/>
  <c r="AB561" i="14" s="1"/>
  <c r="AD1084" i="14"/>
  <c r="AB1084" i="14" s="1"/>
  <c r="AD880" i="14"/>
  <c r="AB880" i="14" s="1"/>
  <c r="AD256" i="14"/>
  <c r="AB256" i="14" s="1"/>
  <c r="AD458" i="14"/>
  <c r="AB458" i="14" s="1"/>
  <c r="AD905" i="14"/>
  <c r="AB905" i="14" s="1"/>
  <c r="AD1082" i="14"/>
  <c r="AB1082" i="14" s="1"/>
  <c r="AD865" i="14"/>
  <c r="AB865" i="14" s="1"/>
  <c r="AD207" i="14"/>
  <c r="AB207" i="14" s="1"/>
  <c r="AD402" i="14"/>
  <c r="AB402" i="14" s="1"/>
  <c r="AD956" i="14"/>
  <c r="AB956" i="14" s="1"/>
  <c r="AD122" i="14"/>
  <c r="AB122" i="14" s="1"/>
  <c r="AD307" i="14"/>
  <c r="AB307" i="14" s="1"/>
  <c r="AD42" i="14"/>
  <c r="AB42" i="14" s="1"/>
  <c r="AD348" i="14"/>
  <c r="AB348" i="14" s="1"/>
  <c r="AD955" i="14"/>
  <c r="AB955" i="14" s="1"/>
  <c r="AD209" i="14"/>
  <c r="AB209" i="14" s="1"/>
  <c r="AD350" i="14"/>
  <c r="AB350" i="14" s="1"/>
  <c r="AD431" i="14"/>
  <c r="AB431" i="14" s="1"/>
  <c r="AD758" i="14"/>
  <c r="AB758" i="14" s="1"/>
  <c r="AC758" i="14" s="1"/>
  <c r="AD761" i="14"/>
  <c r="AB761" i="14" s="1"/>
  <c r="AC761" i="14" s="1"/>
  <c r="AD518" i="14"/>
  <c r="AB518" i="14" s="1"/>
  <c r="AD490" i="14"/>
  <c r="AB490" i="14" s="1"/>
  <c r="AD347" i="14"/>
  <c r="AB347" i="14" s="1"/>
  <c r="AD75" i="14"/>
  <c r="AB75" i="14" s="1"/>
  <c r="AC75" i="14" s="1"/>
  <c r="AD224" i="14"/>
  <c r="AB224" i="14" s="1"/>
  <c r="AD526" i="14"/>
  <c r="AB526" i="14" s="1"/>
  <c r="AD318" i="14"/>
  <c r="AB318" i="14" s="1"/>
  <c r="AD333" i="14"/>
  <c r="AB333" i="14" s="1"/>
  <c r="AD382" i="14"/>
  <c r="AB382" i="14" s="1"/>
  <c r="AD45" i="14"/>
  <c r="AB45" i="14" s="1"/>
  <c r="AD487" i="14"/>
  <c r="AB487" i="14" s="1"/>
  <c r="AD199" i="14"/>
  <c r="AB199" i="14" s="1"/>
  <c r="AD488" i="14"/>
  <c r="AB488" i="14" s="1"/>
  <c r="AD222" i="14"/>
  <c r="AB222" i="14" s="1"/>
  <c r="AD480" i="14"/>
  <c r="AB480" i="14" s="1"/>
  <c r="AD989" i="14"/>
  <c r="AB989" i="14" s="1"/>
  <c r="AC989" i="14" s="1"/>
  <c r="AD811" i="14"/>
  <c r="AB811" i="14" s="1"/>
  <c r="AD534" i="14"/>
  <c r="AB534" i="14" s="1"/>
  <c r="AE170" i="14"/>
  <c r="AE303" i="14"/>
  <c r="AE486" i="14"/>
  <c r="AE18" i="14"/>
  <c r="AE150" i="14"/>
  <c r="AQ150" i="14" s="1"/>
  <c r="AI120" i="14"/>
  <c r="AE120" i="14" s="1"/>
  <c r="AJ120" i="14"/>
  <c r="AE736" i="14"/>
  <c r="AE91" i="14"/>
  <c r="AE353" i="14"/>
  <c r="AI27" i="15"/>
  <c r="AH27" i="15"/>
  <c r="AI660" i="14"/>
  <c r="AE660" i="14" s="1"/>
  <c r="AJ660" i="14"/>
  <c r="AG660" i="14"/>
  <c r="AI136" i="14"/>
  <c r="AE136" i="14" s="1"/>
  <c r="AG136" i="14"/>
  <c r="AJ136" i="14"/>
  <c r="AI965" i="14"/>
  <c r="AE965" i="14" s="1"/>
  <c r="AI350" i="14"/>
  <c r="AE350" i="14" s="1"/>
  <c r="AJ350" i="14"/>
  <c r="AI631" i="14"/>
  <c r="AE631" i="14" s="1"/>
  <c r="AI180" i="14"/>
  <c r="AE180" i="14" s="1"/>
  <c r="AJ180" i="14"/>
  <c r="AI942" i="14"/>
  <c r="AE828" i="14"/>
  <c r="S24" i="15"/>
  <c r="AE24" i="15" s="1"/>
  <c r="S22" i="15"/>
  <c r="AE22" i="15" s="1"/>
  <c r="S42" i="15"/>
  <c r="AE42" i="15" s="1"/>
  <c r="AM629" i="14" l="1"/>
  <c r="AQ629" i="14" s="1"/>
  <c r="AM353" i="14"/>
  <c r="AQ353" i="14" s="1"/>
  <c r="AM942" i="14"/>
  <c r="AL27" i="15"/>
  <c r="AL68" i="15"/>
  <c r="AE942" i="14"/>
  <c r="S61" i="15"/>
  <c r="AE61" i="15" s="1"/>
  <c r="AC207" i="14"/>
  <c r="AC266" i="14"/>
  <c r="AM266" i="14"/>
  <c r="AQ266" i="14" s="1"/>
  <c r="AC871" i="14"/>
  <c r="AM871" i="14"/>
  <c r="AQ871" i="14" s="1"/>
  <c r="AC244" i="14"/>
  <c r="AC983" i="14"/>
  <c r="AM983" i="14"/>
  <c r="AQ983" i="14" s="1"/>
  <c r="AM468" i="14"/>
  <c r="AQ468" i="14" s="1"/>
  <c r="AC468" i="14"/>
  <c r="AC747" i="14"/>
  <c r="AM747" i="14"/>
  <c r="AQ747" i="14" s="1"/>
  <c r="AC374" i="14"/>
  <c r="AM374" i="14"/>
  <c r="AQ374" i="14" s="1"/>
  <c r="AC222" i="14"/>
  <c r="AC490" i="14"/>
  <c r="AM490" i="14"/>
  <c r="AQ490" i="14" s="1"/>
  <c r="AC348" i="14"/>
  <c r="AM348" i="14"/>
  <c r="AQ348" i="14" s="1"/>
  <c r="AC1082" i="14"/>
  <c r="AM1082" i="14"/>
  <c r="AQ1082" i="14" s="1"/>
  <c r="AC587" i="14"/>
  <c r="AM587" i="14"/>
  <c r="AQ587" i="14" s="1"/>
  <c r="AC132" i="14"/>
  <c r="AM132" i="14"/>
  <c r="AQ132" i="14" s="1"/>
  <c r="AC927" i="14"/>
  <c r="AM927" i="14"/>
  <c r="AQ927" i="14" s="1"/>
  <c r="AC419" i="14"/>
  <c r="AM419" i="14"/>
  <c r="AQ419" i="14" s="1"/>
  <c r="AC1019" i="14"/>
  <c r="AM1019" i="14"/>
  <c r="AQ1019" i="14" s="1"/>
  <c r="AC143" i="14"/>
  <c r="AM143" i="14"/>
  <c r="AQ143" i="14" s="1"/>
  <c r="AC617" i="14"/>
  <c r="AM617" i="14"/>
  <c r="AQ617" i="14" s="1"/>
  <c r="AM396" i="14"/>
  <c r="AQ396" i="14" s="1"/>
  <c r="AC396" i="14"/>
  <c r="AC234" i="14"/>
  <c r="AM234" i="14"/>
  <c r="AQ234" i="14" s="1"/>
  <c r="AC144" i="14"/>
  <c r="AM144" i="14"/>
  <c r="AQ144" i="14" s="1"/>
  <c r="AC847" i="14"/>
  <c r="AM847" i="14"/>
  <c r="AQ847" i="14" s="1"/>
  <c r="AC805" i="14"/>
  <c r="AM805" i="14"/>
  <c r="AQ805" i="14" s="1"/>
  <c r="AC651" i="14"/>
  <c r="AM651" i="14"/>
  <c r="AQ651" i="14" s="1"/>
  <c r="AC460" i="14"/>
  <c r="AM460" i="14"/>
  <c r="AQ460" i="14" s="1"/>
  <c r="AC551" i="14"/>
  <c r="AM551" i="14"/>
  <c r="AQ551" i="14" s="1"/>
  <c r="AC339" i="14"/>
  <c r="AM339" i="14"/>
  <c r="AQ339" i="14" s="1"/>
  <c r="AC532" i="14"/>
  <c r="AM532" i="14"/>
  <c r="AQ532" i="14" s="1"/>
  <c r="AC134" i="14"/>
  <c r="AM134" i="14"/>
  <c r="AQ134" i="14" s="1"/>
  <c r="AC447" i="14"/>
  <c r="AC197" i="14"/>
  <c r="AC101" i="14"/>
  <c r="AM101" i="14"/>
  <c r="AQ101" i="14" s="1"/>
  <c r="AC962" i="14"/>
  <c r="AM962" i="14"/>
  <c r="AQ962" i="14" s="1"/>
  <c r="AM295" i="14"/>
  <c r="AQ295" i="14" s="1"/>
  <c r="AC295" i="14"/>
  <c r="AC752" i="14"/>
  <c r="AC885" i="14"/>
  <c r="AC494" i="14"/>
  <c r="AM494" i="14"/>
  <c r="AQ494" i="14" s="1"/>
  <c r="AM780" i="14"/>
  <c r="AQ780" i="14" s="1"/>
  <c r="AC780" i="14"/>
  <c r="AC974" i="14"/>
  <c r="AC519" i="14"/>
  <c r="AM519" i="14"/>
  <c r="AQ519" i="14" s="1"/>
  <c r="AC484" i="14"/>
  <c r="AM484" i="14"/>
  <c r="AQ484" i="14" s="1"/>
  <c r="AC442" i="14"/>
  <c r="AM442" i="14"/>
  <c r="AQ442" i="14" s="1"/>
  <c r="AC320" i="14"/>
  <c r="AM860" i="14"/>
  <c r="AQ860" i="14" s="1"/>
  <c r="AC860" i="14"/>
  <c r="AC787" i="14"/>
  <c r="AM787" i="14"/>
  <c r="AQ787" i="14" s="1"/>
  <c r="AC670" i="14"/>
  <c r="AM670" i="14"/>
  <c r="AQ670" i="14" s="1"/>
  <c r="AC776" i="14"/>
  <c r="AC978" i="14"/>
  <c r="AM978" i="14"/>
  <c r="AQ978" i="14" s="1"/>
  <c r="AC481" i="14"/>
  <c r="AM481" i="14"/>
  <c r="AQ481" i="14" s="1"/>
  <c r="AC890" i="14"/>
  <c r="AC692" i="14"/>
  <c r="AM692" i="14"/>
  <c r="AQ692" i="14" s="1"/>
  <c r="AC785" i="14"/>
  <c r="AM785" i="14"/>
  <c r="AQ785" i="14" s="1"/>
  <c r="AC467" i="14"/>
  <c r="AC282" i="14"/>
  <c r="AM282" i="14"/>
  <c r="AQ282" i="14" s="1"/>
  <c r="AC183" i="14"/>
  <c r="AC1086" i="14"/>
  <c r="AM1086" i="14"/>
  <c r="AQ1086" i="14" s="1"/>
  <c r="AC799" i="14"/>
  <c r="AM799" i="14"/>
  <c r="AQ799" i="14" s="1"/>
  <c r="AC928" i="14"/>
  <c r="AM928" i="14"/>
  <c r="AQ928" i="14" s="1"/>
  <c r="AC1013" i="14"/>
  <c r="AM1013" i="14"/>
  <c r="AQ1013" i="14" s="1"/>
  <c r="AC277" i="14"/>
  <c r="AM470" i="14"/>
  <c r="AQ470" i="14" s="1"/>
  <c r="AC470" i="14"/>
  <c r="AC392" i="14"/>
  <c r="AM392" i="14"/>
  <c r="AQ392" i="14" s="1"/>
  <c r="AC1050" i="14"/>
  <c r="AC558" i="14"/>
  <c r="AM558" i="14"/>
  <c r="AQ558" i="14" s="1"/>
  <c r="AC924" i="14"/>
  <c r="AM924" i="14"/>
  <c r="AQ924" i="14" s="1"/>
  <c r="AC4" i="14"/>
  <c r="AM4" i="14"/>
  <c r="AQ4" i="14" s="1"/>
  <c r="AC893" i="14"/>
  <c r="AM893" i="14"/>
  <c r="AQ893" i="14" s="1"/>
  <c r="AC485" i="14"/>
  <c r="AM485" i="14"/>
  <c r="AQ485" i="14" s="1"/>
  <c r="AC111" i="14"/>
  <c r="AC693" i="14"/>
  <c r="AM693" i="14"/>
  <c r="AQ693" i="14" s="1"/>
  <c r="AC937" i="14"/>
  <c r="AM937" i="14"/>
  <c r="AQ937" i="14" s="1"/>
  <c r="AC873" i="14"/>
  <c r="AM873" i="14"/>
  <c r="AQ873" i="14" s="1"/>
  <c r="AC184" i="14"/>
  <c r="AM184" i="14"/>
  <c r="AQ184" i="14" s="1"/>
  <c r="AC275" i="14"/>
  <c r="AM275" i="14"/>
  <c r="AQ275" i="14" s="1"/>
  <c r="AC639" i="14"/>
  <c r="AM639" i="14"/>
  <c r="AQ639" i="14" s="1"/>
  <c r="AC798" i="14"/>
  <c r="AM798" i="14"/>
  <c r="AQ798" i="14" s="1"/>
  <c r="AC50" i="14"/>
  <c r="AM50" i="14"/>
  <c r="AQ50" i="14" s="1"/>
  <c r="AC249" i="14"/>
  <c r="AM249" i="14"/>
  <c r="AQ249" i="14" s="1"/>
  <c r="AC634" i="14"/>
  <c r="AM634" i="14"/>
  <c r="AQ634" i="14" s="1"/>
  <c r="AC401" i="14"/>
  <c r="AC495" i="14"/>
  <c r="AM495" i="14"/>
  <c r="AQ495" i="14" s="1"/>
  <c r="AC963" i="14"/>
  <c r="AC530" i="14"/>
  <c r="AM530" i="14"/>
  <c r="AQ530" i="14" s="1"/>
  <c r="AC822" i="14"/>
  <c r="AM822" i="14"/>
  <c r="AQ822" i="14" s="1"/>
  <c r="AC611" i="14"/>
  <c r="AC296" i="14"/>
  <c r="AM296" i="14"/>
  <c r="AQ296" i="14" s="1"/>
  <c r="AC440" i="14"/>
  <c r="AM440" i="14"/>
  <c r="AQ440" i="14" s="1"/>
  <c r="AM953" i="14"/>
  <c r="AQ953" i="14" s="1"/>
  <c r="AC953" i="14"/>
  <c r="AC97" i="14"/>
  <c r="AM97" i="14"/>
  <c r="AQ97" i="14" s="1"/>
  <c r="AC867" i="14"/>
  <c r="AM867" i="14"/>
  <c r="AQ867" i="14" s="1"/>
  <c r="AC354" i="14"/>
  <c r="AM354" i="14"/>
  <c r="AQ354" i="14" s="1"/>
  <c r="AC896" i="14"/>
  <c r="AC884" i="14"/>
  <c r="AM349" i="14"/>
  <c r="AQ349" i="14" s="1"/>
  <c r="AC349" i="14"/>
  <c r="AC188" i="14"/>
  <c r="AM188" i="14"/>
  <c r="AQ188" i="14" s="1"/>
  <c r="AC820" i="14"/>
  <c r="AM820" i="14"/>
  <c r="AQ820" i="14" s="1"/>
  <c r="AC1076" i="14"/>
  <c r="AM1076" i="14"/>
  <c r="AQ1076" i="14" s="1"/>
  <c r="AC491" i="14"/>
  <c r="AM491" i="14"/>
  <c r="AQ491" i="14" s="1"/>
  <c r="AC939" i="14"/>
  <c r="AM939" i="14"/>
  <c r="AQ939" i="14" s="1"/>
  <c r="AC72" i="14"/>
  <c r="AC1031" i="14"/>
  <c r="AM1031" i="14"/>
  <c r="AQ1031" i="14" s="1"/>
  <c r="AC567" i="14"/>
  <c r="AM567" i="14"/>
  <c r="AQ567" i="14" s="1"/>
  <c r="AM913" i="14"/>
  <c r="AQ913" i="14" s="1"/>
  <c r="AC913" i="14"/>
  <c r="AC84" i="14"/>
  <c r="AC628" i="14"/>
  <c r="AM628" i="14"/>
  <c r="AQ628" i="14" s="1"/>
  <c r="AC694" i="14"/>
  <c r="AC57" i="14"/>
  <c r="AM57" i="14"/>
  <c r="AQ57" i="14" s="1"/>
  <c r="AC559" i="14"/>
  <c r="AM553" i="14"/>
  <c r="AQ553" i="14" s="1"/>
  <c r="AC553" i="14"/>
  <c r="AC998" i="14"/>
  <c r="AM998" i="14"/>
  <c r="AQ998" i="14" s="1"/>
  <c r="AC580" i="14"/>
  <c r="AM580" i="14"/>
  <c r="AQ580" i="14" s="1"/>
  <c r="AC1042" i="14"/>
  <c r="AM1042" i="14"/>
  <c r="AQ1042" i="14" s="1"/>
  <c r="AC621" i="14"/>
  <c r="AM621" i="14"/>
  <c r="AQ621" i="14" s="1"/>
  <c r="AC83" i="14"/>
  <c r="AC215" i="14"/>
  <c r="AM215" i="14"/>
  <c r="AQ215" i="14" s="1"/>
  <c r="AC734" i="14"/>
  <c r="AM734" i="14"/>
  <c r="AQ734" i="14" s="1"/>
  <c r="AC755" i="14"/>
  <c r="AM755" i="14"/>
  <c r="AQ755" i="14" s="1"/>
  <c r="AC399" i="14"/>
  <c r="AM141" i="14"/>
  <c r="AQ141" i="14" s="1"/>
  <c r="AC141" i="14"/>
  <c r="AC931" i="14"/>
  <c r="AM931" i="14"/>
  <c r="AQ931" i="14" s="1"/>
  <c r="AC802" i="14"/>
  <c r="AM802" i="14"/>
  <c r="AQ802" i="14" s="1"/>
  <c r="AC361" i="14"/>
  <c r="AC139" i="14"/>
  <c r="AM139" i="14"/>
  <c r="AQ139" i="14" s="1"/>
  <c r="AC520" i="14"/>
  <c r="AM520" i="14"/>
  <c r="AQ520" i="14" s="1"/>
  <c r="AC463" i="14"/>
  <c r="AC370" i="14"/>
  <c r="AM370" i="14"/>
  <c r="AQ370" i="14" s="1"/>
  <c r="AC185" i="14"/>
  <c r="AM185" i="14"/>
  <c r="AQ185" i="14" s="1"/>
  <c r="AC742" i="14"/>
  <c r="AC977" i="14"/>
  <c r="AM977" i="14"/>
  <c r="AQ977" i="14" s="1"/>
  <c r="AC1088" i="14"/>
  <c r="AM1088" i="14"/>
  <c r="AQ1088" i="14" s="1"/>
  <c r="AC868" i="14"/>
  <c r="AM868" i="14"/>
  <c r="AQ868" i="14" s="1"/>
  <c r="AC958" i="14"/>
  <c r="AM958" i="14"/>
  <c r="AQ958" i="14" s="1"/>
  <c r="AC316" i="14"/>
  <c r="AM316" i="14"/>
  <c r="AQ316" i="14" s="1"/>
  <c r="AC162" i="14"/>
  <c r="AM162" i="14"/>
  <c r="AQ162" i="14" s="1"/>
  <c r="AC233" i="14"/>
  <c r="AM233" i="14"/>
  <c r="AQ233" i="14" s="1"/>
  <c r="AC136" i="14"/>
  <c r="AM136" i="14"/>
  <c r="AQ136" i="14" s="1"/>
  <c r="AC899" i="14"/>
  <c r="AC773" i="14"/>
  <c r="AC40" i="14"/>
  <c r="AC49" i="14"/>
  <c r="AM49" i="14"/>
  <c r="AQ49" i="14" s="1"/>
  <c r="AC437" i="14"/>
  <c r="AC930" i="14"/>
  <c r="AM930" i="14"/>
  <c r="AQ930" i="14" s="1"/>
  <c r="AC47" i="14"/>
  <c r="AM47" i="14"/>
  <c r="AQ47" i="14" s="1"/>
  <c r="AC276" i="14"/>
  <c r="AM276" i="14"/>
  <c r="AQ276" i="14" s="1"/>
  <c r="AC420" i="14"/>
  <c r="AM420" i="14"/>
  <c r="AQ420" i="14" s="1"/>
  <c r="AC545" i="14"/>
  <c r="AM545" i="14"/>
  <c r="AQ545" i="14" s="1"/>
  <c r="AC371" i="14"/>
  <c r="AM371" i="14"/>
  <c r="AQ371" i="14" s="1"/>
  <c r="AC1072" i="14"/>
  <c r="AC194" i="14"/>
  <c r="AM194" i="14"/>
  <c r="AQ194" i="14" s="1"/>
  <c r="AC909" i="14"/>
  <c r="AC48" i="14"/>
  <c r="AM48" i="14"/>
  <c r="AQ48" i="14" s="1"/>
  <c r="AC590" i="14"/>
  <c r="AM590" i="14"/>
  <c r="AQ590" i="14" s="1"/>
  <c r="AC637" i="14"/>
  <c r="AM637" i="14"/>
  <c r="AQ637" i="14" s="1"/>
  <c r="AC271" i="14"/>
  <c r="AM271" i="14"/>
  <c r="AQ271" i="14" s="1"/>
  <c r="AC237" i="14"/>
  <c r="AM237" i="14"/>
  <c r="AQ237" i="14" s="1"/>
  <c r="AC273" i="14"/>
  <c r="AC262" i="14"/>
  <c r="AM262" i="14"/>
  <c r="AQ262" i="14" s="1"/>
  <c r="AC840" i="14"/>
  <c r="AM840" i="14"/>
  <c r="AQ840" i="14" s="1"/>
  <c r="AM416" i="14"/>
  <c r="AQ416" i="14" s="1"/>
  <c r="AC416" i="14"/>
  <c r="AC414" i="14"/>
  <c r="AC461" i="14"/>
  <c r="AM461" i="14"/>
  <c r="AQ461" i="14" s="1"/>
  <c r="AC421" i="14"/>
  <c r="AM421" i="14"/>
  <c r="AQ421" i="14" s="1"/>
  <c r="AC536" i="14"/>
  <c r="AM536" i="14"/>
  <c r="AQ536" i="14" s="1"/>
  <c r="AC119" i="14"/>
  <c r="AM119" i="14"/>
  <c r="AQ119" i="14" s="1"/>
  <c r="AC283" i="14"/>
  <c r="AM283" i="14"/>
  <c r="AQ283" i="14" s="1"/>
  <c r="AC1064" i="14"/>
  <c r="AM1064" i="14"/>
  <c r="AQ1064" i="14" s="1"/>
  <c r="AC891" i="14"/>
  <c r="AC906" i="14"/>
  <c r="AC760" i="14"/>
  <c r="AM760" i="14"/>
  <c r="AQ760" i="14" s="1"/>
  <c r="AC887" i="14"/>
  <c r="AM887" i="14"/>
  <c r="AQ887" i="14" s="1"/>
  <c r="AC949" i="14"/>
  <c r="AM949" i="14"/>
  <c r="AQ949" i="14" s="1"/>
  <c r="AC695" i="14"/>
  <c r="AM695" i="14"/>
  <c r="AQ695" i="14" s="1"/>
  <c r="AC572" i="14"/>
  <c r="AM572" i="14"/>
  <c r="AQ572" i="14" s="1"/>
  <c r="AC541" i="14"/>
  <c r="AM541" i="14"/>
  <c r="AQ541" i="14" s="1"/>
  <c r="AC638" i="14"/>
  <c r="AM638" i="14"/>
  <c r="AQ638" i="14" s="1"/>
  <c r="AC757" i="14"/>
  <c r="AM757" i="14"/>
  <c r="AQ757" i="14" s="1"/>
  <c r="AM602" i="14"/>
  <c r="AQ602" i="14" s="1"/>
  <c r="AC602" i="14"/>
  <c r="AC391" i="14"/>
  <c r="AC837" i="14"/>
  <c r="AM837" i="14"/>
  <c r="AQ837" i="14" s="1"/>
  <c r="AC606" i="14"/>
  <c r="AC973" i="14"/>
  <c r="AM973" i="14"/>
  <c r="AQ973" i="14" s="1"/>
  <c r="AC28" i="14"/>
  <c r="AM28" i="14"/>
  <c r="AQ28" i="14" s="1"/>
  <c r="AC540" i="14"/>
  <c r="AM540" i="14"/>
  <c r="AQ540" i="14" s="1"/>
  <c r="AC923" i="14"/>
  <c r="AM923" i="14"/>
  <c r="AQ923" i="14" s="1"/>
  <c r="AC422" i="14"/>
  <c r="AM422" i="14"/>
  <c r="AQ422" i="14" s="1"/>
  <c r="AC995" i="14"/>
  <c r="AC469" i="14"/>
  <c r="AM469" i="14"/>
  <c r="AQ469" i="14" s="1"/>
  <c r="AC241" i="14"/>
  <c r="AM241" i="14"/>
  <c r="AQ241" i="14" s="1"/>
  <c r="AC740" i="14"/>
  <c r="AC1070" i="14"/>
  <c r="AM1070" i="14"/>
  <c r="AQ1070" i="14" s="1"/>
  <c r="AC809" i="14"/>
  <c r="AM809" i="14"/>
  <c r="AQ809" i="14" s="1"/>
  <c r="AC285" i="14"/>
  <c r="AM285" i="14"/>
  <c r="AQ285" i="14" s="1"/>
  <c r="AC247" i="14"/>
  <c r="AM247" i="14"/>
  <c r="AQ247" i="14" s="1"/>
  <c r="AC797" i="14"/>
  <c r="AM797" i="14"/>
  <c r="AQ797" i="14" s="1"/>
  <c r="AC395" i="14"/>
  <c r="AC92" i="14"/>
  <c r="AM92" i="14"/>
  <c r="AQ92" i="14" s="1"/>
  <c r="AC355" i="14"/>
  <c r="AM355" i="14"/>
  <c r="AQ355" i="14" s="1"/>
  <c r="AM228" i="14"/>
  <c r="AQ228" i="14" s="1"/>
  <c r="AC228" i="14"/>
  <c r="AC954" i="14"/>
  <c r="AC892" i="14"/>
  <c r="AC98" i="14"/>
  <c r="AM98" i="14"/>
  <c r="AQ98" i="14" s="1"/>
  <c r="H26" i="3"/>
  <c r="AH496" i="14"/>
  <c r="AH457" i="14"/>
  <c r="AH728" i="14"/>
  <c r="AG728" i="14" s="1"/>
  <c r="AH515" i="14"/>
  <c r="AG515" i="14" s="1"/>
  <c r="AH979" i="14"/>
  <c r="AG979" i="14" s="1"/>
  <c r="AH220" i="14"/>
  <c r="AG220" i="14" s="1"/>
  <c r="AH346" i="14"/>
  <c r="AG346" i="14" s="1"/>
  <c r="AH786" i="14"/>
  <c r="AG786" i="14" s="1"/>
  <c r="AH200" i="14"/>
  <c r="AH932" i="14"/>
  <c r="AG932" i="14" s="1"/>
  <c r="AH416" i="14"/>
  <c r="AG416" i="14" s="1"/>
  <c r="AH580" i="14"/>
  <c r="AG580" i="14" s="1"/>
  <c r="AH1083" i="14"/>
  <c r="AG1083" i="14" s="1"/>
  <c r="AH1039" i="14"/>
  <c r="AG1039" i="14" s="1"/>
  <c r="AH514" i="14"/>
  <c r="AH417" i="14"/>
  <c r="AG417" i="14" s="1"/>
  <c r="AH405" i="14"/>
  <c r="AG405" i="14" s="1"/>
  <c r="AM685" i="14"/>
  <c r="AQ685" i="14" s="1"/>
  <c r="AM153" i="14"/>
  <c r="AJ379" i="14"/>
  <c r="AI379" i="14"/>
  <c r="AK390" i="14"/>
  <c r="AK482" i="14"/>
  <c r="AD33" i="15"/>
  <c r="AG941" i="14"/>
  <c r="AI941" i="14"/>
  <c r="AE941" i="14" s="1"/>
  <c r="AJ82" i="14"/>
  <c r="AI82" i="14"/>
  <c r="AE82" i="14" s="1"/>
  <c r="AG293" i="14"/>
  <c r="AI293" i="14"/>
  <c r="AE293" i="14" s="1"/>
  <c r="AJ293" i="14"/>
  <c r="AI124" i="14"/>
  <c r="AE124" i="14" s="1"/>
  <c r="AJ124" i="14"/>
  <c r="AJ69" i="14"/>
  <c r="AI69" i="14"/>
  <c r="AM69" i="14" s="1"/>
  <c r="AI955" i="14"/>
  <c r="AE955" i="14" s="1"/>
  <c r="AK777" i="14"/>
  <c r="AK471" i="14"/>
  <c r="AK503" i="14"/>
  <c r="AK449" i="14"/>
  <c r="AK472" i="14"/>
  <c r="AK796" i="14"/>
  <c r="AK250" i="14"/>
  <c r="AK1069" i="14"/>
  <c r="AK673" i="14"/>
  <c r="AK1053" i="14"/>
  <c r="AK165" i="14"/>
  <c r="AK114" i="14"/>
  <c r="AK251" i="14"/>
  <c r="AK161" i="14"/>
  <c r="AK106" i="14"/>
  <c r="AK1054" i="14"/>
  <c r="AK739" i="14"/>
  <c r="AK737" i="14"/>
  <c r="AK214" i="14"/>
  <c r="AM303" i="14"/>
  <c r="AQ303" i="14" s="1"/>
  <c r="AE1009" i="14"/>
  <c r="AM1009" i="14"/>
  <c r="AM356" i="14"/>
  <c r="AQ356" i="14" s="1"/>
  <c r="AH50" i="15"/>
  <c r="AI50" i="15"/>
  <c r="AC333" i="14"/>
  <c r="AM333" i="14"/>
  <c r="AQ333" i="14" s="1"/>
  <c r="AC209" i="14"/>
  <c r="AM209" i="14"/>
  <c r="AQ209" i="14" s="1"/>
  <c r="AC458" i="14"/>
  <c r="AM458" i="14"/>
  <c r="AQ458" i="14" s="1"/>
  <c r="AC121" i="14"/>
  <c r="AM121" i="14"/>
  <c r="AQ121" i="14" s="1"/>
  <c r="AC15" i="14"/>
  <c r="AM15" i="14"/>
  <c r="AQ15" i="14" s="1"/>
  <c r="AC656" i="14"/>
  <c r="AM656" i="14"/>
  <c r="AQ656" i="14" s="1"/>
  <c r="AM517" i="14"/>
  <c r="AQ517" i="14" s="1"/>
  <c r="AC517" i="14"/>
  <c r="AC647" i="14"/>
  <c r="AM647" i="14"/>
  <c r="AQ647" i="14" s="1"/>
  <c r="AC534" i="14"/>
  <c r="AM534" i="14"/>
  <c r="AQ534" i="14" s="1"/>
  <c r="AC45" i="14"/>
  <c r="AM45" i="14"/>
  <c r="AQ45" i="14" s="1"/>
  <c r="AC526" i="14"/>
  <c r="AM526" i="14"/>
  <c r="AQ526" i="14" s="1"/>
  <c r="AC431" i="14"/>
  <c r="AM431" i="14"/>
  <c r="AQ431" i="14" s="1"/>
  <c r="AC956" i="14"/>
  <c r="AM956" i="14"/>
  <c r="AQ956" i="14" s="1"/>
  <c r="AC880" i="14"/>
  <c r="AC66" i="14"/>
  <c r="AM66" i="14"/>
  <c r="AQ66" i="14" s="1"/>
  <c r="AC970" i="14"/>
  <c r="AM970" i="14"/>
  <c r="AQ970" i="14" s="1"/>
  <c r="AC994" i="14"/>
  <c r="AC377" i="14"/>
  <c r="AC754" i="14"/>
  <c r="AM754" i="14"/>
  <c r="AQ754" i="14" s="1"/>
  <c r="AC438" i="14"/>
  <c r="AM438" i="14"/>
  <c r="AQ438" i="14" s="1"/>
  <c r="AC696" i="14"/>
  <c r="AM696" i="14"/>
  <c r="AQ696" i="14" s="1"/>
  <c r="AC778" i="14"/>
  <c r="AC126" i="14"/>
  <c r="AM126" i="14"/>
  <c r="AQ126" i="14" s="1"/>
  <c r="AC231" i="14"/>
  <c r="AM231" i="14"/>
  <c r="AQ231" i="14" s="1"/>
  <c r="AC493" i="14"/>
  <c r="AM493" i="14"/>
  <c r="AQ493" i="14" s="1"/>
  <c r="Y42" i="15"/>
  <c r="AG42" i="15"/>
  <c r="AF42" i="15"/>
  <c r="S33" i="15"/>
  <c r="AE33" i="15" s="1"/>
  <c r="AG33" i="15" s="1"/>
  <c r="AM811" i="14"/>
  <c r="AQ811" i="14" s="1"/>
  <c r="AC811" i="14"/>
  <c r="AC488" i="14"/>
  <c r="AM488" i="14"/>
  <c r="AQ488" i="14" s="1"/>
  <c r="AC382" i="14"/>
  <c r="AM382" i="14"/>
  <c r="AQ382" i="14" s="1"/>
  <c r="AC224" i="14"/>
  <c r="AM224" i="14"/>
  <c r="AQ224" i="14" s="1"/>
  <c r="AC518" i="14"/>
  <c r="AM518" i="14"/>
  <c r="AQ518" i="14" s="1"/>
  <c r="AC350" i="14"/>
  <c r="AM350" i="14"/>
  <c r="AQ350" i="14" s="1"/>
  <c r="AC42" i="14"/>
  <c r="AM42" i="14"/>
  <c r="AQ42" i="14" s="1"/>
  <c r="AC402" i="14"/>
  <c r="AM402" i="14"/>
  <c r="AQ402" i="14" s="1"/>
  <c r="AC905" i="14"/>
  <c r="AM905" i="14"/>
  <c r="AQ905" i="14" s="1"/>
  <c r="AC1084" i="14"/>
  <c r="AM1084" i="14"/>
  <c r="AQ1084" i="14" s="1"/>
  <c r="AC159" i="14"/>
  <c r="AM159" i="14"/>
  <c r="AQ159" i="14" s="1"/>
  <c r="AM343" i="14"/>
  <c r="AQ343" i="14" s="1"/>
  <c r="AC343" i="14"/>
  <c r="AC982" i="14"/>
  <c r="AM982" i="14"/>
  <c r="AQ982" i="14" s="1"/>
  <c r="AC1001" i="14"/>
  <c r="AM1001" i="14"/>
  <c r="AQ1001" i="14" s="1"/>
  <c r="AC157" i="14"/>
  <c r="AM157" i="14"/>
  <c r="AQ157" i="14" s="1"/>
  <c r="AC327" i="14"/>
  <c r="AC450" i="14"/>
  <c r="AM450" i="14"/>
  <c r="AQ450" i="14" s="1"/>
  <c r="AM565" i="14"/>
  <c r="AQ565" i="14" s="1"/>
  <c r="AC565" i="14"/>
  <c r="AC257" i="14"/>
  <c r="AM257" i="14"/>
  <c r="AQ257" i="14" s="1"/>
  <c r="AC264" i="14"/>
  <c r="AM264" i="14"/>
  <c r="AQ264" i="14" s="1"/>
  <c r="AC800" i="14"/>
  <c r="AM800" i="14"/>
  <c r="AQ800" i="14" s="1"/>
  <c r="AC64" i="14"/>
  <c r="AM64" i="14"/>
  <c r="AQ64" i="14" s="1"/>
  <c r="AC314" i="14"/>
  <c r="AM946" i="14"/>
  <c r="AQ946" i="14" s="1"/>
  <c r="AC946" i="14"/>
  <c r="AC182" i="14"/>
  <c r="AC894" i="14"/>
  <c r="AC592" i="14"/>
  <c r="AM592" i="14"/>
  <c r="AQ592" i="14" s="1"/>
  <c r="AC895" i="14"/>
  <c r="AM895" i="14"/>
  <c r="AQ895" i="14" s="1"/>
  <c r="AM337" i="14"/>
  <c r="AQ337" i="14" s="1"/>
  <c r="AC337" i="14"/>
  <c r="AC439" i="14"/>
  <c r="AM439" i="14"/>
  <c r="AQ439" i="14" s="1"/>
  <c r="AC1041" i="14"/>
  <c r="AM1041" i="14"/>
  <c r="AQ1041" i="14" s="1"/>
  <c r="AM821" i="14"/>
  <c r="AQ821" i="14" s="1"/>
  <c r="AC821" i="14"/>
  <c r="AC857" i="14"/>
  <c r="AM857" i="14"/>
  <c r="AQ857" i="14" s="1"/>
  <c r="AC510" i="14"/>
  <c r="AM510" i="14"/>
  <c r="AQ510" i="14" s="1"/>
  <c r="AC146" i="14"/>
  <c r="AM146" i="14"/>
  <c r="AQ146" i="14" s="1"/>
  <c r="AC372" i="14"/>
  <c r="AM372" i="14"/>
  <c r="AQ372" i="14" s="1"/>
  <c r="AC673" i="14"/>
  <c r="AC531" i="14"/>
  <c r="AM531" i="14"/>
  <c r="AQ531" i="14" s="1"/>
  <c r="AC155" i="14"/>
  <c r="AM155" i="14"/>
  <c r="AQ155" i="14" s="1"/>
  <c r="AM474" i="14"/>
  <c r="AQ474" i="14" s="1"/>
  <c r="AC474" i="14"/>
  <c r="AC652" i="14"/>
  <c r="AM965" i="14"/>
  <c r="AQ965" i="14" s="1"/>
  <c r="AC965" i="14"/>
  <c r="AC242" i="14"/>
  <c r="AC9" i="14"/>
  <c r="AM9" i="14"/>
  <c r="AQ9" i="14" s="1"/>
  <c r="AC870" i="14"/>
  <c r="AM870" i="14"/>
  <c r="AQ870" i="14" s="1"/>
  <c r="AM100" i="14"/>
  <c r="AQ100" i="14" s="1"/>
  <c r="AC100" i="14"/>
  <c r="AC482" i="14"/>
  <c r="AC24" i="14"/>
  <c r="AM24" i="14"/>
  <c r="AQ24" i="14" s="1"/>
  <c r="AC666" i="14"/>
  <c r="AM666" i="14"/>
  <c r="AQ666" i="14" s="1"/>
  <c r="AC58" i="14"/>
  <c r="AM58" i="14"/>
  <c r="AQ58" i="14" s="1"/>
  <c r="AC943" i="14"/>
  <c r="AM943" i="14"/>
  <c r="AQ943" i="14" s="1"/>
  <c r="AC223" i="14"/>
  <c r="AM223" i="14"/>
  <c r="AQ223" i="14" s="1"/>
  <c r="AC823" i="14"/>
  <c r="AM823" i="14"/>
  <c r="AQ823" i="14" s="1"/>
  <c r="AM195" i="14"/>
  <c r="AQ195" i="14" s="1"/>
  <c r="AC195" i="14"/>
  <c r="AC950" i="14"/>
  <c r="AM950" i="14"/>
  <c r="AQ950" i="14" s="1"/>
  <c r="AC110" i="14"/>
  <c r="AM110" i="14"/>
  <c r="AQ110" i="14" s="1"/>
  <c r="AM948" i="14"/>
  <c r="AQ948" i="14" s="1"/>
  <c r="AC948" i="14"/>
  <c r="AC454" i="14"/>
  <c r="AM454" i="14"/>
  <c r="AQ454" i="14" s="1"/>
  <c r="AC1080" i="14"/>
  <c r="AM1080" i="14"/>
  <c r="AQ1080" i="14" s="1"/>
  <c r="AC644" i="14"/>
  <c r="AC1061" i="14"/>
  <c r="AM1061" i="14"/>
  <c r="AQ1061" i="14" s="1"/>
  <c r="AC102" i="14"/>
  <c r="AM102" i="14"/>
  <c r="AQ102" i="14" s="1"/>
  <c r="AC99" i="14"/>
  <c r="AM99" i="14"/>
  <c r="AQ99" i="14" s="1"/>
  <c r="AC934" i="14"/>
  <c r="AM934" i="14"/>
  <c r="AQ934" i="14" s="1"/>
  <c r="AC660" i="14"/>
  <c r="AM660" i="14"/>
  <c r="AQ660" i="14" s="1"/>
  <c r="AC889" i="14"/>
  <c r="AC903" i="14"/>
  <c r="AC538" i="14"/>
  <c r="AM538" i="14"/>
  <c r="AQ538" i="14" s="1"/>
  <c r="AC472" i="14"/>
  <c r="AC11" i="14"/>
  <c r="AM11" i="14"/>
  <c r="AQ11" i="14" s="1"/>
  <c r="AC1085" i="14"/>
  <c r="AM1085" i="14"/>
  <c r="AQ1085" i="14" s="1"/>
  <c r="AC767" i="14"/>
  <c r="AC984" i="14"/>
  <c r="AM984" i="14"/>
  <c r="AQ984" i="14" s="1"/>
  <c r="AC174" i="14"/>
  <c r="AC730" i="14"/>
  <c r="AM730" i="14"/>
  <c r="AQ730" i="14" s="1"/>
  <c r="AC81" i="14"/>
  <c r="AC972" i="14"/>
  <c r="AM972" i="14"/>
  <c r="AQ972" i="14" s="1"/>
  <c r="AC1091" i="14"/>
  <c r="AM1091" i="14"/>
  <c r="AQ1091" i="14" s="1"/>
  <c r="AC70" i="14"/>
  <c r="AC21" i="14"/>
  <c r="AM21" i="14"/>
  <c r="AQ21" i="14" s="1"/>
  <c r="AC886" i="14"/>
  <c r="AM886" i="14"/>
  <c r="AQ886" i="14" s="1"/>
  <c r="AC2" i="14"/>
  <c r="AM2" i="14"/>
  <c r="AQ2" i="14" s="1"/>
  <c r="AC181" i="14"/>
  <c r="AC387" i="14"/>
  <c r="AM387" i="14"/>
  <c r="AQ387" i="14" s="1"/>
  <c r="AC112" i="14"/>
  <c r="AC427" i="14"/>
  <c r="AC951" i="14"/>
  <c r="AM951" i="14"/>
  <c r="AQ951" i="14" s="1"/>
  <c r="AC128" i="14"/>
  <c r="AC1079" i="14"/>
  <c r="AM1079" i="14"/>
  <c r="AQ1079" i="14" s="1"/>
  <c r="AC997" i="14"/>
  <c r="AM997" i="14"/>
  <c r="AQ997" i="14" s="1"/>
  <c r="AC67" i="14"/>
  <c r="AM67" i="14"/>
  <c r="AQ67" i="14" s="1"/>
  <c r="AC142" i="14"/>
  <c r="AM142" i="14"/>
  <c r="AQ142" i="14" s="1"/>
  <c r="AC156" i="14"/>
  <c r="AM156" i="14"/>
  <c r="AQ156" i="14" s="1"/>
  <c r="AC10" i="14"/>
  <c r="AM10" i="14"/>
  <c r="AQ10" i="14" s="1"/>
  <c r="AC852" i="14"/>
  <c r="AM852" i="14"/>
  <c r="AQ852" i="14" s="1"/>
  <c r="AM810" i="14"/>
  <c r="AQ810" i="14" s="1"/>
  <c r="AC810" i="14"/>
  <c r="AC615" i="14"/>
  <c r="AM615" i="14"/>
  <c r="AQ615" i="14" s="1"/>
  <c r="AC853" i="14"/>
  <c r="AM853" i="14"/>
  <c r="AQ853" i="14" s="1"/>
  <c r="AC446" i="14"/>
  <c r="AM446" i="14"/>
  <c r="AQ446" i="14" s="1"/>
  <c r="AC135" i="14"/>
  <c r="AM135" i="14"/>
  <c r="AQ135" i="14" s="1"/>
  <c r="AC604" i="14"/>
  <c r="AM604" i="14"/>
  <c r="AQ604" i="14" s="1"/>
  <c r="AC546" i="14"/>
  <c r="AM211" i="14"/>
  <c r="AQ211" i="14" s="1"/>
  <c r="AC211" i="14"/>
  <c r="AC846" i="14"/>
  <c r="AM846" i="14"/>
  <c r="AQ846" i="14" s="1"/>
  <c r="AC260" i="14"/>
  <c r="AC292" i="14"/>
  <c r="AM292" i="14"/>
  <c r="AQ292" i="14" s="1"/>
  <c r="AC941" i="14"/>
  <c r="AC432" i="14"/>
  <c r="AM432" i="14"/>
  <c r="AQ432" i="14" s="1"/>
  <c r="AC5" i="14"/>
  <c r="AM5" i="14"/>
  <c r="AQ5" i="14" s="1"/>
  <c r="AC192" i="14"/>
  <c r="AM192" i="14"/>
  <c r="AQ192" i="14" s="1"/>
  <c r="AC848" i="14"/>
  <c r="AM848" i="14"/>
  <c r="AQ848" i="14" s="1"/>
  <c r="AC426" i="14"/>
  <c r="AM426" i="14"/>
  <c r="AQ426" i="14" s="1"/>
  <c r="AC289" i="14"/>
  <c r="AM289" i="14"/>
  <c r="AQ289" i="14" s="1"/>
  <c r="AC832" i="14"/>
  <c r="AM832" i="14"/>
  <c r="AQ832" i="14" s="1"/>
  <c r="AC646" i="14"/>
  <c r="AC475" i="14"/>
  <c r="AM475" i="14"/>
  <c r="AQ475" i="14" s="1"/>
  <c r="AC201" i="14"/>
  <c r="AM201" i="14"/>
  <c r="AQ201" i="14" s="1"/>
  <c r="AC258" i="14"/>
  <c r="AM258" i="14"/>
  <c r="AQ258" i="14" s="1"/>
  <c r="AC507" i="14"/>
  <c r="AM507" i="14"/>
  <c r="AQ507" i="14" s="1"/>
  <c r="AC409" i="14"/>
  <c r="AM743" i="14"/>
  <c r="AQ743" i="14" s="1"/>
  <c r="AC743" i="14"/>
  <c r="AC25" i="14"/>
  <c r="AM25" i="14"/>
  <c r="AQ25" i="14" s="1"/>
  <c r="AC671" i="14"/>
  <c r="AM671" i="14"/>
  <c r="AQ671" i="14" s="1"/>
  <c r="AC851" i="14"/>
  <c r="AC232" i="14"/>
  <c r="AM232" i="14"/>
  <c r="AQ232" i="14" s="1"/>
  <c r="AC129" i="14"/>
  <c r="AM129" i="14"/>
  <c r="AQ129" i="14" s="1"/>
  <c r="AC14" i="14"/>
  <c r="AM14" i="14"/>
  <c r="AQ14" i="14" s="1"/>
  <c r="AC87" i="14"/>
  <c r="AM87" i="14"/>
  <c r="AQ87" i="14" s="1"/>
  <c r="AC306" i="14"/>
  <c r="AM306" i="14"/>
  <c r="AQ306" i="14" s="1"/>
  <c r="AC206" i="14"/>
  <c r="AC609" i="14"/>
  <c r="AM609" i="14"/>
  <c r="AQ609" i="14" s="1"/>
  <c r="AC766" i="14"/>
  <c r="AM766" i="14"/>
  <c r="AQ766" i="14" s="1"/>
  <c r="AC1055" i="14"/>
  <c r="AM1055" i="14"/>
  <c r="AQ1055" i="14" s="1"/>
  <c r="AC479" i="14"/>
  <c r="AM479" i="14"/>
  <c r="AQ479" i="14" s="1"/>
  <c r="AC88" i="14"/>
  <c r="AM88" i="14"/>
  <c r="AQ88" i="14" s="1"/>
  <c r="AC43" i="14"/>
  <c r="AM43" i="14"/>
  <c r="AQ43" i="14" s="1"/>
  <c r="AC255" i="14"/>
  <c r="AC907" i="14"/>
  <c r="AM907" i="14"/>
  <c r="AQ907" i="14" s="1"/>
  <c r="AM68" i="14"/>
  <c r="AQ68" i="14" s="1"/>
  <c r="AC68" i="14"/>
  <c r="AC739" i="14"/>
  <c r="AC108" i="14"/>
  <c r="AM108" i="14"/>
  <c r="AQ108" i="14" s="1"/>
  <c r="AC729" i="14"/>
  <c r="AM729" i="14"/>
  <c r="AQ729" i="14" s="1"/>
  <c r="AC305" i="14"/>
  <c r="AM305" i="14"/>
  <c r="AQ305" i="14" s="1"/>
  <c r="AC384" i="14"/>
  <c r="AM384" i="14"/>
  <c r="AQ384" i="14" s="1"/>
  <c r="AC263" i="14"/>
  <c r="AM263" i="14"/>
  <c r="AQ263" i="14" s="1"/>
  <c r="AC759" i="14"/>
  <c r="AM759" i="14"/>
  <c r="AQ759" i="14" s="1"/>
  <c r="AM869" i="14"/>
  <c r="AQ869" i="14" s="1"/>
  <c r="AC869" i="14"/>
  <c r="AC881" i="14"/>
  <c r="AC605" i="14"/>
  <c r="AC980" i="14"/>
  <c r="AM980" i="14"/>
  <c r="AQ980" i="14" s="1"/>
  <c r="AC733" i="14"/>
  <c r="AM733" i="14"/>
  <c r="AQ733" i="14" s="1"/>
  <c r="AC425" i="14"/>
  <c r="AM425" i="14"/>
  <c r="AQ425" i="14" s="1"/>
  <c r="AC93" i="14"/>
  <c r="AM93" i="14"/>
  <c r="AQ93" i="14" s="1"/>
  <c r="AC672" i="14"/>
  <c r="AC430" i="14"/>
  <c r="AM430" i="14"/>
  <c r="AQ430" i="14" s="1"/>
  <c r="AC235" i="14"/>
  <c r="AM235" i="14"/>
  <c r="AQ235" i="14" s="1"/>
  <c r="AC321" i="14"/>
  <c r="AM321" i="14"/>
  <c r="AQ321" i="14" s="1"/>
  <c r="AC323" i="14"/>
  <c r="AC160" i="14"/>
  <c r="AC981" i="14"/>
  <c r="AM981" i="14"/>
  <c r="AQ981" i="14" s="1"/>
  <c r="AC109" i="14"/>
  <c r="AM109" i="14"/>
  <c r="AQ109" i="14" s="1"/>
  <c r="AC125" i="14"/>
  <c r="AC698" i="14"/>
  <c r="AM698" i="14"/>
  <c r="AQ698" i="14" s="1"/>
  <c r="AC1037" i="14"/>
  <c r="AC115" i="14"/>
  <c r="AM115" i="14"/>
  <c r="AQ115" i="14" s="1"/>
  <c r="AC434" i="14"/>
  <c r="AC1020" i="14"/>
  <c r="AM1020" i="14"/>
  <c r="AQ1020" i="14" s="1"/>
  <c r="AC1005" i="14"/>
  <c r="AM1005" i="14"/>
  <c r="AQ1005" i="14" s="1"/>
  <c r="AC415" i="14"/>
  <c r="AC916" i="14"/>
  <c r="AM916" i="14"/>
  <c r="AQ916" i="14" s="1"/>
  <c r="AC413" i="14"/>
  <c r="AM413" i="14"/>
  <c r="AQ413" i="14" s="1"/>
  <c r="AC986" i="14"/>
  <c r="AM986" i="14"/>
  <c r="AQ986" i="14" s="1"/>
  <c r="AC254" i="14"/>
  <c r="AC713" i="14"/>
  <c r="AM713" i="14"/>
  <c r="AQ713" i="14" s="1"/>
  <c r="AC1014" i="14"/>
  <c r="AM1014" i="14"/>
  <c r="AQ1014" i="14" s="1"/>
  <c r="AC996" i="14"/>
  <c r="AM996" i="14"/>
  <c r="AQ996" i="14" s="1"/>
  <c r="AC245" i="14"/>
  <c r="AM245" i="14"/>
  <c r="AQ245" i="14" s="1"/>
  <c r="AC330" i="14"/>
  <c r="AM330" i="14"/>
  <c r="AQ330" i="14" s="1"/>
  <c r="AC749" i="14"/>
  <c r="AM749" i="14"/>
  <c r="AQ749" i="14" s="1"/>
  <c r="AC781" i="14"/>
  <c r="AM781" i="14"/>
  <c r="AQ781" i="14" s="1"/>
  <c r="AM193" i="14"/>
  <c r="AQ193" i="14" s="1"/>
  <c r="AC193" i="14"/>
  <c r="AC771" i="14"/>
  <c r="AC362" i="14"/>
  <c r="AC827" i="14"/>
  <c r="AM827" i="14"/>
  <c r="AQ827" i="14" s="1"/>
  <c r="AC326" i="14"/>
  <c r="AM326" i="14"/>
  <c r="AQ326" i="14" s="1"/>
  <c r="AC55" i="14"/>
  <c r="AM55" i="14"/>
  <c r="AQ55" i="14" s="1"/>
  <c r="AC535" i="14"/>
  <c r="AM535" i="14"/>
  <c r="AQ535" i="14" s="1"/>
  <c r="AC107" i="14"/>
  <c r="AM107" i="14"/>
  <c r="AQ107" i="14" s="1"/>
  <c r="AC23" i="14"/>
  <c r="AM23" i="14"/>
  <c r="AQ23" i="14" s="1"/>
  <c r="AC790" i="14"/>
  <c r="AM790" i="14"/>
  <c r="AQ790" i="14" s="1"/>
  <c r="AC19" i="14"/>
  <c r="AM19" i="14"/>
  <c r="AQ19" i="14" s="1"/>
  <c r="AC718" i="14"/>
  <c r="AM718" i="14"/>
  <c r="AQ718" i="14" s="1"/>
  <c r="AC912" i="14"/>
  <c r="AM912" i="14"/>
  <c r="AQ912" i="14" s="1"/>
  <c r="AM286" i="14"/>
  <c r="AQ286" i="14" s="1"/>
  <c r="AC286" i="14"/>
  <c r="AC783" i="14"/>
  <c r="AM783" i="14"/>
  <c r="AQ783" i="14" s="1"/>
  <c r="AC875" i="14"/>
  <c r="AM875" i="14"/>
  <c r="AQ875" i="14" s="1"/>
  <c r="AC622" i="14"/>
  <c r="AC151" i="14"/>
  <c r="AM151" i="14"/>
  <c r="AQ151" i="14" s="1"/>
  <c r="AC166" i="14"/>
  <c r="AM166" i="14"/>
  <c r="AQ166" i="14" s="1"/>
  <c r="AC504" i="14"/>
  <c r="AM504" i="14"/>
  <c r="AQ504" i="14" s="1"/>
  <c r="AC205" i="14"/>
  <c r="AC724" i="14"/>
  <c r="AM724" i="14"/>
  <c r="AQ724" i="14" s="1"/>
  <c r="AC959" i="14"/>
  <c r="AM959" i="14"/>
  <c r="AQ959" i="14" s="1"/>
  <c r="AC251" i="14"/>
  <c r="AC648" i="14"/>
  <c r="AM648" i="14"/>
  <c r="AQ648" i="14" s="1"/>
  <c r="AM864" i="14"/>
  <c r="AQ864" i="14" s="1"/>
  <c r="AC864" i="14"/>
  <c r="AC476" i="14"/>
  <c r="AC1053" i="14"/>
  <c r="AC579" i="14"/>
  <c r="AM579" i="14"/>
  <c r="AQ579" i="14" s="1"/>
  <c r="AC1033" i="14"/>
  <c r="AM1033" i="14"/>
  <c r="AQ1033" i="14" s="1"/>
  <c r="AC901" i="14"/>
  <c r="AM901" i="14"/>
  <c r="AQ901" i="14" s="1"/>
  <c r="AC777" i="14"/>
  <c r="AC597" i="14"/>
  <c r="AM597" i="14"/>
  <c r="AQ597" i="14" s="1"/>
  <c r="AC225" i="14"/>
  <c r="AM225" i="14"/>
  <c r="AQ225" i="14" s="1"/>
  <c r="AC281" i="14"/>
  <c r="AM281" i="14"/>
  <c r="AQ281" i="14" s="1"/>
  <c r="AM1078" i="14"/>
  <c r="AQ1078" i="14" s="1"/>
  <c r="AE153" i="14"/>
  <c r="AG645" i="14"/>
  <c r="AI645" i="14"/>
  <c r="AE645" i="14" s="1"/>
  <c r="AG62" i="15"/>
  <c r="AI758" i="14"/>
  <c r="AM758" i="14" s="1"/>
  <c r="AJ758" i="14"/>
  <c r="AM682" i="14"/>
  <c r="AQ682" i="14" s="1"/>
  <c r="AI559" i="14"/>
  <c r="AE559" i="14" s="1"/>
  <c r="AI596" i="14"/>
  <c r="AM596" i="14" s="1"/>
  <c r="AJ205" i="14"/>
  <c r="AI205" i="14"/>
  <c r="AE205" i="14" s="1"/>
  <c r="AJ338" i="14"/>
  <c r="AI338" i="14"/>
  <c r="AM338" i="14" s="1"/>
  <c r="AG889" i="14"/>
  <c r="AI889" i="14"/>
  <c r="AM889" i="14" s="1"/>
  <c r="AM163" i="14"/>
  <c r="AM91" i="14"/>
  <c r="AQ91" i="14" s="1"/>
  <c r="AL57" i="15"/>
  <c r="AA56" i="15"/>
  <c r="AD56" i="15"/>
  <c r="Y56" i="15"/>
  <c r="AF56" i="15"/>
  <c r="AH56" i="15"/>
  <c r="AI56" i="15"/>
  <c r="AM226" i="14"/>
  <c r="AQ226" i="14" s="1"/>
  <c r="AM170" i="14"/>
  <c r="AQ170" i="14" s="1"/>
  <c r="AM599" i="14"/>
  <c r="AQ599" i="14" s="1"/>
  <c r="AM385" i="14"/>
  <c r="AQ385" i="14" s="1"/>
  <c r="AC612" i="14"/>
  <c r="AC7" i="14"/>
  <c r="AM7" i="14"/>
  <c r="AQ7" i="14" s="1"/>
  <c r="AC158" i="14"/>
  <c r="AM158" i="14"/>
  <c r="AQ158" i="14" s="1"/>
  <c r="AC815" i="14"/>
  <c r="AM815" i="14"/>
  <c r="AQ815" i="14" s="1"/>
  <c r="AC523" i="14"/>
  <c r="AM523" i="14"/>
  <c r="AQ523" i="14" s="1"/>
  <c r="AC516" i="14"/>
  <c r="AM516" i="14"/>
  <c r="AQ516" i="14" s="1"/>
  <c r="AC412" i="14"/>
  <c r="AM412" i="14"/>
  <c r="AQ412" i="14" s="1"/>
  <c r="AC393" i="14"/>
  <c r="AM393" i="14"/>
  <c r="AQ393" i="14" s="1"/>
  <c r="AC478" i="14"/>
  <c r="AM478" i="14"/>
  <c r="AQ478" i="14" s="1"/>
  <c r="AC335" i="14"/>
  <c r="AM335" i="14"/>
  <c r="AQ335" i="14" s="1"/>
  <c r="AC443" i="14"/>
  <c r="AM443" i="14"/>
  <c r="AQ443" i="14" s="1"/>
  <c r="AC763" i="14"/>
  <c r="AC408" i="14"/>
  <c r="AM408" i="14"/>
  <c r="AQ408" i="14" s="1"/>
  <c r="AC1011" i="14"/>
  <c r="AM1011" i="14"/>
  <c r="AQ1011" i="14" s="1"/>
  <c r="AC35" i="14"/>
  <c r="AC999" i="14"/>
  <c r="AM999" i="14"/>
  <c r="AQ999" i="14" s="1"/>
  <c r="AC882" i="14"/>
  <c r="AM882" i="14"/>
  <c r="AQ882" i="14" s="1"/>
  <c r="AC824" i="14"/>
  <c r="AM824" i="14"/>
  <c r="AQ824" i="14" s="1"/>
  <c r="AC138" i="14"/>
  <c r="AC210" i="14"/>
  <c r="AC1060" i="14"/>
  <c r="AM1060" i="14"/>
  <c r="AQ1060" i="14" s="1"/>
  <c r="AC542" i="14"/>
  <c r="AM542" i="14"/>
  <c r="AQ542" i="14" s="1"/>
  <c r="AC214" i="14"/>
  <c r="AC819" i="14"/>
  <c r="AM819" i="14"/>
  <c r="AQ819" i="14" s="1"/>
  <c r="AC653" i="14"/>
  <c r="AM653" i="14"/>
  <c r="AQ653" i="14" s="1"/>
  <c r="AC738" i="14"/>
  <c r="AM738" i="14"/>
  <c r="AQ738" i="14" s="1"/>
  <c r="AC366" i="14"/>
  <c r="AM366" i="14"/>
  <c r="AQ366" i="14" s="1"/>
  <c r="AC678" i="14"/>
  <c r="AM678" i="14"/>
  <c r="AQ678" i="14" s="1"/>
  <c r="AC253" i="14"/>
  <c r="AM253" i="14"/>
  <c r="AQ253" i="14" s="1"/>
  <c r="AC537" i="14"/>
  <c r="AM537" i="14"/>
  <c r="AQ537" i="14" s="1"/>
  <c r="AC792" i="14"/>
  <c r="AM792" i="14"/>
  <c r="AQ792" i="14" s="1"/>
  <c r="AC1094" i="14"/>
  <c r="AM1094" i="14"/>
  <c r="AQ1094" i="14" s="1"/>
  <c r="AC272" i="14"/>
  <c r="AM272" i="14"/>
  <c r="AQ272" i="14" s="1"/>
  <c r="AC854" i="14"/>
  <c r="AM854" i="14"/>
  <c r="AQ854" i="14" s="1"/>
  <c r="AC117" i="14"/>
  <c r="AC1015" i="14"/>
  <c r="AM1015" i="14"/>
  <c r="AQ1015" i="14" s="1"/>
  <c r="AC41" i="14"/>
  <c r="AM41" i="14"/>
  <c r="AQ41" i="14" s="1"/>
  <c r="AC196" i="14"/>
  <c r="AM196" i="14"/>
  <c r="AQ196" i="14" s="1"/>
  <c r="AC140" i="14"/>
  <c r="AM270" i="14"/>
  <c r="AQ270" i="14" s="1"/>
  <c r="AC270" i="14"/>
  <c r="AC118" i="14"/>
  <c r="AM118" i="14"/>
  <c r="AQ118" i="14" s="1"/>
  <c r="AC568" i="14"/>
  <c r="AM568" i="14"/>
  <c r="AQ568" i="14" s="1"/>
  <c r="AC38" i="14"/>
  <c r="AM38" i="14"/>
  <c r="AQ38" i="14" s="1"/>
  <c r="AC417" i="14"/>
  <c r="AM417" i="14"/>
  <c r="AQ417" i="14" s="1"/>
  <c r="AC938" i="14"/>
  <c r="AM938" i="14"/>
  <c r="AQ938" i="14" s="1"/>
  <c r="AC862" i="14"/>
  <c r="AM862" i="14"/>
  <c r="AQ862" i="14" s="1"/>
  <c r="AC613" i="14"/>
  <c r="AM613" i="14"/>
  <c r="AQ613" i="14" s="1"/>
  <c r="AM626" i="14"/>
  <c r="AQ626" i="14" s="1"/>
  <c r="AC626" i="14"/>
  <c r="AC1016" i="14"/>
  <c r="AM1016" i="14"/>
  <c r="AQ1016" i="14" s="1"/>
  <c r="AC1066" i="14"/>
  <c r="AM1066" i="14"/>
  <c r="AQ1066" i="14" s="1"/>
  <c r="AC883" i="14"/>
  <c r="AM883" i="14"/>
  <c r="AQ883" i="14" s="1"/>
  <c r="AC212" i="14"/>
  <c r="AC498" i="14"/>
  <c r="AC203" i="14"/>
  <c r="AM203" i="14"/>
  <c r="AQ203" i="14" s="1"/>
  <c r="AC124" i="14"/>
  <c r="AC230" i="14"/>
  <c r="AM230" i="14"/>
  <c r="AQ230" i="14" s="1"/>
  <c r="AM429" i="14"/>
  <c r="AQ429" i="14" s="1"/>
  <c r="AC429" i="14"/>
  <c r="AC464" i="14"/>
  <c r="AC310" i="14"/>
  <c r="AM310" i="14"/>
  <c r="AQ310" i="14" s="1"/>
  <c r="AC229" i="14"/>
  <c r="AC961" i="14"/>
  <c r="AM961" i="14"/>
  <c r="AQ961" i="14" s="1"/>
  <c r="AC148" i="14"/>
  <c r="AM148" i="14"/>
  <c r="AQ148" i="14" s="1"/>
  <c r="AC829" i="14"/>
  <c r="AM829" i="14"/>
  <c r="AQ829" i="14" s="1"/>
  <c r="AC322" i="14"/>
  <c r="AC968" i="14"/>
  <c r="AM968" i="14"/>
  <c r="AQ968" i="14" s="1"/>
  <c r="AC20" i="14"/>
  <c r="AM20" i="14"/>
  <c r="AQ20" i="14" s="1"/>
  <c r="AC657" i="14"/>
  <c r="AC1068" i="14"/>
  <c r="AC1087" i="14"/>
  <c r="AM1087" i="14"/>
  <c r="AQ1087" i="14" s="1"/>
  <c r="AC344" i="14"/>
  <c r="AM344" i="14"/>
  <c r="AQ344" i="14" s="1"/>
  <c r="AC179" i="14"/>
  <c r="AM179" i="14"/>
  <c r="AQ179" i="14" s="1"/>
  <c r="AC877" i="14"/>
  <c r="AM877" i="14"/>
  <c r="AQ877" i="14" s="1"/>
  <c r="AC448" i="14"/>
  <c r="AM448" i="14"/>
  <c r="AQ448" i="14" s="1"/>
  <c r="AC591" i="14"/>
  <c r="AM591" i="14"/>
  <c r="AQ591" i="14" s="1"/>
  <c r="AC702" i="14"/>
  <c r="AM702" i="14"/>
  <c r="AQ702" i="14" s="1"/>
  <c r="AC218" i="14"/>
  <c r="AM933" i="14"/>
  <c r="AQ933" i="14" s="1"/>
  <c r="AC933" i="14"/>
  <c r="AC904" i="14"/>
  <c r="AM904" i="14"/>
  <c r="AQ904" i="14" s="1"/>
  <c r="AC570" i="14"/>
  <c r="AM570" i="14"/>
  <c r="AQ570" i="14" s="1"/>
  <c r="AC746" i="14"/>
  <c r="AM746" i="14"/>
  <c r="AQ746" i="14" s="1"/>
  <c r="AM727" i="14"/>
  <c r="AQ727" i="14" s="1"/>
  <c r="AC727" i="14"/>
  <c r="AC30" i="14"/>
  <c r="AM30" i="14"/>
  <c r="AQ30" i="14" s="1"/>
  <c r="AC1048" i="14"/>
  <c r="AC803" i="14"/>
  <c r="AM710" i="14"/>
  <c r="AQ710" i="14" s="1"/>
  <c r="AC710" i="14"/>
  <c r="AC1044" i="14"/>
  <c r="AM1044" i="14"/>
  <c r="AQ1044" i="14" s="1"/>
  <c r="AC489" i="14"/>
  <c r="AM489" i="14"/>
  <c r="AQ489" i="14" s="1"/>
  <c r="AC636" i="14"/>
  <c r="AM636" i="14"/>
  <c r="AQ636" i="14" s="1"/>
  <c r="AC288" i="14"/>
  <c r="AM288" i="14"/>
  <c r="AQ288" i="14" s="1"/>
  <c r="AC217" i="14"/>
  <c r="AM217" i="14"/>
  <c r="AQ217" i="14" s="1"/>
  <c r="AC552" i="14"/>
  <c r="AM552" i="14"/>
  <c r="AQ552" i="14" s="1"/>
  <c r="AM364" i="14"/>
  <c r="AQ364" i="14" s="1"/>
  <c r="AC364" i="14"/>
  <c r="AC82" i="14"/>
  <c r="AC301" i="14"/>
  <c r="AM301" i="14"/>
  <c r="AQ301" i="14" s="1"/>
  <c r="AC1023" i="14"/>
  <c r="AM1023" i="14"/>
  <c r="AQ1023" i="14" s="1"/>
  <c r="AC544" i="14"/>
  <c r="AM544" i="14"/>
  <c r="AQ544" i="14" s="1"/>
  <c r="AM601" i="14"/>
  <c r="AQ601" i="14" s="1"/>
  <c r="AC601" i="14"/>
  <c r="AC312" i="14"/>
  <c r="AM312" i="14"/>
  <c r="AQ312" i="14" s="1"/>
  <c r="AC80" i="14"/>
  <c r="AC500" i="14"/>
  <c r="AM500" i="14"/>
  <c r="AQ500" i="14" s="1"/>
  <c r="AC748" i="14"/>
  <c r="AM748" i="14"/>
  <c r="AQ748" i="14" s="1"/>
  <c r="AC168" i="14"/>
  <c r="AC44" i="14"/>
  <c r="AM44" i="14"/>
  <c r="AQ44" i="14" s="1"/>
  <c r="AC929" i="14"/>
  <c r="AM929" i="14"/>
  <c r="AQ929" i="14" s="1"/>
  <c r="AC737" i="14"/>
  <c r="AC131" i="14"/>
  <c r="AM131" i="14"/>
  <c r="AQ131" i="14" s="1"/>
  <c r="AC583" i="14"/>
  <c r="AM583" i="14"/>
  <c r="AQ583" i="14" s="1"/>
  <c r="AC911" i="14"/>
  <c r="AM911" i="14"/>
  <c r="AQ911" i="14" s="1"/>
  <c r="AC26" i="14"/>
  <c r="AM26" i="14"/>
  <c r="AQ26" i="14" s="1"/>
  <c r="AC1024" i="14"/>
  <c r="AM1024" i="14"/>
  <c r="AQ1024" i="14" s="1"/>
  <c r="AC297" i="14"/>
  <c r="AM297" i="14"/>
  <c r="AQ297" i="14" s="1"/>
  <c r="AC705" i="14"/>
  <c r="AM705" i="14"/>
  <c r="AQ705" i="14" s="1"/>
  <c r="AC90" i="14"/>
  <c r="AM90" i="14"/>
  <c r="AQ90" i="14" s="1"/>
  <c r="AC466" i="14"/>
  <c r="AM466" i="14"/>
  <c r="AQ466" i="14" s="1"/>
  <c r="AC208" i="14"/>
  <c r="AM220" i="14"/>
  <c r="AQ220" i="14" s="1"/>
  <c r="AC220" i="14"/>
  <c r="AC378" i="14"/>
  <c r="AM378" i="14"/>
  <c r="AQ378" i="14" s="1"/>
  <c r="AC952" i="14"/>
  <c r="AM952" i="14"/>
  <c r="AQ952" i="14" s="1"/>
  <c r="AM731" i="14"/>
  <c r="AQ731" i="14" s="1"/>
  <c r="AC731" i="14"/>
  <c r="AC677" i="14"/>
  <c r="AM677" i="14"/>
  <c r="AQ677" i="14" s="1"/>
  <c r="AC588" i="14"/>
  <c r="AM588" i="14"/>
  <c r="AQ588" i="14" s="1"/>
  <c r="AC841" i="14"/>
  <c r="AM841" i="14"/>
  <c r="AQ841" i="14" s="1"/>
  <c r="AC154" i="14"/>
  <c r="AM154" i="14"/>
  <c r="AQ154" i="14" s="1"/>
  <c r="AC1032" i="14"/>
  <c r="AM1032" i="14"/>
  <c r="AQ1032" i="14" s="1"/>
  <c r="AC457" i="14"/>
  <c r="AC227" i="14"/>
  <c r="AM227" i="14"/>
  <c r="AQ227" i="14" s="1"/>
  <c r="AC341" i="14"/>
  <c r="AM341" i="14"/>
  <c r="AQ341" i="14" s="1"/>
  <c r="AM248" i="14"/>
  <c r="AQ248" i="14" s="1"/>
  <c r="AC248" i="14"/>
  <c r="AC61" i="14"/>
  <c r="AM61" i="14"/>
  <c r="AQ61" i="14" s="1"/>
  <c r="AC817" i="14"/>
  <c r="AM817" i="14"/>
  <c r="AQ817" i="14" s="1"/>
  <c r="AC511" i="14"/>
  <c r="AM511" i="14"/>
  <c r="AQ511" i="14" s="1"/>
  <c r="AC635" i="14"/>
  <c r="AM635" i="14"/>
  <c r="AQ635" i="14" s="1"/>
  <c r="AC834" i="14"/>
  <c r="AM834" i="14"/>
  <c r="AQ834" i="14" s="1"/>
  <c r="AM512" i="14"/>
  <c r="AQ512" i="14" s="1"/>
  <c r="AC512" i="14"/>
  <c r="AC1003" i="14"/>
  <c r="AM1003" i="14"/>
  <c r="AQ1003" i="14" s="1"/>
  <c r="AC31" i="14"/>
  <c r="AM31" i="14"/>
  <c r="AQ31" i="14" s="1"/>
  <c r="AC116" i="14"/>
  <c r="AM116" i="14"/>
  <c r="AQ116" i="14" s="1"/>
  <c r="AC473" i="14"/>
  <c r="AM473" i="14"/>
  <c r="AQ473" i="14" s="1"/>
  <c r="AC74" i="14"/>
  <c r="AM74" i="14"/>
  <c r="AQ74" i="14" s="1"/>
  <c r="AC723" i="14"/>
  <c r="AM723" i="14"/>
  <c r="AQ723" i="14" s="1"/>
  <c r="AC788" i="14"/>
  <c r="AC279" i="14"/>
  <c r="AM279" i="14"/>
  <c r="AQ279" i="14" s="1"/>
  <c r="AC104" i="14"/>
  <c r="AM104" i="14"/>
  <c r="AQ104" i="14" s="1"/>
  <c r="AC640" i="14"/>
  <c r="AM640" i="14"/>
  <c r="AQ640" i="14" s="1"/>
  <c r="AC547" i="14"/>
  <c r="AM547" i="14"/>
  <c r="AQ547" i="14" s="1"/>
  <c r="AC236" i="14"/>
  <c r="AM236" i="14"/>
  <c r="AQ236" i="14" s="1"/>
  <c r="AC543" i="14"/>
  <c r="AC433" i="14"/>
  <c r="AM433" i="14"/>
  <c r="AQ433" i="14" s="1"/>
  <c r="AC1040" i="14"/>
  <c r="AM1040" i="14"/>
  <c r="AQ1040" i="14" s="1"/>
  <c r="AC287" i="14"/>
  <c r="AM287" i="14"/>
  <c r="AQ287" i="14" s="1"/>
  <c r="AC784" i="14"/>
  <c r="AM784" i="14"/>
  <c r="AQ784" i="14" s="1"/>
  <c r="AC683" i="14"/>
  <c r="AM683" i="14"/>
  <c r="AQ683" i="14" s="1"/>
  <c r="AC89" i="14"/>
  <c r="AM89" i="14"/>
  <c r="AQ89" i="14" s="1"/>
  <c r="AC1036" i="14"/>
  <c r="AM1036" i="14"/>
  <c r="AQ1036" i="14" s="1"/>
  <c r="AC86" i="14"/>
  <c r="AM86" i="14"/>
  <c r="AQ86" i="14" s="1"/>
  <c r="AC22" i="14"/>
  <c r="AM22" i="14"/>
  <c r="AQ22" i="14" s="1"/>
  <c r="AC728" i="14"/>
  <c r="AM728" i="14"/>
  <c r="AQ728" i="14" s="1"/>
  <c r="AC164" i="14"/>
  <c r="AM164" i="14"/>
  <c r="AQ164" i="14" s="1"/>
  <c r="AC631" i="14"/>
  <c r="AM631" i="14"/>
  <c r="AQ631" i="14" s="1"/>
  <c r="AC1077" i="14"/>
  <c r="AM1077" i="14"/>
  <c r="AQ1077" i="14" s="1"/>
  <c r="AC189" i="14"/>
  <c r="AM189" i="14"/>
  <c r="AQ189" i="14" s="1"/>
  <c r="AM828" i="14"/>
  <c r="AQ828" i="14" s="1"/>
  <c r="AH41" i="15"/>
  <c r="AI41" i="15"/>
  <c r="AJ128" i="14"/>
  <c r="AI128" i="14"/>
  <c r="AE128" i="14" s="1"/>
  <c r="AM989" i="14"/>
  <c r="AQ989" i="14" s="1"/>
  <c r="AD53" i="15"/>
  <c r="Y53" i="15"/>
  <c r="AF53" i="15"/>
  <c r="AG53" i="15"/>
  <c r="T43" i="15"/>
  <c r="AC43" i="15" s="1"/>
  <c r="AI763" i="14"/>
  <c r="AE763" i="14" s="1"/>
  <c r="AG763" i="14"/>
  <c r="AM643" i="14"/>
  <c r="AQ643" i="14" s="1"/>
  <c r="AI202" i="14"/>
  <c r="AE202" i="14" s="1"/>
  <c r="AJ202" i="14"/>
  <c r="AI944" i="14"/>
  <c r="AE944" i="14" s="1"/>
  <c r="AJ944" i="14"/>
  <c r="AJ742" i="14"/>
  <c r="AI742" i="14"/>
  <c r="AE742" i="14" s="1"/>
  <c r="AI361" i="14"/>
  <c r="AE361" i="14" s="1"/>
  <c r="AJ361" i="14"/>
  <c r="AJ776" i="14"/>
  <c r="AG776" i="14"/>
  <c r="AI776" i="14"/>
  <c r="AE776" i="14" s="1"/>
  <c r="AE198" i="14"/>
  <c r="AM198" i="14"/>
  <c r="AM239" i="14"/>
  <c r="AQ239" i="14" s="1"/>
  <c r="AM736" i="14"/>
  <c r="AQ736" i="14" s="1"/>
  <c r="B23" i="5"/>
  <c r="Z10" i="15"/>
  <c r="AA10" i="15" s="1"/>
  <c r="AM18" i="14"/>
  <c r="AQ18" i="14" s="1"/>
  <c r="AC199" i="14"/>
  <c r="AM199" i="14"/>
  <c r="AQ199" i="14" s="1"/>
  <c r="AM307" i="14"/>
  <c r="AQ307" i="14" s="1"/>
  <c r="AC307" i="14"/>
  <c r="AC561" i="14"/>
  <c r="AM561" i="14"/>
  <c r="AQ561" i="14" s="1"/>
  <c r="AC492" i="14"/>
  <c r="AM492" i="14"/>
  <c r="AQ492" i="14" s="1"/>
  <c r="AC389" i="14"/>
  <c r="AM389" i="14"/>
  <c r="AQ389" i="14" s="1"/>
  <c r="AM65" i="14"/>
  <c r="AQ65" i="14" s="1"/>
  <c r="AC65" i="14"/>
  <c r="AC992" i="14"/>
  <c r="AC525" i="14"/>
  <c r="AM525" i="14"/>
  <c r="AQ525" i="14" s="1"/>
  <c r="AC483" i="14"/>
  <c r="AM483" i="14"/>
  <c r="AQ483" i="14" s="1"/>
  <c r="AC908" i="14"/>
  <c r="AM908" i="14"/>
  <c r="AQ908" i="14" s="1"/>
  <c r="AC453" i="14"/>
  <c r="AM453" i="14"/>
  <c r="AQ453" i="14" s="1"/>
  <c r="AC607" i="14"/>
  <c r="AM607" i="14"/>
  <c r="AQ607" i="14" s="1"/>
  <c r="AM990" i="14"/>
  <c r="AQ990" i="14" s="1"/>
  <c r="AC990" i="14"/>
  <c r="AC843" i="14"/>
  <c r="AM843" i="14"/>
  <c r="AQ843" i="14" s="1"/>
  <c r="AC46" i="14"/>
  <c r="AM46" i="14"/>
  <c r="AQ46" i="14" s="1"/>
  <c r="AC521" i="14"/>
  <c r="AM521" i="14"/>
  <c r="AQ521" i="14" s="1"/>
  <c r="AC243" i="14"/>
  <c r="AC879" i="14"/>
  <c r="AM879" i="14"/>
  <c r="AQ879" i="14" s="1"/>
  <c r="AC17" i="14"/>
  <c r="AC373" i="14"/>
  <c r="AM373" i="14"/>
  <c r="AQ373" i="14" s="1"/>
  <c r="AC127" i="14"/>
  <c r="AM127" i="14"/>
  <c r="AQ127" i="14" s="1"/>
  <c r="AC386" i="14"/>
  <c r="AC106" i="14"/>
  <c r="AC926" i="14"/>
  <c r="AM926" i="14"/>
  <c r="AQ926" i="14" s="1"/>
  <c r="AC769" i="14"/>
  <c r="AC515" i="14"/>
  <c r="AM515" i="14"/>
  <c r="AQ515" i="14" s="1"/>
  <c r="AC838" i="14"/>
  <c r="AM838" i="14"/>
  <c r="AQ838" i="14" s="1"/>
  <c r="AM524" i="14"/>
  <c r="AQ524" i="14" s="1"/>
  <c r="AC524" i="14"/>
  <c r="AC359" i="14"/>
  <c r="AM359" i="14"/>
  <c r="AQ359" i="14" s="1"/>
  <c r="AC859" i="14"/>
  <c r="AM859" i="14"/>
  <c r="AQ859" i="14" s="1"/>
  <c r="AC407" i="14"/>
  <c r="AM407" i="14"/>
  <c r="AQ407" i="14" s="1"/>
  <c r="AC878" i="14"/>
  <c r="AM878" i="14"/>
  <c r="AQ878" i="14" s="1"/>
  <c r="AM315" i="14"/>
  <c r="AQ315" i="14" s="1"/>
  <c r="AC315" i="14"/>
  <c r="AC502" i="14"/>
  <c r="AM502" i="14"/>
  <c r="AQ502" i="14" s="1"/>
  <c r="AM960" i="14"/>
  <c r="AQ960" i="14" s="1"/>
  <c r="AC960" i="14"/>
  <c r="AC177" i="14"/>
  <c r="AM177" i="14"/>
  <c r="AQ177" i="14" s="1"/>
  <c r="AC680" i="14"/>
  <c r="AM680" i="14"/>
  <c r="AQ680" i="14" s="1"/>
  <c r="AC480" i="14"/>
  <c r="AM480" i="14"/>
  <c r="AQ480" i="14" s="1"/>
  <c r="AC487" i="14"/>
  <c r="AM487" i="14"/>
  <c r="AQ487" i="14" s="1"/>
  <c r="AC318" i="14"/>
  <c r="AM347" i="14"/>
  <c r="AQ347" i="14" s="1"/>
  <c r="AC347" i="14"/>
  <c r="AC955" i="14"/>
  <c r="AC122" i="14"/>
  <c r="AM122" i="14"/>
  <c r="AQ122" i="14" s="1"/>
  <c r="AC865" i="14"/>
  <c r="AM865" i="14"/>
  <c r="AQ865" i="14" s="1"/>
  <c r="AC256" i="14"/>
  <c r="AM256" i="14"/>
  <c r="AQ256" i="14" s="1"/>
  <c r="AC376" i="14"/>
  <c r="AM376" i="14"/>
  <c r="AQ376" i="14" s="1"/>
  <c r="AC291" i="14"/>
  <c r="AM291" i="14"/>
  <c r="AQ291" i="14" s="1"/>
  <c r="AM922" i="14"/>
  <c r="AQ922" i="14" s="1"/>
  <c r="AC922" i="14"/>
  <c r="AC772" i="14"/>
  <c r="AM772" i="14"/>
  <c r="AQ772" i="14" s="1"/>
  <c r="AC807" i="14"/>
  <c r="AM807" i="14"/>
  <c r="AQ807" i="14" s="1"/>
  <c r="AC804" i="14"/>
  <c r="AM804" i="14"/>
  <c r="AQ804" i="14" s="1"/>
  <c r="AC1083" i="14"/>
  <c r="AM1083" i="14"/>
  <c r="AQ1083" i="14" s="1"/>
  <c r="AC775" i="14"/>
  <c r="AC786" i="14"/>
  <c r="AM786" i="14"/>
  <c r="AQ786" i="14" s="1"/>
  <c r="AC357" i="14"/>
  <c r="AM357" i="14"/>
  <c r="AQ357" i="14" s="1"/>
  <c r="AC62" i="14"/>
  <c r="AM62" i="14"/>
  <c r="AQ62" i="14" s="1"/>
  <c r="AC764" i="14"/>
  <c r="AM764" i="14"/>
  <c r="AQ764" i="14" s="1"/>
  <c r="AC898" i="14"/>
  <c r="AC324" i="14"/>
  <c r="AM324" i="14"/>
  <c r="AQ324" i="14" s="1"/>
  <c r="AC400" i="14"/>
  <c r="AM400" i="14"/>
  <c r="AQ400" i="14" s="1"/>
  <c r="AC844" i="14"/>
  <c r="AM844" i="14"/>
  <c r="AQ844" i="14" s="1"/>
  <c r="AC855" i="14"/>
  <c r="AM855" i="14"/>
  <c r="AQ855" i="14" s="1"/>
  <c r="AC130" i="14"/>
  <c r="AM130" i="14"/>
  <c r="AQ130" i="14" s="1"/>
  <c r="AC397" i="14"/>
  <c r="AM397" i="14"/>
  <c r="AQ397" i="14" s="1"/>
  <c r="AC27" i="14"/>
  <c r="AM27" i="14"/>
  <c r="AQ27" i="14" s="1"/>
  <c r="AM1047" i="14"/>
  <c r="AQ1047" i="14" s="1"/>
  <c r="AC1047" i="14"/>
  <c r="AM505" i="14"/>
  <c r="AQ505" i="14" s="1"/>
  <c r="AC505" i="14"/>
  <c r="AC114" i="14"/>
  <c r="AC60" i="14"/>
  <c r="AM60" i="14"/>
  <c r="AQ60" i="14" s="1"/>
  <c r="AC363" i="14"/>
  <c r="AM363" i="14"/>
  <c r="AQ363" i="14" s="1"/>
  <c r="AC204" i="14"/>
  <c r="AC6" i="14"/>
  <c r="AM6" i="14"/>
  <c r="AQ6" i="14" s="1"/>
  <c r="AC180" i="14"/>
  <c r="AM180" i="14"/>
  <c r="AQ180" i="14" s="1"/>
  <c r="AC39" i="14"/>
  <c r="AM39" i="14"/>
  <c r="AQ39" i="14" s="1"/>
  <c r="AC782" i="14"/>
  <c r="AM782" i="14"/>
  <c r="AQ782" i="14" s="1"/>
  <c r="AC147" i="14"/>
  <c r="AM147" i="14"/>
  <c r="AQ147" i="14" s="1"/>
  <c r="AC608" i="14"/>
  <c r="AM608" i="14"/>
  <c r="AQ608" i="14" s="1"/>
  <c r="AC945" i="14"/>
  <c r="AM945" i="14"/>
  <c r="AQ945" i="14" s="1"/>
  <c r="AC947" i="14"/>
  <c r="AM947" i="14"/>
  <c r="AQ947" i="14" s="1"/>
  <c r="AC720" i="14"/>
  <c r="AC645" i="14"/>
  <c r="AC1092" i="14"/>
  <c r="AM1092" i="14"/>
  <c r="AQ1092" i="14" s="1"/>
  <c r="AM424" i="14"/>
  <c r="AQ424" i="14" s="1"/>
  <c r="AC424" i="14"/>
  <c r="AC600" i="14"/>
  <c r="AM600" i="14"/>
  <c r="AQ600" i="14" s="1"/>
  <c r="AC624" i="14"/>
  <c r="AM624" i="14"/>
  <c r="AQ624" i="14" s="1"/>
  <c r="AC238" i="14"/>
  <c r="AC554" i="14"/>
  <c r="AM554" i="14"/>
  <c r="AQ554" i="14" s="1"/>
  <c r="AC861" i="14"/>
  <c r="AM861" i="14"/>
  <c r="AQ861" i="14" s="1"/>
  <c r="AC278" i="14"/>
  <c r="AM278" i="14"/>
  <c r="AQ278" i="14" s="1"/>
  <c r="AC53" i="14"/>
  <c r="AM53" i="14"/>
  <c r="AQ53" i="14" s="1"/>
  <c r="AC770" i="14"/>
  <c r="AC598" i="14"/>
  <c r="AM598" i="14"/>
  <c r="AQ598" i="14" s="1"/>
  <c r="AC403" i="14"/>
  <c r="AC261" i="14"/>
  <c r="AM261" i="14"/>
  <c r="AQ261" i="14" s="1"/>
  <c r="AC388" i="14"/>
  <c r="AM388" i="14"/>
  <c r="AQ388" i="14" s="1"/>
  <c r="AC252" i="14"/>
  <c r="AM252" i="14"/>
  <c r="AQ252" i="14" s="1"/>
  <c r="AC699" i="14"/>
  <c r="AM699" i="14"/>
  <c r="AQ699" i="14" s="1"/>
  <c r="AC664" i="14"/>
  <c r="AM664" i="14"/>
  <c r="AQ664" i="14" s="1"/>
  <c r="AC477" i="14"/>
  <c r="AM477" i="14"/>
  <c r="AQ477" i="14" s="1"/>
  <c r="AM791" i="14"/>
  <c r="AQ791" i="14" s="1"/>
  <c r="AC791" i="14"/>
  <c r="AC556" i="14"/>
  <c r="AM556" i="14"/>
  <c r="AQ556" i="14" s="1"/>
  <c r="AC560" i="14"/>
  <c r="AM560" i="14"/>
  <c r="AQ560" i="14" s="1"/>
  <c r="AC76" i="14"/>
  <c r="AM76" i="14"/>
  <c r="AQ76" i="14" s="1"/>
  <c r="AC630" i="14"/>
  <c r="AM630" i="14"/>
  <c r="AQ630" i="14" s="1"/>
  <c r="AC808" i="14"/>
  <c r="AM808" i="14"/>
  <c r="AQ808" i="14" s="1"/>
  <c r="AM12" i="14"/>
  <c r="AQ12" i="14" s="1"/>
  <c r="AC12" i="14"/>
  <c r="AC1057" i="14"/>
  <c r="AM1057" i="14"/>
  <c r="AQ1057" i="14" s="1"/>
  <c r="AC77" i="14"/>
  <c r="AM77" i="14"/>
  <c r="AQ77" i="14" s="1"/>
  <c r="AC390" i="14"/>
  <c r="AC856" i="14"/>
  <c r="AM856" i="14"/>
  <c r="AQ856" i="14" s="1"/>
  <c r="AC265" i="14"/>
  <c r="AM265" i="14"/>
  <c r="AQ265" i="14" s="1"/>
  <c r="AC37" i="14"/>
  <c r="AM37" i="14"/>
  <c r="AQ37" i="14" s="1"/>
  <c r="AC789" i="14"/>
  <c r="AM789" i="14"/>
  <c r="AQ789" i="14" s="1"/>
  <c r="AC1089" i="14"/>
  <c r="AM1089" i="14"/>
  <c r="AQ1089" i="14" s="1"/>
  <c r="AC351" i="14"/>
  <c r="AM351" i="14"/>
  <c r="AQ351" i="14" s="1"/>
  <c r="AC167" i="14"/>
  <c r="AM167" i="14"/>
  <c r="AQ167" i="14" s="1"/>
  <c r="AC762" i="14"/>
  <c r="AC444" i="14"/>
  <c r="AM444" i="14"/>
  <c r="AQ444" i="14" s="1"/>
  <c r="AC850" i="14"/>
  <c r="AM850" i="14"/>
  <c r="AQ850" i="14" s="1"/>
  <c r="AC633" i="14"/>
  <c r="AM633" i="14"/>
  <c r="AQ633" i="14" s="1"/>
  <c r="AC513" i="14"/>
  <c r="AM513" i="14"/>
  <c r="AQ513" i="14" s="1"/>
  <c r="AC793" i="14"/>
  <c r="AM793" i="14"/>
  <c r="AQ793" i="14" s="1"/>
  <c r="AC642" i="14"/>
  <c r="AM642" i="14"/>
  <c r="AQ642" i="14" s="1"/>
  <c r="AM863" i="14"/>
  <c r="AQ863" i="14" s="1"/>
  <c r="AC863" i="14"/>
  <c r="AC187" i="14"/>
  <c r="AM187" i="14"/>
  <c r="AQ187" i="14" s="1"/>
  <c r="AC501" i="14"/>
  <c r="AM501" i="14"/>
  <c r="AQ501" i="14" s="1"/>
  <c r="AC428" i="14"/>
  <c r="AM428" i="14"/>
  <c r="AQ428" i="14" s="1"/>
  <c r="AC721" i="14"/>
  <c r="AM721" i="14"/>
  <c r="AQ721" i="14" s="1"/>
  <c r="AM452" i="14"/>
  <c r="AQ452" i="14" s="1"/>
  <c r="AC452" i="14"/>
  <c r="AC191" i="14"/>
  <c r="AC1069" i="14"/>
  <c r="AC1059" i="14"/>
  <c r="AM1059" i="14"/>
  <c r="AQ1059" i="14" s="1"/>
  <c r="AC1071" i="14"/>
  <c r="AM1071" i="14"/>
  <c r="AQ1071" i="14" s="1"/>
  <c r="AC319" i="14"/>
  <c r="AM319" i="14"/>
  <c r="AQ319" i="14" s="1"/>
  <c r="AC406" i="14"/>
  <c r="AM406" i="14"/>
  <c r="AQ406" i="14" s="1"/>
  <c r="AC528" i="14"/>
  <c r="AM674" i="14"/>
  <c r="AQ674" i="14" s="1"/>
  <c r="AC674" i="14"/>
  <c r="AC594" i="14"/>
  <c r="AM594" i="14"/>
  <c r="AQ594" i="14" s="1"/>
  <c r="AC876" i="14"/>
  <c r="AC299" i="14"/>
  <c r="AC833" i="14"/>
  <c r="AM833" i="14"/>
  <c r="AQ833" i="14" s="1"/>
  <c r="AM346" i="14"/>
  <c r="AQ346" i="14" s="1"/>
  <c r="AC346" i="14"/>
  <c r="AC202" i="14"/>
  <c r="AC1049" i="14"/>
  <c r="AM1049" i="14"/>
  <c r="AQ1049" i="14" s="1"/>
  <c r="AC33" i="14"/>
  <c r="AM33" i="14"/>
  <c r="AQ33" i="14" s="1"/>
  <c r="AC675" i="14"/>
  <c r="AC1000" i="14"/>
  <c r="AM1000" i="14"/>
  <c r="AQ1000" i="14" s="1"/>
  <c r="AC689" i="14"/>
  <c r="AM689" i="14"/>
  <c r="AQ689" i="14" s="1"/>
  <c r="AC352" i="14"/>
  <c r="AM352" i="14"/>
  <c r="AQ352" i="14" s="1"/>
  <c r="AC51" i="14"/>
  <c r="AM51" i="14"/>
  <c r="AQ51" i="14" s="1"/>
  <c r="AC365" i="14"/>
  <c r="AM365" i="14"/>
  <c r="AQ365" i="14" s="1"/>
  <c r="AC753" i="14"/>
  <c r="AM753" i="14"/>
  <c r="AQ753" i="14" s="1"/>
  <c r="AC358" i="14"/>
  <c r="AM358" i="14"/>
  <c r="AQ358" i="14" s="1"/>
  <c r="AC328" i="14"/>
  <c r="AC29" i="14"/>
  <c r="AM29" i="14"/>
  <c r="AQ29" i="14" s="1"/>
  <c r="AC435" i="14"/>
  <c r="AM435" i="14"/>
  <c r="AQ435" i="14" s="1"/>
  <c r="AC445" i="14"/>
  <c r="AM445" i="14"/>
  <c r="AQ445" i="14" s="1"/>
  <c r="AC987" i="14"/>
  <c r="AM987" i="14"/>
  <c r="AQ987" i="14" s="1"/>
  <c r="AC169" i="14"/>
  <c r="AM169" i="14"/>
  <c r="AQ169" i="14" s="1"/>
  <c r="AC619" i="14"/>
  <c r="AC716" i="14"/>
  <c r="AM716" i="14"/>
  <c r="AQ716" i="14" s="1"/>
  <c r="AC381" i="14"/>
  <c r="AM381" i="14"/>
  <c r="AQ381" i="14" s="1"/>
  <c r="AC576" i="14"/>
  <c r="AM576" i="14"/>
  <c r="AQ576" i="14" s="1"/>
  <c r="AC497" i="14"/>
  <c r="AC1052" i="14"/>
  <c r="AM1052" i="14"/>
  <c r="AQ1052" i="14" s="1"/>
  <c r="AC562" i="14"/>
  <c r="AM562" i="14"/>
  <c r="AQ562" i="14" s="1"/>
  <c r="AC744" i="14"/>
  <c r="AM744" i="14"/>
  <c r="AQ744" i="14" s="1"/>
  <c r="AC54" i="14"/>
  <c r="AM54" i="14"/>
  <c r="AQ54" i="14" s="1"/>
  <c r="AC152" i="14"/>
  <c r="AC585" i="14"/>
  <c r="AM585" i="14"/>
  <c r="AQ585" i="14" s="1"/>
  <c r="AM925" i="14"/>
  <c r="AQ925" i="14" s="1"/>
  <c r="AC925" i="14"/>
  <c r="AC529" i="14"/>
  <c r="AM529" i="14"/>
  <c r="AQ529" i="14" s="1"/>
  <c r="AC557" i="14"/>
  <c r="AC866" i="14"/>
  <c r="AM866" i="14"/>
  <c r="AQ866" i="14" s="1"/>
  <c r="AC826" i="14"/>
  <c r="AM826" i="14"/>
  <c r="AQ826" i="14" s="1"/>
  <c r="AM549" i="14"/>
  <c r="AQ549" i="14" s="1"/>
  <c r="AC549" i="14"/>
  <c r="AM687" i="14"/>
  <c r="AQ687" i="14" s="1"/>
  <c r="AC687" i="14"/>
  <c r="AC332" i="14"/>
  <c r="AM332" i="14"/>
  <c r="AQ332" i="14" s="1"/>
  <c r="AC681" i="14"/>
  <c r="AM681" i="14"/>
  <c r="AQ681" i="14" s="1"/>
  <c r="AC964" i="14"/>
  <c r="AM964" i="14"/>
  <c r="AQ964" i="14" s="1"/>
  <c r="AC85" i="14"/>
  <c r="AM85" i="14"/>
  <c r="AQ85" i="14" s="1"/>
  <c r="AC73" i="14"/>
  <c r="AM73" i="14"/>
  <c r="AQ73" i="14" s="1"/>
  <c r="AC1004" i="14"/>
  <c r="AM1004" i="14"/>
  <c r="AQ1004" i="14" s="1"/>
  <c r="AC186" i="14"/>
  <c r="AM186" i="14"/>
  <c r="AQ186" i="14" s="1"/>
  <c r="AM985" i="14"/>
  <c r="AQ985" i="14" s="1"/>
  <c r="AC985" i="14"/>
  <c r="AC888" i="14"/>
  <c r="AC816" i="14"/>
  <c r="AM816" i="14"/>
  <c r="AQ816" i="14" s="1"/>
  <c r="AC313" i="14"/>
  <c r="AM313" i="14"/>
  <c r="AQ313" i="14" s="1"/>
  <c r="AC796" i="14"/>
  <c r="AC806" i="14"/>
  <c r="AM806" i="14"/>
  <c r="AQ806" i="14" s="1"/>
  <c r="AC750" i="14"/>
  <c r="AC527" i="14"/>
  <c r="AC71" i="14"/>
  <c r="AM71" i="14"/>
  <c r="AQ71" i="14" s="1"/>
  <c r="AC284" i="14"/>
  <c r="AM284" i="14"/>
  <c r="AQ284" i="14" s="1"/>
  <c r="AC586" i="14"/>
  <c r="AM586" i="14"/>
  <c r="AQ586" i="14" s="1"/>
  <c r="AC1051" i="14"/>
  <c r="AM1051" i="14"/>
  <c r="AQ1051" i="14" s="1"/>
  <c r="AC795" i="14"/>
  <c r="AM795" i="14"/>
  <c r="AQ795" i="14" s="1"/>
  <c r="AC293" i="14"/>
  <c r="AC52" i="14"/>
  <c r="AM52" i="14"/>
  <c r="AQ52" i="14" s="1"/>
  <c r="AM813" i="14"/>
  <c r="AQ813" i="14" s="1"/>
  <c r="AC813" i="14"/>
  <c r="AC259" i="14"/>
  <c r="AM259" i="14"/>
  <c r="AQ259" i="14" s="1"/>
  <c r="AC216" i="14"/>
  <c r="AM216" i="14"/>
  <c r="AQ216" i="14" s="1"/>
  <c r="AC932" i="14"/>
  <c r="AM932" i="14"/>
  <c r="AQ932" i="14" s="1"/>
  <c r="AC175" i="14"/>
  <c r="AM175" i="14"/>
  <c r="AQ175" i="14" s="1"/>
  <c r="AC240" i="14"/>
  <c r="AM240" i="14"/>
  <c r="AQ240" i="14" s="1"/>
  <c r="AC190" i="14"/>
  <c r="AC625" i="14"/>
  <c r="AM625" i="14"/>
  <c r="AQ625" i="14" s="1"/>
  <c r="AC641" i="14"/>
  <c r="AM641" i="14"/>
  <c r="AQ641" i="14" s="1"/>
  <c r="AC436" i="14"/>
  <c r="AM436" i="14"/>
  <c r="AQ436" i="14" s="1"/>
  <c r="AC1058" i="14"/>
  <c r="AM1058" i="14"/>
  <c r="AQ1058" i="14" s="1"/>
  <c r="AC94" i="14"/>
  <c r="AM94" i="14"/>
  <c r="AQ94" i="14" s="1"/>
  <c r="AC801" i="14"/>
  <c r="AC988" i="14"/>
  <c r="AC858" i="14"/>
  <c r="AM858" i="14"/>
  <c r="AQ858" i="14" s="1"/>
  <c r="AC32" i="14"/>
  <c r="AM32" i="14"/>
  <c r="AQ32" i="14" s="1"/>
  <c r="AC120" i="14"/>
  <c r="AM120" i="14"/>
  <c r="AQ120" i="14" s="1"/>
  <c r="AC56" i="14"/>
  <c r="AM56" i="14"/>
  <c r="AQ56" i="14" s="1"/>
  <c r="AC178" i="14"/>
  <c r="AM178" i="14"/>
  <c r="AQ178" i="14" s="1"/>
  <c r="AC13" i="14"/>
  <c r="AM13" i="14"/>
  <c r="AQ13" i="14" s="1"/>
  <c r="AC745" i="14"/>
  <c r="AM745" i="14"/>
  <c r="AQ745" i="14" s="1"/>
  <c r="AC569" i="14"/>
  <c r="AM569" i="14"/>
  <c r="AQ569" i="14" s="1"/>
  <c r="AM1081" i="14"/>
  <c r="AQ1081" i="14" s="1"/>
  <c r="AC1081" i="14"/>
  <c r="AC8" i="14"/>
  <c r="AM8" i="14"/>
  <c r="AQ8" i="14" s="1"/>
  <c r="AM375" i="14"/>
  <c r="AQ375" i="14" s="1"/>
  <c r="AC375" i="14"/>
  <c r="AC96" i="14"/>
  <c r="AM96" i="14"/>
  <c r="AQ96" i="14" s="1"/>
  <c r="AC765" i="14"/>
  <c r="AC732" i="14"/>
  <c r="AM732" i="14"/>
  <c r="AQ732" i="14" s="1"/>
  <c r="AC1065" i="14"/>
  <c r="AM1065" i="14"/>
  <c r="AQ1065" i="14" s="1"/>
  <c r="AC1090" i="14"/>
  <c r="AM1090" i="14"/>
  <c r="AQ1090" i="14" s="1"/>
  <c r="AC735" i="14"/>
  <c r="AM735" i="14"/>
  <c r="AQ735" i="14" s="1"/>
  <c r="AC918" i="14"/>
  <c r="AM918" i="14"/>
  <c r="AQ918" i="14" s="1"/>
  <c r="AC405" i="14"/>
  <c r="AM405" i="14"/>
  <c r="AQ405" i="14" s="1"/>
  <c r="AC509" i="14"/>
  <c r="AM509" i="14"/>
  <c r="AQ509" i="14" s="1"/>
  <c r="AC16" i="14"/>
  <c r="AM16" i="14"/>
  <c r="AQ16" i="14" s="1"/>
  <c r="AC506" i="14"/>
  <c r="AC149" i="14"/>
  <c r="AM149" i="14"/>
  <c r="AQ149" i="14" s="1"/>
  <c r="AC1045" i="14"/>
  <c r="AM1045" i="14"/>
  <c r="AQ1045" i="14" s="1"/>
  <c r="AC818" i="14"/>
  <c r="AM818" i="14"/>
  <c r="AQ818" i="14" s="1"/>
  <c r="AC456" i="14"/>
  <c r="AM456" i="14"/>
  <c r="AQ456" i="14" s="1"/>
  <c r="AC1043" i="14"/>
  <c r="AM1043" i="14"/>
  <c r="AQ1043" i="14" s="1"/>
  <c r="AC329" i="14"/>
  <c r="AM329" i="14"/>
  <c r="AQ329" i="14" s="1"/>
  <c r="AC944" i="14"/>
  <c r="AC774" i="14"/>
  <c r="AM774" i="14"/>
  <c r="AQ774" i="14" s="1"/>
  <c r="AC603" i="14"/>
  <c r="AM603" i="14"/>
  <c r="AQ603" i="14" s="1"/>
  <c r="AC34" i="14"/>
  <c r="AM34" i="14"/>
  <c r="AQ34" i="14" s="1"/>
  <c r="AC394" i="14"/>
  <c r="AM394" i="14"/>
  <c r="AQ394" i="14" s="1"/>
  <c r="AC290" i="14"/>
  <c r="AC751" i="14"/>
  <c r="AM751" i="14"/>
  <c r="AQ751" i="14" s="1"/>
  <c r="AC280" i="14"/>
  <c r="AC706" i="14"/>
  <c r="AM706" i="14"/>
  <c r="AQ706" i="14" s="1"/>
  <c r="AC768" i="14"/>
  <c r="AC684" i="14"/>
  <c r="AM684" i="14"/>
  <c r="AQ684" i="14" s="1"/>
  <c r="AC133" i="14"/>
  <c r="AM133" i="14"/>
  <c r="AQ133" i="14" s="1"/>
  <c r="AC920" i="14"/>
  <c r="AM920" i="14"/>
  <c r="AQ920" i="14" s="1"/>
  <c r="AC539" i="14"/>
  <c r="AC548" i="14"/>
  <c r="AM548" i="14"/>
  <c r="AQ548" i="14" s="1"/>
  <c r="AC221" i="14"/>
  <c r="AM221" i="14"/>
  <c r="AQ221" i="14" s="1"/>
  <c r="AC533" i="14"/>
  <c r="AM533" i="14"/>
  <c r="AQ533" i="14" s="1"/>
  <c r="AC779" i="14"/>
  <c r="AM779" i="14"/>
  <c r="AQ779" i="14" s="1"/>
  <c r="AC623" i="14"/>
  <c r="AM623" i="14"/>
  <c r="AQ623" i="14" s="1"/>
  <c r="AC423" i="14"/>
  <c r="AM423" i="14"/>
  <c r="AQ423" i="14" s="1"/>
  <c r="AM486" i="14"/>
  <c r="AQ486" i="14" s="1"/>
  <c r="AI30" i="15"/>
  <c r="AH30" i="15"/>
  <c r="AM940" i="14"/>
  <c r="AQ940" i="14" s="1"/>
  <c r="AJ401" i="14"/>
  <c r="AI401" i="14"/>
  <c r="AE401" i="14" s="1"/>
  <c r="AQ1026" i="14"/>
  <c r="Y58" i="15"/>
  <c r="AG58" i="15"/>
  <c r="AF58" i="15"/>
  <c r="AD58" i="15"/>
  <c r="AJ325" i="14"/>
  <c r="AG325" i="14"/>
  <c r="AI325" i="14"/>
  <c r="AM325" i="14" s="1"/>
  <c r="AK72" i="14"/>
  <c r="AK391" i="14"/>
  <c r="AK36" i="14"/>
  <c r="AI447" i="14"/>
  <c r="AE447" i="14" s="1"/>
  <c r="AJ447" i="14"/>
  <c r="AI902" i="14"/>
  <c r="AM902" i="14" s="1"/>
  <c r="AI418" i="14"/>
  <c r="AM418" i="14" s="1"/>
  <c r="AJ935" i="14"/>
  <c r="AI935" i="14"/>
  <c r="AM935" i="14" s="1"/>
  <c r="AJ160" i="14"/>
  <c r="AI160" i="14"/>
  <c r="AE160" i="14" s="1"/>
  <c r="AE163" i="14"/>
  <c r="AM124" i="14" l="1"/>
  <c r="AQ124" i="14" s="1"/>
  <c r="AQ942" i="14"/>
  <c r="AM955" i="14"/>
  <c r="AQ955" i="14" s="1"/>
  <c r="AM645" i="14"/>
  <c r="AQ645" i="14" s="1"/>
  <c r="AL50" i="15"/>
  <c r="AL41" i="15"/>
  <c r="AL30" i="15"/>
  <c r="AQ153" i="14"/>
  <c r="AM941" i="14"/>
  <c r="AQ941" i="14" s="1"/>
  <c r="AM293" i="14"/>
  <c r="AQ293" i="14" s="1"/>
  <c r="AM82" i="14"/>
  <c r="AQ82" i="14" s="1"/>
  <c r="AM944" i="14"/>
  <c r="AQ944" i="14" s="1"/>
  <c r="AQ163" i="14"/>
  <c r="AE889" i="14"/>
  <c r="AQ889" i="14" s="1"/>
  <c r="AM202" i="14"/>
  <c r="AQ202" i="14" s="1"/>
  <c r="AM205" i="14"/>
  <c r="AQ205" i="14" s="1"/>
  <c r="AE935" i="14"/>
  <c r="AQ935" i="14" s="1"/>
  <c r="AE325" i="14"/>
  <c r="AQ325" i="14" s="1"/>
  <c r="AE758" i="14"/>
  <c r="AQ758" i="14" s="1"/>
  <c r="AE418" i="14"/>
  <c r="AQ418" i="14" s="1"/>
  <c r="AQ1009" i="14"/>
  <c r="AM128" i="14"/>
  <c r="AQ128" i="14" s="1"/>
  <c r="AH33" i="15"/>
  <c r="AI33" i="15"/>
  <c r="AH58" i="15"/>
  <c r="AI58" i="15"/>
  <c r="AH42" i="15"/>
  <c r="AI42" i="15"/>
  <c r="AI214" i="14"/>
  <c r="AG214" i="14"/>
  <c r="AJ214" i="14"/>
  <c r="AJ250" i="14"/>
  <c r="AI250" i="14"/>
  <c r="AM250" i="14" s="1"/>
  <c r="Y33" i="15"/>
  <c r="AE596" i="14"/>
  <c r="AQ596" i="14" s="1"/>
  <c r="AJ739" i="14"/>
  <c r="AI739" i="14"/>
  <c r="AJ251" i="14"/>
  <c r="AI251" i="14"/>
  <c r="AJ673" i="14"/>
  <c r="AI673" i="14"/>
  <c r="AI472" i="14"/>
  <c r="AJ777" i="14"/>
  <c r="AI777" i="14"/>
  <c r="AE69" i="14"/>
  <c r="AQ69" i="14" s="1"/>
  <c r="AM361" i="14"/>
  <c r="AQ361" i="14" s="1"/>
  <c r="AM401" i="14"/>
  <c r="AQ401" i="14" s="1"/>
  <c r="AM447" i="14"/>
  <c r="AQ447" i="14" s="1"/>
  <c r="S49" i="15"/>
  <c r="AE49" i="15" s="1"/>
  <c r="AG72" i="14"/>
  <c r="AI72" i="14"/>
  <c r="AJ72" i="14"/>
  <c r="B24" i="5"/>
  <c r="Z39" i="15"/>
  <c r="Z63" i="15"/>
  <c r="AA63" i="15" s="1"/>
  <c r="T23" i="15"/>
  <c r="AC23" i="15" s="1"/>
  <c r="T46" i="15"/>
  <c r="AC46" i="15" s="1"/>
  <c r="AI106" i="14"/>
  <c r="AJ106" i="14"/>
  <c r="AI165" i="14"/>
  <c r="AM165" i="14" s="1"/>
  <c r="AJ165" i="14"/>
  <c r="AI503" i="14"/>
  <c r="AM503" i="14" s="1"/>
  <c r="AJ390" i="14"/>
  <c r="AI390" i="14"/>
  <c r="AM390" i="14" s="1"/>
  <c r="H27" i="3"/>
  <c r="AH1000" i="14"/>
  <c r="AG1000" i="14" s="1"/>
  <c r="AH444" i="14"/>
  <c r="AG444" i="14" s="1"/>
  <c r="AH443" i="14"/>
  <c r="AG443" i="14" s="1"/>
  <c r="AH980" i="14"/>
  <c r="AG980" i="14" s="1"/>
  <c r="AH1013" i="14"/>
  <c r="AG1013" i="14" s="1"/>
  <c r="AH819" i="14"/>
  <c r="AG819" i="14" s="1"/>
  <c r="AH818" i="14"/>
  <c r="AG818" i="14" s="1"/>
  <c r="AH1084" i="14"/>
  <c r="AG1084" i="14" s="1"/>
  <c r="AH729" i="14"/>
  <c r="AG729" i="14" s="1"/>
  <c r="AH192" i="14"/>
  <c r="AG192" i="14" s="1"/>
  <c r="AH817" i="14"/>
  <c r="AG817" i="14" s="1"/>
  <c r="AH372" i="14"/>
  <c r="AG372" i="14" s="1"/>
  <c r="AH581" i="14"/>
  <c r="AG581" i="14" s="1"/>
  <c r="AJ36" i="14"/>
  <c r="AI36" i="14"/>
  <c r="AM36" i="14" s="1"/>
  <c r="AG36" i="14"/>
  <c r="AE902" i="14"/>
  <c r="AQ902" i="14" s="1"/>
  <c r="AI391" i="14"/>
  <c r="AM391" i="14" s="1"/>
  <c r="AQ198" i="14"/>
  <c r="AD43" i="15"/>
  <c r="AF43" i="15"/>
  <c r="Y43" i="15"/>
  <c r="AG43" i="15"/>
  <c r="AM763" i="14"/>
  <c r="AQ763" i="14" s="1"/>
  <c r="AL56" i="15"/>
  <c r="AE338" i="14"/>
  <c r="AQ338" i="14" s="1"/>
  <c r="AI1054" i="14"/>
  <c r="AM1054" i="14" s="1"/>
  <c r="AI114" i="14"/>
  <c r="AJ114" i="14"/>
  <c r="AI1069" i="14"/>
  <c r="AJ449" i="14"/>
  <c r="AI449" i="14"/>
  <c r="AK619" i="14"/>
  <c r="AK620" i="14"/>
  <c r="AK888" i="14"/>
  <c r="AK340" i="14"/>
  <c r="AK825" i="14"/>
  <c r="AK467" i="14"/>
  <c r="AK814" i="14"/>
  <c r="AK255" i="14"/>
  <c r="AK1068" i="14"/>
  <c r="AK210" i="14"/>
  <c r="AK1075" i="14"/>
  <c r="AK903" i="14"/>
  <c r="AK527" i="14"/>
  <c r="AK183" i="14"/>
  <c r="AF33" i="15"/>
  <c r="AI482" i="14"/>
  <c r="AE379" i="14"/>
  <c r="AM379" i="14"/>
  <c r="AM559" i="14"/>
  <c r="AQ559" i="14" s="1"/>
  <c r="AK606" i="14"/>
  <c r="AK290" i="14"/>
  <c r="AK3" i="14"/>
  <c r="AH53" i="15"/>
  <c r="AI53" i="15"/>
  <c r="AM160" i="14"/>
  <c r="AQ160" i="14" s="1"/>
  <c r="S36" i="15"/>
  <c r="AE36" i="15" s="1"/>
  <c r="AI737" i="14"/>
  <c r="AJ161" i="14"/>
  <c r="AI161" i="14"/>
  <c r="AM161" i="14" s="1"/>
  <c r="AI1053" i="14"/>
  <c r="AI796" i="14"/>
  <c r="AI471" i="14"/>
  <c r="AM471" i="14" s="1"/>
  <c r="AJ471" i="14"/>
  <c r="AK437" i="14"/>
  <c r="AK395" i="14"/>
  <c r="AK35" i="14"/>
  <c r="AK434" i="14"/>
  <c r="AK327" i="14"/>
  <c r="AK218" i="14"/>
  <c r="AK304" i="14"/>
  <c r="AK40" i="14"/>
  <c r="AK111" i="14"/>
  <c r="AM742" i="14"/>
  <c r="AQ742" i="14" s="1"/>
  <c r="AM776" i="14"/>
  <c r="AQ776" i="14" s="1"/>
  <c r="AG61" i="15"/>
  <c r="B25" i="5" l="1"/>
  <c r="AC37" i="16"/>
  <c r="AL42" i="15"/>
  <c r="AL58" i="15"/>
  <c r="AE165" i="14"/>
  <c r="AQ165" i="14" s="1"/>
  <c r="AE391" i="14"/>
  <c r="AQ391" i="14" s="1"/>
  <c r="AE161" i="14"/>
  <c r="AQ161" i="14" s="1"/>
  <c r="AE36" i="14"/>
  <c r="AQ36" i="14" s="1"/>
  <c r="AG111" i="14"/>
  <c r="AJ111" i="14"/>
  <c r="AI111" i="14"/>
  <c r="AG1068" i="14"/>
  <c r="AI1068" i="14"/>
  <c r="AG46" i="15"/>
  <c r="AD46" i="15"/>
  <c r="Y46" i="15"/>
  <c r="AF46" i="15"/>
  <c r="AA39" i="15"/>
  <c r="AD39" i="15"/>
  <c r="Y39" i="15"/>
  <c r="AF39" i="15"/>
  <c r="AI39" i="15"/>
  <c r="AH39" i="15"/>
  <c r="AI327" i="14"/>
  <c r="AG327" i="14"/>
  <c r="AJ327" i="14"/>
  <c r="AJ40" i="14"/>
  <c r="AI40" i="14"/>
  <c r="S55" i="15"/>
  <c r="AE55" i="15" s="1"/>
  <c r="AJ340" i="14"/>
  <c r="AG340" i="14"/>
  <c r="AI340" i="14"/>
  <c r="AM340" i="14" s="1"/>
  <c r="H28" i="3"/>
  <c r="AH234" i="14"/>
  <c r="AG234" i="14" s="1"/>
  <c r="AH302" i="14"/>
  <c r="AG302" i="14" s="1"/>
  <c r="AH787" i="14"/>
  <c r="AG787" i="14" s="1"/>
  <c r="AH233" i="14"/>
  <c r="AG233" i="14" s="1"/>
  <c r="AH583" i="14"/>
  <c r="AG583" i="14" s="1"/>
  <c r="AH582" i="14"/>
  <c r="AG582" i="14" s="1"/>
  <c r="AH730" i="14"/>
  <c r="AG730" i="14" s="1"/>
  <c r="AG23" i="15"/>
  <c r="AF23" i="15"/>
  <c r="AD23" i="15"/>
  <c r="Y23" i="15"/>
  <c r="B26" i="5"/>
  <c r="Z62" i="15"/>
  <c r="Z67" i="15"/>
  <c r="Y49" i="15"/>
  <c r="AF49" i="15"/>
  <c r="AG49" i="15"/>
  <c r="AE673" i="14"/>
  <c r="AM673" i="14"/>
  <c r="AE214" i="14"/>
  <c r="AM214" i="14"/>
  <c r="AJ437" i="14"/>
  <c r="AI437" i="14"/>
  <c r="AE1053" i="14"/>
  <c r="AM1053" i="14"/>
  <c r="AE482" i="14"/>
  <c r="AM482" i="14"/>
  <c r="AI825" i="14"/>
  <c r="AM825" i="14" s="1"/>
  <c r="AJ825" i="14"/>
  <c r="AG255" i="14"/>
  <c r="AI255" i="14"/>
  <c r="AK995" i="14"/>
  <c r="AK112" i="14"/>
  <c r="AK1095" i="14"/>
  <c r="AK655" i="14"/>
  <c r="AK309" i="14"/>
  <c r="AK168" i="14"/>
  <c r="AK318" i="14"/>
  <c r="AK368" i="14"/>
  <c r="AK222" i="14"/>
  <c r="AK750" i="14"/>
  <c r="AK963" i="14"/>
  <c r="AK465" i="14"/>
  <c r="AK103" i="14"/>
  <c r="AK140" i="14"/>
  <c r="AK709" i="14"/>
  <c r="AK593" i="14"/>
  <c r="AK298" i="14"/>
  <c r="AJ304" i="14"/>
  <c r="AI304" i="14"/>
  <c r="AM304" i="14" s="1"/>
  <c r="AJ35" i="14"/>
  <c r="AI35" i="14"/>
  <c r="AE471" i="14"/>
  <c r="AQ471" i="14" s="1"/>
  <c r="AG290" i="14"/>
  <c r="AJ290" i="14"/>
  <c r="AI290" i="14"/>
  <c r="AM290" i="14" s="1"/>
  <c r="AQ379" i="14"/>
  <c r="AI1075" i="14"/>
  <c r="AM1075" i="14" s="1"/>
  <c r="AG1075" i="14"/>
  <c r="AI814" i="14"/>
  <c r="AM814" i="14" s="1"/>
  <c r="AG814" i="14"/>
  <c r="AI888" i="14"/>
  <c r="AE449" i="14"/>
  <c r="AM449" i="14"/>
  <c r="AE1054" i="14"/>
  <c r="AQ1054" i="14" s="1"/>
  <c r="AE390" i="14"/>
  <c r="AQ390" i="14" s="1"/>
  <c r="AE503" i="14"/>
  <c r="AQ503" i="14" s="1"/>
  <c r="AE106" i="14"/>
  <c r="AM106" i="14"/>
  <c r="T35" i="15"/>
  <c r="AC35" i="15" s="1"/>
  <c r="AE472" i="14"/>
  <c r="AM472" i="14"/>
  <c r="AE739" i="14"/>
  <c r="AM739" i="14"/>
  <c r="AL33" i="15"/>
  <c r="AK803" i="14"/>
  <c r="AK328" i="14"/>
  <c r="AK260" i="14"/>
  <c r="AI527" i="14"/>
  <c r="AJ527" i="14"/>
  <c r="AJ619" i="14"/>
  <c r="AI619" i="14"/>
  <c r="AI434" i="14"/>
  <c r="AK611" i="14"/>
  <c r="AK386" i="14"/>
  <c r="AI3" i="14"/>
  <c r="AJ3" i="14"/>
  <c r="AI903" i="14"/>
  <c r="AJ903" i="14"/>
  <c r="AE1069" i="14"/>
  <c r="AM1069" i="14"/>
  <c r="AE114" i="14"/>
  <c r="AM114" i="14"/>
  <c r="AI218" i="14"/>
  <c r="AJ218" i="14"/>
  <c r="AJ395" i="14"/>
  <c r="AI395" i="14"/>
  <c r="AE796" i="14"/>
  <c r="AM796" i="14"/>
  <c r="AE737" i="14"/>
  <c r="AM737" i="14"/>
  <c r="AL53" i="15"/>
  <c r="AJ606" i="14"/>
  <c r="AI606" i="14"/>
  <c r="AI183" i="14"/>
  <c r="AG183" i="14"/>
  <c r="AJ183" i="14"/>
  <c r="AI210" i="14"/>
  <c r="AJ210" i="14"/>
  <c r="AI467" i="14"/>
  <c r="AI620" i="14"/>
  <c r="AM620" i="14" s="1"/>
  <c r="AH43" i="15"/>
  <c r="AI43" i="15"/>
  <c r="AE72" i="14"/>
  <c r="AM72" i="14"/>
  <c r="AE777" i="14"/>
  <c r="AM777" i="14"/>
  <c r="AE251" i="14"/>
  <c r="AM251" i="14"/>
  <c r="AE250" i="14"/>
  <c r="AQ250" i="14" s="1"/>
  <c r="AD37" i="16" l="1"/>
  <c r="AI37" i="16"/>
  <c r="AG37" i="16"/>
  <c r="AB37" i="16"/>
  <c r="AL37" i="16"/>
  <c r="AM37" i="16"/>
  <c r="AL39" i="15"/>
  <c r="AE340" i="14"/>
  <c r="AQ340" i="14" s="1"/>
  <c r="AQ739" i="14"/>
  <c r="AE290" i="14"/>
  <c r="AQ290" i="14" s="1"/>
  <c r="AE825" i="14"/>
  <c r="AQ825" i="14" s="1"/>
  <c r="AE304" i="14"/>
  <c r="AQ304" i="14" s="1"/>
  <c r="AQ214" i="14"/>
  <c r="AQ1053" i="14"/>
  <c r="AE1075" i="14"/>
  <c r="AQ1075" i="14" s="1"/>
  <c r="AQ449" i="14"/>
  <c r="AE814" i="14"/>
  <c r="AQ814" i="14" s="1"/>
  <c r="AQ796" i="14"/>
  <c r="AQ106" i="14"/>
  <c r="AQ482" i="14"/>
  <c r="AQ1069" i="14"/>
  <c r="AQ472" i="14"/>
  <c r="AQ737" i="14"/>
  <c r="AQ114" i="14"/>
  <c r="AE434" i="14"/>
  <c r="AM434" i="14"/>
  <c r="AI260" i="14"/>
  <c r="AM260" i="14" s="1"/>
  <c r="AG260" i="14"/>
  <c r="AJ260" i="14"/>
  <c r="AQ777" i="14"/>
  <c r="AL43" i="15"/>
  <c r="AE183" i="14"/>
  <c r="AM183" i="14"/>
  <c r="AE3" i="14"/>
  <c r="AM3" i="14"/>
  <c r="AJ328" i="14"/>
  <c r="AI328" i="14"/>
  <c r="AM328" i="14" s="1"/>
  <c r="T36" i="15"/>
  <c r="AC36" i="15" s="1"/>
  <c r="AE888" i="14"/>
  <c r="AM888" i="14"/>
  <c r="AI140" i="14"/>
  <c r="AJ140" i="14"/>
  <c r="AI750" i="14"/>
  <c r="AJ750" i="14"/>
  <c r="AJ168" i="14"/>
  <c r="AI168" i="14"/>
  <c r="AI112" i="14"/>
  <c r="AJ112" i="14"/>
  <c r="AQ673" i="14"/>
  <c r="B27" i="5"/>
  <c r="Z61" i="15"/>
  <c r="AI23" i="15"/>
  <c r="AH23" i="15"/>
  <c r="H29" i="3"/>
  <c r="AH938" i="14"/>
  <c r="AG938" i="14" s="1"/>
  <c r="AH86" i="14"/>
  <c r="AG86" i="14" s="1"/>
  <c r="AH235" i="14"/>
  <c r="AG235" i="14" s="1"/>
  <c r="AH673" i="14"/>
  <c r="AG673" i="14" s="1"/>
  <c r="AH501" i="14"/>
  <c r="AG501" i="14" s="1"/>
  <c r="AH946" i="14"/>
  <c r="AG946" i="14" s="1"/>
  <c r="AH857" i="14"/>
  <c r="AG857" i="14" s="1"/>
  <c r="AH1040" i="14"/>
  <c r="AG1040" i="14" s="1"/>
  <c r="AH856" i="14"/>
  <c r="AG856" i="14" s="1"/>
  <c r="AH554" i="14"/>
  <c r="AG554" i="14" s="1"/>
  <c r="AH584" i="14"/>
  <c r="AH221" i="14"/>
  <c r="AG221" i="14" s="1"/>
  <c r="AH500" i="14"/>
  <c r="AG500" i="14" s="1"/>
  <c r="AH732" i="14"/>
  <c r="AG732" i="14" s="1"/>
  <c r="AH858" i="14"/>
  <c r="AG858" i="14" s="1"/>
  <c r="AH78" i="14"/>
  <c r="AH161" i="14"/>
  <c r="AG161" i="14" s="1"/>
  <c r="AH675" i="14"/>
  <c r="AH516" i="14"/>
  <c r="AG516" i="14" s="1"/>
  <c r="AH674" i="14"/>
  <c r="AG674" i="14" s="1"/>
  <c r="AH731" i="14"/>
  <c r="AG731" i="14" s="1"/>
  <c r="AE327" i="14"/>
  <c r="AM327" i="14"/>
  <c r="AE210" i="14"/>
  <c r="AM210" i="14"/>
  <c r="AE903" i="14"/>
  <c r="AM903" i="14"/>
  <c r="AJ386" i="14"/>
  <c r="AI386" i="14"/>
  <c r="AE619" i="14"/>
  <c r="AM619" i="14"/>
  <c r="AG803" i="14"/>
  <c r="AI803" i="14"/>
  <c r="AM803" i="14" s="1"/>
  <c r="AI298" i="14"/>
  <c r="AM298" i="14" s="1"/>
  <c r="AJ103" i="14"/>
  <c r="AI103" i="14"/>
  <c r="AM103" i="14" s="1"/>
  <c r="AG103" i="14"/>
  <c r="AJ222" i="14"/>
  <c r="AI222" i="14"/>
  <c r="AI309" i="14"/>
  <c r="AM309" i="14" s="1"/>
  <c r="AI995" i="14"/>
  <c r="AG55" i="15"/>
  <c r="AF55" i="15"/>
  <c r="Y55" i="15"/>
  <c r="AE111" i="14"/>
  <c r="AM111" i="14"/>
  <c r="AE606" i="14"/>
  <c r="AM606" i="14"/>
  <c r="AQ251" i="14"/>
  <c r="AQ72" i="14"/>
  <c r="AE620" i="14"/>
  <c r="AQ620" i="14" s="1"/>
  <c r="AE467" i="14"/>
  <c r="AM467" i="14"/>
  <c r="AE395" i="14"/>
  <c r="AM395" i="14"/>
  <c r="AE218" i="14"/>
  <c r="AM218" i="14"/>
  <c r="AI611" i="14"/>
  <c r="AG611" i="14"/>
  <c r="AE527" i="14"/>
  <c r="AM527" i="14"/>
  <c r="AE35" i="14"/>
  <c r="AM35" i="14"/>
  <c r="AI593" i="14"/>
  <c r="AI465" i="14"/>
  <c r="AM465" i="14" s="1"/>
  <c r="AJ368" i="14"/>
  <c r="AI368" i="14"/>
  <c r="AM368" i="14" s="1"/>
  <c r="AG368" i="14"/>
  <c r="AJ655" i="14"/>
  <c r="AI655" i="14"/>
  <c r="AM655" i="14" s="1"/>
  <c r="AK954" i="14"/>
  <c r="AK498" i="14"/>
  <c r="AK191" i="14"/>
  <c r="AK891" i="14"/>
  <c r="AK906" i="14"/>
  <c r="AK778" i="14"/>
  <c r="AK874" i="14"/>
  <c r="AK771" i="14"/>
  <c r="AK761" i="14"/>
  <c r="AK463" i="14"/>
  <c r="AK152" i="14"/>
  <c r="AK105" i="14"/>
  <c r="AK360" i="14"/>
  <c r="AK246" i="14"/>
  <c r="AK788" i="14"/>
  <c r="AK459" i="14"/>
  <c r="AK323" i="14"/>
  <c r="AK756" i="14"/>
  <c r="AK679" i="14"/>
  <c r="AK992" i="14"/>
  <c r="AK720" i="14"/>
  <c r="AK322" i="14"/>
  <c r="AK213" i="14"/>
  <c r="AK476" i="14"/>
  <c r="AK991" i="14"/>
  <c r="AE437" i="14"/>
  <c r="AM437" i="14"/>
  <c r="AA67" i="15"/>
  <c r="Y67" i="15"/>
  <c r="AD67" i="15"/>
  <c r="AF67" i="15"/>
  <c r="AI67" i="15"/>
  <c r="AH67" i="15"/>
  <c r="S66" i="15"/>
  <c r="AE66" i="15" s="1"/>
  <c r="AI46" i="15"/>
  <c r="AH46" i="15"/>
  <c r="AG35" i="15"/>
  <c r="AJ709" i="14"/>
  <c r="AG709" i="14"/>
  <c r="AI709" i="14"/>
  <c r="AI963" i="14"/>
  <c r="AI318" i="14"/>
  <c r="AJ318" i="14"/>
  <c r="AI1095" i="14"/>
  <c r="AM1095" i="14" s="1"/>
  <c r="AE255" i="14"/>
  <c r="AM255" i="14"/>
  <c r="AH49" i="15"/>
  <c r="AI49" i="15"/>
  <c r="AA62" i="15"/>
  <c r="AD62" i="15"/>
  <c r="AF62" i="15"/>
  <c r="Y62" i="15"/>
  <c r="AH62" i="15"/>
  <c r="AI62" i="15"/>
  <c r="AE40" i="14"/>
  <c r="AM40" i="14"/>
  <c r="AE1068" i="14"/>
  <c r="AM1068" i="14"/>
  <c r="AL23" i="15" l="1"/>
  <c r="AL46" i="15"/>
  <c r="AL49" i="15"/>
  <c r="AE1095" i="14"/>
  <c r="AQ1095" i="14" s="1"/>
  <c r="AQ111" i="14"/>
  <c r="AQ619" i="14"/>
  <c r="AQ183" i="14"/>
  <c r="AE328" i="14"/>
  <c r="AQ328" i="14" s="1"/>
  <c r="AQ434" i="14"/>
  <c r="AE309" i="14"/>
  <c r="AQ309" i="14" s="1"/>
  <c r="AE803" i="14"/>
  <c r="AQ803" i="14" s="1"/>
  <c r="AE260" i="14"/>
  <c r="AQ260" i="14" s="1"/>
  <c r="AQ218" i="14"/>
  <c r="AE298" i="14"/>
  <c r="AQ298" i="14" s="1"/>
  <c r="AQ327" i="14"/>
  <c r="AQ40" i="14"/>
  <c r="AQ3" i="14"/>
  <c r="AQ35" i="14"/>
  <c r="AQ395" i="14"/>
  <c r="AQ888" i="14"/>
  <c r="AQ527" i="14"/>
  <c r="AQ467" i="14"/>
  <c r="AQ1068" i="14"/>
  <c r="AL62" i="15"/>
  <c r="AQ255" i="14"/>
  <c r="AQ437" i="14"/>
  <c r="AI213" i="14"/>
  <c r="AM213" i="14" s="1"/>
  <c r="AJ213" i="14"/>
  <c r="AI679" i="14"/>
  <c r="AM679" i="14" s="1"/>
  <c r="AI788" i="14"/>
  <c r="AJ788" i="14"/>
  <c r="AJ152" i="14"/>
  <c r="AI152" i="14"/>
  <c r="AI874" i="14"/>
  <c r="AM874" i="14" s="1"/>
  <c r="AG191" i="14"/>
  <c r="AI191" i="14"/>
  <c r="AJ191" i="14"/>
  <c r="AE655" i="14"/>
  <c r="AQ655" i="14" s="1"/>
  <c r="AE368" i="14"/>
  <c r="AQ368" i="14" s="1"/>
  <c r="AE465" i="14"/>
  <c r="AQ465" i="14" s="1"/>
  <c r="AE593" i="14"/>
  <c r="AM593" i="14"/>
  <c r="AQ606" i="14"/>
  <c r="AE222" i="14"/>
  <c r="AM222" i="14"/>
  <c r="AQ210" i="14"/>
  <c r="AA61" i="15"/>
  <c r="AD61" i="15"/>
  <c r="AF61" i="15"/>
  <c r="Y61" i="15"/>
  <c r="AI61" i="15"/>
  <c r="AH61" i="15"/>
  <c r="AJ322" i="14"/>
  <c r="AI322" i="14"/>
  <c r="AJ756" i="14"/>
  <c r="AI756" i="14"/>
  <c r="AM756" i="14" s="1"/>
  <c r="AI246" i="14"/>
  <c r="AM246" i="14" s="1"/>
  <c r="AI463" i="14"/>
  <c r="AJ778" i="14"/>
  <c r="AI778" i="14"/>
  <c r="AG498" i="14"/>
  <c r="AI498" i="14"/>
  <c r="AJ498" i="14"/>
  <c r="H30" i="3"/>
  <c r="AH1001" i="14"/>
  <c r="AG1001" i="14" s="1"/>
  <c r="AH297" i="14"/>
  <c r="AG297" i="14" s="1"/>
  <c r="AH733" i="14"/>
  <c r="AG733" i="14" s="1"/>
  <c r="AH152" i="14"/>
  <c r="AG152" i="14" s="1"/>
  <c r="AH585" i="14"/>
  <c r="AG585" i="14" s="1"/>
  <c r="AH676" i="14"/>
  <c r="AG676" i="14" s="1"/>
  <c r="AH1085" i="14"/>
  <c r="AG1085" i="14" s="1"/>
  <c r="AH201" i="14"/>
  <c r="AG201" i="14" s="1"/>
  <c r="AH944" i="14"/>
  <c r="AG944" i="14" s="1"/>
  <c r="AH296" i="14"/>
  <c r="AG296" i="14" s="1"/>
  <c r="AH458" i="14"/>
  <c r="AG458" i="14" s="1"/>
  <c r="B28" i="5"/>
  <c r="Z48" i="15"/>
  <c r="AE112" i="14"/>
  <c r="AM112" i="14"/>
  <c r="AD36" i="15"/>
  <c r="AG36" i="15"/>
  <c r="AF36" i="15"/>
  <c r="Y36" i="15"/>
  <c r="AE963" i="14"/>
  <c r="AM963" i="14"/>
  <c r="AL67" i="15"/>
  <c r="AI991" i="14"/>
  <c r="AM991" i="14" s="1"/>
  <c r="AG720" i="14"/>
  <c r="AI720" i="14"/>
  <c r="AJ720" i="14"/>
  <c r="AI323" i="14"/>
  <c r="AJ323" i="14"/>
  <c r="AJ360" i="14"/>
  <c r="AI360" i="14"/>
  <c r="AM360" i="14" s="1"/>
  <c r="AJ761" i="14"/>
  <c r="AI761" i="14"/>
  <c r="AM761" i="14" s="1"/>
  <c r="AI906" i="14"/>
  <c r="AJ906" i="14"/>
  <c r="AI954" i="14"/>
  <c r="AE611" i="14"/>
  <c r="AM611" i="14"/>
  <c r="AH55" i="15"/>
  <c r="AI55" i="15"/>
  <c r="AQ903" i="14"/>
  <c r="AE168" i="14"/>
  <c r="AM168" i="14"/>
  <c r="AE140" i="14"/>
  <c r="AM140" i="14"/>
  <c r="T70" i="15"/>
  <c r="AC70" i="15" s="1"/>
  <c r="T12" i="15"/>
  <c r="AC12" i="15" s="1"/>
  <c r="T63" i="15"/>
  <c r="AC63" i="15" s="1"/>
  <c r="AE709" i="14"/>
  <c r="AM709" i="14"/>
  <c r="AE318" i="14"/>
  <c r="AM318" i="14"/>
  <c r="Y66" i="15"/>
  <c r="AF66" i="15"/>
  <c r="AG66" i="15"/>
  <c r="AI476" i="14"/>
  <c r="AJ992" i="14"/>
  <c r="AI992" i="14"/>
  <c r="AM992" i="14" s="1"/>
  <c r="AI459" i="14"/>
  <c r="AM459" i="14" s="1"/>
  <c r="AJ459" i="14"/>
  <c r="AJ105" i="14"/>
  <c r="AG105" i="14"/>
  <c r="AI105" i="14"/>
  <c r="AM105" i="14" s="1"/>
  <c r="AJ771" i="14"/>
  <c r="AI771" i="14"/>
  <c r="AI891" i="14"/>
  <c r="AK768" i="14"/>
  <c r="AK909" i="14"/>
  <c r="AK299" i="14"/>
  <c r="AK75" i="14"/>
  <c r="AK238" i="14"/>
  <c r="AK78" i="14"/>
  <c r="AK975" i="14"/>
  <c r="AK464" i="14"/>
  <c r="AK320" i="14"/>
  <c r="AK896" i="14"/>
  <c r="AK688" i="14"/>
  <c r="AK506" i="14"/>
  <c r="AK974" i="14"/>
  <c r="AK584" i="14"/>
  <c r="AK675" i="14"/>
  <c r="AK137" i="14"/>
  <c r="AK70" i="14"/>
  <c r="AK1056" i="14"/>
  <c r="AK672" i="14"/>
  <c r="AK1072" i="14"/>
  <c r="AK1048" i="14"/>
  <c r="AK244" i="14"/>
  <c r="AK80" i="14"/>
  <c r="AE995" i="14"/>
  <c r="AM995" i="14"/>
  <c r="AE103" i="14"/>
  <c r="AQ103" i="14" s="1"/>
  <c r="AE386" i="14"/>
  <c r="AM386" i="14"/>
  <c r="AE750" i="14"/>
  <c r="AM750" i="14"/>
  <c r="AE360" i="14" l="1"/>
  <c r="AQ360" i="14" s="1"/>
  <c r="AL61" i="15"/>
  <c r="AQ386" i="14"/>
  <c r="AE761" i="14"/>
  <c r="AQ761" i="14" s="1"/>
  <c r="AQ709" i="14"/>
  <c r="AQ168" i="14"/>
  <c r="AE213" i="14"/>
  <c r="AQ213" i="14" s="1"/>
  <c r="AQ963" i="14"/>
  <c r="AQ222" i="14"/>
  <c r="AE679" i="14"/>
  <c r="AQ679" i="14" s="1"/>
  <c r="AQ611" i="14"/>
  <c r="AG1072" i="14"/>
  <c r="AI1072" i="14"/>
  <c r="AI75" i="14"/>
  <c r="AM75" i="14" s="1"/>
  <c r="AJ75" i="14"/>
  <c r="AK890" i="14"/>
  <c r="AK773" i="14"/>
  <c r="AK775" i="14"/>
  <c r="AK1050" i="14"/>
  <c r="AK254" i="14"/>
  <c r="AK84" i="14"/>
  <c r="AK898" i="14"/>
  <c r="AK740" i="14"/>
  <c r="AK383" i="14"/>
  <c r="AK557" i="14"/>
  <c r="AK404" i="14"/>
  <c r="AH66" i="15"/>
  <c r="AI66" i="15"/>
  <c r="AD12" i="15"/>
  <c r="AF12" i="15"/>
  <c r="AG12" i="15"/>
  <c r="Y12" i="15"/>
  <c r="AL55" i="15"/>
  <c r="AE906" i="14"/>
  <c r="AM906" i="14"/>
  <c r="AE498" i="14"/>
  <c r="AM498" i="14"/>
  <c r="AQ593" i="14"/>
  <c r="AE874" i="14"/>
  <c r="AQ874" i="14" s="1"/>
  <c r="AE152" i="14"/>
  <c r="AM152" i="14"/>
  <c r="AE788" i="14"/>
  <c r="AM788" i="14"/>
  <c r="AJ506" i="14"/>
  <c r="AI506" i="14"/>
  <c r="AI80" i="14"/>
  <c r="AJ80" i="14"/>
  <c r="AI688" i="14"/>
  <c r="AJ688" i="14"/>
  <c r="AG688" i="14"/>
  <c r="AI299" i="14"/>
  <c r="AG70" i="15"/>
  <c r="AD70" i="15"/>
  <c r="AF70" i="15"/>
  <c r="Y70" i="15"/>
  <c r="AE954" i="14"/>
  <c r="AM954" i="14"/>
  <c r="AE720" i="14"/>
  <c r="AM720" i="14"/>
  <c r="AH36" i="15"/>
  <c r="AI36" i="15"/>
  <c r="AA48" i="15"/>
  <c r="AD48" i="15"/>
  <c r="AF48" i="15"/>
  <c r="Y48" i="15"/>
  <c r="AH48" i="15"/>
  <c r="AI48" i="15"/>
  <c r="AJ137" i="14"/>
  <c r="AI137" i="14"/>
  <c r="AM137" i="14" s="1"/>
  <c r="AG137" i="14"/>
  <c r="AI464" i="14"/>
  <c r="AJ464" i="14"/>
  <c r="AG672" i="14"/>
  <c r="AJ672" i="14"/>
  <c r="AI672" i="14"/>
  <c r="AG675" i="14"/>
  <c r="AI675" i="14"/>
  <c r="AI975" i="14"/>
  <c r="AM975" i="14" s="1"/>
  <c r="AG975" i="14"/>
  <c r="AE891" i="14"/>
  <c r="AM891" i="14"/>
  <c r="AQ750" i="14"/>
  <c r="AJ244" i="14"/>
  <c r="AI244" i="14"/>
  <c r="AI1056" i="14"/>
  <c r="AM1056" i="14" s="1"/>
  <c r="AG584" i="14"/>
  <c r="AI584" i="14"/>
  <c r="AM584" i="14" s="1"/>
  <c r="AI896" i="14"/>
  <c r="AG896" i="14"/>
  <c r="AJ896" i="14"/>
  <c r="AI78" i="14"/>
  <c r="AM78" i="14" s="1"/>
  <c r="AJ78" i="14"/>
  <c r="AG78" i="14"/>
  <c r="AI909" i="14"/>
  <c r="AE105" i="14"/>
  <c r="AQ105" i="14" s="1"/>
  <c r="AE459" i="14"/>
  <c r="AQ459" i="14" s="1"/>
  <c r="AE992" i="14"/>
  <c r="AQ992" i="14" s="1"/>
  <c r="AE476" i="14"/>
  <c r="AM476" i="14"/>
  <c r="T17" i="15"/>
  <c r="AC17" i="15" s="1"/>
  <c r="T15" i="15"/>
  <c r="AC15" i="15" s="1"/>
  <c r="B29" i="5"/>
  <c r="B30" i="5" s="1"/>
  <c r="Z16" i="15"/>
  <c r="Z40" i="15"/>
  <c r="Z17" i="15"/>
  <c r="AA17" i="15" s="1"/>
  <c r="Z69" i="15"/>
  <c r="Z47" i="15"/>
  <c r="H31" i="3"/>
  <c r="AH354" i="14"/>
  <c r="AG354" i="14" s="1"/>
  <c r="AH434" i="14"/>
  <c r="AG434" i="14" s="1"/>
  <c r="AH954" i="14"/>
  <c r="AG954" i="14" s="1"/>
  <c r="AH955" i="14"/>
  <c r="AG955" i="14" s="1"/>
  <c r="AH906" i="14"/>
  <c r="AG906" i="14" s="1"/>
  <c r="AH804" i="14"/>
  <c r="AG804" i="14" s="1"/>
  <c r="AH490" i="14"/>
  <c r="AG490" i="14" s="1"/>
  <c r="AH193" i="14"/>
  <c r="AG193" i="14" s="1"/>
  <c r="AH1086" i="14"/>
  <c r="AG1086" i="14" s="1"/>
  <c r="AH788" i="14"/>
  <c r="AG788" i="14" s="1"/>
  <c r="AH586" i="14"/>
  <c r="AG586" i="14" s="1"/>
  <c r="AH981" i="14"/>
  <c r="AG981" i="14" s="1"/>
  <c r="AH202" i="14"/>
  <c r="AG202" i="14" s="1"/>
  <c r="AH459" i="14"/>
  <c r="AG459" i="14" s="1"/>
  <c r="AH418" i="14"/>
  <c r="AG418" i="14" s="1"/>
  <c r="AH460" i="14"/>
  <c r="AG460" i="14" s="1"/>
  <c r="AH820" i="14"/>
  <c r="AG820" i="14" s="1"/>
  <c r="AH677" i="14"/>
  <c r="AG677" i="14" s="1"/>
  <c r="AH947" i="14"/>
  <c r="AG947" i="14" s="1"/>
  <c r="AH118" i="14"/>
  <c r="AG118" i="14" s="1"/>
  <c r="AH734" i="14"/>
  <c r="AG734" i="14" s="1"/>
  <c r="AE463" i="14"/>
  <c r="AM463" i="14"/>
  <c r="AE756" i="14"/>
  <c r="AQ756" i="14" s="1"/>
  <c r="AE322" i="14"/>
  <c r="AM322" i="14"/>
  <c r="AE191" i="14"/>
  <c r="AM191" i="14"/>
  <c r="AQ995" i="14"/>
  <c r="AI1048" i="14"/>
  <c r="AJ70" i="14"/>
  <c r="AI70" i="14"/>
  <c r="AG70" i="14"/>
  <c r="AG974" i="14"/>
  <c r="AI974" i="14"/>
  <c r="AI320" i="14"/>
  <c r="AJ238" i="14"/>
  <c r="AI238" i="14"/>
  <c r="AI768" i="14"/>
  <c r="AM768" i="14" s="1"/>
  <c r="AG768" i="14"/>
  <c r="AE771" i="14"/>
  <c r="AM771" i="14"/>
  <c r="AQ318" i="14"/>
  <c r="AD63" i="15"/>
  <c r="AF63" i="15"/>
  <c r="AG63" i="15"/>
  <c r="Y63" i="15"/>
  <c r="AQ140" i="14"/>
  <c r="AE323" i="14"/>
  <c r="AM323" i="14"/>
  <c r="AE991" i="14"/>
  <c r="AQ991" i="14" s="1"/>
  <c r="AQ112" i="14"/>
  <c r="AE778" i="14"/>
  <c r="AM778" i="14"/>
  <c r="AE246" i="14"/>
  <c r="AQ246" i="14" s="1"/>
  <c r="AQ323" i="14" l="1"/>
  <c r="AQ771" i="14"/>
  <c r="AQ322" i="14"/>
  <c r="AL66" i="15"/>
  <c r="AE1056" i="14"/>
  <c r="AQ1056" i="14" s="1"/>
  <c r="AQ891" i="14"/>
  <c r="AQ720" i="14"/>
  <c r="AQ788" i="14"/>
  <c r="AQ906" i="14"/>
  <c r="AQ191" i="14"/>
  <c r="AE78" i="14"/>
  <c r="AQ78" i="14" s="1"/>
  <c r="AE137" i="14"/>
  <c r="AQ137" i="14" s="1"/>
  <c r="AQ778" i="14"/>
  <c r="AQ476" i="14"/>
  <c r="AE320" i="14"/>
  <c r="AM320" i="14"/>
  <c r="AA69" i="15"/>
  <c r="AF69" i="15"/>
  <c r="Y69" i="15"/>
  <c r="AD69" i="15"/>
  <c r="AI69" i="15"/>
  <c r="AH69" i="15"/>
  <c r="B31" i="5"/>
  <c r="Z26" i="15"/>
  <c r="Z44" i="15"/>
  <c r="Y15" i="15"/>
  <c r="AD15" i="15"/>
  <c r="AF15" i="15"/>
  <c r="AG15" i="15"/>
  <c r="AE896" i="14"/>
  <c r="AM896" i="14"/>
  <c r="AE675" i="14"/>
  <c r="AM675" i="14"/>
  <c r="AH70" i="15"/>
  <c r="AI70" i="15"/>
  <c r="AE80" i="14"/>
  <c r="AM80" i="14"/>
  <c r="AH12" i="15"/>
  <c r="AI12" i="15"/>
  <c r="AJ740" i="14"/>
  <c r="AI740" i="14"/>
  <c r="AI1050" i="14"/>
  <c r="AK885" i="14"/>
  <c r="AK994" i="14"/>
  <c r="AK174" i="14"/>
  <c r="AK427" i="14"/>
  <c r="AK900" i="14"/>
  <c r="AK243" i="14"/>
  <c r="AK207" i="14"/>
  <c r="AI63" i="15"/>
  <c r="AH63" i="15"/>
  <c r="AI383" i="14"/>
  <c r="AM383" i="14" s="1"/>
  <c r="AG890" i="14"/>
  <c r="AI890" i="14"/>
  <c r="AE238" i="14"/>
  <c r="AM238" i="14"/>
  <c r="AE768" i="14"/>
  <c r="AQ768" i="14" s="1"/>
  <c r="AE974" i="14"/>
  <c r="AM974" i="14"/>
  <c r="H32" i="3"/>
  <c r="AH541" i="14"/>
  <c r="AG541" i="14" s="1"/>
  <c r="AH546" i="14"/>
  <c r="AH542" i="14"/>
  <c r="AG542" i="14" s="1"/>
  <c r="AH347" i="14"/>
  <c r="AG347" i="14" s="1"/>
  <c r="AH859" i="14"/>
  <c r="AG859" i="14" s="1"/>
  <c r="AH138" i="14"/>
  <c r="AH949" i="14"/>
  <c r="AG949" i="14" s="1"/>
  <c r="AH982" i="14"/>
  <c r="AG982" i="14" s="1"/>
  <c r="AH587" i="14"/>
  <c r="AG587" i="14" s="1"/>
  <c r="AH860" i="14"/>
  <c r="AG860" i="14" s="1"/>
  <c r="AH789" i="14"/>
  <c r="AG789" i="14" s="1"/>
  <c r="AH821" i="14"/>
  <c r="AG821" i="14" s="1"/>
  <c r="AH948" i="14"/>
  <c r="AG948" i="14" s="1"/>
  <c r="AA40" i="15"/>
  <c r="AD40" i="15"/>
  <c r="Y40" i="15"/>
  <c r="AF40" i="15"/>
  <c r="AI40" i="15"/>
  <c r="AH40" i="15"/>
  <c r="AD17" i="15"/>
  <c r="AG17" i="15"/>
  <c r="Y17" i="15"/>
  <c r="AF17" i="15"/>
  <c r="AE584" i="14"/>
  <c r="AQ584" i="14" s="1"/>
  <c r="AE975" i="14"/>
  <c r="AQ975" i="14" s="1"/>
  <c r="AL48" i="15"/>
  <c r="AE299" i="14"/>
  <c r="AM299" i="14"/>
  <c r="AE688" i="14"/>
  <c r="AM688" i="14"/>
  <c r="AE506" i="14"/>
  <c r="AM506" i="14"/>
  <c r="AG404" i="14"/>
  <c r="AI404" i="14"/>
  <c r="AM404" i="14" s="1"/>
  <c r="AJ898" i="14"/>
  <c r="AI898" i="14"/>
  <c r="AI775" i="14"/>
  <c r="AG775" i="14"/>
  <c r="AE75" i="14"/>
  <c r="AQ75" i="14" s="1"/>
  <c r="AE1072" i="14"/>
  <c r="AM1072" i="14"/>
  <c r="AE244" i="14"/>
  <c r="AM244" i="14"/>
  <c r="AI254" i="14"/>
  <c r="AG254" i="14"/>
  <c r="AJ254" i="14"/>
  <c r="AE70" i="14"/>
  <c r="AM70" i="14"/>
  <c r="AE909" i="14"/>
  <c r="AM909" i="14"/>
  <c r="AE1048" i="14"/>
  <c r="AM1048" i="14"/>
  <c r="AQ463" i="14"/>
  <c r="AA47" i="15"/>
  <c r="AD47" i="15"/>
  <c r="AF47" i="15"/>
  <c r="Y47" i="15"/>
  <c r="AI47" i="15"/>
  <c r="AH47" i="15"/>
  <c r="AA16" i="15"/>
  <c r="AD16" i="15"/>
  <c r="AF16" i="15"/>
  <c r="Y16" i="15"/>
  <c r="AH16" i="15"/>
  <c r="AI16" i="15"/>
  <c r="T29" i="15"/>
  <c r="AC29" i="15" s="1"/>
  <c r="T28" i="15"/>
  <c r="AC28" i="15" s="1"/>
  <c r="T6" i="15"/>
  <c r="AC6" i="15" s="1"/>
  <c r="T37" i="15"/>
  <c r="AC37" i="15" s="1"/>
  <c r="AE672" i="14"/>
  <c r="AM672" i="14"/>
  <c r="AE464" i="14"/>
  <c r="AM464" i="14"/>
  <c r="AL36" i="15"/>
  <c r="AQ954" i="14"/>
  <c r="AQ152" i="14"/>
  <c r="AQ498" i="14"/>
  <c r="AI557" i="14"/>
  <c r="AI84" i="14"/>
  <c r="AJ84" i="14"/>
  <c r="AI773" i="14"/>
  <c r="AJ773" i="14"/>
  <c r="AL70" i="15" l="1"/>
  <c r="AL16" i="15"/>
  <c r="AL47" i="15"/>
  <c r="AL69" i="15"/>
  <c r="AQ974" i="14"/>
  <c r="AQ464" i="14"/>
  <c r="AE404" i="14"/>
  <c r="AQ404" i="14" s="1"/>
  <c r="AQ675" i="14"/>
  <c r="AQ909" i="14"/>
  <c r="AQ506" i="14"/>
  <c r="AE383" i="14"/>
  <c r="AQ383" i="14" s="1"/>
  <c r="AQ244" i="14"/>
  <c r="AQ299" i="14"/>
  <c r="AQ238" i="14"/>
  <c r="AQ1072" i="14"/>
  <c r="AQ320" i="14"/>
  <c r="AQ80" i="14"/>
  <c r="AE84" i="14"/>
  <c r="AM84" i="14"/>
  <c r="AD6" i="15"/>
  <c r="AF6" i="15"/>
  <c r="Y6" i="15"/>
  <c r="AG6" i="15"/>
  <c r="AG427" i="14"/>
  <c r="AI427" i="14"/>
  <c r="AK399" i="14"/>
  <c r="AK881" i="14"/>
  <c r="AK496" i="14"/>
  <c r="AK769" i="14"/>
  <c r="AK457" i="14"/>
  <c r="AK514" i="14"/>
  <c r="AK117" i="14"/>
  <c r="AK462" i="14"/>
  <c r="AK145" i="14"/>
  <c r="AK113" i="14"/>
  <c r="AK206" i="14"/>
  <c r="AK181" i="14"/>
  <c r="AH15" i="15"/>
  <c r="AI15" i="15"/>
  <c r="AA44" i="15"/>
  <c r="AD44" i="15"/>
  <c r="AF44" i="15"/>
  <c r="Y44" i="15"/>
  <c r="AI44" i="15"/>
  <c r="AH44" i="15"/>
  <c r="AE773" i="14"/>
  <c r="AM773" i="14"/>
  <c r="AE557" i="14"/>
  <c r="AM557" i="14"/>
  <c r="AQ672" i="14"/>
  <c r="AD28" i="15"/>
  <c r="AF28" i="15"/>
  <c r="AG28" i="15"/>
  <c r="Y28" i="15"/>
  <c r="AE775" i="14"/>
  <c r="AM775" i="14"/>
  <c r="AL40" i="15"/>
  <c r="AI207" i="14"/>
  <c r="AJ207" i="14"/>
  <c r="AG174" i="14"/>
  <c r="AI174" i="14"/>
  <c r="AJ174" i="14"/>
  <c r="AE1050" i="14"/>
  <c r="AM1050" i="14"/>
  <c r="AA26" i="15"/>
  <c r="AD37" i="15"/>
  <c r="AG37" i="15"/>
  <c r="Y37" i="15"/>
  <c r="AF37" i="15"/>
  <c r="T24" i="15"/>
  <c r="AC24" i="15" s="1"/>
  <c r="T34" i="15"/>
  <c r="AC34" i="15" s="1"/>
  <c r="T3" i="15"/>
  <c r="AC3" i="15" s="1"/>
  <c r="T22" i="15"/>
  <c r="AC22" i="15" s="1"/>
  <c r="H33" i="3"/>
  <c r="AH618" i="14"/>
  <c r="AH652" i="14"/>
  <c r="AH328" i="14"/>
  <c r="AG328" i="14" s="1"/>
  <c r="AH898" i="14"/>
  <c r="AG898" i="14" s="1"/>
  <c r="AH348" i="14"/>
  <c r="AG348" i="14" s="1"/>
  <c r="AH1041" i="14"/>
  <c r="AG1041" i="14" s="1"/>
  <c r="AD29" i="15"/>
  <c r="Y29" i="15"/>
  <c r="AG29" i="15"/>
  <c r="AF29" i="15"/>
  <c r="AQ1048" i="14"/>
  <c r="AQ70" i="14"/>
  <c r="AE254" i="14"/>
  <c r="AM254" i="14"/>
  <c r="AE898" i="14"/>
  <c r="AM898" i="14"/>
  <c r="AQ688" i="14"/>
  <c r="AE890" i="14"/>
  <c r="AM890" i="14"/>
  <c r="AJ243" i="14"/>
  <c r="AI243" i="14"/>
  <c r="AI994" i="14"/>
  <c r="AL12" i="15"/>
  <c r="AQ896" i="14"/>
  <c r="B32" i="5"/>
  <c r="Z35" i="15" s="1"/>
  <c r="Z14" i="15"/>
  <c r="Z21" i="15"/>
  <c r="Z54" i="15"/>
  <c r="AI17" i="15"/>
  <c r="AH17" i="15"/>
  <c r="AL63" i="15"/>
  <c r="AI900" i="14"/>
  <c r="AM900" i="14" s="1"/>
  <c r="AI885" i="14"/>
  <c r="AE740" i="14"/>
  <c r="AM740" i="14"/>
  <c r="AL15" i="15" l="1"/>
  <c r="AL17" i="15"/>
  <c r="AQ740" i="14"/>
  <c r="AQ557" i="14"/>
  <c r="AQ773" i="14"/>
  <c r="AQ1050" i="14"/>
  <c r="AQ84" i="14"/>
  <c r="AQ254" i="14"/>
  <c r="AQ898" i="14"/>
  <c r="AA54" i="15"/>
  <c r="AD54" i="15"/>
  <c r="AF54" i="15"/>
  <c r="Y54" i="15"/>
  <c r="AH54" i="15"/>
  <c r="AI54" i="15"/>
  <c r="AI113" i="14"/>
  <c r="AM113" i="14" s="1"/>
  <c r="AI514" i="14"/>
  <c r="AM514" i="14" s="1"/>
  <c r="AG514" i="14"/>
  <c r="AE885" i="14"/>
  <c r="AM885" i="14"/>
  <c r="AA21" i="15"/>
  <c r="AF21" i="15"/>
  <c r="Y21" i="15"/>
  <c r="AD21" i="15"/>
  <c r="AH21" i="15"/>
  <c r="AI21" i="15"/>
  <c r="AE243" i="14"/>
  <c r="AM243" i="14"/>
  <c r="AH29" i="15"/>
  <c r="AI29" i="15"/>
  <c r="AE207" i="14"/>
  <c r="AM207" i="14"/>
  <c r="AI457" i="14"/>
  <c r="AG457" i="14"/>
  <c r="AJ457" i="14"/>
  <c r="AI399" i="14"/>
  <c r="AJ399" i="14"/>
  <c r="AE994" i="14"/>
  <c r="AM994" i="14"/>
  <c r="H34" i="3"/>
  <c r="AH805" i="14"/>
  <c r="AG805" i="14" s="1"/>
  <c r="AH880" i="14"/>
  <c r="AH113" i="14"/>
  <c r="AG113" i="14" s="1"/>
  <c r="AH119" i="14"/>
  <c r="AG119" i="14" s="1"/>
  <c r="AH735" i="14"/>
  <c r="AG735" i="14" s="1"/>
  <c r="AH861" i="14"/>
  <c r="AG861" i="14" s="1"/>
  <c r="AH588" i="14"/>
  <c r="AG588" i="14" s="1"/>
  <c r="AH983" i="14"/>
  <c r="AG983" i="14" s="1"/>
  <c r="AH303" i="14"/>
  <c r="AG303" i="14" s="1"/>
  <c r="AH236" i="14"/>
  <c r="AG236" i="14" s="1"/>
  <c r="AH790" i="14"/>
  <c r="AG790" i="14" s="1"/>
  <c r="AH736" i="14"/>
  <c r="AG736" i="14" s="1"/>
  <c r="AH517" i="14"/>
  <c r="AG517" i="14" s="1"/>
  <c r="AG24" i="15"/>
  <c r="AD24" i="15"/>
  <c r="Y24" i="15"/>
  <c r="AF24" i="15"/>
  <c r="AI37" i="15"/>
  <c r="AH37" i="15"/>
  <c r="AI28" i="15"/>
  <c r="AH28" i="15"/>
  <c r="AL44" i="15"/>
  <c r="AJ181" i="14"/>
  <c r="AI181" i="14"/>
  <c r="AI462" i="14"/>
  <c r="AM462" i="14" s="1"/>
  <c r="AJ462" i="14"/>
  <c r="AI769" i="14"/>
  <c r="AJ769" i="14"/>
  <c r="AK652" i="14"/>
  <c r="AK543" i="14"/>
  <c r="AK767" i="14"/>
  <c r="AK650" i="14"/>
  <c r="AK403" i="14"/>
  <c r="AK415" i="14"/>
  <c r="AK752" i="14"/>
  <c r="AK451" i="14"/>
  <c r="AK314" i="14"/>
  <c r="AK229" i="14"/>
  <c r="AK741" i="14"/>
  <c r="AK277" i="14"/>
  <c r="AH6" i="15"/>
  <c r="AI6" i="15"/>
  <c r="AF3" i="15"/>
  <c r="Y3" i="15"/>
  <c r="AG3" i="15"/>
  <c r="AD3" i="15"/>
  <c r="AI881" i="14"/>
  <c r="AF34" i="15"/>
  <c r="Y34" i="15"/>
  <c r="AD34" i="15"/>
  <c r="AG34" i="15"/>
  <c r="AE174" i="14"/>
  <c r="AM174" i="14"/>
  <c r="AI145" i="14"/>
  <c r="AM145" i="14" s="1"/>
  <c r="AG145" i="14"/>
  <c r="AJ145" i="14"/>
  <c r="AE900" i="14"/>
  <c r="AQ900" i="14" s="1"/>
  <c r="AA14" i="15"/>
  <c r="AA35" i="15"/>
  <c r="AD35" i="15"/>
  <c r="Y35" i="15"/>
  <c r="AF35" i="15"/>
  <c r="AI35" i="15"/>
  <c r="AH35" i="15"/>
  <c r="AQ890" i="14"/>
  <c r="AD22" i="15"/>
  <c r="AF22" i="15"/>
  <c r="Y22" i="15"/>
  <c r="AG22" i="15"/>
  <c r="T13" i="15"/>
  <c r="AC13" i="15" s="1"/>
  <c r="AQ775" i="14"/>
  <c r="AI206" i="14"/>
  <c r="AJ206" i="14"/>
  <c r="AI117" i="14"/>
  <c r="AJ117" i="14"/>
  <c r="AJ496" i="14"/>
  <c r="AG496" i="14"/>
  <c r="AI496" i="14"/>
  <c r="AM496" i="14" s="1"/>
  <c r="AE427" i="14"/>
  <c r="AM427" i="14"/>
  <c r="AL28" i="15" l="1"/>
  <c r="AL6" i="15"/>
  <c r="AL37" i="15"/>
  <c r="AL35" i="15"/>
  <c r="AL21" i="15"/>
  <c r="AQ994" i="14"/>
  <c r="AE496" i="14"/>
  <c r="AQ496" i="14" s="1"/>
  <c r="AE113" i="14"/>
  <c r="AQ113" i="14" s="1"/>
  <c r="AQ243" i="14"/>
  <c r="AQ885" i="14"/>
  <c r="AQ427" i="14"/>
  <c r="AQ207" i="14"/>
  <c r="AE117" i="14"/>
  <c r="AM117" i="14"/>
  <c r="AI229" i="14"/>
  <c r="AG229" i="14"/>
  <c r="AJ229" i="14"/>
  <c r="AJ543" i="14"/>
  <c r="AI543" i="14"/>
  <c r="AF13" i="15"/>
  <c r="AG13" i="15"/>
  <c r="Y13" i="15"/>
  <c r="AD13" i="15"/>
  <c r="AH3" i="15"/>
  <c r="AI3" i="15"/>
  <c r="AI314" i="14"/>
  <c r="AJ314" i="14"/>
  <c r="AJ652" i="14"/>
  <c r="AG652" i="14"/>
  <c r="AI652" i="14"/>
  <c r="AI451" i="14"/>
  <c r="AM451" i="14" s="1"/>
  <c r="AE181" i="14"/>
  <c r="AM181" i="14"/>
  <c r="AH22" i="15"/>
  <c r="AI22" i="15"/>
  <c r="AI415" i="14"/>
  <c r="AG415" i="14"/>
  <c r="H35" i="3"/>
  <c r="AH491" i="14"/>
  <c r="AG491" i="14" s="1"/>
  <c r="AH128" i="14"/>
  <c r="AG128" i="14" s="1"/>
  <c r="AH769" i="14"/>
  <c r="AG769" i="14" s="1"/>
  <c r="AH547" i="14"/>
  <c r="AG547" i="14" s="1"/>
  <c r="AH891" i="14"/>
  <c r="AG891" i="14" s="1"/>
  <c r="AH777" i="14"/>
  <c r="AG777" i="14" s="1"/>
  <c r="AH877" i="14"/>
  <c r="AG877" i="14" s="1"/>
  <c r="AH15" i="14"/>
  <c r="AG15" i="14" s="1"/>
  <c r="AH884" i="14"/>
  <c r="AH778" i="14"/>
  <c r="AG778" i="14" s="1"/>
  <c r="AH114" i="14"/>
  <c r="AG114" i="14" s="1"/>
  <c r="AH737" i="14"/>
  <c r="AG737" i="14" s="1"/>
  <c r="AH628" i="14"/>
  <c r="AG628" i="14" s="1"/>
  <c r="AH984" i="14"/>
  <c r="AG984" i="14" s="1"/>
  <c r="AH162" i="14"/>
  <c r="AG162" i="14" s="1"/>
  <c r="AH237" i="14"/>
  <c r="AG237" i="14" s="1"/>
  <c r="AH373" i="14"/>
  <c r="AG373" i="14" s="1"/>
  <c r="AE399" i="14"/>
  <c r="AM399" i="14"/>
  <c r="AE457" i="14"/>
  <c r="AM457" i="14"/>
  <c r="AG403" i="14"/>
  <c r="AI403" i="14"/>
  <c r="AJ403" i="14"/>
  <c r="AE769" i="14"/>
  <c r="AM769" i="14"/>
  <c r="AL54" i="15"/>
  <c r="AE206" i="14"/>
  <c r="AM206" i="14"/>
  <c r="AI34" i="15"/>
  <c r="AH34" i="15"/>
  <c r="AI277" i="14"/>
  <c r="AG650" i="14"/>
  <c r="AI650" i="14"/>
  <c r="AM650" i="14" s="1"/>
  <c r="AK190" i="14"/>
  <c r="AK657" i="14"/>
  <c r="AK546" i="14"/>
  <c r="AK892" i="14"/>
  <c r="AK497" i="14"/>
  <c r="AK614" i="14"/>
  <c r="AK654" i="14"/>
  <c r="AK899" i="14"/>
  <c r="AK1037" i="14"/>
  <c r="AK411" i="14"/>
  <c r="AK528" i="14"/>
  <c r="AK182" i="14"/>
  <c r="AK280" i="14"/>
  <c r="AK894" i="14"/>
  <c r="AK851" i="14"/>
  <c r="AK377" i="14"/>
  <c r="AE462" i="14"/>
  <c r="AQ462" i="14" s="1"/>
  <c r="AI24" i="15"/>
  <c r="AH24" i="15"/>
  <c r="T10" i="15"/>
  <c r="AC10" i="15" s="1"/>
  <c r="T18" i="15"/>
  <c r="AC18" i="15" s="1"/>
  <c r="T14" i="15"/>
  <c r="AC14" i="15" s="1"/>
  <c r="AE145" i="14"/>
  <c r="AQ145" i="14" s="1"/>
  <c r="AQ174" i="14"/>
  <c r="AE881" i="14"/>
  <c r="AM881" i="14"/>
  <c r="AI741" i="14"/>
  <c r="AM741" i="14" s="1"/>
  <c r="AJ741" i="14"/>
  <c r="AI752" i="14"/>
  <c r="AI767" i="14"/>
  <c r="AL29" i="15"/>
  <c r="AE514" i="14"/>
  <c r="AQ514" i="14" s="1"/>
  <c r="AL34" i="15" l="1"/>
  <c r="AL24" i="15"/>
  <c r="AL22" i="15"/>
  <c r="AL3" i="15"/>
  <c r="AE741" i="14"/>
  <c r="AQ741" i="14" s="1"/>
  <c r="AQ206" i="14"/>
  <c r="AQ399" i="14"/>
  <c r="AQ457" i="14"/>
  <c r="AQ181" i="14"/>
  <c r="AE451" i="14"/>
  <c r="AQ451" i="14" s="1"/>
  <c r="AQ881" i="14"/>
  <c r="AQ117" i="14"/>
  <c r="AG14" i="15"/>
  <c r="Y14" i="15"/>
  <c r="AD14" i="15"/>
  <c r="AF14" i="15"/>
  <c r="AI377" i="14"/>
  <c r="AI899" i="14"/>
  <c r="AJ899" i="14"/>
  <c r="AE314" i="14"/>
  <c r="AM314" i="14"/>
  <c r="AE229" i="14"/>
  <c r="AM229" i="14"/>
  <c r="AD18" i="15"/>
  <c r="AF18" i="15"/>
  <c r="AG18" i="15"/>
  <c r="Y18" i="15"/>
  <c r="AG851" i="14"/>
  <c r="AI851" i="14"/>
  <c r="AG528" i="14"/>
  <c r="AI528" i="14"/>
  <c r="AJ528" i="14"/>
  <c r="AI654" i="14"/>
  <c r="AM654" i="14" s="1"/>
  <c r="AG546" i="14"/>
  <c r="AJ546" i="14"/>
  <c r="AI546" i="14"/>
  <c r="AE650" i="14"/>
  <c r="AQ650" i="14" s="1"/>
  <c r="H36" i="3"/>
  <c r="AH326" i="14"/>
  <c r="AG326" i="14" s="1"/>
  <c r="AH479" i="14"/>
  <c r="AG479" i="14" s="1"/>
  <c r="AH615" i="14"/>
  <c r="AG615" i="14" s="1"/>
  <c r="AH435" i="14"/>
  <c r="AG435" i="14" s="1"/>
  <c r="AH548" i="14"/>
  <c r="AG548" i="14" s="1"/>
  <c r="AH437" i="14"/>
  <c r="AG437" i="14" s="1"/>
  <c r="AH518" i="14"/>
  <c r="AG518" i="14" s="1"/>
  <c r="AH962" i="14"/>
  <c r="AG962" i="14" s="1"/>
  <c r="AH304" i="14"/>
  <c r="AG304" i="14" s="1"/>
  <c r="AH629" i="14"/>
  <c r="AG629" i="14" s="1"/>
  <c r="AH1087" i="14"/>
  <c r="AG1087" i="14" s="1"/>
  <c r="AH1088" i="14"/>
  <c r="AG1088" i="14" s="1"/>
  <c r="AH1042" i="14"/>
  <c r="AG1042" i="14" s="1"/>
  <c r="AH899" i="14"/>
  <c r="AG899" i="14" s="1"/>
  <c r="AH933" i="14"/>
  <c r="AG933" i="14" s="1"/>
  <c r="AH791" i="14"/>
  <c r="AG791" i="14" s="1"/>
  <c r="AH419" i="14"/>
  <c r="AG419" i="14" s="1"/>
  <c r="AH792" i="14"/>
  <c r="AG792" i="14" s="1"/>
  <c r="AH781" i="14"/>
  <c r="AG781" i="14" s="1"/>
  <c r="AI13" i="15"/>
  <c r="AH13" i="15"/>
  <c r="T4" i="15"/>
  <c r="AC4" i="15" s="1"/>
  <c r="AJ182" i="14"/>
  <c r="AI182" i="14"/>
  <c r="AJ892" i="14"/>
  <c r="AI892" i="14"/>
  <c r="AK770" i="14"/>
  <c r="AK331" i="14"/>
  <c r="AK644" i="14"/>
  <c r="AK646" i="14"/>
  <c r="AK801" i="14"/>
  <c r="AK884" i="14"/>
  <c r="AK123" i="14"/>
  <c r="AK794" i="14"/>
  <c r="AK317" i="14"/>
  <c r="AK273" i="14"/>
  <c r="AE277" i="14"/>
  <c r="AM277" i="14"/>
  <c r="AE752" i="14"/>
  <c r="AM752" i="14"/>
  <c r="Y10" i="15"/>
  <c r="AD10" i="15"/>
  <c r="AG10" i="15"/>
  <c r="AF10" i="15"/>
  <c r="AJ894" i="14"/>
  <c r="AI894" i="14"/>
  <c r="AJ411" i="14"/>
  <c r="AI411" i="14"/>
  <c r="AM411" i="14" s="1"/>
  <c r="AG411" i="14"/>
  <c r="AI614" i="14"/>
  <c r="AM614" i="14" s="1"/>
  <c r="AJ614" i="14"/>
  <c r="AI657" i="14"/>
  <c r="AJ657" i="14"/>
  <c r="AE403" i="14"/>
  <c r="AM403" i="14"/>
  <c r="AE767" i="14"/>
  <c r="AM767" i="14"/>
  <c r="AI280" i="14"/>
  <c r="AJ280" i="14"/>
  <c r="AG1037" i="14"/>
  <c r="AI1037" i="14"/>
  <c r="AJ1037" i="14"/>
  <c r="AI497" i="14"/>
  <c r="AJ497" i="14"/>
  <c r="AJ190" i="14"/>
  <c r="AI190" i="14"/>
  <c r="AQ769" i="14"/>
  <c r="AE415" i="14"/>
  <c r="AM415" i="14"/>
  <c r="AE652" i="14"/>
  <c r="AM652" i="14"/>
  <c r="AE543" i="14"/>
  <c r="AM543" i="14"/>
  <c r="AL13" i="15" l="1"/>
  <c r="AQ767" i="14"/>
  <c r="AE411" i="14"/>
  <c r="AQ411" i="14" s="1"/>
  <c r="AQ314" i="14"/>
  <c r="AQ229" i="14"/>
  <c r="AQ403" i="14"/>
  <c r="AQ752" i="14"/>
  <c r="AE654" i="14"/>
  <c r="AQ654" i="14" s="1"/>
  <c r="AQ277" i="14"/>
  <c r="AE528" i="14"/>
  <c r="AM528" i="14"/>
  <c r="AE899" i="14"/>
  <c r="AM899" i="14"/>
  <c r="AQ543" i="14"/>
  <c r="AQ415" i="14"/>
  <c r="AJ123" i="14"/>
  <c r="AI123" i="14"/>
  <c r="AM123" i="14" s="1"/>
  <c r="AI644" i="14"/>
  <c r="AG644" i="14"/>
  <c r="AE892" i="14"/>
  <c r="AM892" i="14"/>
  <c r="T38" i="15"/>
  <c r="AC38" i="15" s="1"/>
  <c r="T26" i="15"/>
  <c r="AC26" i="15" s="1"/>
  <c r="T5" i="15"/>
  <c r="AC5" i="15" s="1"/>
  <c r="AE546" i="14"/>
  <c r="AM546" i="14"/>
  <c r="AI18" i="15"/>
  <c r="AH18" i="15"/>
  <c r="AE497" i="14"/>
  <c r="AM497" i="14"/>
  <c r="AI794" i="14"/>
  <c r="AM794" i="14" s="1"/>
  <c r="AJ794" i="14"/>
  <c r="AK649" i="14"/>
  <c r="AK765" i="14"/>
  <c r="AK762" i="14"/>
  <c r="AK880" i="14"/>
  <c r="AK622" i="14"/>
  <c r="AK79" i="14"/>
  <c r="AK409" i="14"/>
  <c r="AK362" i="14"/>
  <c r="AK268" i="14"/>
  <c r="AK212" i="14"/>
  <c r="AK200" i="14"/>
  <c r="AK83" i="14"/>
  <c r="AK17" i="14"/>
  <c r="AI273" i="14"/>
  <c r="AI884" i="14"/>
  <c r="AG884" i="14"/>
  <c r="AJ331" i="14"/>
  <c r="AG331" i="14"/>
  <c r="AI331" i="14"/>
  <c r="AM331" i="14" s="1"/>
  <c r="AE851" i="14"/>
  <c r="AM851" i="14"/>
  <c r="AE377" i="14"/>
  <c r="AM377" i="14"/>
  <c r="AE190" i="14"/>
  <c r="AM190" i="14"/>
  <c r="AI646" i="14"/>
  <c r="AM646" i="14" s="1"/>
  <c r="AG646" i="14"/>
  <c r="AE182" i="14"/>
  <c r="AM182" i="14"/>
  <c r="AE657" i="14"/>
  <c r="AM657" i="14"/>
  <c r="AQ652" i="14"/>
  <c r="AE1037" i="14"/>
  <c r="AM1037" i="14"/>
  <c r="AE280" i="14"/>
  <c r="AM280" i="14"/>
  <c r="AE614" i="14"/>
  <c r="AQ614" i="14" s="1"/>
  <c r="AE894" i="14"/>
  <c r="AM894" i="14"/>
  <c r="AH10" i="15"/>
  <c r="AI10" i="15"/>
  <c r="AJ317" i="14"/>
  <c r="AI317" i="14"/>
  <c r="AM317" i="14" s="1"/>
  <c r="AI801" i="14"/>
  <c r="AJ770" i="14"/>
  <c r="AI770" i="14"/>
  <c r="AD4" i="15"/>
  <c r="AF4" i="15"/>
  <c r="AG4" i="15"/>
  <c r="Y4" i="15"/>
  <c r="H37" i="3"/>
  <c r="AH33" i="14"/>
  <c r="AG33" i="14" s="1"/>
  <c r="AH764" i="14"/>
  <c r="AG764" i="14" s="1"/>
  <c r="AH655" i="14"/>
  <c r="AG655" i="14" s="1"/>
  <c r="AH765" i="14"/>
  <c r="AH65" i="14"/>
  <c r="AG65" i="14" s="1"/>
  <c r="AH194" i="14"/>
  <c r="AG194" i="14" s="1"/>
  <c r="AH358" i="14"/>
  <c r="AG358" i="14" s="1"/>
  <c r="AH461" i="14"/>
  <c r="AG461" i="14" s="1"/>
  <c r="AH357" i="14"/>
  <c r="AG357" i="14" s="1"/>
  <c r="AH374" i="14"/>
  <c r="AG374" i="14" s="1"/>
  <c r="AH738" i="14"/>
  <c r="AG738" i="14" s="1"/>
  <c r="AH862" i="14"/>
  <c r="AG862" i="14" s="1"/>
  <c r="AI14" i="15"/>
  <c r="AH14" i="15"/>
  <c r="AL14" i="15" l="1"/>
  <c r="AL18" i="15"/>
  <c r="AE794" i="14"/>
  <c r="AQ794" i="14" s="1"/>
  <c r="AQ851" i="14"/>
  <c r="AQ1037" i="14"/>
  <c r="AQ190" i="14"/>
  <c r="AE331" i="14"/>
  <c r="AQ331" i="14" s="1"/>
  <c r="AQ280" i="14"/>
  <c r="AQ497" i="14"/>
  <c r="AQ377" i="14"/>
  <c r="AQ546" i="14"/>
  <c r="AQ528" i="14"/>
  <c r="AI268" i="14"/>
  <c r="AM268" i="14" s="1"/>
  <c r="AG268" i="14"/>
  <c r="AJ268" i="14"/>
  <c r="AG649" i="14"/>
  <c r="AI649" i="14"/>
  <c r="AM649" i="14" s="1"/>
  <c r="AH4" i="15"/>
  <c r="AI4" i="15"/>
  <c r="AE770" i="14"/>
  <c r="AM770" i="14"/>
  <c r="AE317" i="14"/>
  <c r="AQ317" i="14" s="1"/>
  <c r="AL10" i="15"/>
  <c r="AQ182" i="14"/>
  <c r="AE884" i="14"/>
  <c r="AM884" i="14"/>
  <c r="AJ83" i="14"/>
  <c r="AI83" i="14"/>
  <c r="AI362" i="14"/>
  <c r="AJ362" i="14"/>
  <c r="AG880" i="14"/>
  <c r="AI880" i="14"/>
  <c r="AK876" i="14"/>
  <c r="AK618" i="14"/>
  <c r="AK539" i="14"/>
  <c r="AK1093" i="14"/>
  <c r="AK508" i="14"/>
  <c r="AK242" i="14"/>
  <c r="AK204" i="14"/>
  <c r="AK988" i="14"/>
  <c r="AK311" i="14"/>
  <c r="AK380" i="14"/>
  <c r="AG26" i="15"/>
  <c r="AF26" i="15"/>
  <c r="AD26" i="15"/>
  <c r="Y26" i="15"/>
  <c r="AI17" i="14"/>
  <c r="AJ17" i="14"/>
  <c r="AI622" i="14"/>
  <c r="AG622" i="14"/>
  <c r="AE273" i="14"/>
  <c r="AM273" i="14"/>
  <c r="AI762" i="14"/>
  <c r="Y38" i="15"/>
  <c r="AF38" i="15"/>
  <c r="AG38" i="15"/>
  <c r="AD38" i="15"/>
  <c r="AE644" i="14"/>
  <c r="AM644" i="14"/>
  <c r="AD5" i="15"/>
  <c r="Y5" i="15"/>
  <c r="AG5" i="15"/>
  <c r="AF5" i="15"/>
  <c r="AG200" i="14"/>
  <c r="AJ200" i="14"/>
  <c r="AI200" i="14"/>
  <c r="AM200" i="14" s="1"/>
  <c r="AJ409" i="14"/>
  <c r="AG409" i="14"/>
  <c r="AI409" i="14"/>
  <c r="H38" i="3"/>
  <c r="AH56" i="14"/>
  <c r="AG56" i="14" s="1"/>
  <c r="AH492" i="14"/>
  <c r="AG492" i="14" s="1"/>
  <c r="AH477" i="14"/>
  <c r="AG477" i="14" s="1"/>
  <c r="AH534" i="14"/>
  <c r="AG534" i="14" s="1"/>
  <c r="AH647" i="14"/>
  <c r="AG647" i="14" s="1"/>
  <c r="AH770" i="14"/>
  <c r="AG770" i="14" s="1"/>
  <c r="AH402" i="14"/>
  <c r="AG402" i="14" s="1"/>
  <c r="AH288" i="14"/>
  <c r="AG288" i="14" s="1"/>
  <c r="AH275" i="14"/>
  <c r="AG275" i="14" s="1"/>
  <c r="AH963" i="14"/>
  <c r="AG963" i="14" s="1"/>
  <c r="AH1014" i="14"/>
  <c r="AG1014" i="14" s="1"/>
  <c r="AH305" i="14"/>
  <c r="AG305" i="14" s="1"/>
  <c r="AH359" i="14"/>
  <c r="AG359" i="14" s="1"/>
  <c r="AE801" i="14"/>
  <c r="AM801" i="14"/>
  <c r="AQ894" i="14"/>
  <c r="AQ657" i="14"/>
  <c r="AE646" i="14"/>
  <c r="AQ646" i="14" s="1"/>
  <c r="AI212" i="14"/>
  <c r="AI79" i="14"/>
  <c r="AM79" i="14" s="1"/>
  <c r="AJ79" i="14"/>
  <c r="AI765" i="14"/>
  <c r="AG765" i="14"/>
  <c r="AJ765" i="14"/>
  <c r="AQ892" i="14"/>
  <c r="AE123" i="14"/>
  <c r="AQ123" i="14" s="1"/>
  <c r="AQ899" i="14"/>
  <c r="AQ273" i="14" l="1"/>
  <c r="AQ770" i="14"/>
  <c r="AE649" i="14"/>
  <c r="AQ649" i="14" s="1"/>
  <c r="AE79" i="14"/>
  <c r="AQ79" i="14" s="1"/>
  <c r="AE268" i="14"/>
  <c r="AQ268" i="14" s="1"/>
  <c r="AE200" i="14"/>
  <c r="AQ200" i="14" s="1"/>
  <c r="AQ644" i="14"/>
  <c r="AQ884" i="14"/>
  <c r="AE762" i="14"/>
  <c r="AM762" i="14"/>
  <c r="AI26" i="15"/>
  <c r="AH26" i="15"/>
  <c r="AI539" i="14"/>
  <c r="AJ539" i="14"/>
  <c r="AE880" i="14"/>
  <c r="AM880" i="14"/>
  <c r="AE362" i="14"/>
  <c r="AM362" i="14"/>
  <c r="AE212" i="14"/>
  <c r="AM212" i="14"/>
  <c r="AJ380" i="14"/>
  <c r="AI380" i="14"/>
  <c r="AI618" i="14"/>
  <c r="AJ618" i="14"/>
  <c r="AG618" i="14"/>
  <c r="AE83" i="14"/>
  <c r="AM83" i="14"/>
  <c r="AQ801" i="14"/>
  <c r="AE409" i="14"/>
  <c r="AM409" i="14"/>
  <c r="AH5" i="15"/>
  <c r="AI5" i="15"/>
  <c r="AE17" i="14"/>
  <c r="AM17" i="14"/>
  <c r="AJ311" i="14"/>
  <c r="AI311" i="14"/>
  <c r="AM311" i="14" s="1"/>
  <c r="AG508" i="14"/>
  <c r="AI508" i="14"/>
  <c r="AM508" i="14" s="1"/>
  <c r="AI876" i="14"/>
  <c r="AE765" i="14"/>
  <c r="AM765" i="14"/>
  <c r="AH38" i="15"/>
  <c r="AI38" i="15"/>
  <c r="AE622" i="14"/>
  <c r="AM622" i="14"/>
  <c r="AI204" i="14"/>
  <c r="AJ204" i="14"/>
  <c r="H39" i="3"/>
  <c r="AH389" i="14"/>
  <c r="AG389" i="14" s="1"/>
  <c r="AH329" i="14"/>
  <c r="AG329" i="14" s="1"/>
  <c r="AH99" i="14"/>
  <c r="AG99" i="14" s="1"/>
  <c r="AH766" i="14"/>
  <c r="AG766" i="14" s="1"/>
  <c r="AH257" i="14"/>
  <c r="AG257" i="14" s="1"/>
  <c r="AH807" i="14"/>
  <c r="AG807" i="14" s="1"/>
  <c r="AH909" i="14"/>
  <c r="AG909" i="14" s="1"/>
  <c r="AH802" i="14"/>
  <c r="AG802" i="14" s="1"/>
  <c r="AH806" i="14"/>
  <c r="AG806" i="14" s="1"/>
  <c r="AH907" i="14"/>
  <c r="AG907" i="14" s="1"/>
  <c r="AH616" i="14"/>
  <c r="AG616" i="14" s="1"/>
  <c r="AH238" i="14"/>
  <c r="AG238" i="14" s="1"/>
  <c r="AH462" i="14"/>
  <c r="AG462" i="14" s="1"/>
  <c r="AH239" i="14"/>
  <c r="AG239" i="14" s="1"/>
  <c r="AH135" i="14"/>
  <c r="AG135" i="14" s="1"/>
  <c r="AH863" i="14"/>
  <c r="AG863" i="14" s="1"/>
  <c r="AH985" i="14"/>
  <c r="AG985" i="14" s="1"/>
  <c r="AH375" i="14"/>
  <c r="AG375" i="14" s="1"/>
  <c r="AH822" i="14"/>
  <c r="AG822" i="14" s="1"/>
  <c r="AH823" i="14"/>
  <c r="AG823" i="14" s="1"/>
  <c r="AH1043" i="14"/>
  <c r="AG1043" i="14" s="1"/>
  <c r="AH203" i="14"/>
  <c r="AG203" i="14" s="1"/>
  <c r="AI242" i="14"/>
  <c r="AJ242" i="14"/>
  <c r="AI988" i="14"/>
  <c r="AI1093" i="14"/>
  <c r="AM1093" i="14" s="1"/>
  <c r="AK605" i="14"/>
  <c r="AK612" i="14"/>
  <c r="AK208" i="14"/>
  <c r="AK81" i="14"/>
  <c r="AK414" i="14"/>
  <c r="AK694" i="14"/>
  <c r="AK1006" i="14"/>
  <c r="AK197" i="14"/>
  <c r="AK125" i="14"/>
  <c r="AK138" i="14"/>
  <c r="AK59" i="14"/>
  <c r="AL4" i="15"/>
  <c r="AL26" i="15" l="1"/>
  <c r="AL5" i="15"/>
  <c r="AQ765" i="14"/>
  <c r="AE311" i="14"/>
  <c r="AQ311" i="14" s="1"/>
  <c r="AQ622" i="14"/>
  <c r="AE508" i="14"/>
  <c r="AQ508" i="14" s="1"/>
  <c r="AQ17" i="14"/>
  <c r="AQ362" i="14"/>
  <c r="AQ762" i="14"/>
  <c r="AQ409" i="14"/>
  <c r="AJ59" i="14"/>
  <c r="AI59" i="14"/>
  <c r="AM59" i="14" s="1"/>
  <c r="AI1006" i="14"/>
  <c r="AG1006" i="14"/>
  <c r="AE380" i="14"/>
  <c r="AM380" i="14"/>
  <c r="AE204" i="14"/>
  <c r="AM204" i="14"/>
  <c r="AI694" i="14"/>
  <c r="AJ694" i="14"/>
  <c r="AG694" i="14"/>
  <c r="AG414" i="14"/>
  <c r="AI414" i="14"/>
  <c r="AJ414" i="14"/>
  <c r="AI605" i="14"/>
  <c r="AG605" i="14"/>
  <c r="AE242" i="14"/>
  <c r="AM242" i="14"/>
  <c r="AJ208" i="14"/>
  <c r="AI208" i="14"/>
  <c r="AJ138" i="14"/>
  <c r="AG138" i="14"/>
  <c r="AI138" i="14"/>
  <c r="AG612" i="14"/>
  <c r="AI612" i="14"/>
  <c r="H40" i="3"/>
  <c r="AH539" i="14"/>
  <c r="AG539" i="14" s="1"/>
  <c r="AH937" i="14"/>
  <c r="AG937" i="14" s="1"/>
  <c r="AH190" i="14"/>
  <c r="AG190" i="14" s="1"/>
  <c r="AH636" i="14"/>
  <c r="AG636" i="14" s="1"/>
  <c r="AH609" i="14"/>
  <c r="AG609" i="14" s="1"/>
  <c r="AH438" i="14"/>
  <c r="AG438" i="14" s="1"/>
  <c r="AH874" i="14"/>
  <c r="AG874" i="14" s="1"/>
  <c r="AH480" i="14"/>
  <c r="AG480" i="14" s="1"/>
  <c r="AH535" i="14"/>
  <c r="AG535" i="14" s="1"/>
  <c r="AH771" i="14"/>
  <c r="AG771" i="14" s="1"/>
  <c r="AH1093" i="14"/>
  <c r="AG1093" i="14" s="1"/>
  <c r="AH620" i="14"/>
  <c r="AG620" i="14" s="1"/>
  <c r="AH942" i="14"/>
  <c r="AG942" i="14" s="1"/>
  <c r="AH89" i="14"/>
  <c r="AG89" i="14" s="1"/>
  <c r="AH497" i="14"/>
  <c r="AG497" i="14" s="1"/>
  <c r="AH619" i="14"/>
  <c r="AG619" i="14" s="1"/>
  <c r="AH885" i="14"/>
  <c r="AG885" i="14" s="1"/>
  <c r="AH306" i="14"/>
  <c r="AG306" i="14" s="1"/>
  <c r="AH307" i="14"/>
  <c r="AG307" i="14" s="1"/>
  <c r="AH793" i="14"/>
  <c r="AG793" i="14" s="1"/>
  <c r="AH624" i="14"/>
  <c r="AG624" i="14" s="1"/>
  <c r="AH12" i="14"/>
  <c r="AG12" i="14" s="1"/>
  <c r="AH163" i="14"/>
  <c r="AG163" i="14" s="1"/>
  <c r="AH463" i="14"/>
  <c r="AG463" i="14" s="1"/>
  <c r="AH894" i="14"/>
  <c r="AG894" i="14" s="1"/>
  <c r="AH376" i="14"/>
  <c r="AG376" i="14" s="1"/>
  <c r="AH630" i="14"/>
  <c r="AG630" i="14" s="1"/>
  <c r="AH406" i="14"/>
  <c r="AG406" i="14" s="1"/>
  <c r="AH360" i="14"/>
  <c r="AG360" i="14" s="1"/>
  <c r="AH164" i="14"/>
  <c r="AG164" i="14" s="1"/>
  <c r="AH420" i="14"/>
  <c r="AG420" i="14" s="1"/>
  <c r="AJ125" i="14"/>
  <c r="AI125" i="14"/>
  <c r="AJ197" i="14"/>
  <c r="AI197" i="14"/>
  <c r="AG81" i="14"/>
  <c r="AJ81" i="14"/>
  <c r="AI81" i="14"/>
  <c r="AE1093" i="14"/>
  <c r="AQ1093" i="14" s="1"/>
  <c r="AE988" i="14"/>
  <c r="AM988" i="14"/>
  <c r="AL38" i="15"/>
  <c r="AE876" i="14"/>
  <c r="AM876" i="14"/>
  <c r="AQ83" i="14"/>
  <c r="AE618" i="14"/>
  <c r="AM618" i="14"/>
  <c r="AQ212" i="14"/>
  <c r="AQ880" i="14"/>
  <c r="AE539" i="14"/>
  <c r="AM539" i="14"/>
  <c r="AQ618" i="14" l="1"/>
  <c r="AQ539" i="14"/>
  <c r="AQ242" i="14"/>
  <c r="AE59" i="14"/>
  <c r="AQ59" i="14" s="1"/>
  <c r="AQ204" i="14"/>
  <c r="AQ380" i="14"/>
  <c r="AQ988" i="14"/>
  <c r="AQ876" i="14"/>
  <c r="AE125" i="14"/>
  <c r="AM125" i="14"/>
  <c r="AE208" i="14"/>
  <c r="AM208" i="14"/>
  <c r="AE414" i="14"/>
  <c r="AM414" i="14"/>
  <c r="AE694" i="14"/>
  <c r="AM694" i="14"/>
  <c r="AE612" i="14"/>
  <c r="AM612" i="14"/>
  <c r="AE138" i="14"/>
  <c r="AM138" i="14"/>
  <c r="AE197" i="14"/>
  <c r="AM197" i="14"/>
  <c r="AE81" i="14"/>
  <c r="AM81" i="14"/>
  <c r="H41" i="3"/>
  <c r="AH641" i="14"/>
  <c r="AG641" i="14" s="1"/>
  <c r="AH1057" i="14"/>
  <c r="AG1057" i="14" s="1"/>
  <c r="AH994" i="14"/>
  <c r="AG994" i="14" s="1"/>
  <c r="AH772" i="14"/>
  <c r="AG772" i="14" s="1"/>
  <c r="AH543" i="14"/>
  <c r="AG543" i="14" s="1"/>
  <c r="AH126" i="14"/>
  <c r="AG126" i="14" s="1"/>
  <c r="AH282" i="14"/>
  <c r="AG282" i="14" s="1"/>
  <c r="AH653" i="14"/>
  <c r="AG653" i="14" s="1"/>
  <c r="AH215" i="14"/>
  <c r="AG215" i="14" s="1"/>
  <c r="AH610" i="14"/>
  <c r="AG610" i="14" s="1"/>
  <c r="AH485" i="14"/>
  <c r="AG485" i="14" s="1"/>
  <c r="AH481" i="14"/>
  <c r="AG481" i="14" s="1"/>
  <c r="AH642" i="14"/>
  <c r="AG642" i="14" s="1"/>
  <c r="AH939" i="14"/>
  <c r="AG939" i="14" s="1"/>
  <c r="AH621" i="14"/>
  <c r="AG621" i="14" s="1"/>
  <c r="AH390" i="14"/>
  <c r="AG390" i="14" s="1"/>
  <c r="AH761" i="14"/>
  <c r="AG761" i="14" s="1"/>
  <c r="AH489" i="14"/>
  <c r="AG489" i="14" s="1"/>
  <c r="AH940" i="14"/>
  <c r="AG940" i="14" s="1"/>
  <c r="AH606" i="14"/>
  <c r="AG606" i="14" s="1"/>
  <c r="AH555" i="14"/>
  <c r="AG555" i="14" s="1"/>
  <c r="AH165" i="14"/>
  <c r="AG165" i="14" s="1"/>
  <c r="AH153" i="14"/>
  <c r="AG153" i="14" s="1"/>
  <c r="AH589" i="14"/>
  <c r="AG589" i="14" s="1"/>
  <c r="AH503" i="14"/>
  <c r="AG503" i="14" s="1"/>
  <c r="AH900" i="14"/>
  <c r="AG900" i="14" s="1"/>
  <c r="AH308" i="14"/>
  <c r="AG308" i="14" s="1"/>
  <c r="AH986" i="14"/>
  <c r="AG986" i="14" s="1"/>
  <c r="AH67" i="14"/>
  <c r="AG67" i="14" s="1"/>
  <c r="AH166" i="14"/>
  <c r="AG166" i="14" s="1"/>
  <c r="AH631" i="14"/>
  <c r="AG631" i="14" s="1"/>
  <c r="AH502" i="14"/>
  <c r="AG502" i="14" s="1"/>
  <c r="AH271" i="14"/>
  <c r="AG271" i="14" s="1"/>
  <c r="AE605" i="14"/>
  <c r="AM605" i="14"/>
  <c r="AE1006" i="14"/>
  <c r="AM1006" i="14"/>
  <c r="AQ612" i="14" l="1"/>
  <c r="AQ125" i="14"/>
  <c r="AQ1006" i="14"/>
  <c r="AQ197" i="14"/>
  <c r="AQ414" i="14"/>
  <c r="H42" i="3"/>
  <c r="AH758" i="14"/>
  <c r="AG758" i="14" s="1"/>
  <c r="AH258" i="14"/>
  <c r="AG258" i="14" s="1"/>
  <c r="AH1061" i="14"/>
  <c r="AG1061" i="14" s="1"/>
  <c r="AH43" i="14"/>
  <c r="AG43" i="14" s="1"/>
  <c r="AH108" i="14"/>
  <c r="AG108" i="14" s="1"/>
  <c r="AH385" i="14"/>
  <c r="AG385" i="14" s="1"/>
  <c r="AH37" i="14"/>
  <c r="AG37" i="14" s="1"/>
  <c r="AH149" i="14"/>
  <c r="AG149" i="14" s="1"/>
  <c r="AH266" i="14"/>
  <c r="AG266" i="14" s="1"/>
  <c r="AH112" i="14"/>
  <c r="AG112" i="14" s="1"/>
  <c r="AH265" i="14"/>
  <c r="AG265" i="14" s="1"/>
  <c r="AH536" i="14"/>
  <c r="AG536" i="14" s="1"/>
  <c r="AH1095" i="14"/>
  <c r="AG1095" i="14" s="1"/>
  <c r="AH767" i="14"/>
  <c r="AG767" i="14" s="1"/>
  <c r="AH773" i="14"/>
  <c r="AG773" i="14" s="1"/>
  <c r="AH540" i="14"/>
  <c r="AG540" i="14" s="1"/>
  <c r="AH504" i="14"/>
  <c r="AG504" i="14" s="1"/>
  <c r="AH309" i="14"/>
  <c r="AG309" i="14" s="1"/>
  <c r="AH740" i="14"/>
  <c r="AG740" i="14" s="1"/>
  <c r="AH519" i="14"/>
  <c r="AG519" i="14" s="1"/>
  <c r="AH349" i="14"/>
  <c r="AG349" i="14" s="1"/>
  <c r="AH1069" i="14"/>
  <c r="AG1069" i="14" s="1"/>
  <c r="AH520" i="14"/>
  <c r="AG520" i="14" s="1"/>
  <c r="AH987" i="14"/>
  <c r="AG987" i="14" s="1"/>
  <c r="AH29" i="14"/>
  <c r="AG29" i="14" s="1"/>
  <c r="AH741" i="14"/>
  <c r="AG741" i="14" s="1"/>
  <c r="AH739" i="14"/>
  <c r="AG739" i="14" s="1"/>
  <c r="AH104" i="14"/>
  <c r="AG104" i="14" s="1"/>
  <c r="AH632" i="14"/>
  <c r="AG632" i="14" s="1"/>
  <c r="AH934" i="14"/>
  <c r="AG934" i="14" s="1"/>
  <c r="AQ605" i="14"/>
  <c r="AQ81" i="14"/>
  <c r="AQ138" i="14"/>
  <c r="AQ694" i="14"/>
  <c r="AQ208" i="14"/>
  <c r="H43" i="3" l="1"/>
  <c r="AH482" i="14"/>
  <c r="AG482" i="14" s="1"/>
  <c r="AH881" i="14"/>
  <c r="AG881" i="14" s="1"/>
  <c r="AH398" i="14"/>
  <c r="AG398" i="14" s="1"/>
  <c r="AH157" i="14"/>
  <c r="AG157" i="14" s="1"/>
  <c r="AH133" i="14"/>
  <c r="AG133" i="14" s="1"/>
  <c r="AH1058" i="14"/>
  <c r="AG1058" i="14" s="1"/>
  <c r="AH34" i="14"/>
  <c r="AG34" i="14" s="1"/>
  <c r="AH310" i="14"/>
  <c r="AG310" i="14" s="1"/>
  <c r="AH242" i="14"/>
  <c r="AG242" i="14" s="1"/>
  <c r="AH988" i="14"/>
  <c r="AG988" i="14" s="1"/>
  <c r="AH241" i="14"/>
  <c r="AG241" i="14" s="1"/>
  <c r="AH521" i="14"/>
  <c r="AG521" i="14" s="1"/>
  <c r="AH625" i="14"/>
  <c r="AG625" i="14" s="1"/>
  <c r="AH445" i="14"/>
  <c r="AG445" i="14" s="1"/>
  <c r="AH222" i="14"/>
  <c r="AG222" i="14" s="1"/>
  <c r="AH522" i="14"/>
  <c r="AG522" i="14" s="1"/>
  <c r="AH240" i="14"/>
  <c r="AG240" i="14" s="1"/>
  <c r="AH989" i="14"/>
  <c r="AG989" i="14" s="1"/>
  <c r="AH864" i="14"/>
  <c r="AG864" i="14" s="1"/>
  <c r="H44" i="3" l="1"/>
  <c r="AH386" i="14"/>
  <c r="AG386" i="14" s="1"/>
  <c r="AH531" i="14"/>
  <c r="AG531" i="14" s="1"/>
  <c r="AH160" i="14"/>
  <c r="AG160" i="14" s="1"/>
  <c r="AH486" i="14"/>
  <c r="AG486" i="14" s="1"/>
  <c r="AH800" i="14"/>
  <c r="AG800" i="14" s="1"/>
  <c r="AH798" i="14"/>
  <c r="AG798" i="14" s="1"/>
  <c r="AH635" i="14"/>
  <c r="AG635" i="14" s="1"/>
  <c r="AH129" i="14"/>
  <c r="AG129" i="14" s="1"/>
  <c r="AH878" i="14"/>
  <c r="AG878" i="14" s="1"/>
  <c r="AH637" i="14"/>
  <c r="AG637" i="14" s="1"/>
  <c r="AH892" i="14"/>
  <c r="AG892" i="14" s="1"/>
  <c r="AH656" i="14"/>
  <c r="AG656" i="14" s="1"/>
  <c r="AH886" i="14"/>
  <c r="AG886" i="14" s="1"/>
  <c r="AH590" i="14"/>
  <c r="AG590" i="14" s="1"/>
  <c r="AH964" i="14"/>
  <c r="AG964" i="14" s="1"/>
  <c r="AH990" i="14"/>
  <c r="AG990" i="14" s="1"/>
  <c r="AH204" i="14"/>
  <c r="AG204" i="14" s="1"/>
  <c r="AH361" i="14"/>
  <c r="AG361" i="14" s="1"/>
  <c r="AH865" i="14"/>
  <c r="AG865" i="14" s="1"/>
  <c r="AH556" i="14"/>
  <c r="AG556" i="14" s="1"/>
  <c r="AH678" i="14"/>
  <c r="AG678" i="14" s="1"/>
  <c r="AH377" i="14"/>
  <c r="AG377" i="14" s="1"/>
  <c r="AH298" i="14"/>
  <c r="AG298" i="14" s="1"/>
  <c r="AH223" i="14"/>
  <c r="AG223" i="14" s="1"/>
  <c r="AH524" i="14"/>
  <c r="AG524" i="14" s="1"/>
  <c r="AH421" i="14"/>
  <c r="AG421" i="14" s="1"/>
  <c r="AH523" i="14"/>
  <c r="AG523" i="14" s="1"/>
  <c r="AH866" i="14"/>
  <c r="AG866" i="14" s="1"/>
  <c r="H45" i="3" l="1"/>
  <c r="AH799" i="14"/>
  <c r="AG799" i="14" s="1"/>
  <c r="AH261" i="14"/>
  <c r="AG261" i="14" s="1"/>
  <c r="AH487" i="14"/>
  <c r="AG487" i="14" s="1"/>
  <c r="AH395" i="14"/>
  <c r="AG395" i="14" s="1"/>
  <c r="AH394" i="14"/>
  <c r="AG394" i="14" s="1"/>
  <c r="AH808" i="14"/>
  <c r="AG808" i="14" s="1"/>
  <c r="AH148" i="14"/>
  <c r="AG148" i="14" s="1"/>
  <c r="AH887" i="14"/>
  <c r="AG887" i="14" s="1"/>
  <c r="AH283" i="14"/>
  <c r="AG283" i="14" s="1"/>
  <c r="AH494" i="14"/>
  <c r="AG494" i="14" s="1"/>
  <c r="AH493" i="14"/>
  <c r="AG493" i="14" s="1"/>
  <c r="AH762" i="14"/>
  <c r="AG762" i="14" s="1"/>
  <c r="AH867" i="14"/>
  <c r="AG867" i="14" s="1"/>
  <c r="AH243" i="14"/>
  <c r="AG243" i="14" s="1"/>
  <c r="AH195" i="14"/>
  <c r="AG195" i="14" s="1"/>
  <c r="AH825" i="14"/>
  <c r="AG825" i="14" s="1"/>
  <c r="AH337" i="14"/>
  <c r="AG337" i="14" s="1"/>
  <c r="AH743" i="14"/>
  <c r="AG743" i="14" s="1"/>
  <c r="AH824" i="14"/>
  <c r="AG824" i="14" s="1"/>
  <c r="AH591" i="14"/>
  <c r="AG591" i="14" s="1"/>
  <c r="AH61" i="14"/>
  <c r="AG61" i="14" s="1"/>
  <c r="AH742" i="14"/>
  <c r="AG742" i="14" s="1"/>
  <c r="AH936" i="14"/>
  <c r="AG936" i="14" s="1"/>
  <c r="AH82" i="14"/>
  <c r="AG82" i="14" s="1"/>
  <c r="AH205" i="14"/>
  <c r="AG205" i="14" s="1"/>
  <c r="AH154" i="14"/>
  <c r="AG154" i="14" s="1"/>
  <c r="AH935" i="14"/>
  <c r="AG935" i="14" s="1"/>
  <c r="AH868" i="14"/>
  <c r="AG868" i="14" s="1"/>
  <c r="H46" i="3" l="1"/>
  <c r="AH648" i="14"/>
  <c r="AG648" i="14" s="1"/>
  <c r="AH888" i="14"/>
  <c r="AG888" i="14" s="1"/>
  <c r="AH188" i="14"/>
  <c r="AG188" i="14" s="1"/>
  <c r="AH127" i="14"/>
  <c r="AG127" i="14" s="1"/>
  <c r="AH45" i="14"/>
  <c r="AG45" i="14" s="1"/>
  <c r="AH139" i="14"/>
  <c r="AG139" i="14" s="1"/>
  <c r="AH745" i="14"/>
  <c r="AG745" i="14" s="1"/>
  <c r="AH276" i="14"/>
  <c r="AG276" i="14" s="1"/>
  <c r="AH423" i="14"/>
  <c r="AG423" i="14" s="1"/>
  <c r="AH424" i="14"/>
  <c r="AG424" i="14" s="1"/>
  <c r="AH870" i="14"/>
  <c r="AG870" i="14" s="1"/>
  <c r="AH422" i="14"/>
  <c r="AG422" i="14" s="1"/>
  <c r="AH679" i="14"/>
  <c r="AG679" i="14" s="1"/>
  <c r="AH991" i="14"/>
  <c r="AG991" i="14" s="1"/>
  <c r="AH744" i="14"/>
  <c r="AG744" i="14" s="1"/>
  <c r="AH1089" i="14"/>
  <c r="AG1089" i="14" s="1"/>
  <c r="AH378" i="14"/>
  <c r="AG378" i="14" s="1"/>
  <c r="AH869" i="14"/>
  <c r="AG869" i="14" s="1"/>
  <c r="AH1044" i="14"/>
  <c r="AG1044" i="14" s="1"/>
  <c r="AH379" i="14"/>
  <c r="AG379" i="14" s="1"/>
  <c r="H47" i="3" l="1"/>
  <c r="AH638" i="14"/>
  <c r="AG638" i="14" s="1"/>
  <c r="AH801" i="14"/>
  <c r="AG801" i="14" s="1"/>
  <c r="AH643" i="14"/>
  <c r="AG643" i="14" s="1"/>
  <c r="AH399" i="14"/>
  <c r="AG399" i="14" s="1"/>
  <c r="AH87" i="14"/>
  <c r="AG87" i="14" s="1"/>
  <c r="AH134" i="14"/>
  <c r="AG134" i="14" s="1"/>
  <c r="AH115" i="14"/>
  <c r="AG115" i="14" s="1"/>
  <c r="AH350" i="14"/>
  <c r="AG350" i="14" s="1"/>
  <c r="AH1045" i="14"/>
  <c r="AG1045" i="14" s="1"/>
  <c r="AH425" i="14"/>
  <c r="AG425" i="14" s="1"/>
  <c r="AH826" i="14"/>
  <c r="AG826" i="14" s="1"/>
  <c r="AH993" i="14"/>
  <c r="AG993" i="14" s="1"/>
  <c r="AH1046" i="14"/>
  <c r="AG1046" i="14" s="1"/>
  <c r="AH992" i="14"/>
  <c r="AG992" i="14" s="1"/>
  <c r="AH446" i="14"/>
  <c r="AG446" i="14" s="1"/>
  <c r="H48" i="3" l="1"/>
  <c r="AH532" i="14"/>
  <c r="AG532" i="14" s="1"/>
  <c r="AH614" i="14"/>
  <c r="AG614" i="14" s="1"/>
  <c r="AH167" i="14"/>
  <c r="AG167" i="14" s="1"/>
  <c r="AH782" i="14"/>
  <c r="AG782" i="14" s="1"/>
  <c r="AH1047" i="14"/>
  <c r="AG1047" i="14" s="1"/>
  <c r="AH965" i="14"/>
  <c r="AG965" i="14" s="1"/>
  <c r="AH746" i="14"/>
  <c r="AG746" i="14" s="1"/>
  <c r="AH3" i="14"/>
  <c r="AG3" i="14" s="1"/>
  <c r="AH206" i="14"/>
  <c r="AG206" i="14" s="1"/>
  <c r="AH464" i="14"/>
  <c r="AG464" i="14" s="1"/>
  <c r="AH827" i="14"/>
  <c r="AG827" i="14" s="1"/>
  <c r="AH1070" i="14"/>
  <c r="AG1070" i="14" s="1"/>
  <c r="AH426" i="14"/>
  <c r="AG426" i="14" s="1"/>
  <c r="H49" i="3" l="1"/>
  <c r="AH35" i="14"/>
  <c r="AG35" i="14" s="1"/>
  <c r="AH186" i="14"/>
  <c r="AG186" i="14" s="1"/>
  <c r="AH875" i="14"/>
  <c r="AG875" i="14" s="1"/>
  <c r="AH208" i="14"/>
  <c r="AG208" i="14" s="1"/>
  <c r="AH465" i="14"/>
  <c r="AG465" i="14" s="1"/>
  <c r="AH901" i="14"/>
  <c r="AG901" i="14" s="1"/>
  <c r="AH24" i="14"/>
  <c r="AG24" i="14" s="1"/>
  <c r="AH209" i="14"/>
  <c r="AG209" i="14" s="1"/>
  <c r="AH207" i="14"/>
  <c r="AG207" i="14" s="1"/>
  <c r="AH593" i="14"/>
  <c r="AG593" i="14" s="1"/>
  <c r="AH177" i="14"/>
  <c r="AG177" i="14" s="1"/>
  <c r="AH1048" i="14"/>
  <c r="AG1048" i="14" s="1"/>
  <c r="AH747" i="14"/>
  <c r="AG747" i="14" s="1"/>
  <c r="AH592" i="14"/>
  <c r="AG592" i="14" s="1"/>
  <c r="AH1049" i="14"/>
  <c r="AG1049" i="14" s="1"/>
  <c r="AH895" i="14"/>
  <c r="AG895" i="14" s="1"/>
  <c r="AH362" i="14"/>
  <c r="AG362" i="14" s="1"/>
  <c r="AH272" i="14"/>
  <c r="AG272" i="14" s="1"/>
  <c r="AH1015" i="14"/>
  <c r="AG1015" i="14" s="1"/>
  <c r="H50" i="3" l="1"/>
  <c r="AH432" i="14"/>
  <c r="AG432" i="14" s="1"/>
  <c r="AH774" i="14"/>
  <c r="AG774" i="14" s="1"/>
  <c r="AH594" i="14"/>
  <c r="AG594" i="14" s="1"/>
  <c r="AH210" i="14"/>
  <c r="AG210" i="14" s="1"/>
  <c r="AH467" i="14"/>
  <c r="AG467" i="14" s="1"/>
  <c r="AH245" i="14"/>
  <c r="AG245" i="14" s="1"/>
  <c r="AH447" i="14"/>
  <c r="AG447" i="14" s="1"/>
  <c r="AH468" i="14"/>
  <c r="AG468" i="14" s="1"/>
  <c r="AH278" i="14"/>
  <c r="AG278" i="14" s="1"/>
  <c r="AH469" i="14"/>
  <c r="AG469" i="14" s="1"/>
  <c r="AH902" i="14"/>
  <c r="AG902" i="14" s="1"/>
  <c r="AH75" i="14"/>
  <c r="AG75" i="14" s="1"/>
  <c r="AH277" i="14"/>
  <c r="AG277" i="14" s="1"/>
  <c r="AH299" i="14"/>
  <c r="AG299" i="14" s="1"/>
  <c r="AH178" i="14"/>
  <c r="AG178" i="14" s="1"/>
  <c r="AH749" i="14"/>
  <c r="AG749" i="14" s="1"/>
  <c r="AH179" i="14"/>
  <c r="AG179" i="14" s="1"/>
  <c r="AH748" i="14"/>
  <c r="AG748" i="14" s="1"/>
  <c r="AH466" i="14"/>
  <c r="AG466" i="14" s="1"/>
  <c r="AH1016" i="14"/>
  <c r="AG1016" i="14" s="1"/>
  <c r="AH244" i="14"/>
  <c r="AG244" i="14" s="1"/>
  <c r="AH351" i="14"/>
  <c r="AG351" i="14" s="1"/>
  <c r="H51" i="3" l="1"/>
  <c r="AH30" i="14"/>
  <c r="AG30" i="14" s="1"/>
  <c r="AH604" i="14"/>
  <c r="AG604" i="14" s="1"/>
  <c r="AH537" i="14"/>
  <c r="AG537" i="14" s="1"/>
  <c r="AH505" i="14"/>
  <c r="AG505" i="14" s="1"/>
  <c r="AH279" i="14"/>
  <c r="AG279" i="14" s="1"/>
  <c r="AH196" i="14"/>
  <c r="AG196" i="14" s="1"/>
  <c r="AH69" i="14"/>
  <c r="AG69" i="14" s="1"/>
  <c r="AH246" i="14"/>
  <c r="AG246" i="14" s="1"/>
  <c r="AH903" i="14"/>
  <c r="AG903" i="14" s="1"/>
  <c r="AH904" i="14"/>
  <c r="AG904" i="14" s="1"/>
  <c r="AH31" i="14"/>
  <c r="AG31" i="14" s="1"/>
  <c r="AH380" i="14"/>
  <c r="AG380" i="14" s="1"/>
  <c r="AH381" i="14"/>
  <c r="AG381" i="14" s="1"/>
  <c r="AH98" i="14"/>
  <c r="AG98" i="14" s="1"/>
  <c r="AH311" i="14"/>
  <c r="AG311" i="14" s="1"/>
  <c r="AH273" i="14"/>
  <c r="AG273" i="14" s="1"/>
  <c r="AH794" i="14"/>
  <c r="AG794" i="14" s="1"/>
  <c r="AH211" i="14"/>
  <c r="AG211" i="14" s="1"/>
  <c r="AH596" i="14"/>
  <c r="AG596" i="14" s="1"/>
  <c r="AH470" i="14"/>
  <c r="AG470" i="14" s="1"/>
  <c r="AH595" i="14"/>
  <c r="AG595" i="14" s="1"/>
  <c r="H52" i="3" l="1"/>
  <c r="AH218" i="14"/>
  <c r="AG218" i="14" s="1"/>
  <c r="AH5" i="14"/>
  <c r="AG5" i="14" s="1"/>
  <c r="AH657" i="14"/>
  <c r="AG657" i="14" s="1"/>
  <c r="AH66" i="14"/>
  <c r="AG66" i="14" s="1"/>
  <c r="AH120" i="14"/>
  <c r="AG120" i="14" s="1"/>
  <c r="AH313" i="14"/>
  <c r="AG313" i="14" s="1"/>
  <c r="AH247" i="14"/>
  <c r="AG247" i="14" s="1"/>
  <c r="AH680" i="14"/>
  <c r="AG680" i="14" s="1"/>
  <c r="AH950" i="14"/>
  <c r="AG950" i="14" s="1"/>
  <c r="AH122" i="14"/>
  <c r="AG122" i="14" s="1"/>
  <c r="AH248" i="14"/>
  <c r="AG248" i="14" s="1"/>
  <c r="AH79" i="14"/>
  <c r="AG79" i="14" s="1"/>
  <c r="AH338" i="14"/>
  <c r="AG338" i="14" s="1"/>
  <c r="AH828" i="14"/>
  <c r="AG828" i="14" s="1"/>
  <c r="AH212" i="14"/>
  <c r="AG212" i="14" s="1"/>
  <c r="AH1050" i="14"/>
  <c r="AG1050" i="14" s="1"/>
  <c r="AH382" i="14"/>
  <c r="AG382" i="14" s="1"/>
  <c r="AH448" i="14"/>
  <c r="AG448" i="14" s="1"/>
  <c r="AH997" i="14"/>
  <c r="AG997" i="14" s="1"/>
  <c r="AH1051" i="14"/>
  <c r="AG1051" i="14" s="1"/>
  <c r="AH1090" i="14"/>
  <c r="AG1090" i="14" s="1"/>
  <c r="AH11" i="14"/>
  <c r="AG11" i="14" s="1"/>
  <c r="AH121" i="14"/>
  <c r="AG121" i="14" s="1"/>
  <c r="AH557" i="14"/>
  <c r="AG557" i="14" s="1"/>
  <c r="AH312" i="14"/>
  <c r="AG312" i="14" s="1"/>
  <c r="H53" i="3" l="1"/>
  <c r="AH330" i="14"/>
  <c r="AG330" i="14" s="1"/>
  <c r="AH400" i="14"/>
  <c r="AG400" i="14" s="1"/>
  <c r="AH49" i="14"/>
  <c r="AG49" i="14" s="1"/>
  <c r="AH71" i="14"/>
  <c r="AG71" i="14" s="1"/>
  <c r="AH995" i="14"/>
  <c r="AG995" i="14" s="1"/>
  <c r="AH391" i="14"/>
  <c r="AG391" i="14" s="1"/>
  <c r="AH17" i="14"/>
  <c r="AG17" i="14" s="1"/>
  <c r="AH62" i="14"/>
  <c r="AG62" i="14" s="1"/>
  <c r="AH597" i="14"/>
  <c r="AG597" i="14" s="1"/>
  <c r="AH1052" i="14"/>
  <c r="AG1052" i="14" s="1"/>
  <c r="AH41" i="14"/>
  <c r="AG41" i="14" s="1"/>
  <c r="AH314" i="14"/>
  <c r="AG314" i="14" s="1"/>
  <c r="AH471" i="14"/>
  <c r="AG471" i="14" s="1"/>
  <c r="AH155" i="14"/>
  <c r="AG155" i="14" s="1"/>
  <c r="AH140" i="14"/>
  <c r="AG140" i="14" s="1"/>
  <c r="AH168" i="14"/>
  <c r="AG168" i="14" s="1"/>
  <c r="AH751" i="14"/>
  <c r="AG751" i="14" s="1"/>
  <c r="AH871" i="14"/>
  <c r="AG871" i="14" s="1"/>
  <c r="AH449" i="14"/>
  <c r="AG449" i="14" s="1"/>
  <c r="AH750" i="14"/>
  <c r="AG750" i="14" s="1"/>
  <c r="AH249" i="14"/>
  <c r="AG249" i="14" s="1"/>
  <c r="AH951" i="14"/>
  <c r="AG951" i="14" s="1"/>
  <c r="H54" i="3" l="1"/>
  <c r="AH876" i="14"/>
  <c r="AG876" i="14" s="1"/>
  <c r="AH401" i="14"/>
  <c r="AG401" i="14" s="1"/>
  <c r="AH51" i="14"/>
  <c r="AG51" i="14" s="1"/>
  <c r="AH94" i="14"/>
  <c r="AG94" i="14" s="1"/>
  <c r="AH123" i="14"/>
  <c r="AG123" i="14" s="1"/>
  <c r="AH180" i="14"/>
  <c r="AG180" i="14" s="1"/>
  <c r="AH506" i="14"/>
  <c r="AG506" i="14" s="1"/>
  <c r="AH599" i="14"/>
  <c r="AG599" i="14" s="1"/>
  <c r="AH1054" i="14"/>
  <c r="AG1054" i="14" s="1"/>
  <c r="AH872" i="14"/>
  <c r="AG872" i="14" s="1"/>
  <c r="AH141" i="14"/>
  <c r="AG141" i="14" s="1"/>
  <c r="AH318" i="14"/>
  <c r="AG318" i="14" s="1"/>
  <c r="AH250" i="14"/>
  <c r="AG250" i="14" s="1"/>
  <c r="AH472" i="14"/>
  <c r="AG472" i="14" s="1"/>
  <c r="AH319" i="14"/>
  <c r="AG319" i="14" s="1"/>
  <c r="AH315" i="14"/>
  <c r="AG315" i="14" s="1"/>
  <c r="AH526" i="14"/>
  <c r="AG526" i="14" s="1"/>
  <c r="AH952" i="14"/>
  <c r="AG952" i="14" s="1"/>
  <c r="AH116" i="14"/>
  <c r="AG116" i="14" s="1"/>
  <c r="AH80" i="14"/>
  <c r="AG80" i="14" s="1"/>
  <c r="AH507" i="14"/>
  <c r="AG507" i="14" s="1"/>
  <c r="AH363" i="14"/>
  <c r="AG363" i="14" s="1"/>
  <c r="AH795" i="14"/>
  <c r="AG795" i="14" s="1"/>
  <c r="AH873" i="14"/>
  <c r="AG873" i="14" s="1"/>
  <c r="AH40" i="14"/>
  <c r="AG40" i="14" s="1"/>
  <c r="AH317" i="14"/>
  <c r="AG317" i="14" s="1"/>
  <c r="AH106" i="14"/>
  <c r="AG106" i="14" s="1"/>
  <c r="AH598" i="14"/>
  <c r="AG598" i="14" s="1"/>
  <c r="AH316" i="14"/>
  <c r="AG316" i="14" s="1"/>
  <c r="AH525" i="14"/>
  <c r="AG525" i="14" s="1"/>
  <c r="AH1053" i="14"/>
  <c r="AG1053" i="14" s="1"/>
  <c r="AH1055" i="14"/>
  <c r="AG1055" i="14" s="1"/>
  <c r="H55" i="3" l="1"/>
  <c r="AH538" i="14"/>
  <c r="AG538" i="14" s="1"/>
  <c r="AH809" i="14"/>
  <c r="AG809" i="14" s="1"/>
  <c r="AH634" i="14"/>
  <c r="AG634" i="14" s="1"/>
  <c r="AH25" i="14"/>
  <c r="AG25" i="14" s="1"/>
  <c r="AH1056" i="14"/>
  <c r="AG1056" i="14" s="1"/>
  <c r="AH558" i="14"/>
  <c r="AG558" i="14" s="1"/>
  <c r="AH451" i="14"/>
  <c r="AG451" i="14" s="1"/>
  <c r="AH796" i="14"/>
  <c r="AG796" i="14" s="1"/>
  <c r="AH681" i="14"/>
  <c r="AG681" i="14" s="1"/>
  <c r="AH450" i="14"/>
  <c r="AG450" i="14" s="1"/>
  <c r="AH320" i="14"/>
  <c r="AG320" i="14" s="1"/>
  <c r="AH142" i="14"/>
  <c r="AG142" i="14" s="1"/>
  <c r="AH197" i="14"/>
  <c r="AG197" i="14" s="1"/>
  <c r="AH600" i="14"/>
  <c r="AG600" i="14" s="1"/>
  <c r="AH752" i="14"/>
  <c r="AG752" i="14" s="1"/>
  <c r="AH251" i="14"/>
  <c r="AG251" i="14" s="1"/>
  <c r="AH473" i="14"/>
  <c r="AG473" i="14" s="1"/>
  <c r="AH601" i="14"/>
  <c r="AG601" i="14" s="1"/>
  <c r="AH753" i="14"/>
  <c r="AG753" i="14" s="1"/>
  <c r="H56" i="3" l="1"/>
  <c r="AH50" i="14"/>
  <c r="AG50" i="14" s="1"/>
  <c r="AH759" i="14"/>
  <c r="AG759" i="14" s="1"/>
  <c r="AH430" i="14"/>
  <c r="AG430" i="14" s="1"/>
  <c r="AH639" i="14"/>
  <c r="AG639" i="14" s="1"/>
  <c r="AH883" i="14"/>
  <c r="AG883" i="14" s="1"/>
  <c r="AH396" i="14"/>
  <c r="AG396" i="14" s="1"/>
  <c r="AH64" i="14"/>
  <c r="AG64" i="14" s="1"/>
  <c r="AH217" i="14"/>
  <c r="AG217" i="14" s="1"/>
  <c r="AH187" i="14"/>
  <c r="AG187" i="14" s="1"/>
  <c r="AH478" i="14"/>
  <c r="AG478" i="14" s="1"/>
  <c r="AH18" i="14"/>
  <c r="AG18" i="14" s="1"/>
  <c r="AH280" i="14"/>
  <c r="AG280" i="14" s="1"/>
  <c r="AH151" i="14"/>
  <c r="AG151" i="14" s="1"/>
  <c r="AH754" i="14"/>
  <c r="AG754" i="14" s="1"/>
  <c r="AH683" i="14"/>
  <c r="AG683" i="14" s="1"/>
  <c r="AH633" i="14"/>
  <c r="AG633" i="14" s="1"/>
  <c r="AH953" i="14"/>
  <c r="AG953" i="14" s="1"/>
  <c r="AH117" i="14"/>
  <c r="AG117" i="14" s="1"/>
  <c r="AH213" i="14"/>
  <c r="AG213" i="14" s="1"/>
  <c r="AH321" i="14"/>
  <c r="AG321" i="14" s="1"/>
  <c r="AH682" i="14"/>
  <c r="AG682" i="14" s="1"/>
  <c r="AH755" i="14"/>
  <c r="AG755" i="14" s="1"/>
  <c r="AH999" i="14"/>
  <c r="AG999" i="14" s="1"/>
  <c r="AH59" i="14"/>
  <c r="AG59" i="14" s="1"/>
  <c r="AH125" i="14"/>
  <c r="AG125" i="14" s="1"/>
  <c r="AH83" i="14"/>
  <c r="AG83" i="14" s="1"/>
  <c r="AH181" i="14"/>
  <c r="AG181" i="14" s="1"/>
  <c r="AH383" i="14"/>
  <c r="AG383" i="14" s="1"/>
  <c r="AH322" i="14"/>
  <c r="AG322" i="14" s="1"/>
  <c r="AH452" i="14"/>
  <c r="AG452" i="14" s="1"/>
  <c r="AH945" i="14"/>
  <c r="AG945" i="14" s="1"/>
  <c r="AH1091" i="14"/>
  <c r="AG1091" i="14" s="1"/>
  <c r="AH352" i="14"/>
  <c r="AG352" i="14" s="1"/>
  <c r="AH84" i="14"/>
  <c r="AG84" i="14" s="1"/>
  <c r="AH124" i="14"/>
  <c r="AG124" i="14" s="1"/>
  <c r="AH281" i="14"/>
  <c r="AG281" i="14" s="1"/>
  <c r="H57" i="3" l="1"/>
  <c r="AH8" i="14"/>
  <c r="AG8" i="14" s="1"/>
  <c r="AH73" i="14"/>
  <c r="AG73" i="14" s="1"/>
  <c r="AH131" i="14"/>
  <c r="AG131" i="14" s="1"/>
  <c r="AH654" i="14"/>
  <c r="AG654" i="14" s="1"/>
  <c r="AH530" i="14"/>
  <c r="AG530" i="14" s="1"/>
  <c r="AH182" i="14"/>
  <c r="AG182" i="14" s="1"/>
  <c r="AH475" i="14"/>
  <c r="AG475" i="14" s="1"/>
  <c r="AH829" i="14"/>
  <c r="AG829" i="14" s="1"/>
  <c r="AH684" i="14"/>
  <c r="AG684" i="14" s="1"/>
  <c r="AH169" i="14"/>
  <c r="AG169" i="14" s="1"/>
  <c r="AH323" i="14"/>
  <c r="AG323" i="14" s="1"/>
  <c r="AH144" i="14"/>
  <c r="AG144" i="14" s="1"/>
  <c r="AH559" i="14"/>
  <c r="AG559" i="14" s="1"/>
  <c r="AH324" i="14"/>
  <c r="AG324" i="14" s="1"/>
  <c r="AH474" i="14"/>
  <c r="AG474" i="14" s="1"/>
  <c r="AH63" i="14"/>
  <c r="AG63" i="14" s="1"/>
  <c r="AH170" i="14"/>
  <c r="AG170" i="14" s="1"/>
  <c r="AH143" i="14"/>
  <c r="AG143" i="14" s="1"/>
  <c r="AH756" i="14"/>
  <c r="AG756" i="14" s="1"/>
  <c r="AH685" i="14"/>
  <c r="AG685" i="14" s="1"/>
  <c r="AH476" i="14" l="1"/>
  <c r="AG476" i="14" s="1"/>
  <c r="AH453" i="14"/>
  <c r="AG453" i="14" s="1"/>
  <c r="AH1071" i="14"/>
  <c r="AG1071" i="14" s="1"/>
  <c r="AH527" i="14"/>
  <c r="AG527" i="14" s="1"/>
  <c r="AH602" i="14"/>
  <c r="AG602" i="14" s="1"/>
  <c r="AH757" i="14"/>
  <c r="AG757" i="14" s="1"/>
  <c r="AG9" i="16"/>
  <c r="AJ9" i="16"/>
  <c r="AK9" i="16"/>
  <c r="AI9" i="16"/>
  <c r="AE9" i="16" l="1"/>
  <c r="AN9" i="16"/>
</calcChain>
</file>

<file path=xl/comments1.xml><?xml version="1.0" encoding="utf-8"?>
<comments xmlns="http://schemas.openxmlformats.org/spreadsheetml/2006/main">
  <authors>
    <author>Russ</author>
  </authors>
  <commentList>
    <comment ref="N8" authorId="0" shapeId="0">
      <text>
        <r>
          <rPr>
            <b/>
            <sz val="9"/>
            <color indexed="81"/>
            <rFont val="Tahoma"/>
            <family val="2"/>
          </rPr>
          <t>Height in Inches
6 feet = 72</t>
        </r>
      </text>
    </comment>
    <comment ref="O8" authorId="0" shapeId="0">
      <text>
        <r>
          <rPr>
            <b/>
            <sz val="9"/>
            <color indexed="81"/>
            <rFont val="Tahoma"/>
            <family val="2"/>
          </rPr>
          <t>Weight in Pounds (lbs)</t>
        </r>
      </text>
    </comment>
    <comment ref="Q8" authorId="0" shapeId="0">
      <text>
        <r>
          <rPr>
            <b/>
            <sz val="9"/>
            <color indexed="81"/>
            <rFont val="Tahoma"/>
            <family val="2"/>
          </rPr>
          <t xml:space="preserve">NHL.COM Player Link
(https://www.nhl.com/player/sidney-crosby-8471675)
</t>
        </r>
      </text>
    </comment>
  </commentList>
</comments>
</file>

<file path=xl/comments2.xml><?xml version="1.0" encoding="utf-8"?>
<comments xmlns="http://schemas.openxmlformats.org/spreadsheetml/2006/main">
  <authors>
    <author>Russ Walsh</author>
  </authors>
  <commentList>
    <comment ref="R4" authorId="0" shapeId="0">
      <text>
        <r>
          <rPr>
            <sz val="11"/>
            <color theme="1"/>
            <rFont val="Calibri"/>
            <family val="2"/>
            <scheme val="minor"/>
          </rPr>
          <t xml:space="preserve">Russ Walsh:
Increased all values by 10%
</t>
        </r>
      </text>
    </comment>
  </commentList>
</comments>
</file>

<file path=xl/sharedStrings.xml><?xml version="1.0" encoding="utf-8"?>
<sst xmlns="http://schemas.openxmlformats.org/spreadsheetml/2006/main" count="5402" uniqueCount="2735">
  <si>
    <t>League</t>
  </si>
  <si>
    <t>Player</t>
  </si>
  <si>
    <t>POS</t>
  </si>
  <si>
    <t>GP</t>
  </si>
  <si>
    <t>G</t>
  </si>
  <si>
    <t>A</t>
  </si>
  <si>
    <t>PTS</t>
  </si>
  <si>
    <t>PIM</t>
  </si>
  <si>
    <t>PlusMinus</t>
  </si>
  <si>
    <t>Day</t>
  </si>
  <si>
    <t>Month</t>
  </si>
  <si>
    <t>Year</t>
  </si>
  <si>
    <t>Shoots</t>
  </si>
  <si>
    <t>HT</t>
  </si>
  <si>
    <t>WT</t>
  </si>
  <si>
    <t>Country</t>
  </si>
  <si>
    <t>Link</t>
  </si>
  <si>
    <t>Career NHL GP (not including this year)</t>
  </si>
  <si>
    <t>Career PO GP</t>
  </si>
  <si>
    <t>GPG</t>
  </si>
  <si>
    <t>APG</t>
  </si>
  <si>
    <t>PIMG</t>
  </si>
  <si>
    <t>PPG</t>
  </si>
  <si>
    <t>HR</t>
  </si>
  <si>
    <t>WR</t>
  </si>
  <si>
    <t>nhlgpr</t>
  </si>
  <si>
    <t>League Strength</t>
  </si>
  <si>
    <t>CK</t>
  </si>
  <si>
    <t>FG</t>
  </si>
  <si>
    <t>DI</t>
  </si>
  <si>
    <t>SK</t>
  </si>
  <si>
    <t>ST</t>
  </si>
  <si>
    <t>EN</t>
  </si>
  <si>
    <t>DU</t>
  </si>
  <si>
    <t>PH</t>
  </si>
  <si>
    <t>FO</t>
  </si>
  <si>
    <t>PA</t>
  </si>
  <si>
    <t>SC</t>
  </si>
  <si>
    <t>DF</t>
  </si>
  <si>
    <t>PS</t>
  </si>
  <si>
    <t>EX</t>
  </si>
  <si>
    <t>LD</t>
  </si>
  <si>
    <t>PO</t>
  </si>
  <si>
    <t>KHL</t>
  </si>
  <si>
    <t>Anatoli Golyshev</t>
  </si>
  <si>
    <t>RUS</t>
  </si>
  <si>
    <t>http://www.eliteprospects.com/player.php?player=205469</t>
  </si>
  <si>
    <t>LIG</t>
  </si>
  <si>
    <t>Sebastian Aho</t>
  </si>
  <si>
    <t>FIN</t>
  </si>
  <si>
    <t>http://www.eliteprospects.com/player.php?player=152111</t>
  </si>
  <si>
    <t>OHL</t>
  </si>
  <si>
    <t>Christian Dvorak</t>
  </si>
  <si>
    <t>USA</t>
  </si>
  <si>
    <t>http://www.eliteprospects.com/player.php?player=194889</t>
  </si>
  <si>
    <t>WHL</t>
  </si>
  <si>
    <t>Brayden Point</t>
  </si>
  <si>
    <t xml:space="preserve">Trending real well, does nothing but score in junior, is agitating, and a good skater.  At this age, he's a better spec than Marchand was. </t>
  </si>
  <si>
    <t>http://www.eliteprospects.com/player.php?player=62204</t>
  </si>
  <si>
    <t>Jayce Hawryluk</t>
  </si>
  <si>
    <t>Love him, he plays agitating, but has elite skills, while better at this age, you could see a Marchand type future</t>
  </si>
  <si>
    <t>http://www.eliteprospects.com/player.php?player=120626</t>
  </si>
  <si>
    <t>Dryden Hunt</t>
  </si>
  <si>
    <t>BC</t>
  </si>
  <si>
    <t>http://www.eliteprospects.com/player.php?player=84609</t>
  </si>
  <si>
    <t>Adam Helewka</t>
  </si>
  <si>
    <t>Big frame, plays a PF game, decent enough skater. Wrapped up great junior career, and signed pro deal. Will be in AHL next year and had a point in 3 this year. He's a guy who really increased his stock as well</t>
  </si>
  <si>
    <t xml:space="preserve"> Adam Helewka </t>
  </si>
  <si>
    <t>Mike Amadio</t>
  </si>
  <si>
    <t>Big center, had great OHL season. He's turning pro, definetely one to watch</t>
  </si>
  <si>
    <t>http://www.eliteprospects.com/player.php?player=151385</t>
  </si>
  <si>
    <t>Andrew Mangiapane</t>
  </si>
  <si>
    <t>Extremely talented scorer. Devon will be trying to trade for him no doubt. He's very gifted offensively, but is small. He's worth a pick a lot earlier though just on potention</t>
  </si>
  <si>
    <t xml:space="preserve"> Andrew Mangiapane </t>
  </si>
  <si>
    <t>CEL</t>
  </si>
  <si>
    <t>Dominik Kubalik</t>
  </si>
  <si>
    <t>CZE</t>
  </si>
  <si>
    <t>http://www.eliteprospects.com/player.php?player=101221</t>
  </si>
  <si>
    <t>NLA</t>
  </si>
  <si>
    <t>Auston Matthews</t>
  </si>
  <si>
    <t>WWW.ELITEPROSPECTS.COM</t>
  </si>
  <si>
    <t>Dylan Strome</t>
  </si>
  <si>
    <t>Great talent, he's dominated Ohl for 2 years running</t>
  </si>
  <si>
    <t xml:space="preserve"> Dylan Strome </t>
  </si>
  <si>
    <t>Mitchell Marner</t>
  </si>
  <si>
    <t>Absolute dynamo offenseively, whil hes slight right now, he's so good of a skater, and offensively, size won't hold him back</t>
  </si>
  <si>
    <t xml:space="preserve"> Mitchell Marner </t>
  </si>
  <si>
    <t>Travis Konecny</t>
  </si>
  <si>
    <t>he's smaller, but sure can produce. He's a great skater and a maximum effort guy</t>
  </si>
  <si>
    <t xml:space="preserve"> Travis Konecny </t>
  </si>
  <si>
    <t>Zach Senyshyn</t>
  </si>
  <si>
    <t>Play picked up this season, but still not to the level of a guy drafted this high.</t>
  </si>
  <si>
    <t xml:space="preserve"> Zach Senyshyn </t>
  </si>
  <si>
    <t>Aleksi Saarela</t>
  </si>
  <si>
    <t>http://www.eliteprospects.com/player.php?player=94117</t>
  </si>
  <si>
    <t>SHL</t>
  </si>
  <si>
    <t>Andreas Johnson</t>
  </si>
  <si>
    <t>SWE</t>
  </si>
  <si>
    <t>http://www.eliteprospects.com/player.php?player=43991</t>
  </si>
  <si>
    <t>Spencer Watson</t>
  </si>
  <si>
    <t>Put up a ton of offense in OHL, His value has jumped significantly, Good skater as well</t>
  </si>
  <si>
    <t>http://www.eliteprospects.com/player.php?player=189462</t>
  </si>
  <si>
    <t>Christian Fischer</t>
  </si>
  <si>
    <t>Dynamic player with good speed, and a hammer of a shot. Had 3 points in 6 AHL games at the end of the year. I like him a lot</t>
  </si>
  <si>
    <t xml:space="preserve"> Christian Fischer </t>
  </si>
  <si>
    <t>Ryan MacInnis</t>
  </si>
  <si>
    <t>Great year in OHL, solid WJC, got a few games in AHL at the end of the year. He's held the bet, and played more physical as well</t>
  </si>
  <si>
    <t>http://www.eliteprospects.com/player.php?player=168707</t>
  </si>
  <si>
    <t>Kevin Labanc</t>
  </si>
  <si>
    <t>http://www.eliteprospects.com/player.php?player=133841</t>
  </si>
  <si>
    <t>Jon Martin</t>
  </si>
  <si>
    <t>Good frame, really stepped up in his age 20 season in W. Did nothing in the AHL, don't know he's really worth a pick, seems to have been a man amongst boys in W</t>
  </si>
  <si>
    <t>http://www.eliteprospects.com/player.php?player=101624</t>
  </si>
  <si>
    <t>Patrik Laine</t>
  </si>
  <si>
    <t>http://www.eliteprospects.com/player.php?player=221667</t>
  </si>
  <si>
    <t>Pavel Zacha</t>
  </si>
  <si>
    <t>Played very well in pro debut late in year, he's a stud, His game will translate great to the pros</t>
  </si>
  <si>
    <t xml:space="preserve"> Pavel Zacha </t>
  </si>
  <si>
    <t>John Quenneville</t>
  </si>
  <si>
    <t>Had a great WHL career, offensively the real deal. With Jerseys sad roster, wouldn't be shocked to see him get a look next year</t>
  </si>
  <si>
    <t>http://www.eliteprospects.com/player.php?player=84092</t>
  </si>
  <si>
    <t>Michael Dal Colle</t>
  </si>
  <si>
    <t>He's a good player, but was propped up in his draft year. He will be a good 2nd liner, but I don't think he's a top line talent</t>
  </si>
  <si>
    <t>http://www.eliteprospects.com/player.php?player=152047</t>
  </si>
  <si>
    <t>Adam Brooks</t>
  </si>
  <si>
    <t>MB</t>
  </si>
  <si>
    <t>http://www.eliteprospects.com/player.php?player=120202</t>
  </si>
  <si>
    <t>Big Ten</t>
  </si>
  <si>
    <t>Kyle Connor</t>
  </si>
  <si>
    <t>http://www.eliteprospects.com/player.php?player=177671</t>
  </si>
  <si>
    <t>QMJHL</t>
  </si>
  <si>
    <t>Anthony Beauvillier</t>
  </si>
  <si>
    <t xml:space="preserve">Dynamic offensive player, he isn't the biggest by any stretch though. He's a few years off until he fills out. </t>
  </si>
  <si>
    <t xml:space="preserve"> Anthony Beauvillier </t>
  </si>
  <si>
    <t>QUE</t>
  </si>
  <si>
    <t>http://www.eliteprospects.com/player.php?player=213435</t>
  </si>
  <si>
    <t>Nicolas Roy</t>
  </si>
  <si>
    <t>big kid, and still has room to fill out. Had huge offensive year, and really jumped up. He's going to be rising</t>
  </si>
  <si>
    <t xml:space="preserve"> Nicolas Roy </t>
  </si>
  <si>
    <t>HE</t>
  </si>
  <si>
    <t>Jimmy Vesey</t>
  </si>
  <si>
    <t>Great college career, probably heading to Boston come July. He's a good player and spec. I don't know he will be a star though</t>
  </si>
  <si>
    <t>http://www.eliteprospects.com/player.php?player=121865</t>
  </si>
  <si>
    <t>Mitchell Stephens</t>
  </si>
  <si>
    <t>Had a good year, he's a strong skater, and a guy who impacts multiple levels of the ice. He had 1 point in 5 AHL games at the end of the year. Size isn't huge, but he's a good spec</t>
  </si>
  <si>
    <t xml:space="preserve"> Mitchell Stephens </t>
  </si>
  <si>
    <t>Brendan Lemieux</t>
  </si>
  <si>
    <t>He tore up OHL, and showed well in AHL at end of year, I almost put a 1 as his grade, he's gonna be very, very good</t>
  </si>
  <si>
    <t>http://www.eliteprospects.com/player.php?player=177647</t>
  </si>
  <si>
    <t>Ryan Gropp</t>
  </si>
  <si>
    <t>Good frame, steady offense. He isn't the best skater in the world, but is a good prospect nonetheless</t>
  </si>
  <si>
    <t xml:space="preserve"> Ryan Gropp </t>
  </si>
  <si>
    <t>Tyler Motte</t>
  </si>
  <si>
    <t>huge offense in college, great AHL cameo, but he's 5'9. Chicago would know how to use him if anyone does. Mid rounder maybe due to size</t>
  </si>
  <si>
    <t>http://www.eliteprospects.com/player.php?player=151824</t>
  </si>
  <si>
    <t>Giorgio Estephan</t>
  </si>
  <si>
    <t>Great offensive player, he has decent size. Good skater too, he really jumped up and had a 6 game AHL cameo at the end of the year and had a goal. He should be rising</t>
  </si>
  <si>
    <t xml:space="preserve"> Giorgio Estephan </t>
  </si>
  <si>
    <t>Jordan Maletta</t>
  </si>
  <si>
    <t>Big frame, has shown some offense. He's worth a late rounder.</t>
  </si>
  <si>
    <t>http://www.eliteprospects.com/player.php?player=117011</t>
  </si>
  <si>
    <t>Lino Martschini</t>
  </si>
  <si>
    <t>SWI</t>
  </si>
  <si>
    <t>http://www.eliteprospects.com/player.php?player=70432</t>
  </si>
  <si>
    <t>Artturi Lehkonen</t>
  </si>
  <si>
    <t>Francis Perron</t>
  </si>
  <si>
    <t>http://www.eliteprospects.com/player.php?player=151539</t>
  </si>
  <si>
    <t>NCHC</t>
  </si>
  <si>
    <t>Brock Boeser</t>
  </si>
  <si>
    <t>Wow, what a freshman year. He has a good frame, and is an elite scorer. High end player</t>
  </si>
  <si>
    <t xml:space="preserve"> Brock Boeser </t>
  </si>
  <si>
    <t>Tore up Q, even better in playoffs, there's some high end upside here, classic risk/rewar</t>
  </si>
  <si>
    <t>http://www.eliteprospects.com/player.php?player=248381</t>
  </si>
  <si>
    <t>Mathew Barzal</t>
  </si>
  <si>
    <t>http://www.eliteprospects.com/player.php?player=186310</t>
  </si>
  <si>
    <t>Conor Garland</t>
  </si>
  <si>
    <t>http://www.eliteprospects.com/player.php?player=177208</t>
  </si>
  <si>
    <t>Nikolai Prokhorkin</t>
  </si>
  <si>
    <t>http://www.eliteprospects.com/player.php?player=93769</t>
  </si>
  <si>
    <t>Lawson Crouse</t>
  </si>
  <si>
    <t>A hulking PF spec. Most years he's at the top of the class, in this one, he gets lost in the shuffle some, but he shouldn't</t>
  </si>
  <si>
    <t xml:space="preserve"> Lawson Crouse </t>
  </si>
  <si>
    <t>Timo Meier</t>
  </si>
  <si>
    <t xml:space="preserve">He's an elite talent. And has a good frame. There's a lot of raw talent, but for a historic draft, I don't know he fits with the TOP guys. </t>
  </si>
  <si>
    <t xml:space="preserve"> Timo Meier </t>
  </si>
  <si>
    <t>Yevgeni Svechnikov</t>
  </si>
  <si>
    <t>Kind of worrisome he was a ghost at the WJC. But he has elite skills, including a deadly shot. He's a good skater as well</t>
  </si>
  <si>
    <t xml:space="preserve"> Yevgeni Svechnikov </t>
  </si>
  <si>
    <t>Keegan Kolesar</t>
  </si>
  <si>
    <t>Big powerforward had leap offensively this year. He has a mans frame. He's a good PF, and will be ready sooner than most</t>
  </si>
  <si>
    <t xml:space="preserve"> Keegan Kolesar </t>
  </si>
  <si>
    <t>Anthony Richard</t>
  </si>
  <si>
    <t>Smaller center, who oozes offense. He has tons of talent, but he may just be another product of the offense in the Q</t>
  </si>
  <si>
    <t xml:space="preserve"> Anthony Richard </t>
  </si>
  <si>
    <t>Nicolas Aube-Kubel</t>
  </si>
  <si>
    <t>Strong year, though didn't perform in playoffs. Had good cameo in AHL at the end of year. He's good, but slightly undersized</t>
  </si>
  <si>
    <t>http://www.eliteprospects.com/player.php?player=151146</t>
  </si>
  <si>
    <t>Offensive dynamo, he has destroyed the Q for 2 straight years. He's older now, and did sign his pro deal. But he's a midget. Still, that offense may be worth betting on. High risk/reward</t>
  </si>
  <si>
    <t xml:space="preserve"> Conor Garland </t>
  </si>
  <si>
    <t>Colin White</t>
  </si>
  <si>
    <t>Amazing freshman year at BC, and a very strong WJC. He's an elite offensive talent</t>
  </si>
  <si>
    <t xml:space="preserve"> Colin White </t>
  </si>
  <si>
    <t>Jean-Christophe Beaudin</t>
  </si>
  <si>
    <t>Offense took a huge jump up, and he kept it going in playoffs. He's got a good frame, and the offense is trending well</t>
  </si>
  <si>
    <t xml:space="preserve"> Jean-Christophe Beaudin </t>
  </si>
  <si>
    <t>Mathieu Joseph</t>
  </si>
  <si>
    <t>Offense took a good jump up. OK frame, though ne needs to fill out. An intriguing spec</t>
  </si>
  <si>
    <t xml:space="preserve"> Mathieu Joseph </t>
  </si>
  <si>
    <t>Maxim Kazakov</t>
  </si>
  <si>
    <t>http://www.eliteprospects.com/player.php?player=58563</t>
  </si>
  <si>
    <t>Dennis Yan</t>
  </si>
  <si>
    <t>no doubt he can score in Q, and plays a physical game as well. He's a good spec, the rare dual Russian/American citizen, he's been here for his formative years, and isn't a flight risk</t>
  </si>
  <si>
    <t xml:space="preserve"> Dennis Yan </t>
  </si>
  <si>
    <t>Danton Heinen</t>
  </si>
  <si>
    <t>http://www.eliteprospects.com/player.php?player=105821</t>
  </si>
  <si>
    <t>Victor Olofsson</t>
  </si>
  <si>
    <t>http://www.eliteprospects.com/player.php?player=86308</t>
  </si>
  <si>
    <t>Jarno Karki</t>
  </si>
  <si>
    <t>http://www.eliteprospects.com/player.php?player=47197</t>
  </si>
  <si>
    <t>Julius Nättinen</t>
  </si>
  <si>
    <t>Good frame, an put up way more offense than I thought he would. I've liked him for a few years, but did not expect to see that much offense. The Cordells will be after him, but I would love to add him early 2nd.</t>
  </si>
  <si>
    <t xml:space="preserve"> Julius Nättinen </t>
  </si>
  <si>
    <t>A.J. Greer</t>
  </si>
  <si>
    <t>Wasn't doing much at BU, so went to Q. He produced there from the get go. There is talent, and some tenacity, but as is, he's years away, and has a ways to go</t>
  </si>
  <si>
    <t xml:space="preserve"> A.J. Greer </t>
  </si>
  <si>
    <t>Adam Marsh</t>
  </si>
  <si>
    <t>Offense jumped up in 2nd Q season, he's a younger guy and still very wiry. There is talent, and some intensity, he's a possibility very late</t>
  </si>
  <si>
    <t xml:space="preserve"> Adam Marsh </t>
  </si>
  <si>
    <t>Nick Sorensen</t>
  </si>
  <si>
    <t>DEN</t>
  </si>
  <si>
    <t>Martin Reway</t>
  </si>
  <si>
    <t>Joakim Nygard</t>
  </si>
  <si>
    <t>Maxim Shalunov</t>
  </si>
  <si>
    <t>http://www.eliteprospects.com/player.php?player=58566</t>
  </si>
  <si>
    <t>Jeremy Bracco</t>
  </si>
  <si>
    <t>Left BC after 3 games, and had a big OHL year. He's very small though. While he has high end skill, I'm not taking the size as early as he will go</t>
  </si>
  <si>
    <t xml:space="preserve"> Jeremy Bracco </t>
  </si>
  <si>
    <t>Justin Scott</t>
  </si>
  <si>
    <t>Still hasn't dominated OHL, even as a 20yr old. Had a phnominal playoff. He's worth a look, the frame may project</t>
  </si>
  <si>
    <t>http://www.eliteprospects.com/player.php?player=149405</t>
  </si>
  <si>
    <t>Nikita Korostelev</t>
  </si>
  <si>
    <t>Offense down a bit this year, he's a talented offensive player, but I don't know the high end upside is there. He's Canadian, so not the usual flight risk</t>
  </si>
  <si>
    <t xml:space="preserve"> Nikita Korostelev </t>
  </si>
  <si>
    <t>Jake Marchment</t>
  </si>
  <si>
    <t>Took a nice jump up in his 3rd OHL season, he might be worth a look at this point. Bid kid, LA knows how to develop them</t>
  </si>
  <si>
    <t>http://www.eliteprospects.com/player.php?player=95924</t>
  </si>
  <si>
    <t>Peter Cehlarik</t>
  </si>
  <si>
    <t>SVK</t>
  </si>
  <si>
    <t>Yakov Trenin</t>
  </si>
  <si>
    <t>Offense was stagnant, but still good. I like the frame, had 2 AHL playoff games and scored a goal. There's always room in Nashville for a scoring winger, and he's a good one.</t>
  </si>
  <si>
    <t xml:space="preserve"> Yakov Trenin </t>
  </si>
  <si>
    <t>Jeremiah Addison</t>
  </si>
  <si>
    <t>Has steadily improved in junior, got 4 Ahl games at end of year. He plays better in playoffs too. I like him, he's got physicality, and could be a late bloomer</t>
  </si>
  <si>
    <t xml:space="preserve"> Jeremiah Addison </t>
  </si>
  <si>
    <t>Alexander Polunin</t>
  </si>
  <si>
    <t>http://www.eliteprospects.com/player.php?player=285681</t>
  </si>
  <si>
    <t>Sebastian Repo</t>
  </si>
  <si>
    <t>http://www.eliteprospects.com/player.php?player=92192</t>
  </si>
  <si>
    <t>Miroslav Indrak</t>
  </si>
  <si>
    <t>http://www.eliteprospects.com/player.php?player=127262</t>
  </si>
  <si>
    <t>Niko Ojamaki</t>
  </si>
  <si>
    <t>http://www.eliteprospects.com/player.php?player=66785</t>
  </si>
  <si>
    <t>Joel Eriksson Ek</t>
  </si>
  <si>
    <t>Emil Pettersson</t>
  </si>
  <si>
    <t>http://www.eliteprospects.com/player.php?player=27331</t>
  </si>
  <si>
    <t>Jakob Lilja</t>
  </si>
  <si>
    <t>http://www.eliteprospects.com/player.php?player=16800</t>
  </si>
  <si>
    <t>Pavel Buchnevich</t>
  </si>
  <si>
    <t>http://www.eliteprospects.com/player.php?player=158906</t>
  </si>
  <si>
    <t>Paul Bittner</t>
  </si>
  <si>
    <t>Big dude, he was hurt most of year, but produced when healthy. Got a couple AHL games in at the end of the year. He will be back in the W next year, He's a project, bud has some big upside</t>
  </si>
  <si>
    <t xml:space="preserve"> Paul Bittner </t>
  </si>
  <si>
    <t>Nick Merkley</t>
  </si>
  <si>
    <t>Dynamic offensively, but he's smaller (no way he's 5'11 as listed). His offense was down this year, and I'm not conviced he's ever going to score big, but his vision is elite. Skating isn't great, which may hold him back</t>
  </si>
  <si>
    <t xml:space="preserve"> Nick Merkley </t>
  </si>
  <si>
    <t>Also had 21 points in 19 NLA games, he puts points up, no matter the situation, he's small, but a great skater, and very shifty</t>
  </si>
  <si>
    <t>http://www.eliteprospects.com/player.php?player=94282</t>
  </si>
  <si>
    <t>Maxim Letunov</t>
  </si>
  <si>
    <t xml:space="preserve">What a freshman year. There's no physicality, and he's rail thin, but he's got a lot of talent. </t>
  </si>
  <si>
    <t>http://www.eliteprospects.com/player.php?player=233028</t>
  </si>
  <si>
    <t>Eric Cornel</t>
  </si>
  <si>
    <t>Good player, offense took a jump, solid defensively too</t>
  </si>
  <si>
    <t>http://www.eliteprospects.com/player.php?player=154475</t>
  </si>
  <si>
    <t>Austin Wagner</t>
  </si>
  <si>
    <t>Offense jumped. Has good frame, is a noted two way player, and plays with grit. I like him, he's going to be jumping up boards</t>
  </si>
  <si>
    <t xml:space="preserve"> Austin Wagner </t>
  </si>
  <si>
    <t>Steven Lorentz</t>
  </si>
  <si>
    <t>Big frame, he's followed routine development in OHL, just never tore it up. He's a good spec though, one that could adapt to a back end role with a team</t>
  </si>
  <si>
    <t xml:space="preserve"> Steven Lorentz </t>
  </si>
  <si>
    <t>Julien Pelletier</t>
  </si>
  <si>
    <t>Had better junior year, but there still isn't much reason to draft him. His skating is poor</t>
  </si>
  <si>
    <t>http://www.eliteprospects.com/player.php?player=149432</t>
  </si>
  <si>
    <t>Jesse Puljujarvi</t>
  </si>
  <si>
    <t>http://www.eliteprospects.com/player.php?player=152117</t>
  </si>
  <si>
    <t>Erik Santesson</t>
  </si>
  <si>
    <t>http://www.eliteprospects.com/player.php?player=113817</t>
  </si>
  <si>
    <t>Erik Brissle</t>
  </si>
  <si>
    <t>http://www.eliteprospects.com/player.php?player=146991</t>
  </si>
  <si>
    <t>Bogdan Yakimov</t>
  </si>
  <si>
    <t>http://www.eliteprospects.com/player.php?player=117749</t>
  </si>
  <si>
    <t>Henrik Haapala</t>
  </si>
  <si>
    <t>http://www.eliteprospects.com/player.php?player=60736</t>
  </si>
  <si>
    <t>Jake Guentzel</t>
  </si>
  <si>
    <t>had 6 points in 11 AHL games and 7 in 3 AHL playoff games. He's the real deal, good offensive player, and skates well enough to overcome average size</t>
  </si>
  <si>
    <t>http://www.eliteprospects.com/player.php?player=199870</t>
  </si>
  <si>
    <t>Radel Fazleyev</t>
  </si>
  <si>
    <t>Great offensive year, but went stone cold in playoffs. He's a good offensive spec</t>
  </si>
  <si>
    <t>http://www.eliteprospects.com/player.php?player=231738</t>
  </si>
  <si>
    <t>Samuel Blais</t>
  </si>
  <si>
    <t>Another year of good production in Q. Is a great skater, and has signed pro deal. He's small, but worth seeing how it translates next year</t>
  </si>
  <si>
    <t>http://www.eliteprospects.com/player.php?player=213830</t>
  </si>
  <si>
    <t>Brad Morrison</t>
  </si>
  <si>
    <t xml:space="preserve">He's very slight, but he puts the numbers up. Very fast skater. He's at least held the bet. </t>
  </si>
  <si>
    <t xml:space="preserve"> Brad Morrison </t>
  </si>
  <si>
    <t>Mikko Virtanen94</t>
  </si>
  <si>
    <t>http://www.eliteprospects.com/player.php?player=47198</t>
  </si>
  <si>
    <t>JT Compher</t>
  </si>
  <si>
    <t>http://www.eliteprospects.com/player.php?player=114800</t>
  </si>
  <si>
    <t>Nikolai Skladnichenko</t>
  </si>
  <si>
    <t>http://www.eliteprospects.com/player.php?player=86907</t>
  </si>
  <si>
    <t>Vladimir Tkachyov</t>
  </si>
  <si>
    <t>http://www.eliteprospects.com/player.php?player=77117</t>
  </si>
  <si>
    <t>Miro Aaltonen</t>
  </si>
  <si>
    <t>http://www.eliteprospects.com/player.php?player=44162</t>
  </si>
  <si>
    <t>Just an unreal college year, amongst the best ever. He's turned pro, and will have a chance to stick with talented Avalanche team</t>
  </si>
  <si>
    <t>Dylan Sadowy</t>
  </si>
  <si>
    <t>Very good offensive player, and has size and some grit. He's a very good spec</t>
  </si>
  <si>
    <t>http://www.eliteprospects.com/player.php?player=194119</t>
  </si>
  <si>
    <t>Blake Speers</t>
  </si>
  <si>
    <t>Good offensive player, but he's not strong in his own end. He's slight too. He has skill, is a good spec</t>
  </si>
  <si>
    <t xml:space="preserve"> Blake Speers </t>
  </si>
  <si>
    <t>Juho Lammikko</t>
  </si>
  <si>
    <t>http://www.eliteprospects.com/player.php?player=151955</t>
  </si>
  <si>
    <t>Judd Peterson</t>
  </si>
  <si>
    <t>He took a good leap forward in offense this year, but he is older. There is talent, but I don't think he's worth a pick at this point. But worth watching</t>
  </si>
  <si>
    <t>http://www.eliteprospects.com/player.php?player=118099</t>
  </si>
  <si>
    <t>Lukas Bengtsson</t>
  </si>
  <si>
    <t>Daniil Vovchenko</t>
  </si>
  <si>
    <t>http://www.eliteprospects.com/player.php?player=168682</t>
  </si>
  <si>
    <t>ECAC</t>
  </si>
  <si>
    <t>Sam Anas</t>
  </si>
  <si>
    <t>http://www.eliteprospects.com/player.php?player=121857</t>
  </si>
  <si>
    <t>Vincent Praplan</t>
  </si>
  <si>
    <t>http://www.eliteprospects.com/player.php?player=85308</t>
  </si>
  <si>
    <t>Filip Sandberg</t>
  </si>
  <si>
    <t>http://www.eliteprospects.com/player.php?player=33931</t>
  </si>
  <si>
    <t>Thomas Nykopp</t>
  </si>
  <si>
    <t>http://www.eliteprospects.com/player.php?player=45430</t>
  </si>
  <si>
    <t>Andrei Svetlakov</t>
  </si>
  <si>
    <t>http://www.eliteprospects.com/player.php?player=168686</t>
  </si>
  <si>
    <t>Lucas Wallmark</t>
  </si>
  <si>
    <t>Axel Holmstrom</t>
  </si>
  <si>
    <t>Oskar Lindblom</t>
  </si>
  <si>
    <t>Antti Suomela</t>
  </si>
  <si>
    <t>http://www.eliteprospects.com/player.php?player=73292</t>
  </si>
  <si>
    <t>Vyacheslav Leshchenko</t>
  </si>
  <si>
    <t>http://www.eliteprospects.com/player.php?player=218244</t>
  </si>
  <si>
    <t>Gustav Possler</t>
  </si>
  <si>
    <t>http://www.eliteprospects.com/player.php?player=26019</t>
  </si>
  <si>
    <t>Nick Schmaltz</t>
  </si>
  <si>
    <t>Dominant college player, and dominant at worlds. I love him, he's a poor mans version of Toews</t>
  </si>
  <si>
    <t>http://www.eliteprospects.com/player.php?player=156966</t>
  </si>
  <si>
    <t>Gabriel Gagné</t>
  </si>
  <si>
    <t>Very tall, hasn't filled out. The offense was down this year, and he was hurt. Never have seen the dominating Q performance, but the size should translate, though he plays like a puss</t>
  </si>
  <si>
    <t xml:space="preserve"> Gabriel Gagné </t>
  </si>
  <si>
    <t>Nick Lappin</t>
  </si>
  <si>
    <t>Produces,had 7 points in 12 AHL games, and another 7 in AHL playoffs. He's a legit spec, and could get look with Devils next year, I like him</t>
  </si>
  <si>
    <t>http://www.eliteprospects.com/player.php?player=46009</t>
  </si>
  <si>
    <t>Ryan Fitzgerald</t>
  </si>
  <si>
    <t xml:space="preserve">Elite producer in college, he's very undersized though. Don't know his stats will translate. </t>
  </si>
  <si>
    <t>http://www.eliteprospects.com/player.php?player=150709</t>
  </si>
  <si>
    <t>Martins Dzierkals</t>
  </si>
  <si>
    <t>Had great NA debut with strong offensive numbers. He's still very slight though. Very talented playmaker and skater</t>
  </si>
  <si>
    <t xml:space="preserve"> Martins Dzierkals </t>
  </si>
  <si>
    <t>Glenn Gawdin</t>
  </si>
  <si>
    <t>offense picked up, now a ppg guy. He has a decent frame, plays somewhat physical. I like him, good spec</t>
  </si>
  <si>
    <t xml:space="preserve"> Glenn Gawdin </t>
  </si>
  <si>
    <t>Brett Pollock</t>
  </si>
  <si>
    <t>Produced well in WHL, but I don't think his skating will translate to NHL. He's gonna play in AHL next year, so we will see how he does</t>
  </si>
  <si>
    <t>http://www.eliteprospects.com/player.php?player=84111</t>
  </si>
  <si>
    <t>Adam Chapie</t>
  </si>
  <si>
    <t>Good college player, but he is older, he might be worth a late gamble as he did sign NHL deal</t>
  </si>
  <si>
    <t>http://www.eliteprospects.com/player.php?player=61423</t>
  </si>
  <si>
    <t>Played at Quinnipac, very small but has good offensive game. He may get a look with the Wild, who always need offense</t>
  </si>
  <si>
    <t>Vladimir Butuzov</t>
  </si>
  <si>
    <t>http://www.eliteprospects.com/player.php?player=160606</t>
  </si>
  <si>
    <t>Kalle Jellvert</t>
  </si>
  <si>
    <t>http://www.eliteprospects.com/player.php?player=86213</t>
  </si>
  <si>
    <t>Denis Shurakov</t>
  </si>
  <si>
    <t>http://www.eliteprospects.com/player.php?player=213111</t>
  </si>
  <si>
    <t>Topi Nattinen</t>
  </si>
  <si>
    <t>http://www.eliteprospects.com/player.php?player=43568</t>
  </si>
  <si>
    <t>Sergei Shmelyov</t>
  </si>
  <si>
    <t>http://www.eliteprospects.com/player.php?player=77119</t>
  </si>
  <si>
    <t>Carl Grundstrom</t>
  </si>
  <si>
    <t>Anton Bengtsson</t>
  </si>
  <si>
    <t>http://www.eliteprospects.com/player.php?player=16796</t>
  </si>
  <si>
    <t>Gustav Rydahl</t>
  </si>
  <si>
    <t>http://www.eliteprospects.com/player.php?player=33357</t>
  </si>
  <si>
    <t>Kirill Kaprizov</t>
  </si>
  <si>
    <t>http://www.eliteprospects.com/player.php?player=265645</t>
  </si>
  <si>
    <t>Joni Nikko</t>
  </si>
  <si>
    <t>http://www.eliteprospects.com/player.php?player=44450</t>
  </si>
  <si>
    <t>Anton Shenfeld</t>
  </si>
  <si>
    <t>http://www.eliteprospects.com/player.php?player=93874</t>
  </si>
  <si>
    <t>Vyacheslav Osnovin</t>
  </si>
  <si>
    <t>http://www.eliteprospects.com/player.php?player=123055</t>
  </si>
  <si>
    <t>Jansen Harkins</t>
  </si>
  <si>
    <t>had 3 points in 6 AHL games. He is compared a lot to Krejci. He has good offensive instincts, but is also good defensively. Is a try hard player as well</t>
  </si>
  <si>
    <t xml:space="preserve"> Jansen Harkins </t>
  </si>
  <si>
    <t xml:space="preserve">Had a couple points in late AHL cameo. Dominant college player, good size, and plays a pro style game. His value his high after frozen four, and I like him. </t>
  </si>
  <si>
    <t>Brandon Tanev</t>
  </si>
  <si>
    <t>Very good college player, has offense, with the bloodline, he's likely going to go high, will be intresting to see how he produces</t>
  </si>
  <si>
    <t>http://www.eliteprospects.com/player.php?player=96475</t>
  </si>
  <si>
    <t>Mathias From</t>
  </si>
  <si>
    <t>http://www.eliteprospects.com/player.php?player=220307</t>
  </si>
  <si>
    <t>Henrik Tornqvist</t>
  </si>
  <si>
    <t>http://www.eliteprospects.com/player.php?player=86363</t>
  </si>
  <si>
    <t>Kristian Jakobsson</t>
  </si>
  <si>
    <t>http://www.eliteprospects.com/player.php?player=86315</t>
  </si>
  <si>
    <t>Iikka Kangasniemi</t>
  </si>
  <si>
    <t>http://www.eliteprospects.com/player.php?player=91153</t>
  </si>
  <si>
    <t>Vilmos Gallo</t>
  </si>
  <si>
    <t>HUN</t>
  </si>
  <si>
    <t>Julius Vahatalo</t>
  </si>
  <si>
    <t>http://www.eliteprospects.com/player.php?player=73323</t>
  </si>
  <si>
    <t>Jake DeBrusk</t>
  </si>
  <si>
    <t>Play took a drop this season. While there is talent, he was definetely overdrafted</t>
  </si>
  <si>
    <t xml:space="preserve"> Jake DeBrusk </t>
  </si>
  <si>
    <t>Daniel O'Regan</t>
  </si>
  <si>
    <t>Fantastic college career, slightly undersized, but he plays in traffic. I probably like him more than most. Turning pro this year</t>
  </si>
  <si>
    <t>http://www.eliteprospects.com/player.php?player=121936</t>
  </si>
  <si>
    <t>Anthony Cirelli</t>
  </si>
  <si>
    <t>He has skill, but never dominated, he didn’t do much in 3 game AHL cameo either. I'm not a huge fan</t>
  </si>
  <si>
    <t xml:space="preserve"> Anthony Cirelli </t>
  </si>
  <si>
    <t>Matt Bradley</t>
  </si>
  <si>
    <t>Good W year, he's a solid player, slightly undersized. He improved production, which is what you hope for</t>
  </si>
  <si>
    <t xml:space="preserve"> Matt Bradley </t>
  </si>
  <si>
    <t>Dominic Toninato</t>
  </si>
  <si>
    <t>The scoring is innrtiguing. I don't know he's worth a pick, but worth watching</t>
  </si>
  <si>
    <t>http://www.eliteprospects.com/player.php?player=122004</t>
  </si>
  <si>
    <t>Yevgeni Mozer</t>
  </si>
  <si>
    <t>http://www.eliteprospects.com/player.php?player=211957</t>
  </si>
  <si>
    <t>Miro-Pekka Saarelainen</t>
  </si>
  <si>
    <t>http://www.eliteprospects.com/player.php?player=43299</t>
  </si>
  <si>
    <t>Viktor Komarov</t>
  </si>
  <si>
    <t>http://www.eliteprospects.com/player.php?player=159851</t>
  </si>
  <si>
    <t>Danil Faizullin</t>
  </si>
  <si>
    <t>http://www.eliteprospects.com/player.php?player=97482</t>
  </si>
  <si>
    <t>Ville Meskanen</t>
  </si>
  <si>
    <t>http://www.eliteprospects.com/player.php?player=92118</t>
  </si>
  <si>
    <t>Artyom Fyodorov</t>
  </si>
  <si>
    <t>http://www.eliteprospects.com/player.php?player=106866</t>
  </si>
  <si>
    <t>Niklas Hansson</t>
  </si>
  <si>
    <t>Vladimir Bryukvin</t>
  </si>
  <si>
    <t>http://www.eliteprospects.com/player.php?player=159423</t>
  </si>
  <si>
    <t>Robert Leino</t>
  </si>
  <si>
    <t>http://www.eliteprospects.com/player.php?player=40359</t>
  </si>
  <si>
    <t>Juuso Ikonen</t>
  </si>
  <si>
    <t>http://www.eliteprospects.com/player.php?player=45981</t>
  </si>
  <si>
    <t>Victor Ejdsell</t>
  </si>
  <si>
    <t>http://www.eliteprospects.com/player.php?player=29343</t>
  </si>
  <si>
    <t>Tim Wahlgren</t>
  </si>
  <si>
    <t>http://www.eliteprospects.com/player.php?player=178225</t>
  </si>
  <si>
    <t>Daniel Bernhardt</t>
  </si>
  <si>
    <t>http://www.eliteprospects.com/player.php?player=142253</t>
  </si>
  <si>
    <t>Pavel Poryadin</t>
  </si>
  <si>
    <t>http://www.eliteprospects.com/player.php?player=230171</t>
  </si>
  <si>
    <t>Ivan Igumnov</t>
  </si>
  <si>
    <t>http://www.eliteprospects.com/player.php?player=218904</t>
  </si>
  <si>
    <t>Artur Gavrus</t>
  </si>
  <si>
    <t>BLR</t>
  </si>
  <si>
    <t>http://www.eliteprospects.com/player.php?player=70442</t>
  </si>
  <si>
    <t>Heikki Liedes</t>
  </si>
  <si>
    <t>http://www.eliteprospects.com/player.php?player=44176</t>
  </si>
  <si>
    <t>Emil Lundberg</t>
  </si>
  <si>
    <t>Christoffer Torngren</t>
  </si>
  <si>
    <t>Kirill Voronin</t>
  </si>
  <si>
    <t>http://www.eliteprospects.com/player.php?player=106190</t>
  </si>
  <si>
    <t>Lukas Vejdemo</t>
  </si>
  <si>
    <t>http://www.eliteprospects.com/player.php?player=142243</t>
  </si>
  <si>
    <t>Aleksi Mustonen</t>
  </si>
  <si>
    <t>http://www.eliteprospects.com/player.php?player=50679</t>
  </si>
  <si>
    <t>Peter Tiivola</t>
  </si>
  <si>
    <t>http://www.eliteprospects.com/player.php?player=57868</t>
  </si>
  <si>
    <t>Justin Kirkland</t>
  </si>
  <si>
    <t>Offensively, he's been consistent, added some grit this year too, He has good size, and a good playoffs as well. There's a lot to like</t>
  </si>
  <si>
    <t>http://www.eliteprospects.com/player.php?player=63133</t>
  </si>
  <si>
    <t>Dominic Turgeon</t>
  </si>
  <si>
    <t>I probably like him more than most, has the bloodlines, the size, and the production. Plus he was born 5 minutes from where I live. Good spec, a lot like his dad</t>
  </si>
  <si>
    <t>http://www.eliteprospects.com/player.php?player=120642</t>
  </si>
  <si>
    <t>Rourke Chartier</t>
  </si>
  <si>
    <t>offense down significantly from draft year, he's an OK spec, but lack of size means a late rounder is about it</t>
  </si>
  <si>
    <t>http://www.eliteprospects.com/player.php?player=120201</t>
  </si>
  <si>
    <t>Daniel Audette</t>
  </si>
  <si>
    <t>Good bloodlines, but the offense has never been eye popping, and at 5'8 it should be. He does have good speed though, and turns pro this year</t>
  </si>
  <si>
    <t>http://www.eliteprospects.com/player.php?player=128505</t>
  </si>
  <si>
    <t>Matt Mistele</t>
  </si>
  <si>
    <t>Put up good numbers in OHL, but you'd expect more dominance as a 20yr old.  There's a lot of gaps in his game, skating, intensity, but he's produced</t>
  </si>
  <si>
    <t>http://www.eliteprospects.com/player.php?player=117000</t>
  </si>
  <si>
    <t>J.J. Piccinich</t>
  </si>
  <si>
    <t>After a substandard freshman year, he went to OHL, and was very good in his age 19 season. There is talent here, and average size. Next year should tell us more, whether he plays as a 20yr old or goes por</t>
  </si>
  <si>
    <t>http://www.eliteprospects.com/player.php?player=191113</t>
  </si>
  <si>
    <t>Hunter Fejes</t>
  </si>
  <si>
    <t xml:space="preserve">Played 10 AHL games, with no points. He's borderline draftable, Didn't put up any points in AHL games, or he'd be a definete. </t>
  </si>
  <si>
    <t>http://www.eliteprospects.com/player.php?player=106299</t>
  </si>
  <si>
    <t>Brandon Baddock</t>
  </si>
  <si>
    <t>Oil King captain, there isn't enough offense to warrant taking him. He plays very physical, so worth watching</t>
  </si>
  <si>
    <t>http://www.eliteprospects.com/player.php?player=83627</t>
  </si>
  <si>
    <t>Martin Prochazka</t>
  </si>
  <si>
    <t>http://www.eliteprospects.com/player.php?player=100470</t>
  </si>
  <si>
    <t>Artur Lauta</t>
  </si>
  <si>
    <t>http://www.eliteprospects.com/player.php?player=226944</t>
  </si>
  <si>
    <t>Ville Leskinen</t>
  </si>
  <si>
    <t>http://www.eliteprospects.com/player.php?player=73110</t>
  </si>
  <si>
    <t>Pavel Varfolomeyev</t>
  </si>
  <si>
    <t>http://www.eliteprospects.com/player.php?player=214960</t>
  </si>
  <si>
    <t>Tomas Hyka</t>
  </si>
  <si>
    <t>DEL</t>
  </si>
  <si>
    <t>Leo Pfoderl</t>
  </si>
  <si>
    <t>GER</t>
  </si>
  <si>
    <t>http://www.eliteprospects.com/player.php?player=43386</t>
  </si>
  <si>
    <t>Joona Monto</t>
  </si>
  <si>
    <t>http://www.eliteprospects.com/player.php?player=46545</t>
  </si>
  <si>
    <t>Janne Kettunen</t>
  </si>
  <si>
    <t>http://www.eliteprospects.com/player.php?player=44758</t>
  </si>
  <si>
    <t>Ilya Shipov</t>
  </si>
  <si>
    <t>http://www.eliteprospects.com/player.php?player=100552</t>
  </si>
  <si>
    <t>Vojtech Tomi</t>
  </si>
  <si>
    <t>http://www.eliteprospects.com/player.php?player=178999</t>
  </si>
  <si>
    <t>Vadim Schegolkov</t>
  </si>
  <si>
    <t>http://www.eliteprospects.com/player.php?player=184116</t>
  </si>
  <si>
    <t>Daniil Ilyin</t>
  </si>
  <si>
    <t>http://www.eliteprospects.com/player.php?player=159083</t>
  </si>
  <si>
    <t>Alexander Barabanov</t>
  </si>
  <si>
    <t>http://www.eliteprospects.com/player.php?player=87913</t>
  </si>
  <si>
    <t>Yegor Korshkov</t>
  </si>
  <si>
    <t>http://www.eliteprospects.com/player.php?player=176637</t>
  </si>
  <si>
    <t>Saku Maenalanen</t>
  </si>
  <si>
    <t>http://www.eliteprospects.com/player.php?player=73109</t>
  </si>
  <si>
    <t>Pius Suter</t>
  </si>
  <si>
    <t>http://www.eliteprospects.com/player.php?player=135775</t>
  </si>
  <si>
    <t>Alessio Bertaggia</t>
  </si>
  <si>
    <t>http://www.eliteprospects.com/player.php?player=34307</t>
  </si>
  <si>
    <t>Ziyat Paigin</t>
  </si>
  <si>
    <t>http://www.eliteprospects.com/player.php?player=163859</t>
  </si>
  <si>
    <t>Rasmus Asplund</t>
  </si>
  <si>
    <t>Christopher Mastomaki</t>
  </si>
  <si>
    <t>Artyom Alyayev</t>
  </si>
  <si>
    <t>http://www.eliteprospects.com/player.php?player=108645</t>
  </si>
  <si>
    <t>Ilya Mikheyev</t>
  </si>
  <si>
    <t>http://www.eliteprospects.com/player.php?player=180935</t>
  </si>
  <si>
    <t>Toni Kallela</t>
  </si>
  <si>
    <t>http://www.eliteprospects.com/player.php?player=40405</t>
  </si>
  <si>
    <t>Hudson Fasching</t>
  </si>
  <si>
    <t>Great junior year and turned pro, got in 7 games at end of year with Sabres. He's a powerforward type player, whose game will translate well to NHL</t>
  </si>
  <si>
    <t>http://www.eliteprospects.com/player.php?player=114801</t>
  </si>
  <si>
    <t>Has good frame, ok skater, good defensively too. He's not likely to be a star, but a solid mid 6 winger</t>
  </si>
  <si>
    <t>Warren Foegele</t>
  </si>
  <si>
    <t>Good frame, and has decent production, he's a pretty poor skater so I don't know it will translate</t>
  </si>
  <si>
    <t>http://www.eliteprospects.com/player.php?player=210317</t>
  </si>
  <si>
    <t>I like the talent, I think his game would translate better in NA, but he's gotta come over</t>
  </si>
  <si>
    <t>Anton Ohman</t>
  </si>
  <si>
    <t>http://www.eliteprospects.com/player.php?player=39015</t>
  </si>
  <si>
    <t>Ales Jergl</t>
  </si>
  <si>
    <t>http://www.eliteprospects.com/player.php?player=176147</t>
  </si>
  <si>
    <t>Henri Tamminen</t>
  </si>
  <si>
    <t>http://www.eliteprospects.com/player.php?player=25221</t>
  </si>
  <si>
    <t>Eetu-Ville Arkiomaa</t>
  </si>
  <si>
    <t>http://www.eliteprospects.com/player.php?player=44177</t>
  </si>
  <si>
    <t>Johan Olofsson</t>
  </si>
  <si>
    <t>Pavol Skalicky</t>
  </si>
  <si>
    <t>http://www.eliteprospects.com/player.php?player=172229</t>
  </si>
  <si>
    <t>Joona Erving</t>
  </si>
  <si>
    <t>http://www.eliteprospects.com/player.php?player=47270</t>
  </si>
  <si>
    <t>Andrei S.Alexeyev</t>
  </si>
  <si>
    <t>http://www.eliteprospects.com/player.php?player=205602</t>
  </si>
  <si>
    <t>Alexei Yakovlev</t>
  </si>
  <si>
    <t>http://www.eliteprospects.com/player.php?player=160612</t>
  </si>
  <si>
    <t>David Westlund</t>
  </si>
  <si>
    <t>http://www.eliteprospects.com/player.php?player=67162</t>
  </si>
  <si>
    <t>Denis Gorbunov</t>
  </si>
  <si>
    <t>http://www.eliteprospects.com/player.php?player=213653</t>
  </si>
  <si>
    <t>Igor Rudenkov</t>
  </si>
  <si>
    <t>http://www.eliteprospects.com/player.php?player=159078</t>
  </si>
  <si>
    <t>Miro Ruokonen</t>
  </si>
  <si>
    <t>http://www.eliteprospects.com/player.php?player=93096</t>
  </si>
  <si>
    <t>Andrei Sigaryov</t>
  </si>
  <si>
    <t>http://www.eliteprospects.com/player.php?player=58571</t>
  </si>
  <si>
    <t>Aleksi Rekonen</t>
  </si>
  <si>
    <t>http://www.eliteprospects.com/player.php?player=40382</t>
  </si>
  <si>
    <t>Mikael Saha</t>
  </si>
  <si>
    <t>http://www.eliteprospects.com/player.php?player=84673</t>
  </si>
  <si>
    <t>Alexander P.Sharov</t>
  </si>
  <si>
    <t>http://www.eliteprospects.com/player.php?player=211966</t>
  </si>
  <si>
    <t>Semyon Afonasyevsky</t>
  </si>
  <si>
    <t>http://www.eliteprospects.com/player.php?player=250459</t>
  </si>
  <si>
    <t>Roope Hintz</t>
  </si>
  <si>
    <t>http://www.eliteprospects.com/player.php?player=92117</t>
  </si>
  <si>
    <t>Jonne Tammela</t>
  </si>
  <si>
    <t>http://www.eliteprospects.com/player.php?player=131138</t>
  </si>
  <si>
    <t>Lucas Carlsson</t>
  </si>
  <si>
    <t>Edgars Kulda</t>
  </si>
  <si>
    <t>LAT</t>
  </si>
  <si>
    <t>http://www.eliteprospects.com/player.php?player=52421</t>
  </si>
  <si>
    <t>Oskari Siiki</t>
  </si>
  <si>
    <t>http://www.eliteprospects.com/player.php?player=56234</t>
  </si>
  <si>
    <t>Patrik Zdrahal</t>
  </si>
  <si>
    <t>Elias Karvonen</t>
  </si>
  <si>
    <t>http://www.eliteprospects.com/player.php?player=65147</t>
  </si>
  <si>
    <t>Balazs Sebok</t>
  </si>
  <si>
    <t>http://www.eliteprospects.com/player.php?player=68942</t>
  </si>
  <si>
    <t>Joel Kiviranta</t>
  </si>
  <si>
    <t>http://www.eliteprospects.com/player.php?player=91109</t>
  </si>
  <si>
    <t>Jacob Larsson</t>
  </si>
  <si>
    <t>Alexander Kadeykin</t>
  </si>
  <si>
    <t>http://www.eliteprospects.com/player.php?player=94663</t>
  </si>
  <si>
    <t>Gustav Forsling</t>
  </si>
  <si>
    <t>Arttu Ruotsalainen</t>
  </si>
  <si>
    <t>http://www.eliteprospects.com/player.php?player=152112</t>
  </si>
  <si>
    <t>Waltteri Hopponen</t>
  </si>
  <si>
    <t>http://www.eliteprospects.com/player.php?player=92047</t>
  </si>
  <si>
    <t>Hannes Bjorninen</t>
  </si>
  <si>
    <t>http://www.eliteprospects.com/player.php?player=92191</t>
  </si>
  <si>
    <t>Damir Zhafyarov</t>
  </si>
  <si>
    <t>http://www.eliteprospects.com/player.php?player=123117</t>
  </si>
  <si>
    <t>Vladislav Kaletnik</t>
  </si>
  <si>
    <t>http://www.eliteprospects.com/player.php?player=162784</t>
  </si>
  <si>
    <t>Edwin Hedberg</t>
  </si>
  <si>
    <t>http://www.eliteprospects.com/player.php?player=16833</t>
  </si>
  <si>
    <t>Mikko Lehtonen</t>
  </si>
  <si>
    <t>http://www.eliteprospects.com/player.php?player=56196</t>
  </si>
  <si>
    <t>Ivan Provorov</t>
  </si>
  <si>
    <t>http://www.eliteprospects.com/player.php?player=242584</t>
  </si>
  <si>
    <t>Anders Bjork</t>
  </si>
  <si>
    <t>Dominant sophmore year, OK size. Had good WJC. His stock is on the rise</t>
  </si>
  <si>
    <t>http://www.eliteprospects.com/player.php?player=183809</t>
  </si>
  <si>
    <t>Mark Jankowski</t>
  </si>
  <si>
    <t>Offense finally developed in senior season. Had great AHL cameo at end of season. I'm still not a believer though, he's butter soft, and didn't dominate a low level college program until he was 21.</t>
  </si>
  <si>
    <t>http://www.eliteprospects.com/player.php?player=146518</t>
  </si>
  <si>
    <t>Joe Hicketts</t>
  </si>
  <si>
    <t>Undrafted because he's a midget, he's an offensive dynamo. I don't know how well it will translate to NHL. He's probably overrated by most</t>
  </si>
  <si>
    <t>http://www.eliteprospects.com/player.php?player=120210</t>
  </si>
  <si>
    <t>Michael Spacek</t>
  </si>
  <si>
    <t>Looks like a great pick by the Jets. Had great WHL debut, fantastic WJC. He's a very good spec now. If he was bigger he'd be arguably a 1</t>
  </si>
  <si>
    <t xml:space="preserve"> Michael Spacek </t>
  </si>
  <si>
    <t>Kalle Kossila</t>
  </si>
  <si>
    <t>Not much grit, size is average, but there is offense, he was born in France. Definetely worth a late round flier</t>
  </si>
  <si>
    <t>http://www.eliteprospects.com/player.php?player=43563</t>
  </si>
  <si>
    <t>Connor Hobbs</t>
  </si>
  <si>
    <t>nice pick by the Caps. Offense jumped up, and had a great playoffs. Plays with agression, is average sized, but firmly on the spec radar now</t>
  </si>
  <si>
    <t xml:space="preserve"> Connor Hobbs </t>
  </si>
  <si>
    <t>Deven Sideroff</t>
  </si>
  <si>
    <t>Offense keeps trending up. He's not big by any stretch, but has good speed and is a try hard guy. I don't know I see top 6 in his future, but a 3rd lien role seems likely</t>
  </si>
  <si>
    <t xml:space="preserve"> Deven Sideroff </t>
  </si>
  <si>
    <t>Chase Lang</t>
  </si>
  <si>
    <t>Put up points in WHL, did OK in AHL cameo at end of the year. I don't know the skating is good enough to translate, but he's worth watching</t>
  </si>
  <si>
    <t>http://www.eliteprospects.com/player.php?player=120657</t>
  </si>
  <si>
    <t>Tony Cameranesi</t>
  </si>
  <si>
    <t>So small, put up good numbers in college, and will get a look in AHL next year, I don't think his skating is good enough to overcome the lack of size</t>
  </si>
  <si>
    <t>http://www.eliteprospects.com/player.php?player=117577</t>
  </si>
  <si>
    <t>Justin Selman</t>
  </si>
  <si>
    <t xml:space="preserve">Very good college career, I don't think the offense will carry over, but he may fill a depth role. </t>
  </si>
  <si>
    <t>http://www.eliteprospects.com/player.php?player=90315</t>
  </si>
  <si>
    <t>Nikolajs Jelisejevs</t>
  </si>
  <si>
    <t>http://www.eliteprospects.com/player.php?player=54802</t>
  </si>
  <si>
    <t>Julius Valtonen</t>
  </si>
  <si>
    <t>http://www.eliteprospects.com/player.php?player=65437</t>
  </si>
  <si>
    <t>Dmitri Ambrozheichik</t>
  </si>
  <si>
    <t>http://www.eliteprospects.com/player.php?player=213654</t>
  </si>
  <si>
    <t>Kristian Reichel</t>
  </si>
  <si>
    <t>Otso Rantakari</t>
  </si>
  <si>
    <t>http://www.eliteprospects.com/player.php?player=23041</t>
  </si>
  <si>
    <t>Anton Blomberg</t>
  </si>
  <si>
    <t>Valtteri Viljanen</t>
  </si>
  <si>
    <t>http://www.eliteprospects.com/player.php?player=44854</t>
  </si>
  <si>
    <t>Emil Eriksson</t>
  </si>
  <si>
    <t>http://www.eliteprospects.com/player.php?player=6210</t>
  </si>
  <si>
    <t>Alexei Byvaltsev</t>
  </si>
  <si>
    <t>http://www.eliteprospects.com/player.php?player=154242</t>
  </si>
  <si>
    <t>David Kampf</t>
  </si>
  <si>
    <t>Emil Djuse</t>
  </si>
  <si>
    <t>Arvid Lundberg</t>
  </si>
  <si>
    <t>Denis Guryanov</t>
  </si>
  <si>
    <t>http://www.eliteprospects.com/player.php?player=263964</t>
  </si>
  <si>
    <t>SEL</t>
  </si>
  <si>
    <t>Petr Stloukal</t>
  </si>
  <si>
    <t>http://www.eliteprospects.com/player.php?player=44797</t>
  </si>
  <si>
    <t>Tomas Mikus</t>
  </si>
  <si>
    <t>http://www.eliteprospects.com/player.php?player=95703</t>
  </si>
  <si>
    <t>Miles Wood</t>
  </si>
  <si>
    <t>Played a game in NHL at the end of the year, turned pro after freshman season. He's a good spec</t>
  </si>
  <si>
    <t>http://www.eliteprospects.com/player.php?player=131890</t>
  </si>
  <si>
    <t>Zach Sanford</t>
  </si>
  <si>
    <t>Huge offensive season as a sophmore, plays physical, and looks like a true budding PF. I like him, a lot</t>
  </si>
  <si>
    <t>http://www.eliteprospects.com/player.php?player=242077</t>
  </si>
  <si>
    <t>Josh Ho-Sang</t>
  </si>
  <si>
    <t>Obviously very talented, but a known headcase. He's got skill, but is horrid defenseively. There's some risk/reward here</t>
  </si>
  <si>
    <t>http://www.eliteprospects.com/player.php?player=161290</t>
  </si>
  <si>
    <t>Spencer Smallman</t>
  </si>
  <si>
    <t xml:space="preserve">production flatlined. He has good frame, and has some edge to him. He did dial it up in the playoffs, which is encouraging. </t>
  </si>
  <si>
    <t xml:space="preserve"> Spencer Smallman </t>
  </si>
  <si>
    <t>Adam Musil</t>
  </si>
  <si>
    <t>an Ok season. He is a big kid, and a solid 2 way player. His game should translate to NHL, but likely more as a Bobby Holik lite player, ideal 3rd line center</t>
  </si>
  <si>
    <t xml:space="preserve"> Adam Musil </t>
  </si>
  <si>
    <t>Reid Duke</t>
  </si>
  <si>
    <t>Not a sexy spec, but he's well rounded and plays the game right. He's worth watching</t>
  </si>
  <si>
    <t>http://www.eliteprospects.com/player.php?player=62308</t>
  </si>
  <si>
    <t>Anthony Angello</t>
  </si>
  <si>
    <t>Size doesn't translate into his game, put up good stats in freshman season though, he might be worth a look late</t>
  </si>
  <si>
    <t>http://www.eliteprospects.com/player.php?player=178527</t>
  </si>
  <si>
    <t>Roy Radke</t>
  </si>
  <si>
    <t>Big winger, has some skill, but did a complete no-show in playoffs. Based on that I probably won't draft him, he's worth watching though</t>
  </si>
  <si>
    <t xml:space="preserve"> Roy Radke </t>
  </si>
  <si>
    <t>Alex Schoenborn</t>
  </si>
  <si>
    <t>Offense really jumped in age 20 season. He plays with some grit, but longterm I don't think he's shown the offense, or defense to have much impact</t>
  </si>
  <si>
    <t>http://www.eliteprospects.com/player.php?player=118437</t>
  </si>
  <si>
    <t>Kirill Maslov</t>
  </si>
  <si>
    <t>http://www.eliteprospects.com/player.php?player=159406</t>
  </si>
  <si>
    <t>Teemu Lamsa</t>
  </si>
  <si>
    <t>http://www.eliteprospects.com/player.php?player=91199</t>
  </si>
  <si>
    <t>Joose Antonen</t>
  </si>
  <si>
    <t>http://www.eliteprospects.com/player.php?player=50748</t>
  </si>
  <si>
    <t>August Gunnarsson</t>
  </si>
  <si>
    <t>http://www.eliteprospects.com/player.php?player=109931</t>
  </si>
  <si>
    <t>Juuso Vainio</t>
  </si>
  <si>
    <t>http://www.eliteprospects.com/player.php?player=60915</t>
  </si>
  <si>
    <t>Manu Honkanen</t>
  </si>
  <si>
    <t>http://www.eliteprospects.com/player.php?player=91181</t>
  </si>
  <si>
    <t>Jesper Lindgren</t>
  </si>
  <si>
    <t>http://www.eliteprospects.com/player.php?player=187806</t>
  </si>
  <si>
    <t>Maxim Osipov</t>
  </si>
  <si>
    <t>http://www.eliteprospects.com/player.php?player=158499</t>
  </si>
  <si>
    <t>Albert Yarullin</t>
  </si>
  <si>
    <t>http://www.eliteprospects.com/player.php?player=58559</t>
  </si>
  <si>
    <t>Ludvig Elvenes</t>
  </si>
  <si>
    <t>http://www.eliteprospects.com/player.php?player=162168</t>
  </si>
  <si>
    <t>Sebastian Moberg</t>
  </si>
  <si>
    <t>http://www.eliteprospects.com/player.php?player=104426</t>
  </si>
  <si>
    <t>Alexei Razumov</t>
  </si>
  <si>
    <t>http://www.eliteprospects.com/player.php?player=265649</t>
  </si>
  <si>
    <t>Ilya Khokhlov</t>
  </si>
  <si>
    <t>http://www.eliteprospects.com/player.php?player=160559</t>
  </si>
  <si>
    <t>Branislav Rapac</t>
  </si>
  <si>
    <t>Fabrice Herzog</t>
  </si>
  <si>
    <t>Dominik Lakatos</t>
  </si>
  <si>
    <t>http://www.eliteprospects.com/player.php?player=195562</t>
  </si>
  <si>
    <t>Yegor YakovlevF</t>
  </si>
  <si>
    <t>http://www.eliteprospects.com/player.php?player=240089</t>
  </si>
  <si>
    <t>Ivan Fishchenko</t>
  </si>
  <si>
    <t>http://www.eliteprospects.com/player.php?player=195587</t>
  </si>
  <si>
    <t>Sami Niku</t>
  </si>
  <si>
    <t>http://www.eliteprospects.com/player.php?player=92502</t>
  </si>
  <si>
    <t>Sebastian Aho96</t>
  </si>
  <si>
    <t>http://www.eliteprospects.com/player.php?player=67208</t>
  </si>
  <si>
    <t>Joel Kellman</t>
  </si>
  <si>
    <t>Maxim Mamin</t>
  </si>
  <si>
    <t>http://www.eliteprospects.com/player.php?player=155384</t>
  </si>
  <si>
    <t>Markus Nutivaara</t>
  </si>
  <si>
    <t>http://www.eliteprospects.com/player.php?player=47273</t>
  </si>
  <si>
    <t>Yannick-Lennart Albrecht</t>
  </si>
  <si>
    <t>http://www.eliteprospects.com/player.php?player=97195</t>
  </si>
  <si>
    <t>Dmitri Arkhipov</t>
  </si>
  <si>
    <t>http://www.eliteprospects.com/player.php?player=70422</t>
  </si>
  <si>
    <t>Christoffer Forsberg</t>
  </si>
  <si>
    <t>http://www.eliteprospects.com/player.php?player=40860</t>
  </si>
  <si>
    <t>Emil Sylvegard</t>
  </si>
  <si>
    <t>http://www.eliteprospects.com/player.php?player=10450</t>
  </si>
  <si>
    <t>Lukas Lhotak</t>
  </si>
  <si>
    <t>http://www.eliteprospects.com/player.php?player=67043</t>
  </si>
  <si>
    <t>Anton Karlsson93</t>
  </si>
  <si>
    <t>http://www.eliteprospects.com/player.php?player=29695</t>
  </si>
  <si>
    <t>Juuso Riikola</t>
  </si>
  <si>
    <t>http://www.eliteprospects.com/player.php?player=56938</t>
  </si>
  <si>
    <t>Erik Andersson</t>
  </si>
  <si>
    <t>http://www.eliteprospects.com/player.php?player=34229</t>
  </si>
  <si>
    <t>Linus Froberg</t>
  </si>
  <si>
    <t>http://www.eliteprospects.com/player.php?player=24983</t>
  </si>
  <si>
    <t>Eemeli Suomi</t>
  </si>
  <si>
    <t>http://www.eliteprospects.com/player.php?player=92125</t>
  </si>
  <si>
    <t>Yaroslav Kosov</t>
  </si>
  <si>
    <t>http://www.eliteprospects.com/player.php?player=93879</t>
  </si>
  <si>
    <t>Brendan Perlini</t>
  </si>
  <si>
    <t>There is talent, ans speed to burn, but he underwhelmed as a 19yr old in OHL. I'm skeptical</t>
  </si>
  <si>
    <t>http://www.eliteprospects.com/player.php?player=186992</t>
  </si>
  <si>
    <t>Cooper Marody</t>
  </si>
  <si>
    <t>Great freshman year at Michigan. He has decent size, and was a treu freshman, he's tracking well</t>
  </si>
  <si>
    <t xml:space="preserve"> Cooper Marody </t>
  </si>
  <si>
    <t>Conner Bleackley</t>
  </si>
  <si>
    <t>Average skater, and poor conditioning. He has some talent, but he's more of a bottom six guy than a top 6</t>
  </si>
  <si>
    <t>http://www.eliteprospects.com/player.php?player=84020</t>
  </si>
  <si>
    <t>Kevin Roy</t>
  </si>
  <si>
    <t>Had a great college career, he's intriguing, but a midget</t>
  </si>
  <si>
    <t>http://www.eliteprospects.com/player.php?player=121841</t>
  </si>
  <si>
    <t>Grant Besse</t>
  </si>
  <si>
    <t>No edge to his game, but the offense has progressed, he's on the cusp of being an interesting spec. True sophmore, he's worth a late pick</t>
  </si>
  <si>
    <t>http://www.eliteprospects.com/player.php?player=177678</t>
  </si>
  <si>
    <t>Pavel Karnaukhov</t>
  </si>
  <si>
    <t>Solid year in W. He has the frame you like to see, and has shown flashes of talent. He's worth a pick on potential</t>
  </si>
  <si>
    <t xml:space="preserve"> Pavel Karnaukhov </t>
  </si>
  <si>
    <t>Radovan Bondra</t>
  </si>
  <si>
    <t>Massive frame. Expected more offense for sure. Has the toolkit though, so will be a projection pick</t>
  </si>
  <si>
    <t xml:space="preserve"> Radovan Bondra </t>
  </si>
  <si>
    <t>Cristiano DiGiacinto</t>
  </si>
  <si>
    <t>He's an agitator for sure. Production has been OK. If he was bigger I would love him. As is, he's maybe a late rounder</t>
  </si>
  <si>
    <t>http://www.eliteprospects.com/player.php?player=204054</t>
  </si>
  <si>
    <t>Matteo Gennaro</t>
  </si>
  <si>
    <t>Big kid, offense picked up this year a bit. Wish he used his size more, worth a late pick though</t>
  </si>
  <si>
    <t xml:space="preserve"> Matteo Gennaro </t>
  </si>
  <si>
    <t>Jakub Sramek</t>
  </si>
  <si>
    <t>Joonas Huovinen</t>
  </si>
  <si>
    <t>http://www.eliteprospects.com/player.php?player=73112</t>
  </si>
  <si>
    <t>Andrei Kuzmenko</t>
  </si>
  <si>
    <t>http://www.eliteprospects.com/player.php?player=211807</t>
  </si>
  <si>
    <t>Robin Leone</t>
  </si>
  <si>
    <t>Mike Kunzle</t>
  </si>
  <si>
    <t>http://www.eliteprospects.com/player.php?player=99566</t>
  </si>
  <si>
    <t>Igor Levitsky</t>
  </si>
  <si>
    <t>http://www.eliteprospects.com/player.php?player=77231</t>
  </si>
  <si>
    <t>Eduard Simun</t>
  </si>
  <si>
    <t>Stepan Khripunov</t>
  </si>
  <si>
    <t>http://www.eliteprospects.com/player.php?player=210512</t>
  </si>
  <si>
    <t>Roope Elimaki</t>
  </si>
  <si>
    <t>http://www.eliteprospects.com/player.php?player=44629</t>
  </si>
  <si>
    <t>Panu Mieho</t>
  </si>
  <si>
    <t>http://www.eliteprospects.com/player.php?player=66924</t>
  </si>
  <si>
    <t>Yaroslav Yevdokimov</t>
  </si>
  <si>
    <t>http://www.eliteprospects.com/player.php?player=164687</t>
  </si>
  <si>
    <t>Kristian Vesalainen</t>
  </si>
  <si>
    <t>http://www.eliteprospects.com/player.php?player=222125</t>
  </si>
  <si>
    <t>Alexander Lunsjo</t>
  </si>
  <si>
    <t>http://www.eliteprospects.com/player.php?player=163384</t>
  </si>
  <si>
    <t>Mikhail Vorobyov</t>
  </si>
  <si>
    <t>http://www.eliteprospects.com/player.php?player=285679</t>
  </si>
  <si>
    <t>Antti Kalapudas</t>
  </si>
  <si>
    <t>http://www.eliteprospects.com/player.php?player=104400</t>
  </si>
  <si>
    <t>Andreas Wingerli</t>
  </si>
  <si>
    <t>http://www.eliteprospects.com/player.php?player=185257</t>
  </si>
  <si>
    <t>Sebastian Olsson</t>
  </si>
  <si>
    <t>Yegor Morozov</t>
  </si>
  <si>
    <t>http://www.eliteprospects.com/player.php?player=159648</t>
  </si>
  <si>
    <t>Travis Sanheim</t>
  </si>
  <si>
    <t>http://www.eliteprospects.com/player.php?player=120938</t>
  </si>
  <si>
    <t>Ethan Bear</t>
  </si>
  <si>
    <t>Slightly undersized, but wholly shit batman did he explode offensively. He then cranked it up even more in playoffs. We know Oilers blueline has holes, and no true PP QB. He may be it. Hands off dbags</t>
  </si>
  <si>
    <t xml:space="preserve"> Ethan Bear </t>
  </si>
  <si>
    <t>Jake Walman</t>
  </si>
  <si>
    <t>Wow, offensively took a huge leap before getting hurt, he's slight, but should fill out,  I like him a lot</t>
  </si>
  <si>
    <t>http://www.eliteprospects.com/player.php?player=248066</t>
  </si>
  <si>
    <t>Connor Chatham</t>
  </si>
  <si>
    <t>Not a huge fan, should have dominated more in age 20 year. Disappeared in playoffs. He's big, but I don't know the ability is really there</t>
  </si>
  <si>
    <t>http://www.eliteprospects.com/player.php?player=114799</t>
  </si>
  <si>
    <t>Andrei Karavayev</t>
  </si>
  <si>
    <t>http://www.eliteprospects.com/player.php?player=19752</t>
  </si>
  <si>
    <t>Vojtech Tomecek</t>
  </si>
  <si>
    <t>http://www.eliteprospects.com/player.php?player=10859</t>
  </si>
  <si>
    <t>Patrik Virta</t>
  </si>
  <si>
    <t>http://www.eliteprospects.com/player.php?player=98096</t>
  </si>
  <si>
    <t>David Soltes</t>
  </si>
  <si>
    <t>Ville Jarvelainen</t>
  </si>
  <si>
    <t>http://www.eliteprospects.com/player.php?player=25381</t>
  </si>
  <si>
    <t>David Tomasek</t>
  </si>
  <si>
    <t>Damien Riat</t>
  </si>
  <si>
    <t>http://www.eliteprospects.com/player.php?player=153634</t>
  </si>
  <si>
    <t>Daniele Grassi</t>
  </si>
  <si>
    <t>http://www.eliteprospects.com/player.php?player=85338</t>
  </si>
  <si>
    <t>Jakub Chrpa</t>
  </si>
  <si>
    <t>Roman Abrosimov</t>
  </si>
  <si>
    <t>http://www.eliteprospects.com/player.php?player=163870</t>
  </si>
  <si>
    <t>Ilya Kolganov</t>
  </si>
  <si>
    <t>http://www.eliteprospects.com/player.php?player=265632</t>
  </si>
  <si>
    <t>Artyom Ilyenko</t>
  </si>
  <si>
    <t>http://www.eliteprospects.com/player.php?player=265755</t>
  </si>
  <si>
    <t>Danil Romantsev</t>
  </si>
  <si>
    <t>http://www.eliteprospects.com/player.php?player=95817</t>
  </si>
  <si>
    <t>Artyom Mikheyev</t>
  </si>
  <si>
    <t>http://www.eliteprospects.com/player.php?player=212991</t>
  </si>
  <si>
    <t>Mikael Wikstrand</t>
  </si>
  <si>
    <t>http://www.eliteprospects.com/player.php?player=28992</t>
  </si>
  <si>
    <t>Otto Nieminen</t>
  </si>
  <si>
    <t>http://www.eliteprospects.com/player.php?player=91184</t>
  </si>
  <si>
    <t>Fredrik Handemark</t>
  </si>
  <si>
    <t>http://www.eliteprospects.com/player.php?player=27259</t>
  </si>
  <si>
    <t>Mattias Norstebo</t>
  </si>
  <si>
    <t>NOR</t>
  </si>
  <si>
    <t>Alexander Dergachyov</t>
  </si>
  <si>
    <t>http://www.eliteprospects.com/player.php?player=231966</t>
  </si>
  <si>
    <t>Pavel Makarenko</t>
  </si>
  <si>
    <t>http://www.eliteprospects.com/player.php?player=123077</t>
  </si>
  <si>
    <t>Zach Werenski</t>
  </si>
  <si>
    <t>http://www.eliteprospects.com/player.php?player=186311</t>
  </si>
  <si>
    <t>Andrei Mironov</t>
  </si>
  <si>
    <t>http://www.eliteprospects.com/player.php?player=159421</t>
  </si>
  <si>
    <t>Michal Hlinka</t>
  </si>
  <si>
    <t>http://www.eliteprospects.com/player.php?player=82646</t>
  </si>
  <si>
    <t>Dominik Kahun</t>
  </si>
  <si>
    <t>http://www.eliteprospects.com/player.php?player=71940</t>
  </si>
  <si>
    <t>Filip Karlsson</t>
  </si>
  <si>
    <t>Henri Kanninen</t>
  </si>
  <si>
    <t>http://www.eliteprospects.com/player.php?player=68077</t>
  </si>
  <si>
    <t>Jere Seppala</t>
  </si>
  <si>
    <t>http://www.eliteprospects.com/player.php?player=43561</t>
  </si>
  <si>
    <t>Calle Rosen</t>
  </si>
  <si>
    <t>http://www.eliteprospects.com/player.php?player=37021</t>
  </si>
  <si>
    <t>Mikhail Sergachyov</t>
  </si>
  <si>
    <t>http://www.eliteprospects.com/player.php?player=312213</t>
  </si>
  <si>
    <t>Jakob Forsbacka Karlsson</t>
  </si>
  <si>
    <t>Real good freshman season, and WJC. His skating isn't high end, but he seemed to quiet questions about his compete level. He's a playmaking center, and is projecting well</t>
  </si>
  <si>
    <t xml:space="preserve"> Jakob Forsbacka Karlsson </t>
  </si>
  <si>
    <t>Alex Tuch</t>
  </si>
  <si>
    <t>He's had great production at BC, looks like a potential great PF</t>
  </si>
  <si>
    <t>http://www.eliteprospects.com/player.php?player=178526</t>
  </si>
  <si>
    <t>Jack Dougherty</t>
  </si>
  <si>
    <t>Had real good WHL season, and got an AHL cameo at end of year, he's a stud</t>
  </si>
  <si>
    <t>http://www.eliteprospects.com/player.php?player=204300</t>
  </si>
  <si>
    <t>Andrew Nielsen</t>
  </si>
  <si>
    <t>big, mean physical dman, who's offense exploded this year. Played well in AHL cameo as well. He's a great spec, and will be rising up board</t>
  </si>
  <si>
    <t xml:space="preserve"> Andrew Nielsen </t>
  </si>
  <si>
    <t>Cristoval Nieves</t>
  </si>
  <si>
    <t>Great college career, turning pro. Big frame, has offense, and produced in AHL. He's close to being a legit player</t>
  </si>
  <si>
    <t>http://www.eliteprospects.com/player.php?player=131061</t>
  </si>
  <si>
    <t>Mackenzie MacEachern</t>
  </si>
  <si>
    <t>puts up good numbers in college, has big frame, he's intriguing</t>
  </si>
  <si>
    <t>http://www.eliteprospects.com/player.php?player=183505</t>
  </si>
  <si>
    <t>Kyle Wood</t>
  </si>
  <si>
    <t>The offense really came, and was even better in the playoffs. He's turning pro, is massive</t>
  </si>
  <si>
    <t>http://www.eliteprospects.com/player.php?player=189639</t>
  </si>
  <si>
    <t>Haydn Fleury</t>
  </si>
  <si>
    <t>Had a rebound year, he's never gonna live up to his draft slot, but he's still a good young dman, who has shown an edge, and ability to produce</t>
  </si>
  <si>
    <t>http://www.eliteprospects.com/player.php?player=119392</t>
  </si>
  <si>
    <t>Roland McKeown</t>
  </si>
  <si>
    <t>Solid all around defenser, who produced lots of points in junior. Has OK size, and should be making an impact within a year or two</t>
  </si>
  <si>
    <t>http://www.eliteprospects.com/player.php?player=189364</t>
  </si>
  <si>
    <t>Adam Gaudette</t>
  </si>
  <si>
    <t>Really strong freshman season. Has decent frame. Even though he's at Northeastern, his college numbers leave a lot of hope that he could become something</t>
  </si>
  <si>
    <t xml:space="preserve"> Adam Gaudette </t>
  </si>
  <si>
    <t>Teddy Blueger</t>
  </si>
  <si>
    <t>OK college career, though not at highest level. Played 10 AHL games at end of year, and did nothing</t>
  </si>
  <si>
    <t>http://www.eliteprospects.com/player.php?player=108347</t>
  </si>
  <si>
    <t>Julien Nantel</t>
  </si>
  <si>
    <t>Solid production in Q, he's held the bet, he is known for strong 2 way game, so it will translate well to pros</t>
  </si>
  <si>
    <t>http://www.eliteprospects.com/player.php?player=151707</t>
  </si>
  <si>
    <t>Colby Williams</t>
  </si>
  <si>
    <t>Captained Regina last year, he was hurt most of the year, but produced when he was healthy; and was great in the playoffs. He's turning pro next year. He may be worth a look, despite being slightly undersized</t>
  </si>
  <si>
    <t xml:space="preserve"> Colby Williams </t>
  </si>
  <si>
    <t>Dylan Sikura</t>
  </si>
  <si>
    <t>So slight, there's offensive talent no doubt, and he took a big leap forward. Maybe worth a late pick</t>
  </si>
  <si>
    <t>http://www.eliteprospects.com/player.php?player=146580</t>
  </si>
  <si>
    <t>Luke Johnson</t>
  </si>
  <si>
    <t>Solid college career, doesn't project as more than a depth guy at best. Wouldn't be surprised to see him have a monster senior season, and see his value jump</t>
  </si>
  <si>
    <t>http://www.eliteprospects.com/player.php?player=94247</t>
  </si>
  <si>
    <t>Nick Magyar</t>
  </si>
  <si>
    <t>Never showed the offense he did in his draft year. Can't see him ever having an impact</t>
  </si>
  <si>
    <t>http://www.eliteprospects.com/player.php?player=135423</t>
  </si>
  <si>
    <t>Clark Bishop</t>
  </si>
  <si>
    <t>Nothing about his game screams that he deserves attention. He's solid defensively, so may translate into a depth role</t>
  </si>
  <si>
    <t>http://www.eliteprospects.com/player.php?player=191376</t>
  </si>
  <si>
    <t>Not elite production in NLA&lt; which makes me think he's not worth anything</t>
  </si>
  <si>
    <t>http://www.eliteprospects.com/player.php?player=94494</t>
  </si>
  <si>
    <t>Jaden Lindo</t>
  </si>
  <si>
    <t>He's an agitator, but stays out of the box, not a lot of offense to note though. Not worth a pick</t>
  </si>
  <si>
    <t>http://www.eliteprospects.com/player.php?player=189413</t>
  </si>
  <si>
    <t>Timothy Liljegren</t>
  </si>
  <si>
    <t>http://www.eliteprospects.com/player.php?player=224910</t>
  </si>
  <si>
    <t>Nikita Yazkov</t>
  </si>
  <si>
    <t>http://www.eliteprospects.com/player.php?player=214198</t>
  </si>
  <si>
    <t>Dario Simion</t>
  </si>
  <si>
    <t>Ilya Lyubushkin</t>
  </si>
  <si>
    <t>http://www.eliteprospects.com/player.php?player=123109</t>
  </si>
  <si>
    <t>Vlastimil Dostalek</t>
  </si>
  <si>
    <t>Dominik Diem</t>
  </si>
  <si>
    <t>Niklas Salo</t>
  </si>
  <si>
    <t>http://www.eliteprospects.com/player.php?player=43499</t>
  </si>
  <si>
    <t>Ilya Arkalov</t>
  </si>
  <si>
    <t>http://www.eliteprospects.com/player.php?player=98212</t>
  </si>
  <si>
    <t>Artyom Penkovsky</t>
  </si>
  <si>
    <t>http://www.eliteprospects.com/player.php?player=211963</t>
  </si>
  <si>
    <t>Dmitri Moiseyev</t>
  </si>
  <si>
    <t>http://www.eliteprospects.com/player.php?player=218101</t>
  </si>
  <si>
    <t>Patrik Koys</t>
  </si>
  <si>
    <t>Lawrence Pilut</t>
  </si>
  <si>
    <t>http://www.eliteprospects.com/player.php?player=84938</t>
  </si>
  <si>
    <t>Miska Siikonen</t>
  </si>
  <si>
    <t>http://www.eliteprospects.com/player.php?player=119729</t>
  </si>
  <si>
    <t>Adam Ollas Mattsson</t>
  </si>
  <si>
    <t>http://www.eliteprospects.com/player.php?player=114812</t>
  </si>
  <si>
    <t>Artyom Blazhiyevsky</t>
  </si>
  <si>
    <t>http://www.eliteprospects.com/player.php?player=155386</t>
  </si>
  <si>
    <t>Lukas Klok</t>
  </si>
  <si>
    <t>http://www.eliteprospects.com/player.php?player=190265</t>
  </si>
  <si>
    <t>Erik Nemec</t>
  </si>
  <si>
    <t>http://www.eliteprospects.com/player.php?player=97038</t>
  </si>
  <si>
    <t>Pavel Kraskovsky</t>
  </si>
  <si>
    <t>http://www.eliteprospects.com/player.php?player=212441</t>
  </si>
  <si>
    <t>Marcel Kurth</t>
  </si>
  <si>
    <t>http://www.eliteprospects.com/player.php?player=42510</t>
  </si>
  <si>
    <t>Kirill Kapustin</t>
  </si>
  <si>
    <t>http://www.eliteprospects.com/player.php?player=77146</t>
  </si>
  <si>
    <t>Vladislav Gavrikov</t>
  </si>
  <si>
    <t>http://www.eliteprospects.com/player.php?player=165015</t>
  </si>
  <si>
    <t>Santeri Saari</t>
  </si>
  <si>
    <t>http://www.eliteprospects.com/player.php?player=60924</t>
  </si>
  <si>
    <t>Saku Kinnunen</t>
  </si>
  <si>
    <t>http://www.eliteprospects.com/player.php?player=66302</t>
  </si>
  <si>
    <t>Nikolai Timashov</t>
  </si>
  <si>
    <t>http://www.eliteprospects.com/player.php?player=160651</t>
  </si>
  <si>
    <t>Christopher Bengtsson</t>
  </si>
  <si>
    <t>http://www.eliteprospects.com/player.php?player=28337</t>
  </si>
  <si>
    <t>Roman Manukhov</t>
  </si>
  <si>
    <t>http://www.eliteprospects.com/player.php?player=158902</t>
  </si>
  <si>
    <t>Vince Dunn</t>
  </si>
  <si>
    <t>He's a puck possession type dman, with good vision, and he puts pucks in from the point. I love that he has put up good goal totals as a dman, translates well</t>
  </si>
  <si>
    <t xml:space="preserve"> Vince Dunn </t>
  </si>
  <si>
    <t>Dominik Masin</t>
  </si>
  <si>
    <t>Good frame, good offense, and turned pro. There's a lot to like for sure</t>
  </si>
  <si>
    <t>http://www.eliteprospects.com/player.php?player=127501</t>
  </si>
  <si>
    <t>Mitchell Vande Sompel</t>
  </si>
  <si>
    <t>Offense dropped this year. He's undersized, and unless he puts up elite offensive numbers, he's going to have a hard time making it. He does skate well. I like him more than I usually would a player of this ilk</t>
  </si>
  <si>
    <t xml:space="preserve"> Mitchell Vande Sompel </t>
  </si>
  <si>
    <t>Graham Knott</t>
  </si>
  <si>
    <t>Goal scoring was way down this year, he's got a big frame, and has talent, but his skating isn't the greatest, and I wanted to see more than 12 goals. He's good, but not elite</t>
  </si>
  <si>
    <t xml:space="preserve"> Graham Knott </t>
  </si>
  <si>
    <t>Matt Grzelcyk</t>
  </si>
  <si>
    <t>Great college career, but he's very undersized. I don't know it will translate</t>
  </si>
  <si>
    <t>http://www.eliteprospects.com/player.php?player=90350</t>
  </si>
  <si>
    <t>John Hayden</t>
  </si>
  <si>
    <t>OK college stats, good frame, he's a PF, so you'd like to see more PIM. He's an OK spec, just not spectacular</t>
  </si>
  <si>
    <t>http://www.eliteprospects.com/player.php?player=151828</t>
  </si>
  <si>
    <t>Pavel Jenys</t>
  </si>
  <si>
    <t>Would have liked more production. He's a big kid, with good tools. Effort is a concern, which means he will never make it, or will exceed expectations if he gets his head on straight</t>
  </si>
  <si>
    <t>http://www.eliteprospects.com/player.php?player=112375</t>
  </si>
  <si>
    <t>Brett Seney</t>
  </si>
  <si>
    <t>Back to back years of good production at Merrimack. He's small though, and you'd expect him to dominate a lower conference. Don't know I would take him</t>
  </si>
  <si>
    <t xml:space="preserve"> Brett Seney </t>
  </si>
  <si>
    <t>Anthony Louis</t>
  </si>
  <si>
    <t>He's a midget, and his production was down. Didn’t do a thing 2 years ago in WJC. I'm not a fan, don't think he will ever make the show</t>
  </si>
  <si>
    <t>http://www.eliteprospects.com/player.php?player=151833</t>
  </si>
  <si>
    <t>Keegan Iverson</t>
  </si>
  <si>
    <t>He's more physical than most, but the offense just isn't there to indicate more than a depth NHLer</t>
  </si>
  <si>
    <t>http://www.eliteprospects.com/player.php?player=185603</t>
  </si>
  <si>
    <t>Macoy Erkamps</t>
  </si>
  <si>
    <t>Had a great 20yr old W season. But the offense was pretty stagnant before that. He might be worth a late pick, need to see how he plays as a pro</t>
  </si>
  <si>
    <t>http://www.eliteprospects.com/player.php?player=101580</t>
  </si>
  <si>
    <t>Tomas Harkabus</t>
  </si>
  <si>
    <t>Dinar Khamidullin</t>
  </si>
  <si>
    <t>http://www.eliteprospects.com/player.php?player=97487</t>
  </si>
  <si>
    <t>Nikita Mikhailis</t>
  </si>
  <si>
    <t>KAZ</t>
  </si>
  <si>
    <t>http://www.eliteprospects.com/player.php?player=154017</t>
  </si>
  <si>
    <t>Jevgeni Missenjov</t>
  </si>
  <si>
    <t>EST</t>
  </si>
  <si>
    <t>Atlantic</t>
  </si>
  <si>
    <t>Zac Lynch</t>
  </si>
  <si>
    <t>http://www.eliteprospects.com/player.php?player=96791</t>
  </si>
  <si>
    <t>Kevin Stenlund</t>
  </si>
  <si>
    <t>Sandro Zangger</t>
  </si>
  <si>
    <t>http://www.eliteprospects.com/player.php?player=85298</t>
  </si>
  <si>
    <t>Andrei Yermakov</t>
  </si>
  <si>
    <t>http://www.eliteprospects.com/player.php?player=123120</t>
  </si>
  <si>
    <t>Marc Aeschlimann</t>
  </si>
  <si>
    <t>http://www.eliteprospects.com/player.php?player=41757</t>
  </si>
  <si>
    <t>Jonathan Pudas</t>
  </si>
  <si>
    <t>http://www.eliteprospects.com/player.php?player=33114</t>
  </si>
  <si>
    <t>Alexei Vasilevsky</t>
  </si>
  <si>
    <t>http://www.eliteprospects.com/player.php?player=58554</t>
  </si>
  <si>
    <t>Adam Brodecki</t>
  </si>
  <si>
    <t>http://www.eliteprospects.com/player.php?player=38747</t>
  </si>
  <si>
    <t>Teemu Vuorisalo</t>
  </si>
  <si>
    <t>http://www.eliteprospects.com/player.php?player=92093</t>
  </si>
  <si>
    <t>Bruno Mraz</t>
  </si>
  <si>
    <t>http://www.eliteprospects.com/player.php?player=58004</t>
  </si>
  <si>
    <t>Jan Lee Hartmann</t>
  </si>
  <si>
    <t>Anton Sizov</t>
  </si>
  <si>
    <t>http://www.eliteprospects.com/player.php?player=211104</t>
  </si>
  <si>
    <t>Marek Ruzicka</t>
  </si>
  <si>
    <t>http://www.eliteprospects.com/player.php?player=213184</t>
  </si>
  <si>
    <t>Marat Khairullin</t>
  </si>
  <si>
    <t>http://www.eliteprospects.com/player.php?player=262646</t>
  </si>
  <si>
    <t>Kirill Semyonov</t>
  </si>
  <si>
    <t>http://www.eliteprospects.com/player.php?player=211958</t>
  </si>
  <si>
    <t>Igor Fefelov</t>
  </si>
  <si>
    <t>http://www.eliteprospects.com/player.php?player=77230</t>
  </si>
  <si>
    <t>Damir Musin</t>
  </si>
  <si>
    <t>http://www.eliteprospects.com/player.php?player=97488</t>
  </si>
  <si>
    <t>Marian Studenic</t>
  </si>
  <si>
    <t>Yuri Sergiyenko</t>
  </si>
  <si>
    <t>http://www.eliteprospects.com/player.php?player=154466</t>
  </si>
  <si>
    <t>Noah Rod</t>
  </si>
  <si>
    <t>http://www.eliteprospects.com/player.php?player=97120</t>
  </si>
  <si>
    <t>Almen Bibic</t>
  </si>
  <si>
    <t>Artyom Zhelezkov</t>
  </si>
  <si>
    <t>http://www.eliteprospects.com/player.php?player=238265</t>
  </si>
  <si>
    <t>Johan Ivarsson</t>
  </si>
  <si>
    <t>Marcus Pettersson</t>
  </si>
  <si>
    <t>Andreas Englund</t>
  </si>
  <si>
    <t>Ludvig Nilsson</t>
  </si>
  <si>
    <t>Axel Ottosson</t>
  </si>
  <si>
    <t>Emil Johansson</t>
  </si>
  <si>
    <t>http://www.eliteprospects.com/player.php?player=79498</t>
  </si>
  <si>
    <t>Robin Norell</t>
  </si>
  <si>
    <t>http://www.eliteprospects.com/player.php?player=38721</t>
  </si>
  <si>
    <t>Joona Harjama</t>
  </si>
  <si>
    <t>http://www.eliteprospects.com/player.php?player=40721</t>
  </si>
  <si>
    <t>Niko Mikkola</t>
  </si>
  <si>
    <t>http://www.eliteprospects.com/player.php?player=94439</t>
  </si>
  <si>
    <t>Ivan Vereshchagin</t>
  </si>
  <si>
    <t>http://www.eliteprospects.com/player.php?player=240681</t>
  </si>
  <si>
    <t>Zachary Werenski</t>
  </si>
  <si>
    <t>Had amazing sophmore season. And a great WJC. He will likely be in Columbus next year</t>
  </si>
  <si>
    <t xml:space="preserve"> Zachary Werenski </t>
  </si>
  <si>
    <t>Filip Chlapík</t>
  </si>
  <si>
    <t>Good offensive player, although I would have liked to see something at WJC; granted supporting cast wasn't strong. He's got talent</t>
  </si>
  <si>
    <t xml:space="preserve"> Filip Chlapík </t>
  </si>
  <si>
    <t>Ryan Donato</t>
  </si>
  <si>
    <t>Good, not dominant freshman year. Had good performance at WJC. He's still years away, but worth watching</t>
  </si>
  <si>
    <t>http://www.eliteprospects.com/player.php?player=195235</t>
  </si>
  <si>
    <t>Sean Kuraly</t>
  </si>
  <si>
    <t>Good frame, strong defensively, and has put up decent numbers in college, I'm probably higher on him than most, but I think he's got a legit chance to be a mid 3 forward</t>
  </si>
  <si>
    <t>http://www.eliteprospects.com/player.php?player=49938</t>
  </si>
  <si>
    <t>Mario Lucia</t>
  </si>
  <si>
    <t>Good numbers in college, had solid cameo in Ahl at end of the year, he's a big frame, intriguing to see how he develops</t>
  </si>
  <si>
    <t>http://www.eliteprospects.com/player.php?player=75068</t>
  </si>
  <si>
    <t>Will Butcher</t>
  </si>
  <si>
    <t>Undersized, but very good offensive dman, stats took a jump in junior year. Rumored going back to DU for 1 more year</t>
  </si>
  <si>
    <t>http://www.eliteprospects.com/player.php?player=97590</t>
  </si>
  <si>
    <t>Philippe Myers</t>
  </si>
  <si>
    <t>Big jump this year, and even better playoffs.  He's worth a good look</t>
  </si>
  <si>
    <t>http://www.eliteprospects.com/player.php?player=223515</t>
  </si>
  <si>
    <t>Dmitri Zhukenov</t>
  </si>
  <si>
    <t>Defensive game is highly praised, which you don't here from a Russian. He has good vision, and produced well in Q. He has some edge to his game as well. I like him, he's an intriguing spec</t>
  </si>
  <si>
    <t xml:space="preserve"> Dmitri Zhukenov </t>
  </si>
  <si>
    <t>Steven Fogarty</t>
  </si>
  <si>
    <t>Finished solid college career, had AHL cameo at end of year. Has good size, worth watching. Legit spec</t>
  </si>
  <si>
    <t>http://www.eliteprospects.com/player.php?player=114771</t>
  </si>
  <si>
    <t>Quentin Shore</t>
  </si>
  <si>
    <t>Good college career, will be turning pro, he has some value</t>
  </si>
  <si>
    <t>http://www.eliteprospects.com/player.php?player=90346</t>
  </si>
  <si>
    <t>Adam Gilmour</t>
  </si>
  <si>
    <t>Offense has been solid, he's got a good frame, will be interesting to see how he adjusts as a pro</t>
  </si>
  <si>
    <t>http://www.eliteprospects.com/player.php?player=190084</t>
  </si>
  <si>
    <t>Dysin Mayo</t>
  </si>
  <si>
    <t>Solid offensive season, had cameo in AHL at the end of the year, his skating will translate  well to pro game</t>
  </si>
  <si>
    <t>http://www.eliteprospects.com/player.php?player=120638</t>
  </si>
  <si>
    <t>Jake Evans</t>
  </si>
  <si>
    <t>Good true sophmore season. There might be a player here. He's worth maybe a late rounder</t>
  </si>
  <si>
    <t>http://www.eliteprospects.com/player.php?player=152048</t>
  </si>
  <si>
    <t>Sean Malone</t>
  </si>
  <si>
    <t>solid, not great college numbers at Harvard. Not much value though, doesn't translate to pros with his style (panzy)</t>
  </si>
  <si>
    <t>http://www.eliteprospects.com/player.php?player=118664</t>
  </si>
  <si>
    <t>Tyler Moy</t>
  </si>
  <si>
    <t>Surprised he wasn't drafted higher, has good frame, and put more points up last year. I know Harvard isn't a high end school, but he's been a good college player</t>
  </si>
  <si>
    <t xml:space="preserve"> Tyler Moy </t>
  </si>
  <si>
    <t>John Gilmour</t>
  </si>
  <si>
    <t>Offense jumped up in senior season. No indication where he's going. Not worth a pick,if he doesn't sign. If he does, maybe a 7</t>
  </si>
  <si>
    <t>http://www.eliteprospects.com/player.php?player=146192</t>
  </si>
  <si>
    <t>Kyle Schempp</t>
  </si>
  <si>
    <t>Had 2 assists in 2 Ahl games. He is good defensively, average size. Did sign an NHL deal, he may be worth a late pick</t>
  </si>
  <si>
    <t>http://www.eliteprospects.com/player.php?player=121949</t>
  </si>
  <si>
    <t>Troy Terry</t>
  </si>
  <si>
    <t>Good freshman year at DU, Showed some offense. He's smaller though, needs to fill out, and show he can do it again</t>
  </si>
  <si>
    <t xml:space="preserve"> Troy Terry </t>
  </si>
  <si>
    <t>Matt Schmalz</t>
  </si>
  <si>
    <t>He's a behemoth. His OHL stats were underwhelming for a PF, but he had 2 points in 3 AHL games. He's intriguing because of the size. I'd take a late round stab at him</t>
  </si>
  <si>
    <t xml:space="preserve"> Matt Schmalz </t>
  </si>
  <si>
    <t>Markus Soberg</t>
  </si>
  <si>
    <t>Never really rpoduced in OHL, went back to Norway, he's gone. Useless</t>
  </si>
  <si>
    <t>http://www.eliteprospects.com/player.php?player=73397</t>
  </si>
  <si>
    <t>Tim Harrison</t>
  </si>
  <si>
    <t>Meh, there is size, but not a ton of offense. Nothing says he should be drafted</t>
  </si>
  <si>
    <t>http://www.eliteprospects.com/player.php?player=255304</t>
  </si>
  <si>
    <t>Kyle Pettit</t>
  </si>
  <si>
    <t>Big frame, minimal production, and isn't getting better. Not worth a pick</t>
  </si>
  <si>
    <t>http://www.eliteprospects.com/player.php?player=204921</t>
  </si>
  <si>
    <t>Ivan Durac</t>
  </si>
  <si>
    <t>Jiri Cernoch</t>
  </si>
  <si>
    <t>http://www.eliteprospects.com/player.php?player=160502</t>
  </si>
  <si>
    <t>Lukas Jasek</t>
  </si>
  <si>
    <t>http://www.eliteprospects.com/player.php?player=213164</t>
  </si>
  <si>
    <t>Petr Koblasa</t>
  </si>
  <si>
    <t>http://www.eliteprospects.com/player.php?player=100305</t>
  </si>
  <si>
    <t>Tom Nilsson</t>
  </si>
  <si>
    <t>Denis Malgin</t>
  </si>
  <si>
    <t>Sven Ziegler</t>
  </si>
  <si>
    <t>http://www.eliteprospects.com/player.php?player=42740</t>
  </si>
  <si>
    <t>Andreas Strauch</t>
  </si>
  <si>
    <t>http://www.eliteprospects.com/player.php?player=99208</t>
  </si>
  <si>
    <t>Yannick Rathgeb</t>
  </si>
  <si>
    <t>http://www.eliteprospects.com/player.php?player=95055</t>
  </si>
  <si>
    <t>Troy Vance</t>
  </si>
  <si>
    <t>http://www.eliteprospects.com/player.php?player=96876</t>
  </si>
  <si>
    <t>Dominik Novak</t>
  </si>
  <si>
    <t>Matej Zadrazil</t>
  </si>
  <si>
    <t>Milan Kolena</t>
  </si>
  <si>
    <t>Ilya Lobanov</t>
  </si>
  <si>
    <t>http://www.eliteprospects.com/player.php?player=267502</t>
  </si>
  <si>
    <t>Adam Deutsch</t>
  </si>
  <si>
    <t>http://www.eliteprospects.com/player.php?player=86175</t>
  </si>
  <si>
    <t>Jaakko Jokinen</t>
  </si>
  <si>
    <t>http://www.eliteprospects.com/player.php?player=43539</t>
  </si>
  <si>
    <t>Kirill Shchukin</t>
  </si>
  <si>
    <t>http://www.eliteprospects.com/player.php?player=242191</t>
  </si>
  <si>
    <t>Radim Zohorna</t>
  </si>
  <si>
    <t>http://www.eliteprospects.com/player.php?player=190526</t>
  </si>
  <si>
    <t>Tommi Tikka</t>
  </si>
  <si>
    <t>http://www.eliteprospects.com/player.php?player=60124</t>
  </si>
  <si>
    <t>Juraj Bezuch</t>
  </si>
  <si>
    <t>Ville Vainikainen</t>
  </si>
  <si>
    <t>http://www.eliteprospects.com/player.php?player=56241</t>
  </si>
  <si>
    <t>Janne Puhakka</t>
  </si>
  <si>
    <t>http://www.eliteprospects.com/player.php?player=50681</t>
  </si>
  <si>
    <t>Konstantin Okulov</t>
  </si>
  <si>
    <t>http://www.eliteprospects.com/player.php?player=160611</t>
  </si>
  <si>
    <t>Timi Lahtinen</t>
  </si>
  <si>
    <t>http://www.eliteprospects.com/player.php?player=50677</t>
  </si>
  <si>
    <t>Nikita Kvartalnov</t>
  </si>
  <si>
    <t>http://www.eliteprospects.com/player.php?player=66504</t>
  </si>
  <si>
    <t>Taavi Vartiainen</t>
  </si>
  <si>
    <t>http://www.eliteprospects.com/player.php?player=85553</t>
  </si>
  <si>
    <t>Floran Douay</t>
  </si>
  <si>
    <t>FRA</t>
  </si>
  <si>
    <t>http://www.eliteprospects.com/player.php?player=95364</t>
  </si>
  <si>
    <t>Sebastian Gorcik</t>
  </si>
  <si>
    <t>http://www.eliteprospects.com/player.php?player=101258</t>
  </si>
  <si>
    <t>Denis Hudec</t>
  </si>
  <si>
    <t>http://www.eliteprospects.com/player.php?player=97523</t>
  </si>
  <si>
    <t>Jozef Tibensky</t>
  </si>
  <si>
    <t>http://www.eliteprospects.com/player.php?player=149082</t>
  </si>
  <si>
    <t>Alexei Bereglazov</t>
  </si>
  <si>
    <t>http://www.eliteprospects.com/player.php?player=156154</t>
  </si>
  <si>
    <t>Nicolas Meloche</t>
  </si>
  <si>
    <t>Strong 2 way dman. His offense was down a bit this year, but he has a good frame, plays with intensity, and is still tracking well</t>
  </si>
  <si>
    <t xml:space="preserve"> Nicolas Meloche </t>
  </si>
  <si>
    <t>Devon Toews</t>
  </si>
  <si>
    <t>Good college career, is a playmaker. Turned pro after junior year in Quinnipac. Looks like someone who could be a decent pro</t>
  </si>
  <si>
    <t>http://www.eliteprospects.com/player.php?player=59575</t>
  </si>
  <si>
    <t>Austin Poganski</t>
  </si>
  <si>
    <t>Strong year at UND as a true sophmore, I expect his production to jump next year with added responisbility</t>
  </si>
  <si>
    <t>http://www.eliteprospects.com/player.php?player=231724</t>
  </si>
  <si>
    <t>Brycen Martin</t>
  </si>
  <si>
    <t>Good production, good frame.  He's a good skater which translates well. I don't think he's a top pairing guy, but could be a 3-4 dman</t>
  </si>
  <si>
    <t>http://www.eliteprospects.com/player.php?player=62212</t>
  </si>
  <si>
    <t>Fredrik Olofsson</t>
  </si>
  <si>
    <t>Good size, OK production as a freshman, solid WJC. He's a good spec, just nothing special</t>
  </si>
  <si>
    <t>http://www.eliteprospects.com/player.php?player=195218</t>
  </si>
  <si>
    <t>Erik Foley</t>
  </si>
  <si>
    <t>Plays an agitating game, which he often can't backup. Had a good freshman year, but doesn't jump off the page</t>
  </si>
  <si>
    <t xml:space="preserve"> Erik Foley </t>
  </si>
  <si>
    <t>Blaine Byron</t>
  </si>
  <si>
    <t>Good production thus far in college, still very slight, needs to bulk up</t>
  </si>
  <si>
    <t>http://www.eliteprospects.com/player.php?player=117940</t>
  </si>
  <si>
    <t>Vaclav Karabacek</t>
  </si>
  <si>
    <t>Not a big fan, he hasn't shown the offense in the Q you would expect of a high end scorer</t>
  </si>
  <si>
    <t>http://www.eliteprospects.com/player.php?player=130789</t>
  </si>
  <si>
    <t>Thomas Schemitsch</t>
  </si>
  <si>
    <t>Numbers relatively consistent, has a good frame, and skates well. Wish he was more assertive though. I fear he's more Tom Gilbert than Alex Edler</t>
  </si>
  <si>
    <t xml:space="preserve"> Thomas Schemitsch </t>
  </si>
  <si>
    <t>Frederik Tiffels</t>
  </si>
  <si>
    <t>Offense has been OK in Western Michigan. He has been very good at WJC for Germany. I like his performance against his age group</t>
  </si>
  <si>
    <t xml:space="preserve"> Frederik Tiffels </t>
  </si>
  <si>
    <t>Had amazing WJC, but didn't perform nearly as well in NLA. For a small guy who is pure offense, there wasn't enough for my taste</t>
  </si>
  <si>
    <t xml:space="preserve"> Denis Malgin </t>
  </si>
  <si>
    <t>Colin Blackwell</t>
  </si>
  <si>
    <t>Captain at Harvard, offense really went up in his senior season. He hasn't signed yet. He might be worth a late rounder, need to see if he signs.</t>
  </si>
  <si>
    <t>http://www.eliteprospects.com/player.php?player=128394</t>
  </si>
  <si>
    <t>Matt DeBlouw</t>
  </si>
  <si>
    <t>OK offense, decent size,  still on the radar. Will be interesting to see what he does as a pro</t>
  </si>
  <si>
    <t>http://www.eliteprospects.com/player.php?player=84766</t>
  </si>
  <si>
    <t>Marcus Vela</t>
  </si>
  <si>
    <t>Solid freshman year at Hew Hampshire, has a good frame. He's a solid spec, if unspectacular</t>
  </si>
  <si>
    <t xml:space="preserve"> Marcus Vela </t>
  </si>
  <si>
    <t>Kyle Jenkins</t>
  </si>
  <si>
    <t>Good offense, but is a pansy. Goos skater though. I don't love him, but there's some value</t>
  </si>
  <si>
    <t>http://www.eliteprospects.com/player.php?player=205495</t>
  </si>
  <si>
    <t>Aaron Irving</t>
  </si>
  <si>
    <t>Really good final year in WHL, has turned pro. Has decent fframe, and Preds are known to develop dmen, but still, he's a project</t>
  </si>
  <si>
    <t>http://www.eliteprospects.com/player.php?player=84245</t>
  </si>
  <si>
    <t>Troy Josephs</t>
  </si>
  <si>
    <t>mediocre at best production in junior year. Not worth a pick</t>
  </si>
  <si>
    <t>http://www.eliteprospects.com/player.php?player=117744</t>
  </si>
  <si>
    <t>Tyler Bird</t>
  </si>
  <si>
    <t>No offense to speak of, not worth a pick</t>
  </si>
  <si>
    <t>http://www.eliteprospects.com/player.php?player=178706</t>
  </si>
  <si>
    <t>Jedd Soleway</t>
  </si>
  <si>
    <t>Offense not there in college, and he is terrible defensively, other than size and grit, not much to offer</t>
  </si>
  <si>
    <t>http://www.eliteprospects.com/player.php?player=102264</t>
  </si>
  <si>
    <t>Jens Looke</t>
  </si>
  <si>
    <t>http://www.eliteprospects.com/player.php?player=146691</t>
  </si>
  <si>
    <t>Adam Bystrom Johansson</t>
  </si>
  <si>
    <t>http://www.eliteprospects.com/player.php?player=106455</t>
  </si>
  <si>
    <t>Jonathan Davidsson</t>
  </si>
  <si>
    <t>http://www.eliteprospects.com/player.php?player=187862</t>
  </si>
  <si>
    <t>Oskar Steen</t>
  </si>
  <si>
    <t>http://www.eliteprospects.com/player.php?player=212666</t>
  </si>
  <si>
    <t>Giacomo Dal Pian</t>
  </si>
  <si>
    <t>Pavel Medvedev</t>
  </si>
  <si>
    <t>http://www.eliteprospects.com/player.php?player=159426</t>
  </si>
  <si>
    <t>Ethan Prow</t>
  </si>
  <si>
    <t>http://www.eliteprospects.com/player.php?player=90323</t>
  </si>
  <si>
    <t>Kim Rosdahl</t>
  </si>
  <si>
    <t>http://www.eliteprospects.com/player.php?player=147674</t>
  </si>
  <si>
    <t>Aleksi Salonen</t>
  </si>
  <si>
    <t>http://www.eliteprospects.com/player.php?player=43541</t>
  </si>
  <si>
    <t>Robin Press</t>
  </si>
  <si>
    <t>http://www.eliteprospects.com/player.php?player=36616</t>
  </si>
  <si>
    <t>Pavel Koledov</t>
  </si>
  <si>
    <t>http://www.eliteprospects.com/player.php?player=108381</t>
  </si>
  <si>
    <t>Artyom Zub</t>
  </si>
  <si>
    <t>http://www.eliteprospects.com/player.php?player=182436</t>
  </si>
  <si>
    <t>Rasmus Andersson</t>
  </si>
  <si>
    <t>http://www.eliteprospects.com/player.php?player=86137</t>
  </si>
  <si>
    <t>Mattias Elfstrom</t>
  </si>
  <si>
    <t>http://www.eliteprospects.com/player.php?player=212529</t>
  </si>
  <si>
    <t>Daniel Hakansson</t>
  </si>
  <si>
    <t>http://www.eliteprospects.com/player.php?player=86356</t>
  </si>
  <si>
    <t>Johan Lindholm</t>
  </si>
  <si>
    <t>http://www.eliteprospects.com/player.php?player=146718</t>
  </si>
  <si>
    <t>Pontus Widerstrom</t>
  </si>
  <si>
    <t>http://www.eliteprospects.com/player.php?player=43993</t>
  </si>
  <si>
    <t>Anton Toolanen</t>
  </si>
  <si>
    <t>http://www.eliteprospects.com/player.php?player=212634</t>
  </si>
  <si>
    <t>Tim Soderlund</t>
  </si>
  <si>
    <t>http://www.eliteprospects.com/player.php?player=188028</t>
  </si>
  <si>
    <t>Jesper Boqvist</t>
  </si>
  <si>
    <t>http://www.eliteprospects.com/player.php?player=212690</t>
  </si>
  <si>
    <t>Albin Storm</t>
  </si>
  <si>
    <t>http://www.eliteprospects.com/player.php?player=180201</t>
  </si>
  <si>
    <t>Albin Lundin</t>
  </si>
  <si>
    <t>http://www.eliteprospects.com/player.php?player=101806</t>
  </si>
  <si>
    <t>Malte Sjogren</t>
  </si>
  <si>
    <t>http://www.eliteprospects.com/player.php?player=147680</t>
  </si>
  <si>
    <t>Filip Lestan</t>
  </si>
  <si>
    <t>http://www.eliteprospects.com/player.php?player=196251</t>
  </si>
  <si>
    <t>Victor Ekarv</t>
  </si>
  <si>
    <t>http://www.eliteprospects.com/player.php?player=36622</t>
  </si>
  <si>
    <t>John Dahlstrom</t>
  </si>
  <si>
    <t>http://www.eliteprospects.com/player.php?player=212530</t>
  </si>
  <si>
    <t>Fredrik Forsberg</t>
  </si>
  <si>
    <t>http://www.eliteprospects.com/player.php?player=109979</t>
  </si>
  <si>
    <t>Mikael Johansson</t>
  </si>
  <si>
    <t>http://www.eliteprospects.com/player.php?player=46384</t>
  </si>
  <si>
    <t>Philip Rondahl</t>
  </si>
  <si>
    <t>http://www.eliteprospects.com/player.php?player=146992</t>
  </si>
  <si>
    <t>Filip Ahl</t>
  </si>
  <si>
    <t>http://www.eliteprospects.com/player.php?player=162177</t>
  </si>
  <si>
    <t>Anton Karlsson</t>
  </si>
  <si>
    <t>http://www.eliteprospects.com/player.php?player=88845</t>
  </si>
  <si>
    <t>Lias Andersson</t>
  </si>
  <si>
    <t>http://www.eliteprospects.com/player.php?player=214318</t>
  </si>
  <si>
    <t>Linus Olund</t>
  </si>
  <si>
    <t>http://www.eliteprospects.com/player.php?player=146700</t>
  </si>
  <si>
    <t>Robin Soderqvist</t>
  </si>
  <si>
    <t>http://www.eliteprospects.com/player.php?player=43992</t>
  </si>
  <si>
    <t>Ilya Nekolenko</t>
  </si>
  <si>
    <t>http://www.eliteprospects.com/player.php?player=99696</t>
  </si>
  <si>
    <t>Urho Vaakanainen</t>
  </si>
  <si>
    <t>http://www.eliteprospects.com/player.php?player=180538</t>
  </si>
  <si>
    <t>Kirill Dyakov</t>
  </si>
  <si>
    <t>http://www.eliteprospects.com/player.php?player=77147</t>
  </si>
  <si>
    <t>David Rundqvist</t>
  </si>
  <si>
    <t>Mikhail Naumenkov</t>
  </si>
  <si>
    <t>http://www.eliteprospects.com/player.php?player=77240</t>
  </si>
  <si>
    <t>Adam Raska</t>
  </si>
  <si>
    <t>http://www.eliteprospects.com/player.php?player=112413</t>
  </si>
  <si>
    <t>Christoffer Ehn</t>
  </si>
  <si>
    <t>Patrick Obrist</t>
  </si>
  <si>
    <t>AUS</t>
  </si>
  <si>
    <t>Axel Eidstedt</t>
  </si>
  <si>
    <t>Santeri Vuoti</t>
  </si>
  <si>
    <t>http://www.eliteprospects.com/player.php?player=65438</t>
  </si>
  <si>
    <t>Gabriel Carlsson</t>
  </si>
  <si>
    <t>Jeremy Lauzon</t>
  </si>
  <si>
    <t>http://www.eliteprospects.com/player.php?player=213715</t>
  </si>
  <si>
    <t>Toni Suuronen</t>
  </si>
  <si>
    <t>http://www.eliteprospects.com/player.php?player=66059</t>
  </si>
  <si>
    <t>Joonas Lyytinen</t>
  </si>
  <si>
    <t>http://www.eliteprospects.com/player.php?player=66296</t>
  </si>
  <si>
    <t>Nikita Cherepanov</t>
  </si>
  <si>
    <t>http://www.eliteprospects.com/player.php?player=159671</t>
  </si>
  <si>
    <t>Daniel Rzavsky</t>
  </si>
  <si>
    <t>http://www.eliteprospects.com/player.php?player=101673</t>
  </si>
  <si>
    <t>Carl Dahlstrom</t>
  </si>
  <si>
    <t>http://www.eliteprospects.com/player.php?player=85666</t>
  </si>
  <si>
    <t>Fabio Pfohl</t>
  </si>
  <si>
    <t>http://www.eliteprospects.com/player.php?player=85174</t>
  </si>
  <si>
    <t>Yaroslav Dyblenko</t>
  </si>
  <si>
    <t>http://www.eliteprospects.com/player.php?player=107064</t>
  </si>
  <si>
    <t>Otto Rauhala</t>
  </si>
  <si>
    <t>http://www.eliteprospects.com/player.php?player=65450</t>
  </si>
  <si>
    <t>Yevgeni Lisovets</t>
  </si>
  <si>
    <t>http://www.eliteprospects.com/player.php?player=70449</t>
  </si>
  <si>
    <t>Thomas Chabot</t>
  </si>
  <si>
    <t>Very good d prospect. Great puck mover. Has good size. Solid skater.</t>
  </si>
  <si>
    <t xml:space="preserve"> Thomas Chabot </t>
  </si>
  <si>
    <t>Brendan Guhle</t>
  </si>
  <si>
    <t>Very physical dman, there isn't high end offense (although he had 4 points in 6 AHL games), but he is a well rounded, big mean dman, who plays a lot of minutes. I like him a lot, his game will translate well to pros (as seen by Ahl numbers), and there's plenty of opportunities for a dman of his ilk with the Sabres</t>
  </si>
  <si>
    <t xml:space="preserve"> Brendan Guhle </t>
  </si>
  <si>
    <t>Thomas Novak</t>
  </si>
  <si>
    <t>Real good freshman year, he is a sublime playmaker, and is a very good skater. As he fills out, he will be more dangerous</t>
  </si>
  <si>
    <t xml:space="preserve"> Thomas Novak </t>
  </si>
  <si>
    <t>Parker Wotherspoon</t>
  </si>
  <si>
    <t>Signed pro deal, had a point in 6 ahl games. He's a solid puck moving dman, he isn't that big though. He's a good spec, and Isles like him</t>
  </si>
  <si>
    <t xml:space="preserve"> Parker Wotherspoon </t>
  </si>
  <si>
    <t>Caleb Jones</t>
  </si>
  <si>
    <t>Holy hell, the Oilers made a good pick. Had an unreal first WHL year. He's filling out, and there obviously is family talent. I like him a lot, he's got good upside and is developing rapidly</t>
  </si>
  <si>
    <t xml:space="preserve"> Caleb Jones </t>
  </si>
  <si>
    <t>Connor Hurley</t>
  </si>
  <si>
    <t>Has shown some offense, has good frame. Was probably overdrafted, but still useful</t>
  </si>
  <si>
    <t>http://www.eliteprospects.com/player.php?player=195261</t>
  </si>
  <si>
    <t>Very good offensive dman, but there's no physical play at all. I don't think he does much, but he has a contract, will be interesting to see how he plays in AHL. Pens depth sucks, so he's worth watching. Had 1 point in 5 AHL games</t>
  </si>
  <si>
    <t>Tate Olson</t>
  </si>
  <si>
    <t>Offense really jumped up this year, good all around dman who plays with an edge. He's a good spec</t>
  </si>
  <si>
    <t xml:space="preserve"> Tate Olson </t>
  </si>
  <si>
    <t>Blake Siebenaler</t>
  </si>
  <si>
    <t>has been steady offensively, has a good frame, but lacks hockey sense. OK spec</t>
  </si>
  <si>
    <t>http://www.eliteprospects.com/player.php?player=192880</t>
  </si>
  <si>
    <t>Stephen Desrocher</t>
  </si>
  <si>
    <t>Offense really jumped up. He's big, but not overly physical. I do like him, he projects well once he fills out</t>
  </si>
  <si>
    <t xml:space="preserve"> Stephen Desrocher </t>
  </si>
  <si>
    <t>Really produces internationally, he's a pest and agitator, but doesn't have high end offense. Think Antoine Roussel on Dallas</t>
  </si>
  <si>
    <t>Cameron Hughes</t>
  </si>
  <si>
    <t>Offense jumped up sophmore year. He's a very good playmaker, but doesn't score. He's not big either. Despite offense, there's holes in his game</t>
  </si>
  <si>
    <t xml:space="preserve"> Cameron Hughes </t>
  </si>
  <si>
    <t>Tyler Vesel</t>
  </si>
  <si>
    <t>No physicality, offense is OK, but there's not enough to think of drafting him</t>
  </si>
  <si>
    <t>http://www.eliteprospects.com/player.php?player=121879</t>
  </si>
  <si>
    <t>Ryan Rehill</t>
  </si>
  <si>
    <t>I think he's worth a pick. Offense has progressed, great size, and a mean streak. He needs drafted. Would like to see him sign</t>
  </si>
  <si>
    <t>http://www.eliteprospects.com/player.php?player=83900</t>
  </si>
  <si>
    <t>Plaued all over, didn't see the offense anywhere really. He's older too, color me not impressed</t>
  </si>
  <si>
    <t xml:space="preserve"> Daniel Bernhardt </t>
  </si>
  <si>
    <t>Robbie Baillargeon</t>
  </si>
  <si>
    <t>Plays a weak game, don't think it translates, not much offense anyways</t>
  </si>
  <si>
    <t>http://www.eliteprospects.com/player.php?player=122785</t>
  </si>
  <si>
    <t>Mackenze Stewart</t>
  </si>
  <si>
    <t>Big frame, but doesn't use it particularily well. Turned pro late in year, didn't do anything in ECHL or AHL. Not worth a pick</t>
  </si>
  <si>
    <t>http://www.eliteprospects.com/player.php?player=62280</t>
  </si>
  <si>
    <t>Taylor Cammarata</t>
  </si>
  <si>
    <t>He's a midget, and doesn't flash offense</t>
  </si>
  <si>
    <t>http://www.eliteprospects.com/player.php?player=118430</t>
  </si>
  <si>
    <t>Tanner Faith</t>
  </si>
  <si>
    <t>Offense really picked up, but other than the size, I see nothing that bodes well for his future. Don't know I would move a pick for him.</t>
  </si>
  <si>
    <t>http://www.eliteprospects.com/player.php?player=101642</t>
  </si>
  <si>
    <t>Liam Dunda</t>
  </si>
  <si>
    <t>Big frame, no game. And he's not overly physical either, pass</t>
  </si>
  <si>
    <t xml:space="preserve"> Liam Dunda </t>
  </si>
  <si>
    <t>Patrik Luza</t>
  </si>
  <si>
    <t>http://www.eliteprospects.com/player.php?player=95502</t>
  </si>
  <si>
    <t>Juho Tommila</t>
  </si>
  <si>
    <t>http://www.eliteprospects.com/player.php?player=40490</t>
  </si>
  <si>
    <t>Karel Plasil</t>
  </si>
  <si>
    <t>Jan Ordos</t>
  </si>
  <si>
    <t>Taneli Ronkainen</t>
  </si>
  <si>
    <t>http://www.eliteprospects.com/player.php?player=92241</t>
  </si>
  <si>
    <t>Martin Osmik</t>
  </si>
  <si>
    <t>http://www.eliteprospects.com/player.php?player=190528</t>
  </si>
  <si>
    <t>Mark Skutar</t>
  </si>
  <si>
    <t>http://www.eliteprospects.com/player.php?player=123078</t>
  </si>
  <si>
    <t>Mikko Vainonen</t>
  </si>
  <si>
    <t>http://www.eliteprospects.com/player.php?player=43289</t>
  </si>
  <si>
    <t>Nikita Zhuldikov</t>
  </si>
  <si>
    <t>http://www.eliteprospects.com/player.php?player=250458</t>
  </si>
  <si>
    <t>Patrik Poulicek</t>
  </si>
  <si>
    <t>http://www.eliteprospects.com/player.php?player=176358</t>
  </si>
  <si>
    <t>Travis Dermott</t>
  </si>
  <si>
    <t>He's a smaller dman, but is offensively gifted. And has cranked his game up in playoffs for 2 straight years. With Leafs blueline in shambles, he has a clear lane, but he's a few years away still</t>
  </si>
  <si>
    <t xml:space="preserve"> Travis Dermott </t>
  </si>
  <si>
    <t>Ian McCoshen</t>
  </si>
  <si>
    <t>I like him a lot. Has good offense, good size, plays with an edge. He's a dman who can step in quickly when he turns pro. No indication if he's heading back to BC for senior season</t>
  </si>
  <si>
    <t>http://www.eliteprospects.com/player.php?player=90302</t>
  </si>
  <si>
    <t>Michael Downing</t>
  </si>
  <si>
    <t>Very good college career, turned pro after junior year, he's got value</t>
  </si>
  <si>
    <t>http://www.eliteprospects.com/player.php?player=118432</t>
  </si>
  <si>
    <t>Tucker Poolman</t>
  </si>
  <si>
    <t>Good sophmore year at UND, he's trending up, game translates well, I like him</t>
  </si>
  <si>
    <t>http://www.eliteprospects.com/player.php?player=118006</t>
  </si>
  <si>
    <t>Connor Clifton</t>
  </si>
  <si>
    <t xml:space="preserve">Offense ticked up significantly in junior year. He's a good spec, though undersized. </t>
  </si>
  <si>
    <t>http://www.eliteprospects.com/player.php?player=131370</t>
  </si>
  <si>
    <t>Guillaume Brisebois</t>
  </si>
  <si>
    <t>2 way dman, skating isn't great. He's been consistent offensively, but it isn't eleite. He's a good spec</t>
  </si>
  <si>
    <t xml:space="preserve"> Guillaume Brisebois </t>
  </si>
  <si>
    <t>Alexandre Carrier</t>
  </si>
  <si>
    <t>Offensively gifted, put up good point totals, I like the double digit goals back to back years. While he's undersized, he does play physical, and game should translate.</t>
  </si>
  <si>
    <t xml:space="preserve"> Alexandre Carrier </t>
  </si>
  <si>
    <t>Mason Appleton</t>
  </si>
  <si>
    <t>Good frame, had good freshman year at Michigan State. He has some grit to him as well. He's a decent spec</t>
  </si>
  <si>
    <t xml:space="preserve"> Mason Appleton </t>
  </si>
  <si>
    <t>Brendan Warren</t>
  </si>
  <si>
    <t>Solid freshman year, wasn't outstanding. He's a solid spec. Hard to get a lot of time at Michigan this year</t>
  </si>
  <si>
    <t xml:space="preserve"> Brendan Warren </t>
  </si>
  <si>
    <t>Troy Stecher</t>
  </si>
  <si>
    <t>Good college career, turning pro. Gonna get a good look with the Canucks.</t>
  </si>
  <si>
    <t>http://www.eliteprospects.com/player.php?player=59042</t>
  </si>
  <si>
    <t>Ryan Mantha</t>
  </si>
  <si>
    <t>Finally started to play with more of an edge this year. The production should be higher. He's a good spec, and one who's game likely translates well to pros</t>
  </si>
  <si>
    <t>http://www.eliteprospects.com/player.php?player=203339</t>
  </si>
  <si>
    <t>Simon Bourque</t>
  </si>
  <si>
    <t>Offensive dman, he was captain at Rimouski, and had 3 ahhl games with a point at the end of the year, was not overwhelmed.</t>
  </si>
  <si>
    <t xml:space="preserve"> Simon Bourque </t>
  </si>
  <si>
    <t>Ben Thomas</t>
  </si>
  <si>
    <t>Had great AHL debut at end of the year with 4 points in 8 games. He never really showed that offense in junior. Has good frame, worth watching to see if this rises</t>
  </si>
  <si>
    <t>http://www.eliteprospects.com/player.php?player=62287</t>
  </si>
  <si>
    <t>Louis Belpedio</t>
  </si>
  <si>
    <t xml:space="preserve">OK offense, did ok at WJC. For my money I want more offense out of a less than 6ft dman. </t>
  </si>
  <si>
    <t>http://www.eliteprospects.com/player.php?player=177686</t>
  </si>
  <si>
    <t>Mark Friedman</t>
  </si>
  <si>
    <t>Puts up good numbers in college, but he's small. Plays with a bit of an edge. He's an OK spec</t>
  </si>
  <si>
    <t>http://www.eliteprospects.com/player.php?player=107113</t>
  </si>
  <si>
    <t>Sergei Zborovsky</t>
  </si>
  <si>
    <t>Big frame, good intensity, but he doesn't have the production to warrant such a high pick. He's a good spec, but not a top one</t>
  </si>
  <si>
    <t xml:space="preserve"> Sergei Zborovsky </t>
  </si>
  <si>
    <t>Joshua Jacobs</t>
  </si>
  <si>
    <t>Not a lot of ofense shown, despite his repuattion, has good frame, but there's nothing indicating much upside</t>
  </si>
  <si>
    <t>http://www.eliteprospects.com/player.php?player=168704</t>
  </si>
  <si>
    <t>Colton White</t>
  </si>
  <si>
    <t>Solid dman, average frame. Offense ticked up this year. Physicality must improve. There wasn't as much uptick as hoped for</t>
  </si>
  <si>
    <t xml:space="preserve"> Colton White </t>
  </si>
  <si>
    <t>Chris Calnan</t>
  </si>
  <si>
    <t>Good frame, minimal offense in college. Don't see any upside past a depth NHLer</t>
  </si>
  <si>
    <t>http://www.eliteprospects.com/player.php?player=178940</t>
  </si>
  <si>
    <t>Michael Brodzinski</t>
  </si>
  <si>
    <t>Good college career, playing pro now, was overwhelmed in AHL debut at end of year. There's value, but that debut is very concerning</t>
  </si>
  <si>
    <t>http://www.eliteprospects.com/player.php?player=118436</t>
  </si>
  <si>
    <t>Keegan Kanzig</t>
  </si>
  <si>
    <t>There's minimal skill, but a hell of a lot of toughness</t>
  </si>
  <si>
    <t>http://www.eliteprospects.com/player.php?player=63193</t>
  </si>
  <si>
    <t>Steven Spinner</t>
  </si>
  <si>
    <t>Mediocre freshman year, nothing screams to draft him</t>
  </si>
  <si>
    <t>http://www.eliteprospects.com/player.php?player=196597</t>
  </si>
  <si>
    <t>Louis Nanne</t>
  </si>
  <si>
    <t>Offense trending up, but he's an older sophmore. I'm not a fan of RPI, so despite production, I'm not gonna be taking him, worth watching though</t>
  </si>
  <si>
    <t>http://www.eliteprospects.com/player.php?player=150969</t>
  </si>
  <si>
    <t>Bokondji Imama</t>
  </si>
  <si>
    <t>Powerful winger, but he hasn't produced offensively. Though he picked it up in the playoffs. Still, There isn't the offense to have any real future</t>
  </si>
  <si>
    <t xml:space="preserve"> Bokondji Imama </t>
  </si>
  <si>
    <t>Tommi Harainen</t>
  </si>
  <si>
    <t>http://www.eliteprospects.com/player.php?player=89029</t>
  </si>
  <si>
    <t>Filip Berglund</t>
  </si>
  <si>
    <t>http://www.eliteprospects.com/player.php?player=113834</t>
  </si>
  <si>
    <t>Maxim Baranov</t>
  </si>
  <si>
    <t>http://www.eliteprospects.com/player.php?player=209466</t>
  </si>
  <si>
    <t>Eetu Tuulola</t>
  </si>
  <si>
    <t>http://www.eliteprospects.com/player.php?player=123542</t>
  </si>
  <si>
    <t>Vladilen Zakharov</t>
  </si>
  <si>
    <t>http://www.eliteprospects.com/player.php?player=157425</t>
  </si>
  <si>
    <t>Jacob Cederholm</t>
  </si>
  <si>
    <t>http://www.eliteprospects.com/player.php?player=169012</t>
  </si>
  <si>
    <t>Nico Friman</t>
  </si>
  <si>
    <t>http://www.eliteprospects.com/player.php?player=44568</t>
  </si>
  <si>
    <t>Janne Katosalmi</t>
  </si>
  <si>
    <t>http://www.eliteprospects.com/player.php?player=89354</t>
  </si>
  <si>
    <t>Juraj Mily</t>
  </si>
  <si>
    <t>Artyom Vorobyov</t>
  </si>
  <si>
    <t>http://www.eliteprospects.com/player.php?player=103312</t>
  </si>
  <si>
    <t>Gustav Ahnelov</t>
  </si>
  <si>
    <t>http://www.eliteprospects.com/player.php?player=142249</t>
  </si>
  <si>
    <t>Matias Nisula</t>
  </si>
  <si>
    <t>http://www.eliteprospects.com/player.php?player=122149</t>
  </si>
  <si>
    <t>Filip Nemcek</t>
  </si>
  <si>
    <t>Roberts Locans</t>
  </si>
  <si>
    <t>http://www.eliteprospects.com/player.php?player=91129</t>
  </si>
  <si>
    <t>Petr Mrazek</t>
  </si>
  <si>
    <t>http://www.eliteprospects.com/player.php?player=112416</t>
  </si>
  <si>
    <t>Joel Sund</t>
  </si>
  <si>
    <t>http://www.eliteprospects.com/player.php?player=43552</t>
  </si>
  <si>
    <t>Patrick Brodek</t>
  </si>
  <si>
    <t>Christian Jaros</t>
  </si>
  <si>
    <t>http://www.eliteprospects.com/player.php?player=166373</t>
  </si>
  <si>
    <t>Dmitri Grents</t>
  </si>
  <si>
    <t>http://www.eliteprospects.com/player.php?player=244162</t>
  </si>
  <si>
    <t>Eduard Gimatov</t>
  </si>
  <si>
    <t>http://www.eliteprospects.com/player.php?player=158043</t>
  </si>
  <si>
    <t>Nickolas Latta</t>
  </si>
  <si>
    <t>http://www.eliteprospects.com/player.php?player=43593</t>
  </si>
  <si>
    <t>Marcus Oskarsson</t>
  </si>
  <si>
    <t>http://www.eliteprospects.com/player.php?player=19832</t>
  </si>
  <si>
    <t>Victor Westermarck</t>
  </si>
  <si>
    <t>http://www.eliteprospects.com/player.php?player=56769</t>
  </si>
  <si>
    <t>Arttu Pelli</t>
  </si>
  <si>
    <t>http://www.eliteprospects.com/player.php?player=151928</t>
  </si>
  <si>
    <t>Christian Kretschmann</t>
  </si>
  <si>
    <t>http://www.eliteprospects.com/player.php?player=42665</t>
  </si>
  <si>
    <t>Jozef Tomcak</t>
  </si>
  <si>
    <t>http://www.eliteprospects.com/player.php?player=184371</t>
  </si>
  <si>
    <t>Patrik Stevuliak</t>
  </si>
  <si>
    <t>http://www.eliteprospects.com/player.php?player=177033</t>
  </si>
  <si>
    <t>Nikita Lisov</t>
  </si>
  <si>
    <t>http://www.eliteprospects.com/player.php?player=155385</t>
  </si>
  <si>
    <t>Micke Saari</t>
  </si>
  <si>
    <t>http://www.eliteprospects.com/player.php?player=56775</t>
  </si>
  <si>
    <t>Ilya Nikolayev</t>
  </si>
  <si>
    <t>http://www.eliteprospects.com/player.php?player=131824</t>
  </si>
  <si>
    <t>Atte Makinen</t>
  </si>
  <si>
    <t>http://www.eliteprospects.com/player.php?player=91104</t>
  </si>
  <si>
    <t>Frenks Razgals</t>
  </si>
  <si>
    <t>http://www.eliteprospects.com/player.php?player=154974</t>
  </si>
  <si>
    <t>Carl-Johan Lerby</t>
  </si>
  <si>
    <t>http://www.eliteprospects.com/player.php?player=212714</t>
  </si>
  <si>
    <t>Yegor Yudov</t>
  </si>
  <si>
    <t>http://www.eliteprospects.com/player.php?player=218285</t>
  </si>
  <si>
    <t>John Nyberg</t>
  </si>
  <si>
    <t>http://www.eliteprospects.com/player.php?player=146820</t>
  </si>
  <si>
    <t>Sergei Kharytinsky</t>
  </si>
  <si>
    <t>http://www.eliteprospects.com/player.php?player=216652</t>
  </si>
  <si>
    <t>Nikita Setdikov</t>
  </si>
  <si>
    <t>http://www.eliteprospects.com/player.php?player=210510</t>
  </si>
  <si>
    <t>Aaro Vidgren</t>
  </si>
  <si>
    <t>http://www.eliteprospects.com/player.php?player=151897</t>
  </si>
  <si>
    <t>Vadim Khlopotov</t>
  </si>
  <si>
    <t>http://www.eliteprospects.com/player.php?player=106191</t>
  </si>
  <si>
    <t>Calle Krantz</t>
  </si>
  <si>
    <t>http://www.eliteprospects.com/player.php?player=404</t>
  </si>
  <si>
    <t>Alexander Delnov</t>
  </si>
  <si>
    <t>http://www.eliteprospects.com/player.php?player=160093</t>
  </si>
  <si>
    <t>Olli Iisakka</t>
  </si>
  <si>
    <t>http://www.eliteprospects.com/player.php?player=104419</t>
  </si>
  <si>
    <t>Andrei Dergunov</t>
  </si>
  <si>
    <t>http://www.eliteprospects.com/player.php?player=250344</t>
  </si>
  <si>
    <t>Petter Hansson</t>
  </si>
  <si>
    <t>http://www.eliteprospects.com/player.php?player=111641</t>
  </si>
  <si>
    <t>Alexander Akmaldinov</t>
  </si>
  <si>
    <t>http://www.eliteprospects.com/player.php?player=223794</t>
  </si>
  <si>
    <t>Eetu Koivistoinen</t>
  </si>
  <si>
    <t>http://www.eliteprospects.com/player.php?player=50674</t>
  </si>
  <si>
    <t>Saku Salminen</t>
  </si>
  <si>
    <t>http://www.eliteprospects.com/player.php?player=43302</t>
  </si>
  <si>
    <t>Niklas Andersson</t>
  </si>
  <si>
    <t>http://www.eliteprospects.com/player.php?player=91165</t>
  </si>
  <si>
    <t>Semyon Koshelev</t>
  </si>
  <si>
    <t>http://www.eliteprospects.com/player.php?player=154465</t>
  </si>
  <si>
    <t>Linus Nassen</t>
  </si>
  <si>
    <t>http://www.eliteprospects.com/player.php?player=240064</t>
  </si>
  <si>
    <t>Dmitri Arsenyuk</t>
  </si>
  <si>
    <t>http://www.eliteprospects.com/player.php?player=216650</t>
  </si>
  <si>
    <t>Stanislav Butuzov</t>
  </si>
  <si>
    <t>http://www.eliteprospects.com/player.php?player=316306</t>
  </si>
  <si>
    <t>Wilhelm Westlund</t>
  </si>
  <si>
    <t>http://www.eliteprospects.com/player.php?player=38745</t>
  </si>
  <si>
    <t>Felix Westermarck</t>
  </si>
  <si>
    <t>http://www.eliteprospects.com/player.php?player=50685</t>
  </si>
  <si>
    <t>Roman Konkov</t>
  </si>
  <si>
    <t>http://www.eliteprospects.com/player.php?player=58569</t>
  </si>
  <si>
    <t>Topi Piipponen</t>
  </si>
  <si>
    <t>http://www.eliteprospects.com/player.php?player=152033</t>
  </si>
  <si>
    <t>Kristoffer Gunnarsson</t>
  </si>
  <si>
    <t>http://www.eliteprospects.com/player.php?player=212814</t>
  </si>
  <si>
    <t>Ivan Ivanov</t>
  </si>
  <si>
    <t>http://www.eliteprospects.com/player.php?player=160554</t>
  </si>
  <si>
    <t>Tom Gerber</t>
  </si>
  <si>
    <t>Miikka Pitkanen</t>
  </si>
  <si>
    <t>http://www.eliteprospects.com/player.php?player=92228</t>
  </si>
  <si>
    <t>Nico Hischier</t>
  </si>
  <si>
    <t>Dominik Tejnor</t>
  </si>
  <si>
    <t>Sergei Kuptsov</t>
  </si>
  <si>
    <t>http://www.eliteprospects.com/player.php?player=131756</t>
  </si>
  <si>
    <t>Ilya Zinovyev</t>
  </si>
  <si>
    <t>http://www.eliteprospects.com/player.php?player=168680</t>
  </si>
  <si>
    <t>Yevgeni Mityakin</t>
  </si>
  <si>
    <t>http://www.eliteprospects.com/player.php?player=269050</t>
  </si>
  <si>
    <t>Marcus Ersson</t>
  </si>
  <si>
    <t>http://www.eliteprospects.com/player.php?player=212330</t>
  </si>
  <si>
    <t>Vyacheslav Ipatov</t>
  </si>
  <si>
    <t>http://www.eliteprospects.com/player.php?player=215323</t>
  </si>
  <si>
    <t>Adrian Lipovsky</t>
  </si>
  <si>
    <t>Teemu Vayrynen</t>
  </si>
  <si>
    <t>http://www.eliteprospects.com/player.php?player=152027</t>
  </si>
  <si>
    <t>Alexander Mokshantsev</t>
  </si>
  <si>
    <t>http://www.eliteprospects.com/player.php?player=173423</t>
  </si>
  <si>
    <t>Dmitri Buinitsky</t>
  </si>
  <si>
    <t>http://www.eliteprospects.com/player.php?player=262138</t>
  </si>
  <si>
    <t>Kirill Belyayev</t>
  </si>
  <si>
    <t>http://www.eliteprospects.com/player.php?player=316559</t>
  </si>
  <si>
    <t>Nikita Li</t>
  </si>
  <si>
    <t>http://www.eliteprospects.com/player.php?player=301279</t>
  </si>
  <si>
    <t>Jesper Nordin</t>
  </si>
  <si>
    <t>Pontus Sjalin</t>
  </si>
  <si>
    <t>http://www.eliteprospects.com/player.php?player=86227</t>
  </si>
  <si>
    <t>Joonas Niemela</t>
  </si>
  <si>
    <t>http://www.eliteprospects.com/player.php?player=122147</t>
  </si>
  <si>
    <t>Aleksi Hamalainen</t>
  </si>
  <si>
    <t>http://www.eliteprospects.com/player.php?player=66306</t>
  </si>
  <si>
    <t>Robert Rooba</t>
  </si>
  <si>
    <t>http://www.eliteprospects.com/player.php?player=19220</t>
  </si>
  <si>
    <t>Anton Lindholm</t>
  </si>
  <si>
    <t>http://www.eliteprospects.com/player.php?player=39019</t>
  </si>
  <si>
    <t>Albin Carlson</t>
  </si>
  <si>
    <t>http://www.eliteprospects.com/player.php?player=33367</t>
  </si>
  <si>
    <t>Ludvig Claesson</t>
  </si>
  <si>
    <t>http://www.eliteprospects.com/player.php?player=147731</t>
  </si>
  <si>
    <t>Artyom Shvets-Rogovoy</t>
  </si>
  <si>
    <t>http://www.eliteprospects.com/player.php?player=216603</t>
  </si>
  <si>
    <t>Sebastian Uvira</t>
  </si>
  <si>
    <t>http://www.eliteprospects.com/player.php?player=42797</t>
  </si>
  <si>
    <t>Patrik Korytko</t>
  </si>
  <si>
    <t>Andrei Chibisov</t>
  </si>
  <si>
    <t>http://www.eliteprospects.com/player.php?player=192313</t>
  </si>
  <si>
    <t>Dmitri Znakharenko</t>
  </si>
  <si>
    <t>http://www.eliteprospects.com/player.php?player=117204</t>
  </si>
  <si>
    <t>Jan Neuenschwander</t>
  </si>
  <si>
    <t>Jan Stencel</t>
  </si>
  <si>
    <t>Vsevolod Sorokin</t>
  </si>
  <si>
    <t>http://www.eliteprospects.com/player.php?player=107002</t>
  </si>
  <si>
    <t>Dmitri Ogurtsov</t>
  </si>
  <si>
    <t>http://www.eliteprospects.com/player.php?player=155387</t>
  </si>
  <si>
    <t>Alexander Falk</t>
  </si>
  <si>
    <t>David Sklenicka</t>
  </si>
  <si>
    <t>Michal Kabac</t>
  </si>
  <si>
    <t>http://www.eliteprospects.com/player.php?player=177051</t>
  </si>
  <si>
    <t>Dmitri Yudin</t>
  </si>
  <si>
    <t>http://www.eliteprospects.com/player.php?player=186589</t>
  </si>
  <si>
    <t>Joni Tuulola</t>
  </si>
  <si>
    <t>http://www.eliteprospects.com/player.php?player=90023</t>
  </si>
  <si>
    <t>Henri Auvinen</t>
  </si>
  <si>
    <t>http://www.eliteprospects.com/player.php?player=43535</t>
  </si>
  <si>
    <t>Nikita Lyamkin</t>
  </si>
  <si>
    <t>http://www.eliteprospects.com/player.php?player=223789</t>
  </si>
  <si>
    <t>Matias Haaranen</t>
  </si>
  <si>
    <t>http://www.eliteprospects.com/player.php?player=104396</t>
  </si>
  <si>
    <t>Peter Boltun</t>
  </si>
  <si>
    <t>http://www.eliteprospects.com/player.php?player=108931</t>
  </si>
  <si>
    <t>Oleg Pogorishny</t>
  </si>
  <si>
    <t>http://www.eliteprospects.com/player.php?player=159676</t>
  </si>
  <si>
    <t>Jordan Greenway</t>
  </si>
  <si>
    <t>Strong freshman year at BU, massive kid, and uses his size. Is more of a playmaker than scorer. But he's got elite vision, and is a top spec.</t>
  </si>
  <si>
    <t xml:space="preserve"> Jordan Greenway </t>
  </si>
  <si>
    <t>Brandon Carlo</t>
  </si>
  <si>
    <t>Has good puck moving skills, and was good at WJC, but his strength is his size, and snarl. I don't think he's ever a top dman, but he's going to have a long top 4 career. He's a lot like Brent Seabrook, just not as quick a skater.</t>
  </si>
  <si>
    <t xml:space="preserve"> Brandon Carlo </t>
  </si>
  <si>
    <t>Noah Juulsen</t>
  </si>
  <si>
    <t>Offense was way down, he's not the greatest skater in the world either. He's got a good frame, and is a good spec. I doubt I'll be drafting him, since others will be higher on him</t>
  </si>
  <si>
    <t xml:space="preserve"> Noah Juulsen </t>
  </si>
  <si>
    <t>Shane Gersich</t>
  </si>
  <si>
    <t>Would have liked to see more offense in freshman year, but he was a true freshman, on a great UND team. He can skate like the wind, I think the offense will come</t>
  </si>
  <si>
    <t>http://www.eliteprospects.com/player.php?player=168706</t>
  </si>
  <si>
    <t>Erik Cernak</t>
  </si>
  <si>
    <t>The offense expected wasn't there. He is a big dman, who plays physical, and has shown offense against his age group internationally. He's going to drop, but don't sleep on him</t>
  </si>
  <si>
    <t xml:space="preserve"> Erik Cernak </t>
  </si>
  <si>
    <t>Kyle Capobianco</t>
  </si>
  <si>
    <t xml:space="preserve">Consistent offensive numbers, he's got a good frame, is a decent skater. </t>
  </si>
  <si>
    <t xml:space="preserve"> Kyle Capobianco </t>
  </si>
  <si>
    <t>Alexander Kerfoot</t>
  </si>
  <si>
    <t>There's good offense, he's smaller, but he's proven he is a good playmaker. He needs to be drafted</t>
  </si>
  <si>
    <t>http://www.eliteprospects.com/player.php?player=59968</t>
  </si>
  <si>
    <t>Shane Eiserman</t>
  </si>
  <si>
    <t xml:space="preserve">Plays a PF type game, but the offense hasn't shown up. </t>
  </si>
  <si>
    <t>http://www.eliteprospects.com/player.php?player=177720</t>
  </si>
  <si>
    <t>Luc Snuggerud</t>
  </si>
  <si>
    <t>Had another good college year, would have liked to see a spike in production in sophmore year, but it wasn't there. Still, he's a longterm project</t>
  </si>
  <si>
    <t>http://www.eliteprospects.com/player.php?player=196703</t>
  </si>
  <si>
    <t>Daniel Renouf</t>
  </si>
  <si>
    <t>Decent frame, decent stats. Got 6 games in Ahl with an assist, I like him though</t>
  </si>
  <si>
    <t>http://www.eliteprospects.com/player.php?player=76892</t>
  </si>
  <si>
    <t>Nelson Nogier</t>
  </si>
  <si>
    <t>Good physical dman, not a ton of offense. He's an OK spec</t>
  </si>
  <si>
    <t>http://www.eliteprospects.com/player.php?player=120646</t>
  </si>
  <si>
    <t>Matt Buckles</t>
  </si>
  <si>
    <t>hasn't shown the offense in college, frame is there, skill isn't</t>
  </si>
  <si>
    <t>http://www.eliteprospects.com/player.php?player=116977</t>
  </si>
  <si>
    <t>Zach Stepan</t>
  </si>
  <si>
    <t>Offense has been underwhelming in college. He's frail as well. I'm not a big fan</t>
  </si>
  <si>
    <t>http://www.eliteprospects.com/player.php?player=94246</t>
  </si>
  <si>
    <t>Nolan Vesey</t>
  </si>
  <si>
    <t>Down year offensively, doesn’t have the talent of his older brother, but he'd be worth a late rounder</t>
  </si>
  <si>
    <t>http://www.eliteprospects.com/player.php?player=248373</t>
  </si>
  <si>
    <t>Jake Bischoff</t>
  </si>
  <si>
    <t>Offensive production keeps rising, he's filling out. He hasn't signed  yet, and has 1  more year of eligibility. Worth a late pick</t>
  </si>
  <si>
    <t>http://www.eliteprospects.com/player.php?player=180081</t>
  </si>
  <si>
    <t>Evan Campbell</t>
  </si>
  <si>
    <t>Not much offense showing. Not worth much</t>
  </si>
  <si>
    <t>http://www.eliteprospects.com/player.php?player=59951</t>
  </si>
  <si>
    <t>Damir Sharipzyanov</t>
  </si>
  <si>
    <t>I like him, good size, very young, it was his yr19 OHL season and put up decent stats. I'd look at him late</t>
  </si>
  <si>
    <t>http://www.eliteprospects.com/player.php?player=216568</t>
  </si>
  <si>
    <t>Josh Wesley</t>
  </si>
  <si>
    <t>Hasn't shown offense that screams good spec, but I've always liked his game. He's worth a late pick</t>
  </si>
  <si>
    <t>http://www.eliteprospects.com/player.php?player=189578</t>
  </si>
  <si>
    <t>Dwyer Tschantz</t>
  </si>
  <si>
    <t>Hasn't shown the offense to really warrant a pick</t>
  </si>
  <si>
    <t>David Pope</t>
  </si>
  <si>
    <t>No offense in college, despite frame, there's no reason to take him</t>
  </si>
  <si>
    <t>http://www.eliteprospects.com/player.php?player=57035</t>
  </si>
  <si>
    <t>Sam Lafferty</t>
  </si>
  <si>
    <t>Decent size, but no real offense to speak of, not worth a pick</t>
  </si>
  <si>
    <t>http://www.eliteprospects.com/player.php?player=259043</t>
  </si>
  <si>
    <t>Jacob Middleton</t>
  </si>
  <si>
    <t>Got a couple ECHL games in at the end of the year. He's not worth a pick at this point, but could be a year from now</t>
  </si>
  <si>
    <t>http://www.eliteprospects.com/player.php?player=150872</t>
  </si>
  <si>
    <t>Tino Kessler</t>
  </si>
  <si>
    <t>Michael Fora</t>
  </si>
  <si>
    <t>Viktor Fekiac</t>
  </si>
  <si>
    <t>http://www.eliteprospects.com/player.php?player=95708</t>
  </si>
  <si>
    <t>Johnny Kneubuehler</t>
  </si>
  <si>
    <t>Lukas Sieber</t>
  </si>
  <si>
    <t>Alex Rasner</t>
  </si>
  <si>
    <t>Jonas Schlenker</t>
  </si>
  <si>
    <t>http://www.eliteprospects.com/player.php?player=42794</t>
  </si>
  <si>
    <t>Roman Prikryl</t>
  </si>
  <si>
    <t>http://www.eliteprospects.com/player.php?player=101255</t>
  </si>
  <si>
    <t>Jan Schleiss</t>
  </si>
  <si>
    <t>http://www.eliteprospects.com/player.php?player=100476</t>
  </si>
  <si>
    <t>Matej Beran</t>
  </si>
  <si>
    <t>http://www.eliteprospects.com/player.php?player=89503</t>
  </si>
  <si>
    <t>David Kase</t>
  </si>
  <si>
    <t>http://www.eliteprospects.com/player.php?player=158842</t>
  </si>
  <si>
    <t>Daniel Vozenilek</t>
  </si>
  <si>
    <t>http://www.eliteprospects.com/player.php?player=130950</t>
  </si>
  <si>
    <t>Petr Sidlik</t>
  </si>
  <si>
    <t>http://www.eliteprospects.com/player.php?player=56029</t>
  </si>
  <si>
    <t>Radim Matus</t>
  </si>
  <si>
    <t>http://www.eliteprospects.com/player.php?player=157657</t>
  </si>
  <si>
    <t>Jozef Svec</t>
  </si>
  <si>
    <t>http://www.eliteprospects.com/player.php?player=157397</t>
  </si>
  <si>
    <t>Marek Hrbas</t>
  </si>
  <si>
    <t>http://www.eliteprospects.com/player.php?player=53781</t>
  </si>
  <si>
    <t>Tomas Pavelka</t>
  </si>
  <si>
    <t>http://www.eliteprospects.com/player.php?player=100224</t>
  </si>
  <si>
    <t>Samuel Girard</t>
  </si>
  <si>
    <t>http://www.eliteprospects.com/player.php?player=251476</t>
  </si>
  <si>
    <t>Casey Nelson</t>
  </si>
  <si>
    <t>Signed with Sabres after strong college career. Had 4 points in 7 NHL games, this guy is a LEGIT spec</t>
  </si>
  <si>
    <t>http://www.eliteprospects.com/player.php?player=90050</t>
  </si>
  <si>
    <t>Steve Santini</t>
  </si>
  <si>
    <t>Big frame, decent offense. Footspeed isn't great, and I'm worried it won't translate</t>
  </si>
  <si>
    <t>http://www.eliteprospects.com/player.php?player=96780</t>
  </si>
  <si>
    <t>Andrew Welinski</t>
  </si>
  <si>
    <t>Good steady college career, would have liked to see offense progress. But he's signed, and played a few AHL games, worth watching</t>
  </si>
  <si>
    <t>http://www.eliteprospects.com/player.php?player=75052</t>
  </si>
  <si>
    <t>Keaton Thompson</t>
  </si>
  <si>
    <t>Had solid college career at UND, progressed offensively each year, turned pro after junior season. Has good frame. Worth watching</t>
  </si>
  <si>
    <t>http://www.eliteprospects.com/player.php?player=108393</t>
  </si>
  <si>
    <t>Brent Gates</t>
  </si>
  <si>
    <t>Offense wasn't there as a freshman, he has good frame, but this pick is going to drop</t>
  </si>
  <si>
    <t xml:space="preserve"> Brent Gates </t>
  </si>
  <si>
    <t>Gustav Bouramman</t>
  </si>
  <si>
    <t>he's a very gifted offensive dman, he isn't overly physical, though he's getting better. Had a great playoffs. I like him, even though he's not huge, he should be drafted</t>
  </si>
  <si>
    <t xml:space="preserve"> Gustav Bouramman </t>
  </si>
  <si>
    <t>Terrance Amorosa</t>
  </si>
  <si>
    <t>Offense jumped up this year, has good size, might be worth a late round look</t>
  </si>
  <si>
    <t>http://www.eliteprospects.com/player.php?player=248322</t>
  </si>
  <si>
    <t>Didn't do anything in top Czech league, played great in bottom one. Wasn't a factor at WJC either. I don't know how much talent is actually there.</t>
  </si>
  <si>
    <t xml:space="preserve"> David Kase </t>
  </si>
  <si>
    <t>Aidan Muir</t>
  </si>
  <si>
    <t>No Offense, not worth much</t>
  </si>
  <si>
    <t>http://www.eliteprospects.com/player.php?player=207023</t>
  </si>
  <si>
    <t>Brian Cooper</t>
  </si>
  <si>
    <t>Offense didn't progress in senior season. Got 1 point in 5 AHL games. Hasn't signed yet though. He might be worth a late pick</t>
  </si>
  <si>
    <t>http://www.eliteprospects.com/player.php?player=45698</t>
  </si>
  <si>
    <t>Matthew Benning</t>
  </si>
  <si>
    <t>Offensive production has been steady. He's filled out. He hasn't signed a pro deal yet, but he might be worth drafting</t>
  </si>
  <si>
    <t>http://www.eliteprospects.com/player.php?player=29261</t>
  </si>
  <si>
    <t>Gustav Olhaver</t>
  </si>
  <si>
    <t>Big winger, didn't do much in WHL, but he was a young 18 and was buried somewhat. He's never been a bid scorer though. Still, his 14-15 in the u20 leagues in Sweden were enticing, I think he's worth a late pick purely on projection</t>
  </si>
  <si>
    <t xml:space="preserve"> Gustav Olhaver </t>
  </si>
  <si>
    <t>Dmitri Sinitsyn</t>
  </si>
  <si>
    <t>http://www.eliteprospects.com/player.php?player=121902</t>
  </si>
  <si>
    <t>Adam Spankovic</t>
  </si>
  <si>
    <t>Damir Ryspayev</t>
  </si>
  <si>
    <t>http://www.eliteprospects.com/player.php?player=160961</t>
  </si>
  <si>
    <t>Nikita Ustinenko</t>
  </si>
  <si>
    <t>http://www.eliteprospects.com/player.php?player=238833</t>
  </si>
  <si>
    <t>Aleksi Makela</t>
  </si>
  <si>
    <t>http://www.eliteprospects.com/player.php?player=96243</t>
  </si>
  <si>
    <t>Mikhail Sidorov</t>
  </si>
  <si>
    <t>http://www.eliteprospects.com/player.php?player=265741</t>
  </si>
  <si>
    <t>Matias Pulli</t>
  </si>
  <si>
    <t>http://www.eliteprospects.com/player.php?player=66781</t>
  </si>
  <si>
    <t>Fyodor Belyakov</t>
  </si>
  <si>
    <t>http://www.eliteprospects.com/player.php?player=105486</t>
  </si>
  <si>
    <t>Olli Vainio</t>
  </si>
  <si>
    <t>http://www.eliteprospects.com/player.php?player=86025</t>
  </si>
  <si>
    <t>Roni Rukajarvi</t>
  </si>
  <si>
    <t>http://www.eliteprospects.com/player.php?player=40458</t>
  </si>
  <si>
    <t>Artyom Sergeyev</t>
  </si>
  <si>
    <t>http://www.eliteprospects.com/player.php?player=79616</t>
  </si>
  <si>
    <t>Veeti Vainio</t>
  </si>
  <si>
    <t>http://www.eliteprospects.com/player.php?player=104435</t>
  </si>
  <si>
    <t>Eemeli Heikkinen</t>
  </si>
  <si>
    <t>http://www.eliteprospects.com/player.php?player=85437</t>
  </si>
  <si>
    <t>Nikolai Glukhov</t>
  </si>
  <si>
    <t>http://www.eliteprospects.com/player.php?player=195579</t>
  </si>
  <si>
    <t>Nolan Diem</t>
  </si>
  <si>
    <t>Luca Fazzini</t>
  </si>
  <si>
    <t>Kirill Tsulygin</t>
  </si>
  <si>
    <t>http://www.eliteprospects.com/player.php?player=265485</t>
  </si>
  <si>
    <t>Alexander Shchemerov</t>
  </si>
  <si>
    <t>http://www.eliteprospects.com/player.php?player=277021</t>
  </si>
  <si>
    <t>Atte Makinen95</t>
  </si>
  <si>
    <t>http://www.eliteprospects.com/player.php?player=65440</t>
  </si>
  <si>
    <t>Elmeri Eronen</t>
  </si>
  <si>
    <t>http://www.eliteprospects.com/player.php?player=56233</t>
  </si>
  <si>
    <t>Jere Sneck</t>
  </si>
  <si>
    <t>http://www.eliteprospects.com/player.php?player=47189</t>
  </si>
  <si>
    <t>Vladislav Voropayev</t>
  </si>
  <si>
    <t>http://www.eliteprospects.com/player.php?player=225813</t>
  </si>
  <si>
    <t>Nikita Tserenok</t>
  </si>
  <si>
    <t>http://www.eliteprospects.com/player.php?player=106539</t>
  </si>
  <si>
    <t>Mislav Rosandic</t>
  </si>
  <si>
    <t>http://www.eliteprospects.com/player.php?player=106384</t>
  </si>
  <si>
    <t>Sergei Teryayev</t>
  </si>
  <si>
    <t>http://www.eliteprospects.com/player.php?player=166522</t>
  </si>
  <si>
    <t>Yegor Rykov</t>
  </si>
  <si>
    <t>http://www.eliteprospects.com/player.php?player=269022</t>
  </si>
  <si>
    <t>Kristaps Zile</t>
  </si>
  <si>
    <t>http://www.eliteprospects.com/player.php?player=214261</t>
  </si>
  <si>
    <t>Valeri Vasilyev</t>
  </si>
  <si>
    <t>http://www.eliteprospects.com/player.php?player=123080</t>
  </si>
  <si>
    <t>Stanislav Kandzyuba</t>
  </si>
  <si>
    <t>http://www.eliteprospects.com/player.php?player=250463</t>
  </si>
  <si>
    <t>Teemu Kaislehto</t>
  </si>
  <si>
    <t>http://www.eliteprospects.com/player.php?player=90046</t>
  </si>
  <si>
    <t>Lennart Palausch</t>
  </si>
  <si>
    <t>http://www.eliteprospects.com/player.php?player=42506</t>
  </si>
  <si>
    <t>Tomas Torok</t>
  </si>
  <si>
    <t>Jere Rouhiainen</t>
  </si>
  <si>
    <t>http://www.eliteprospects.com/player.php?player=92079</t>
  </si>
  <si>
    <t>Vladislav Provolnev</t>
  </si>
  <si>
    <t>http://www.eliteprospects.com/player.php?player=230163</t>
  </si>
  <si>
    <t>Alexei Kirillov</t>
  </si>
  <si>
    <t>http://www.eliteprospects.com/player.php?player=105487</t>
  </si>
  <si>
    <t>Robin Salo</t>
  </si>
  <si>
    <t>http://www.eliteprospects.com/player.php?player=197821</t>
  </si>
  <si>
    <t>William Makinen</t>
  </si>
  <si>
    <t>http://www.eliteprospects.com/player.php?player=65457</t>
  </si>
  <si>
    <t>Kirill Ablayev</t>
  </si>
  <si>
    <t>http://www.eliteprospects.com/player.php?player=231734</t>
  </si>
  <si>
    <t>Artyom Volkov</t>
  </si>
  <si>
    <t>http://www.eliteprospects.com/player.php?player=300940</t>
  </si>
  <si>
    <t>Otto Leskinen</t>
  </si>
  <si>
    <t>http://www.eliteprospects.com/player.php?player=150242</t>
  </si>
  <si>
    <t>Nikita Khlystov</t>
  </si>
  <si>
    <t>http://www.eliteprospects.com/player.php?player=164693</t>
  </si>
  <si>
    <t>Miro Keskitalo</t>
  </si>
  <si>
    <t>http://www.eliteprospects.com/player.php?player=118326</t>
  </si>
  <si>
    <t>Nikita Kamalov</t>
  </si>
  <si>
    <t>http://www.eliteprospects.com/player.php?player=218307</t>
  </si>
  <si>
    <t>Ilya Dervuk</t>
  </si>
  <si>
    <t>http://www.eliteprospects.com/player.php?player=223800</t>
  </si>
  <si>
    <t>Markus Kojo</t>
  </si>
  <si>
    <t>http://www.eliteprospects.com/player.php?player=44841</t>
  </si>
  <si>
    <t>Daniil Stalnov</t>
  </si>
  <si>
    <t>http://www.eliteprospects.com/player.php?player=159082</t>
  </si>
  <si>
    <t>Niklas Friman</t>
  </si>
  <si>
    <t>http://www.eliteprospects.com/player.php?player=43503</t>
  </si>
  <si>
    <t>Grigori Vashchenko</t>
  </si>
  <si>
    <t>http://www.eliteprospects.com/player.php?player=216625</t>
  </si>
  <si>
    <t>Vladislav Naumov</t>
  </si>
  <si>
    <t>http://www.eliteprospects.com/player.php?player=242179</t>
  </si>
  <si>
    <t>Kirill Vorobyov</t>
  </si>
  <si>
    <t>http://www.eliteprospects.com/player.php?player=104460</t>
  </si>
  <si>
    <t>Gleb Koryagin</t>
  </si>
  <si>
    <t>http://www.eliteprospects.com/player.php?player=190488</t>
  </si>
  <si>
    <t>Viktor Baldayev</t>
  </si>
  <si>
    <t>http://www.eliteprospects.com/player.php?player=166558</t>
  </si>
  <si>
    <t>Rushan Rafikov</t>
  </si>
  <si>
    <t>http://www.eliteprospects.com/player.php?player=165018</t>
  </si>
  <si>
    <t>Yevgeni Kulik</t>
  </si>
  <si>
    <t>http://www.eliteprospects.com/player.php?player=106998</t>
  </si>
  <si>
    <t>Róbert Varga</t>
  </si>
  <si>
    <t>Jonas Siegenthaler</t>
  </si>
  <si>
    <t>Aleksi Makela95</t>
  </si>
  <si>
    <t>http://www.eliteprospects.com/player.php?player=92114</t>
  </si>
  <si>
    <t>Yegor Voronkov</t>
  </si>
  <si>
    <t>http://www.eliteprospects.com/player.php?player=273482</t>
  </si>
  <si>
    <t>Juuso Walli</t>
  </si>
  <si>
    <t>http://www.eliteprospects.com/player.php?player=151939</t>
  </si>
  <si>
    <t>Luca Hischier</t>
  </si>
  <si>
    <t>Michal Moravcik</t>
  </si>
  <si>
    <t>Vadim Kudako</t>
  </si>
  <si>
    <t>http://www.eliteprospects.com/player.php?player=274799</t>
  </si>
  <si>
    <t>Lukas Frick</t>
  </si>
  <si>
    <t>Alexander Bryntsev</t>
  </si>
  <si>
    <t>http://www.eliteprospects.com/player.php?player=216571</t>
  </si>
  <si>
    <t>Jack Glover</t>
  </si>
  <si>
    <t>Offense picked up in sophmore year, he has good size and plays physical, he's a solid all around dman, and a likely 3-4 guy in the future</t>
  </si>
  <si>
    <t>http://www.eliteprospects.com/player.php?player=168703</t>
  </si>
  <si>
    <t>Jérémy Roy</t>
  </si>
  <si>
    <t>Not a big dman, but he controls the play, and is offensively gifted. He didn't make WJC, which was surprising. His numbers were down this year, but not to the level to be alarmed.</t>
  </si>
  <si>
    <t xml:space="preserve"> Jérémy Roy </t>
  </si>
  <si>
    <t>Jakub Zboril</t>
  </si>
  <si>
    <t>Sure didn't show the talent, or skill level one would expect from such a high pick. There is skill, but he's very overdrafted</t>
  </si>
  <si>
    <t xml:space="preserve"> Jakub Zboril </t>
  </si>
  <si>
    <t>Christian Wolanin</t>
  </si>
  <si>
    <t>Had real good freshman year at UND. He is older, but trending very well. Has shown intensity before. Wouldn't be shocked to see him turn pro next year</t>
  </si>
  <si>
    <t xml:space="preserve"> Christian Wolanin </t>
  </si>
  <si>
    <t>Didn't show the offense this year. He's solid defensively, but man, you wanted to see a lot more offense. Has a mans frame, and came to AHL at end of year, with 1 point in 6 games. I respect the Caps scouting, which is why I'm not dropping him lower</t>
  </si>
  <si>
    <t xml:space="preserve"> Jonas Siegenthaler </t>
  </si>
  <si>
    <t>Matthew Spencer</t>
  </si>
  <si>
    <t>Offense was stagnant this year, he's a good all around dman, but I don't know that the high end aspect is there</t>
  </si>
  <si>
    <t xml:space="preserve"> Matthew Spencer </t>
  </si>
  <si>
    <t>Rob O'Gara</t>
  </si>
  <si>
    <t>Big frame, OK college career, turned pro, did OK in AHL cameo. Worth watching</t>
  </si>
  <si>
    <t>http://www.eliteprospects.com/player.php?player=128376</t>
  </si>
  <si>
    <t>Doyle Somerby</t>
  </si>
  <si>
    <t>Big dude, took step forward as junior, and has been named captain at BU next year. He's trending up</t>
  </si>
  <si>
    <t>http://www.eliteprospects.com/player.php?player=177665</t>
  </si>
  <si>
    <t>Carl Neill</t>
  </si>
  <si>
    <t>He's a fully developed dman, but doesn't fully bring the hammer. He's not a great skater, so even though the production is there, it will be tough to translate</t>
  </si>
  <si>
    <t xml:space="preserve"> Carl Neill </t>
  </si>
  <si>
    <t>Sergei Boikov</t>
  </si>
  <si>
    <t>Good frame, would have liked more production, but it was still pretty good. He played 4 AHL games at the end of the year, but there is no indication where he is playing next year</t>
  </si>
  <si>
    <t xml:space="preserve"> Sergei Boikov </t>
  </si>
  <si>
    <t>Anthony Florentino</t>
  </si>
  <si>
    <t>not much offense, not worth much</t>
  </si>
  <si>
    <t>http://www.eliteprospects.com/player.php?player=131905</t>
  </si>
  <si>
    <t>Jeff Taylor</t>
  </si>
  <si>
    <t>minimal offense, and he's undersized, not worth anything</t>
  </si>
  <si>
    <t>http://www.eliteprospects.com/player.php?player=122684</t>
  </si>
  <si>
    <t>Michael Prapavessis</t>
  </si>
  <si>
    <t>Better freshman year, I don't know that he's done anything to downgrade his stock, if he's available late, he's worth taking purely on projections</t>
  </si>
  <si>
    <t>http://www.eliteprospects.com/player.php?player=195224</t>
  </si>
  <si>
    <t>Paul LaDue</t>
  </si>
  <si>
    <t>signed ELC with Kings, he's not a bad spec late</t>
  </si>
  <si>
    <t>http://www.eliteprospects.com/player.php?player=90101</t>
  </si>
  <si>
    <t>Gage Ausmus</t>
  </si>
  <si>
    <t>Minimum offense, not worth much</t>
  </si>
  <si>
    <t>http://www.eliteprospects.com/player.php?player=118008</t>
  </si>
  <si>
    <t>Alex Peters</t>
  </si>
  <si>
    <t>There is no offense at all. He's big, and defensive, but would be shocked if he ever made the show</t>
  </si>
  <si>
    <t>http://www.eliteprospects.com/player.php?player=196066</t>
  </si>
  <si>
    <t>Alexis Vanier</t>
  </si>
  <si>
    <t>Big dman, who has shown OK offense. He's not a great skater, which will hinder him. It will be interesting to see where he ends up at as a pro. As is, I'm not a big fan</t>
  </si>
  <si>
    <t>http://www.eliteprospects.com/player.php?player=128447</t>
  </si>
  <si>
    <t>Wiley Sherman</t>
  </si>
  <si>
    <t>He's progressing nicely, the size is intriguing. I don't think he's worth a pick, but he's close</t>
  </si>
  <si>
    <t>http://www.eliteprospects.com/player.php?player=118671</t>
  </si>
  <si>
    <t>Brendan Collier</t>
  </si>
  <si>
    <t>Little production from a midget, means he likely isn't ever going to be anything</t>
  </si>
  <si>
    <t>http://www.eliteprospects.com/player.php?player=121930</t>
  </si>
  <si>
    <t>Marco Forrer</t>
  </si>
  <si>
    <t>Daniel Fischbuch</t>
  </si>
  <si>
    <t>http://www.eliteprospects.com/player.php?player=43335</t>
  </si>
  <si>
    <t>Peter Ceresnak</t>
  </si>
  <si>
    <t>Peter Hrehorcak</t>
  </si>
  <si>
    <t>http://www.eliteprospects.com/player.php?player=96279</t>
  </si>
  <si>
    <t>Ondrej Valo</t>
  </si>
  <si>
    <t>Maximilian Kastner</t>
  </si>
  <si>
    <t>http://www.eliteprospects.com/player.php?player=43591</t>
  </si>
  <si>
    <t>Samuel Petras</t>
  </si>
  <si>
    <t>Zdenek Cap</t>
  </si>
  <si>
    <t>http://www.eliteprospects.com/player.php?player=48406</t>
  </si>
  <si>
    <t>Emil Svec</t>
  </si>
  <si>
    <t>http://www.eliteprospects.com/player.php?player=173664</t>
  </si>
  <si>
    <t>Milan Doudera</t>
  </si>
  <si>
    <t>Jason Fuchs</t>
  </si>
  <si>
    <t>http://www.eliteprospects.com/player.php?player=95039</t>
  </si>
  <si>
    <t>Jan Scotka</t>
  </si>
  <si>
    <t>Chaz Reddekopp</t>
  </si>
  <si>
    <t>Already a man, he's a big dude, and has shown some offense, and some grit on the backend. He looks like a Sutter type. His game will translate well</t>
  </si>
  <si>
    <t xml:space="preserve"> Chaz Reddekopp </t>
  </si>
  <si>
    <t>Matt Iacopelli</t>
  </si>
  <si>
    <t>Big frame, but didn't have a very good college year, and in a lower conference. It's early, but he's not trending well</t>
  </si>
  <si>
    <t>http://www.eliteprospects.com/player.php?player=152075</t>
  </si>
  <si>
    <t>Dmitrii Sergeev</t>
  </si>
  <si>
    <t>Decent OHL year, he has good size, noty sure what he's doing next year. But he has a contract until 2018. He's worth a look</t>
  </si>
  <si>
    <t>http://www.eliteprospects.com/player.php?player=168690</t>
  </si>
  <si>
    <t>Sam Ruopp</t>
  </si>
  <si>
    <t>Big dman, plays physical. Offense isn't prevalent, but his size will get him a pro look</t>
  </si>
  <si>
    <t xml:space="preserve"> Sam Ruopp </t>
  </si>
  <si>
    <t>Ben Gallacher</t>
  </si>
  <si>
    <t>Has had same stats (10pts) for 3 straight NCAA years, he's undersized, and not terribly offensive. At 23, I don't think he's worth much</t>
  </si>
  <si>
    <t>http://www.eliteprospects.com/player.php?player=39631</t>
  </si>
  <si>
    <t>Adam Chlapik</t>
  </si>
  <si>
    <t>Filip Dvorak</t>
  </si>
  <si>
    <t>Tomas Jachym</t>
  </si>
  <si>
    <t>David Griger</t>
  </si>
  <si>
    <t>Petr Beranek</t>
  </si>
  <si>
    <t>David Cienciala</t>
  </si>
  <si>
    <t>Tomas Pipek</t>
  </si>
  <si>
    <t>Radek Pilar</t>
  </si>
  <si>
    <t>Filip Suchy</t>
  </si>
  <si>
    <t>Tomas Kucera</t>
  </si>
  <si>
    <t>Michal Kovarcik</t>
  </si>
  <si>
    <t>Martin Kohout</t>
  </si>
  <si>
    <t>Ondrej Panna</t>
  </si>
  <si>
    <t>Jakub Matai</t>
  </si>
  <si>
    <t>Tomas Gres</t>
  </si>
  <si>
    <t>Pavel Pisarik</t>
  </si>
  <si>
    <t>Radovan Pavlik</t>
  </si>
  <si>
    <t>Radek Vesely</t>
  </si>
  <si>
    <t>http://www.eliteprospects.com/player.php?player=131037</t>
  </si>
  <si>
    <t>Julian Achs</t>
  </si>
  <si>
    <t>Simon Kindschi</t>
  </si>
  <si>
    <t>Ondrej Kopta</t>
  </si>
  <si>
    <t>http://www.eliteprospects.com/player.php?player=101219</t>
  </si>
  <si>
    <t>Sami Kreis</t>
  </si>
  <si>
    <t>Maximilian Kammerer</t>
  </si>
  <si>
    <t>http://www.eliteprospects.com/player.php?player=95507</t>
  </si>
  <si>
    <t>Lukas Valek</t>
  </si>
  <si>
    <t>http://www.eliteprospects.com/player.php?player=175491</t>
  </si>
  <si>
    <t>Marco Muller</t>
  </si>
  <si>
    <t>Flavio Schmutz</t>
  </si>
  <si>
    <t>Steven Billich</t>
  </si>
  <si>
    <t>http://www.eliteprospects.com/player.php?player=51207</t>
  </si>
  <si>
    <t>Brandon Hickey</t>
  </si>
  <si>
    <t>Don't get how he made team Canada, his play actually regressed this year, he has a lot to prove</t>
  </si>
  <si>
    <t>http://www.eliteprospects.com/player.php?player=64587</t>
  </si>
  <si>
    <t>Mike McKee</t>
  </si>
  <si>
    <t>No offense at all, but he's a massive frame, and has an edge. He's the type who will be better as a pro than in college</t>
  </si>
  <si>
    <t>http://www.eliteprospects.com/player.php?player=75053</t>
  </si>
  <si>
    <t>Kelly Summers</t>
  </si>
  <si>
    <t>Stead production for a dman. He's a true sophmore. He might be worth a late rounder, as he's closer than current draftees</t>
  </si>
  <si>
    <t>http://www.eliteprospects.com/player.php?player=152175</t>
  </si>
  <si>
    <t>John Draeger</t>
  </si>
  <si>
    <t>No offense in 4 years of college, not sure he's gonna get a contract. If he does, not sure why</t>
  </si>
  <si>
    <t>http://www.eliteprospects.com/player.php?player=106297</t>
  </si>
  <si>
    <t>Olivier LeBlanc</t>
  </si>
  <si>
    <t>Offense ticked up, and he had a very strong playoffs. He's a good skater, he might be worth a late round look</t>
  </si>
  <si>
    <t>http://www.eliteprospects.com/player.php?player=151757</t>
  </si>
  <si>
    <t>Ivan Chukarov</t>
  </si>
  <si>
    <t>OK freshman year, he's older though, I would have liked to seen something more. Didn't show offense or grit</t>
  </si>
  <si>
    <t xml:space="preserve"> Ivan Chukarov </t>
  </si>
  <si>
    <t>Daniel Gachulinec</t>
  </si>
  <si>
    <t>Samuel Bucek</t>
  </si>
  <si>
    <t>Tomas Rusina</t>
  </si>
  <si>
    <t>http://www.eliteprospects.com/player.php?player=147917</t>
  </si>
  <si>
    <t>Dominik Meisinger</t>
  </si>
  <si>
    <t>http://www.eliteprospects.com/player.php?player=44126</t>
  </si>
  <si>
    <t>Matus Trencan</t>
  </si>
  <si>
    <t>Patrik Schroner</t>
  </si>
  <si>
    <t>Jan Polata</t>
  </si>
  <si>
    <t>Joachim Ramoser</t>
  </si>
  <si>
    <t>ITA</t>
  </si>
  <si>
    <t>http://www.eliteprospects.com/player.php?player=71961</t>
  </si>
  <si>
    <t>Phil Baltisberger</t>
  </si>
  <si>
    <t>http://www.eliteprospects.com/player.php?player=94020</t>
  </si>
  <si>
    <t>Dominik Rehak</t>
  </si>
  <si>
    <t>http://www.eliteprospects.com/player.php?player=82647</t>
  </si>
  <si>
    <t>Michal Dvorak</t>
  </si>
  <si>
    <t>http://www.eliteprospects.com/player.php?player=152751</t>
  </si>
  <si>
    <t>William Lagesson</t>
  </si>
  <si>
    <t>Played great in WJC, he's never going to be big point producer, but a solid dman. Think Steve Staios type</t>
  </si>
  <si>
    <t>http://www.eliteprospects.com/player.php?player=86158</t>
  </si>
  <si>
    <t>Miles Gendron</t>
  </si>
  <si>
    <t>Underwhelming freshman year, he's got a good frame, but need to see more in his sophmore year</t>
  </si>
  <si>
    <t>http://www.eliteprospects.com/player.php?player=248347</t>
  </si>
  <si>
    <t>Chris Martenet</t>
  </si>
  <si>
    <t>Behemoth of a dman, has turned into a shutdown guy, but there's no offense, and I'd expect more physicality. Looks like an Eric Gryba type</t>
  </si>
  <si>
    <t xml:space="preserve"> Chris Martenet </t>
  </si>
  <si>
    <t>Martin Weinhold</t>
  </si>
  <si>
    <t>Lee Roberts</t>
  </si>
  <si>
    <t>Jan Holy</t>
  </si>
  <si>
    <t>Tim Traber</t>
  </si>
  <si>
    <t>Marian Adamek</t>
  </si>
  <si>
    <t>Karel Nedbal</t>
  </si>
  <si>
    <t>http://www.eliteprospects.com/player.php?player=225574</t>
  </si>
  <si>
    <t>Eliot Antonietti</t>
  </si>
  <si>
    <t>Filip Hronek</t>
  </si>
  <si>
    <t>Michal Plutnar</t>
  </si>
  <si>
    <t>Mattia Hinterkircher</t>
  </si>
  <si>
    <t>Michal Roman</t>
  </si>
  <si>
    <t>Stanislav Horansky</t>
  </si>
  <si>
    <t>SLO</t>
  </si>
  <si>
    <t>Thomas Heinimann</t>
  </si>
  <si>
    <t>Patrik Koch</t>
  </si>
  <si>
    <t>Jerôme Bachofner</t>
  </si>
  <si>
    <t>Thomas Studer</t>
  </si>
  <si>
    <t>Fabian Haberstich</t>
  </si>
  <si>
    <t>Tomas Havlin</t>
  </si>
  <si>
    <t>Michael Foltyn</t>
  </si>
  <si>
    <t>Chris Egli</t>
  </si>
  <si>
    <t>Lukas Blaha</t>
  </si>
  <si>
    <t>Marek Baranek</t>
  </si>
  <si>
    <t>Nathan Marchon</t>
  </si>
  <si>
    <t>Matteo Romanenghi</t>
  </si>
  <si>
    <t>Marc Marchon</t>
  </si>
  <si>
    <t>Petr Kalina</t>
  </si>
  <si>
    <t>http://www.eliteprospects.com/player.php?player=216082</t>
  </si>
  <si>
    <t>Lukas Doudera</t>
  </si>
  <si>
    <t>http://www.eliteprospects.com/player.php?player=161932</t>
  </si>
  <si>
    <t>Michal Uhrik</t>
  </si>
  <si>
    <t>Patrik Rogon</t>
  </si>
  <si>
    <t>Tomas Dvorak</t>
  </si>
  <si>
    <t>http://www.eliteprospects.com/player.php?player=189591</t>
  </si>
  <si>
    <t>Igor Jelovac</t>
  </si>
  <si>
    <t>Samuel Guerra</t>
  </si>
  <si>
    <t>Jesse Zgraggen</t>
  </si>
  <si>
    <t>AB</t>
  </si>
  <si>
    <t>Silvan Wyss</t>
  </si>
  <si>
    <t>Miro Zryd</t>
  </si>
  <si>
    <t>Jakub Zilka</t>
  </si>
  <si>
    <t>http://www.eliteprospects.com/player.php?player=152272</t>
  </si>
  <si>
    <t>Andrej Jurasek</t>
  </si>
  <si>
    <t>http://www.eliteprospects.com/player.php?player=102011</t>
  </si>
  <si>
    <t>Dennis Gilbert</t>
  </si>
  <si>
    <t>Surely would have liked to see more offense. He had an OK freshman year, but not overwhelming. Still a decent spec though</t>
  </si>
  <si>
    <t xml:space="preserve"> Dennis Gilbert </t>
  </si>
  <si>
    <t>Patrick Sanvido</t>
  </si>
  <si>
    <t>Big phyical dman, no offensive ability though, can't see him ever doing much in pros</t>
  </si>
  <si>
    <t>http://www.eliteprospects.com/player.php?player=189460</t>
  </si>
  <si>
    <t>Devante Stephens</t>
  </si>
  <si>
    <t>Very limited offense,slight frame. I don't' see it</t>
  </si>
  <si>
    <t xml:space="preserve"> Devante Stephens </t>
  </si>
  <si>
    <t>Andrej Hatala</t>
  </si>
  <si>
    <t>http://www.eliteprospects.com/player.php?player=158000</t>
  </si>
  <si>
    <t>Emil Bagin</t>
  </si>
  <si>
    <t>http://www.eliteprospects.com/player.php?player=102786</t>
  </si>
  <si>
    <t>Matus Holenda</t>
  </si>
  <si>
    <t>http://www.eliteprospects.com/player.php?player=153194</t>
  </si>
  <si>
    <t>Nikolas Koberstein</t>
  </si>
  <si>
    <t>The pride of Barrhead, has good size, but is  a pussy, and hasn't shown any offense</t>
  </si>
  <si>
    <t>http://www.eliteprospects.com/player.php?player=84120</t>
  </si>
  <si>
    <t>Johnathan MacLeod</t>
  </si>
  <si>
    <t>There's no offense at all. He has a good frame, but there's nothing indicating he should be a high pick.</t>
  </si>
  <si>
    <t>http://www.eliteprospects.com/player.php?player=177674</t>
  </si>
  <si>
    <t>Atanasio Molina</t>
  </si>
  <si>
    <t>Marcel Kahle</t>
  </si>
  <si>
    <t>http://www.eliteprospects.com/player.php?player=43339</t>
  </si>
  <si>
    <t>Marc Schmidpeter</t>
  </si>
  <si>
    <t>http://www.eliteprospects.com/player.php?player=110218</t>
  </si>
  <si>
    <t>Dominik Briestensky</t>
  </si>
  <si>
    <t>Anthony Rouiller</t>
  </si>
  <si>
    <t>Lukas Berak</t>
  </si>
  <si>
    <t>Jens Nater</t>
  </si>
  <si>
    <t>Roger Karrer</t>
  </si>
  <si>
    <t>Andrea Glauser</t>
  </si>
  <si>
    <t>Kai Herpich</t>
  </si>
  <si>
    <t>http://www.eliteprospects.com/player.php?player=42736</t>
  </si>
  <si>
    <t>Tim Dubois</t>
  </si>
  <si>
    <t>Andreas Eder</t>
  </si>
  <si>
    <t>http://www.eliteprospects.com/player.php?player=95495</t>
  </si>
  <si>
    <t>Cedric Hachler</t>
  </si>
  <si>
    <t>Fabian Heldner</t>
  </si>
  <si>
    <t>http://www.eliteprospects.com/player.php?player=139244</t>
  </si>
  <si>
    <t>Mauro Dufner</t>
  </si>
  <si>
    <t>http://www.eliteprospects.com/player.php?player=93800</t>
  </si>
  <si>
    <t>Filip Ondrus</t>
  </si>
  <si>
    <t>Patrik Stantien</t>
  </si>
  <si>
    <t>Dalibor Mikula</t>
  </si>
  <si>
    <t>Colin Fontana</t>
  </si>
  <si>
    <t>Christian Pinana</t>
  </si>
  <si>
    <t>Richard Ondrusek</t>
  </si>
  <si>
    <t>Vladislav Filin</t>
  </si>
  <si>
    <t>http://www.eliteprospects.com/player.php?player=72424</t>
  </si>
  <si>
    <t>Leon Niederberger</t>
  </si>
  <si>
    <t>http://www.eliteprospects.com/player.php?player=94115</t>
  </si>
  <si>
    <t>Miroslav Zaremba</t>
  </si>
  <si>
    <t>Silvio Schmutz</t>
  </si>
  <si>
    <t>Xeno Busser</t>
  </si>
  <si>
    <t>Jakub Rufati</t>
  </si>
  <si>
    <t>Filip Hudec</t>
  </si>
  <si>
    <t>Hans Detsch</t>
  </si>
  <si>
    <t>http://www.eliteprospects.com/player.php?player=22327</t>
  </si>
  <si>
    <t>Benjamin Zientek</t>
  </si>
  <si>
    <t>http://www.eliteprospects.com/player.php?player=43515</t>
  </si>
  <si>
    <t>Nikolas Kovalovsky</t>
  </si>
  <si>
    <t>Ruben Rampazzo</t>
  </si>
  <si>
    <t>Livio Stadler</t>
  </si>
  <si>
    <t>Lukas Koziol</t>
  </si>
  <si>
    <t>http://www.eliteprospects.com/player.php?player=113162</t>
  </si>
  <si>
    <t>Stefan Loibl</t>
  </si>
  <si>
    <t>http://www.eliteprospects.com/player.php?player=117469</t>
  </si>
  <si>
    <t>Oliver Pataky</t>
  </si>
  <si>
    <t>Lukas Toma</t>
  </si>
  <si>
    <t>Edson Harlacher</t>
  </si>
  <si>
    <t>Jan Pardavy</t>
  </si>
  <si>
    <t>Ondrej Brijak</t>
  </si>
  <si>
    <t>Jan Zlocha</t>
  </si>
  <si>
    <t>Romain Chuard</t>
  </si>
  <si>
    <t>Fabio Wagner</t>
  </si>
  <si>
    <t>http://www.eliteprospects.com/player.php?player=85176</t>
  </si>
  <si>
    <t>Benoit Jecker</t>
  </si>
  <si>
    <t>Riccardo Sartori</t>
  </si>
  <si>
    <t>Tomas Nechala</t>
  </si>
  <si>
    <t>http://www.eliteprospects.com/player.php?player=94999</t>
  </si>
  <si>
    <t>Henry Haase</t>
  </si>
  <si>
    <t>http://www.eliteprospects.com/player.php?player=42727</t>
  </si>
  <si>
    <t>Sven Jung</t>
  </si>
  <si>
    <t>Patrik Bacik</t>
  </si>
  <si>
    <t>http://www.eliteprospects.com/player.php?player=163920</t>
  </si>
  <si>
    <t>Oliver Mebus</t>
  </si>
  <si>
    <t>http://www.eliteprospects.com/player.php?player=43363</t>
  </si>
  <si>
    <t>Marek Ryzak</t>
  </si>
  <si>
    <t>http://www.eliteprospects.com/player.php?player=177357</t>
  </si>
  <si>
    <t>Claude-Curdin Paschoud</t>
  </si>
  <si>
    <t>http://www.eliteprospects.com/player.php?player=94257</t>
  </si>
  <si>
    <t>Alex Trivellato</t>
  </si>
  <si>
    <t>http://www.eliteprospects.com/player.php?player=34627</t>
  </si>
  <si>
    <t>Lubomir Dinda</t>
  </si>
  <si>
    <t>http://www.eliteprospects.com/player.php?player=101668</t>
  </si>
  <si>
    <t>Jonas Muller</t>
  </si>
  <si>
    <t>http://www.eliteprospects.com/player.php?player=72678</t>
  </si>
  <si>
    <t>William Borgen</t>
  </si>
  <si>
    <t>Real good freshman year at St. Cloud, played well in WJC too. Another good dman spec for Sabres</t>
  </si>
  <si>
    <t xml:space="preserve"> William Borgen </t>
  </si>
  <si>
    <t>Ryan Collins</t>
  </si>
  <si>
    <t>He's so big, and has played well against his age group, but has been underwhelming in college. Stock is down, but he's still worth watching</t>
  </si>
  <si>
    <t>http://www.eliteprospects.com/player.php?player=120935</t>
  </si>
  <si>
    <t>Avery Peterson</t>
  </si>
  <si>
    <t>After a solid freshman year, he was awful as a sophmore. I don't know why, but despite the frame, the jury is out. He might be a buy low candidate if you like to gamble</t>
  </si>
  <si>
    <t>http://www.eliteprospects.com/player.php?player=147618</t>
  </si>
  <si>
    <t>Beau Starrett</t>
  </si>
  <si>
    <t>Massive frame, but that’s all thre is. Didn’t do much, at an easier level in freshman year</t>
  </si>
  <si>
    <t>http://www.eliteprospects.com/player.php?player=252369</t>
  </si>
  <si>
    <t>Tom Parisi</t>
  </si>
  <si>
    <t>Offense was steady in college, had 1 point in 5 AHL games at the end of the year. Frame is average. I don't know he's worth a pick, but he did sign pro deal</t>
  </si>
  <si>
    <t>http://www.eliteprospects.com/player.php?player=74186</t>
  </si>
  <si>
    <t>Tomas Slovak</t>
  </si>
  <si>
    <t>Mike Schmitz</t>
  </si>
  <si>
    <t>http://www.eliteprospects.com/player.php?player=93994</t>
  </si>
  <si>
    <t>Matej Pokorny</t>
  </si>
  <si>
    <t>Kai Wissmann</t>
  </si>
  <si>
    <t>http://www.eliteprospects.com/player.php?player=85491</t>
  </si>
  <si>
    <t>Ivan Krotov</t>
  </si>
  <si>
    <t>UKR</t>
  </si>
  <si>
    <t>Maximilian Faber</t>
  </si>
  <si>
    <t>http://www.eliteprospects.com/player.php?player=43471</t>
  </si>
  <si>
    <t>David Bajanik</t>
  </si>
  <si>
    <t>Dominik Tiffels</t>
  </si>
  <si>
    <t>http://www.eliteprospects.com/player.php?player=43377</t>
  </si>
  <si>
    <t>Branislav Pavuk</t>
  </si>
  <si>
    <t>http://www.eliteprospects.com/player.php?player=166369</t>
  </si>
  <si>
    <t>Frederik Fekiac</t>
  </si>
  <si>
    <t>http://www.eliteprospects.com/player.php?player=201647</t>
  </si>
  <si>
    <t>Michal Guoth</t>
  </si>
  <si>
    <t>Marek Pacalaj</t>
  </si>
  <si>
    <t>Michal Fabian</t>
  </si>
  <si>
    <t>Marco Hochel</t>
  </si>
  <si>
    <t>Ivan Jankovic95</t>
  </si>
  <si>
    <t>CRO</t>
  </si>
  <si>
    <t>Adrian Sloboda</t>
  </si>
  <si>
    <t>Tomas Parizek</t>
  </si>
  <si>
    <t>John Rogl</t>
  </si>
  <si>
    <t>http://www.eliteprospects.com/player.php?player=117473</t>
  </si>
  <si>
    <t>Michal Ivan</t>
  </si>
  <si>
    <t>Marek Pitka</t>
  </si>
  <si>
    <t>Peter Horvath</t>
  </si>
  <si>
    <t>Denis Shevyrin</t>
  </si>
  <si>
    <t>http://www.eliteprospects.com/player.php?player=87963</t>
  </si>
  <si>
    <t>Jakub Emil Mendrej</t>
  </si>
  <si>
    <t>Stephan Kronthaler</t>
  </si>
  <si>
    <t>http://www.eliteprospects.com/player.php?player=43452</t>
  </si>
  <si>
    <t>Tomas Varga</t>
  </si>
  <si>
    <t>Matej Svetlik</t>
  </si>
  <si>
    <t>Denis Sterbak</t>
  </si>
  <si>
    <t>Filip Kuzma</t>
  </si>
  <si>
    <t>http://www.eliteprospects.com/player.php?player=107295</t>
  </si>
  <si>
    <t>Tim Bender</t>
  </si>
  <si>
    <t>http://www.eliteprospects.com/player.php?player=71907</t>
  </si>
  <si>
    <t>David Gaborcik</t>
  </si>
  <si>
    <t>http://www.eliteprospects.com/player.php?player=95196</t>
  </si>
  <si>
    <t>Jack Sadek</t>
  </si>
  <si>
    <t>Good sized dman, had an OK freshman year at Minnesota, he's tracking well, and has shown offense before, he's worth a late look</t>
  </si>
  <si>
    <t xml:space="preserve"> Jack Sadek </t>
  </si>
  <si>
    <t>Nick Seeler</t>
  </si>
  <si>
    <t>No offense to speak of. Signed pro deal, but didn't play in AHL at end of year, don't think he's worth a pick</t>
  </si>
  <si>
    <t>http://www.eliteprospects.com/player.php?player=107099</t>
  </si>
  <si>
    <t>Steven Ruggiero</t>
  </si>
  <si>
    <t>Didn't do much in freshman year, and was hurt. Did show the grit though. He's never been an offensive guy, but the frame is nice. Not worth a pick at this point though</t>
  </si>
  <si>
    <t xml:space="preserve"> Steven Ruggiero </t>
  </si>
  <si>
    <t>Joseph Cecconi</t>
  </si>
  <si>
    <t>Minimal offense. He has a good frame, but nothing indicates he's worth a pick</t>
  </si>
  <si>
    <t xml:space="preserve"> Joseph Cecconi </t>
  </si>
  <si>
    <t>Martin Vyskoc</t>
  </si>
  <si>
    <t>CCHL PROSPECT CALCULATOR</t>
  </si>
  <si>
    <t>Position</t>
  </si>
  <si>
    <t>Number</t>
  </si>
  <si>
    <t>if a player is listed as a C/RW he is a 5 (1+4)</t>
  </si>
  <si>
    <t>Current Year</t>
  </si>
  <si>
    <t>C</t>
  </si>
  <si>
    <t>Enter Info into GREY CELLS</t>
  </si>
  <si>
    <t>LW</t>
  </si>
  <si>
    <t>Click League TAB to know which Code to use</t>
  </si>
  <si>
    <r>
      <rPr>
        <b/>
        <sz val="11"/>
        <color theme="1"/>
        <rFont val="Calibri"/>
        <family val="2"/>
        <scheme val="minor"/>
      </rPr>
      <t xml:space="preserve">HT: </t>
    </r>
    <r>
      <rPr>
        <sz val="11"/>
        <color theme="1"/>
        <rFont val="Calibri"/>
        <family val="2"/>
        <scheme val="minor"/>
      </rPr>
      <t>Inches</t>
    </r>
  </si>
  <si>
    <t>RW</t>
  </si>
  <si>
    <t>Stats to use: 2021-22</t>
  </si>
  <si>
    <r>
      <rPr>
        <b/>
        <sz val="11"/>
        <color theme="1"/>
        <rFont val="Calibri"/>
        <family val="2"/>
        <scheme val="minor"/>
      </rPr>
      <t>WT</t>
    </r>
    <r>
      <rPr>
        <sz val="11"/>
        <color theme="1"/>
        <rFont val="Calibri"/>
        <family val="2"/>
        <scheme val="minor"/>
      </rPr>
      <t>: pounds</t>
    </r>
  </si>
  <si>
    <t>D</t>
  </si>
  <si>
    <t>POSITIONAL PLAYERS</t>
  </si>
  <si>
    <t>±</t>
  </si>
  <si>
    <t>GAA</t>
  </si>
  <si>
    <t>SV%</t>
  </si>
  <si>
    <t>GAR</t>
  </si>
  <si>
    <t>SPR</t>
  </si>
  <si>
    <t>SZ</t>
  </si>
  <si>
    <t>AG</t>
  </si>
  <si>
    <t>RB</t>
  </si>
  <si>
    <t>HS</t>
  </si>
  <si>
    <t>RT</t>
  </si>
  <si>
    <t>E - ST</t>
  </si>
  <si>
    <t>E CK</t>
  </si>
  <si>
    <t>Height</t>
  </si>
  <si>
    <t>Weight</t>
  </si>
  <si>
    <t>Majors</t>
  </si>
  <si>
    <t>E FG</t>
  </si>
  <si>
    <t>D - PA/SC Reduce</t>
  </si>
  <si>
    <t>E DU</t>
  </si>
  <si>
    <t>DF Bonus</t>
  </si>
  <si>
    <t>Higher</t>
  </si>
  <si>
    <t>F</t>
  </si>
  <si>
    <t>Lower</t>
  </si>
  <si>
    <t>E PH</t>
  </si>
  <si>
    <t>SK - Skating</t>
  </si>
  <si>
    <t>E DF</t>
  </si>
  <si>
    <t>NHL GP</t>
  </si>
  <si>
    <t>Base</t>
  </si>
  <si>
    <t>E FO</t>
  </si>
  <si>
    <t>NHLGP Bonus for DF</t>
  </si>
  <si>
    <t>POS MIN</t>
  </si>
  <si>
    <t>Min AHL FO</t>
  </si>
  <si>
    <t>E EN</t>
  </si>
  <si>
    <t>if D</t>
  </si>
  <si>
    <t>E PS</t>
  </si>
  <si>
    <t>ENTER IN YELLOW CELL AMOUNT. FOR NCAA GUYS ENTER PROPER CONFERENCE</t>
  </si>
  <si>
    <t>Kontinental Hockey League</t>
  </si>
  <si>
    <t>VHL</t>
  </si>
  <si>
    <t>Vysshaya Hockey League (Rus)</t>
  </si>
  <si>
    <t>CCHL</t>
  </si>
  <si>
    <t>Central Canada Hockey League</t>
  </si>
  <si>
    <t>Swedish Elite League</t>
  </si>
  <si>
    <t>MHL</t>
  </si>
  <si>
    <t>Molodyozhnaya Hockey League (Rus)</t>
  </si>
  <si>
    <t>SWE-1</t>
  </si>
  <si>
    <t>Finnish Liiga</t>
  </si>
  <si>
    <t>ALL</t>
  </si>
  <si>
    <t>Allsvenskan (Swe)</t>
  </si>
  <si>
    <t>Czech Extraliga</t>
  </si>
  <si>
    <t>SUP</t>
  </si>
  <si>
    <t>SuperElite (Swe)</t>
  </si>
  <si>
    <t>Slovak Extraliga</t>
  </si>
  <si>
    <t>MES</t>
  </si>
  <si>
    <t>Mestis (Fin)</t>
  </si>
  <si>
    <t>German League</t>
  </si>
  <si>
    <t>USHL</t>
  </si>
  <si>
    <t>United States Hockey League</t>
  </si>
  <si>
    <t>Swiss National League</t>
  </si>
  <si>
    <t>BCHL</t>
  </si>
  <si>
    <t>Jr A BC</t>
  </si>
  <si>
    <t>Western Hockey League</t>
  </si>
  <si>
    <t>AJHL</t>
  </si>
  <si>
    <t>Jr A Alberta</t>
  </si>
  <si>
    <t>Ontario Hockey League</t>
  </si>
  <si>
    <t>SJHL</t>
  </si>
  <si>
    <t>JR A Saskatchewan</t>
  </si>
  <si>
    <t>Quebec Hockey League</t>
  </si>
  <si>
    <t>OJHL</t>
  </si>
  <si>
    <t>Jr A Ontario</t>
  </si>
  <si>
    <t>WCHA</t>
  </si>
  <si>
    <t>Robert Morris</t>
  </si>
  <si>
    <t>Michigan</t>
  </si>
  <si>
    <t>Quinnipiac</t>
  </si>
  <si>
    <t>Boston College</t>
  </si>
  <si>
    <t>North Dakota</t>
  </si>
  <si>
    <t>Michigan Tech</t>
  </si>
  <si>
    <t>Air Force</t>
  </si>
  <si>
    <t>Minnesota</t>
  </si>
  <si>
    <t>Yale</t>
  </si>
  <si>
    <t>Providence</t>
  </si>
  <si>
    <t>St. Cloud</t>
  </si>
  <si>
    <t>Minnesota-Mankato</t>
  </si>
  <si>
    <t>Holy Cross</t>
  </si>
  <si>
    <t>Penn State</t>
  </si>
  <si>
    <t>Harvard</t>
  </si>
  <si>
    <t>Notre Dame</t>
  </si>
  <si>
    <t>Denver</t>
  </si>
  <si>
    <t>Bowling Green</t>
  </si>
  <si>
    <t>Meryhurst</t>
  </si>
  <si>
    <t>Ohio State</t>
  </si>
  <si>
    <t>St. Lawrence</t>
  </si>
  <si>
    <t>Boston U</t>
  </si>
  <si>
    <t>Minnesota-Duluth</t>
  </si>
  <si>
    <t>Ferris State</t>
  </si>
  <si>
    <t>RIT</t>
  </si>
  <si>
    <t>Michigan State</t>
  </si>
  <si>
    <t>Clarkson</t>
  </si>
  <si>
    <t>Umass-Lowell</t>
  </si>
  <si>
    <t>Miami Ohio</t>
  </si>
  <si>
    <t>Northern Michigan</t>
  </si>
  <si>
    <t>Army</t>
  </si>
  <si>
    <t>Wisconsin</t>
  </si>
  <si>
    <t>RPI</t>
  </si>
  <si>
    <t>Northeastern</t>
  </si>
  <si>
    <t>Nebraska-Omaha</t>
  </si>
  <si>
    <t>Bemidji State</t>
  </si>
  <si>
    <t>Canisius</t>
  </si>
  <si>
    <t>Cornell</t>
  </si>
  <si>
    <t>Merrimack</t>
  </si>
  <si>
    <t>Western Michigan</t>
  </si>
  <si>
    <t>Lake Superior State</t>
  </si>
  <si>
    <t>Bentley</t>
  </si>
  <si>
    <t>Dartmouth</t>
  </si>
  <si>
    <t>Connecticut</t>
  </si>
  <si>
    <t>Colorado College</t>
  </si>
  <si>
    <t>Alaska-Fairbanks</t>
  </si>
  <si>
    <t>Sacred Heart</t>
  </si>
  <si>
    <t>Union</t>
  </si>
  <si>
    <t>Vermont</t>
  </si>
  <si>
    <t>Alaska-Anchorage</t>
  </si>
  <si>
    <t>American Intl College</t>
  </si>
  <si>
    <t>Colgate</t>
  </si>
  <si>
    <t>New Hampshire</t>
  </si>
  <si>
    <t>Alabama-Huntsville</t>
  </si>
  <si>
    <t>Niagara</t>
  </si>
  <si>
    <t>Brown</t>
  </si>
  <si>
    <t>Maine</t>
  </si>
  <si>
    <t>Arizona State</t>
  </si>
  <si>
    <t>Princeton</t>
  </si>
  <si>
    <t>Umass Amherst</t>
  </si>
  <si>
    <t>SP%</t>
  </si>
  <si>
    <t>U21 Eligible</t>
  </si>
  <si>
    <t>Vasili Demchenko</t>
  </si>
  <si>
    <t>N</t>
  </si>
  <si>
    <t>L</t>
  </si>
  <si>
    <t>http://www.eliteprospects.com/player.php?player=105818</t>
  </si>
  <si>
    <t>Ville Husso</t>
  </si>
  <si>
    <t>Y</t>
  </si>
  <si>
    <t>http://www.eliteprospects.com/player.php?player=50661</t>
  </si>
  <si>
    <t>Denis Kostin</t>
  </si>
  <si>
    <t>http://www.eliteprospects.com/player.php?player=211955</t>
  </si>
  <si>
    <t>Joel Lassinantti</t>
  </si>
  <si>
    <t>http://www.eliteprospects.com/player.php?player=19789</t>
  </si>
  <si>
    <t>Kevin Boyle</t>
  </si>
  <si>
    <t>Great college career, he could really be a great pickup. Didn't get any AHL time. It's likely Ducks deal Andersen or Gibson, so Boyle has a shot to jump up quickly</t>
  </si>
  <si>
    <t>http://www.eliteprospects.com/player.php?player=37953</t>
  </si>
  <si>
    <t>Cameron Johnson</t>
  </si>
  <si>
    <t>http://www.eliteprospects.com/player.php?player=216832</t>
  </si>
  <si>
    <t>Thatcher Demko</t>
  </si>
  <si>
    <t>http://www.eliteprospects.com/player.php?player=155248</t>
  </si>
  <si>
    <t>Ilya Samsonov</t>
  </si>
  <si>
    <t>http://www.eliteprospects.com/player.php?player=277797</t>
  </si>
  <si>
    <t>Nick Ellis</t>
  </si>
  <si>
    <t>Good college career, is a good age to develop, should have shot to start in AHL next year</t>
  </si>
  <si>
    <t>http://www.eliteprospects.com/player.php?player=177721</t>
  </si>
  <si>
    <t>Julio Billia</t>
  </si>
  <si>
    <t>http://www.eliteprospects.com/player.php?player=151718</t>
  </si>
  <si>
    <t>Landon Bow</t>
  </si>
  <si>
    <t>http://www.eliteprospects.com/player.php?player=84264</t>
  </si>
  <si>
    <t>Veini Vehvilainen</t>
  </si>
  <si>
    <t>http://www.eliteprospects.com/player.php?player=176290</t>
  </si>
  <si>
    <t>Matej Machovsky</t>
  </si>
  <si>
    <t>http://www.eliteprospects.com/player.php?player=56014</t>
  </si>
  <si>
    <t>Sean Maguire</t>
  </si>
  <si>
    <t>Great colllefe career, and good start in AHL. Crease is crowded in Pittsburgh, but he's got talent</t>
  </si>
  <si>
    <t>http://www.eliteprospects.com/player.php?player=48896</t>
  </si>
  <si>
    <t>Igor Ustinsky</t>
  </si>
  <si>
    <t>http://www.eliteprospects.com/player.php?player=123060</t>
  </si>
  <si>
    <t>Niklas Schlegel</t>
  </si>
  <si>
    <t>Patrik Rybar</t>
  </si>
  <si>
    <t>Karel Vejmelka</t>
  </si>
  <si>
    <t>Marcus Hogberg</t>
  </si>
  <si>
    <t>Elvis Merzlikins</t>
  </si>
  <si>
    <t>http://www.eliteprospects.com/player.php?player=66584</t>
  </si>
  <si>
    <t>Samuel Baros</t>
  </si>
  <si>
    <t>http://www.eliteprospects.com/player.php?player=147644</t>
  </si>
  <si>
    <t xml:space="preserve">Great stats for the NLA, I like him a lot, just don't know he will come over anytime soon. </t>
  </si>
  <si>
    <t>Ivan Nalimov</t>
  </si>
  <si>
    <t>http://www.eliteprospects.com/player.php?player=123057</t>
  </si>
  <si>
    <t>Jeremy Helvig</t>
  </si>
  <si>
    <t>http://www.eliteprospects.com/player.php?player=234452</t>
  </si>
  <si>
    <t>Oscar Dansk</t>
  </si>
  <si>
    <t>http://www.eliteprospects.com/player.php?player=42373</t>
  </si>
  <si>
    <t>MacKenzie Blackwood</t>
  </si>
  <si>
    <t>ONT</t>
  </si>
  <si>
    <t>http://www.eliteprospects.com/player.php?player=203280</t>
  </si>
  <si>
    <t>Mackenzie Blackwood</t>
  </si>
  <si>
    <t>Real good OHL numbers, despite a bad WJC. He's a good spec, has the projectable frame. Still, goalies take awhile</t>
  </si>
  <si>
    <t xml:space="preserve"> Mackenzie Blackwood </t>
  </si>
  <si>
    <t>Samuel Montembeault</t>
  </si>
  <si>
    <t>Was third string for Canada at WJC. Had a real strong year in Q, and then was fantastic in playoffs. I like him more than Wedgewood</t>
  </si>
  <si>
    <t xml:space="preserve"> Samuel Montembeault </t>
  </si>
  <si>
    <t>Alex Lyon</t>
  </si>
  <si>
    <t>http://www.eliteprospects.com/player.php?player=114768</t>
  </si>
  <si>
    <t>Amazing college career, I like him, worth a mid rounder</t>
  </si>
  <si>
    <t>Vladislav Podyapolsky</t>
  </si>
  <si>
    <t>http://www.eliteprospects.com/player.php?player=242189</t>
  </si>
  <si>
    <t>Dominik Hrachovina</t>
  </si>
  <si>
    <t>http://www.eliteprospects.com/player.php?player=90628</t>
  </si>
  <si>
    <t>Janne Juvonen</t>
  </si>
  <si>
    <t>http://www.eliteprospects.com/player.php?player=51566</t>
  </si>
  <si>
    <t>Aiden Hill</t>
  </si>
  <si>
    <t>http://www.eliteprospects.com/player.php?player=62230</t>
  </si>
  <si>
    <t>Eetu Laurikainen</t>
  </si>
  <si>
    <t>http://www.eliteprospects.com/player.php?player=43532</t>
  </si>
  <si>
    <t>Evan Cowley</t>
  </si>
  <si>
    <t>http://www.eliteprospects.com/player.php?player=147628</t>
  </si>
  <si>
    <t>Samu Perhonen</t>
  </si>
  <si>
    <t>http://www.eliteprospects.com/player.php?player=43533</t>
  </si>
  <si>
    <t>Oskari Setanen</t>
  </si>
  <si>
    <t>http://www.eliteprospects.com/player.php?player=51565</t>
  </si>
  <si>
    <t>Andrei Kareyev</t>
  </si>
  <si>
    <t>http://www.eliteprospects.com/player.php?player=214179</t>
  </si>
  <si>
    <t>Alex Nedeljkovic</t>
  </si>
  <si>
    <t>Great year in OHL, USDP, and at WJC, he's a stud, and with Canes goalie situation, he's one of top goalie specs in the world</t>
  </si>
  <si>
    <t>http://www.eliteprospects.com/player.php?player=135425</t>
  </si>
  <si>
    <t>Denis Sinyagin</t>
  </si>
  <si>
    <t>http://www.eliteprospects.com/player.php?player=133851</t>
  </si>
  <si>
    <t>Kaapo Kahkonen</t>
  </si>
  <si>
    <t>http://www.eliteprospects.com/player.php?player=114708</t>
  </si>
  <si>
    <t>Filip Gustavsson</t>
  </si>
  <si>
    <t>http://www.eliteprospects.com/player.php?player=212732</t>
  </si>
  <si>
    <t>Alexandar Georgiyev</t>
  </si>
  <si>
    <t>http://www.eliteprospects.com/player.php?player=262640</t>
  </si>
  <si>
    <t>Felix Sandstrom</t>
  </si>
  <si>
    <t>Kevin Lankinen</t>
  </si>
  <si>
    <t>http://www.eliteprospects.com/player.php?player=50662</t>
  </si>
  <si>
    <t>Callum Booth</t>
  </si>
  <si>
    <t>Pretty good Q stats for a goalie, has the frame. He's good, worth watching</t>
  </si>
  <si>
    <t xml:space="preserve"> Callum Booth </t>
  </si>
  <si>
    <t>Igor Shestyorkin</t>
  </si>
  <si>
    <t>http://www.eliteprospects.com/player.php?player=195577</t>
  </si>
  <si>
    <t>Luke Opilka</t>
  </si>
  <si>
    <t>Had good year in OHL, he definetely needs some more time, but he's worth having on the radar</t>
  </si>
  <si>
    <t xml:space="preserve"> Luke Opilka </t>
  </si>
  <si>
    <t>Mason McDonald</t>
  </si>
  <si>
    <t>R</t>
  </si>
  <si>
    <t>NS</t>
  </si>
  <si>
    <t>http://www.eliteprospects.com/player.php?player=194200</t>
  </si>
  <si>
    <t>Peter Kutej</t>
  </si>
  <si>
    <t>Daniel Dolejs</t>
  </si>
  <si>
    <t>http://www.eliteprospects.com/player.php?player=100573</t>
  </si>
  <si>
    <t>Brandon Halverson</t>
  </si>
  <si>
    <t>Was great in limited WJC time, had OK year in OHL. He's massive, but trending well</t>
  </si>
  <si>
    <t>http://www.eliteprospects.com/player.php?player=213262</t>
  </si>
  <si>
    <t>Henri Kiviaho</t>
  </si>
  <si>
    <t>http://www.eliteprospects.com/player.php?player=44740</t>
  </si>
  <si>
    <t>Jan Lukas</t>
  </si>
  <si>
    <t>Luca Boltshauser</t>
  </si>
  <si>
    <t>Parker Gahagen</t>
  </si>
  <si>
    <t>http://www.eliteprospects.com/player.php?player=149171</t>
  </si>
  <si>
    <t>Stefan Steen</t>
  </si>
  <si>
    <t>http://www.eliteprospects.com/player.php?player=16774</t>
  </si>
  <si>
    <t>Ivars Punnenovs</t>
  </si>
  <si>
    <t>Eamon McAdam</t>
  </si>
  <si>
    <t>Had great college career, and turned pro, Isles crease is open, so he's a good bet to get time sooner than later</t>
  </si>
  <si>
    <t>http://www.eliteprospects.com/player.php?player=90303</t>
  </si>
  <si>
    <t>Andrej Kosaristan</t>
  </si>
  <si>
    <t>Keven Bouchard</t>
  </si>
  <si>
    <t xml:space="preserve">Having a great playoffs, maybe there is something there. Regular season stats don't jump out, but played better in Moncton. </t>
  </si>
  <si>
    <t>http://www.eliteprospects.com/player.php?player=151165</t>
  </si>
  <si>
    <t>Brent Moran</t>
  </si>
  <si>
    <t>Just awful, no matter where he played. At this point I wouldn’t touch him</t>
  </si>
  <si>
    <t>http://www.eliteprospects.com/player.php?player=196507</t>
  </si>
  <si>
    <t>Patrik Bartosak</t>
  </si>
  <si>
    <t>Patrik Romancik</t>
  </si>
  <si>
    <t>Patrik Polivka</t>
  </si>
  <si>
    <t>Patrick Klein</t>
  </si>
  <si>
    <t>http://www.eliteprospects.com/player.php?player=43248</t>
  </si>
  <si>
    <t>Adam Carlson</t>
  </si>
  <si>
    <t>Good frame, odd route to NCAA, watch and see if he gets any AHL time, as is, not worth a pick</t>
  </si>
  <si>
    <t>http://www.eliteprospects.com/player.php?player=217140</t>
  </si>
  <si>
    <t>Matt Tomkins</t>
  </si>
  <si>
    <t>Not good college numbers, again. He's not worth a pick for sure</t>
  </si>
  <si>
    <t>http://www.eliteprospects.com/player.php?player=88700</t>
  </si>
  <si>
    <t>Gauthier Descloux</t>
  </si>
  <si>
    <t>Gilles Senn</t>
  </si>
  <si>
    <t>Collin Olson</t>
  </si>
  <si>
    <t>Got shelled in backup duty. Not worth a pick</t>
  </si>
  <si>
    <t>http://www.eliteprospects.com/player.php?player=90342</t>
  </si>
  <si>
    <t>Samuel Kosut</t>
  </si>
  <si>
    <t>Evan Smith</t>
  </si>
  <si>
    <t>Awful stats, colorado kid, he's definetly not worth a pick</t>
  </si>
  <si>
    <t xml:space="preserve"> Evan Smith </t>
  </si>
  <si>
    <t>Rene Svoboda</t>
  </si>
  <si>
    <t>Alec Dillon</t>
  </si>
  <si>
    <t>Horrid year as backup for the Oil Kings, at this point, hard to believe he was drafted</t>
  </si>
  <si>
    <t>http://www.eliteprospects.com/player.php?player=120757</t>
  </si>
  <si>
    <t>STRENGTH</t>
  </si>
  <si>
    <t>Endurance</t>
  </si>
  <si>
    <t>Durability</t>
  </si>
  <si>
    <t>Discipline</t>
  </si>
  <si>
    <t>Assists</t>
  </si>
  <si>
    <t>Scoring</t>
  </si>
  <si>
    <t>Experience/LD</t>
  </si>
  <si>
    <t>Playoff GP</t>
  </si>
  <si>
    <t>Percentage</t>
  </si>
  <si>
    <t>Overall</t>
  </si>
  <si>
    <t>2.1Assists</t>
  </si>
  <si>
    <t>2.1Scoring</t>
  </si>
  <si>
    <t>EN Rating</t>
  </si>
  <si>
    <t>DU Rating</t>
  </si>
  <si>
    <t>DI Rating</t>
  </si>
  <si>
    <t>PA Rating</t>
  </si>
  <si>
    <t>Goals/GM</t>
  </si>
  <si>
    <t>SC Rating</t>
  </si>
  <si>
    <t>Age</t>
  </si>
  <si>
    <t>Rating</t>
  </si>
  <si>
    <t>FO Taken</t>
  </si>
  <si>
    <t>Contract</t>
  </si>
  <si>
    <t>AGE</t>
  </si>
  <si>
    <t>ECHL</t>
  </si>
  <si>
    <t>NAHL</t>
  </si>
  <si>
    <t>SWE-Jr</t>
  </si>
  <si>
    <t>Goals Against Average</t>
  </si>
  <si>
    <t>Career GP</t>
  </si>
  <si>
    <t>Save %</t>
  </si>
  <si>
    <t>ESSP%</t>
  </si>
  <si>
    <t>RC</t>
  </si>
  <si>
    <t>Shutouts</t>
  </si>
  <si>
    <t>DU%</t>
  </si>
  <si>
    <t>SO%</t>
  </si>
  <si>
    <t>SH%</t>
  </si>
  <si>
    <t>SO/gm</t>
  </si>
  <si>
    <t>SO BONUS</t>
  </si>
  <si>
    <t>bonus</t>
  </si>
  <si>
    <t xml:space="preserve">ENTER IN ORANGE CELL AMOUNT. </t>
  </si>
  <si>
    <t>Code</t>
  </si>
  <si>
    <t>Russia</t>
  </si>
  <si>
    <t>Finland</t>
  </si>
  <si>
    <t>Sweden</t>
  </si>
  <si>
    <t>Czech Republic</t>
  </si>
  <si>
    <t>Slovakia</t>
  </si>
  <si>
    <t>Slovenia</t>
  </si>
  <si>
    <t>Khazakhstan</t>
  </si>
  <si>
    <t>KZK</t>
  </si>
  <si>
    <t>Latvia</t>
  </si>
  <si>
    <t>Ukraine</t>
  </si>
  <si>
    <t>Belarus</t>
  </si>
  <si>
    <t>Estonia</t>
  </si>
  <si>
    <t>Norway</t>
  </si>
  <si>
    <t>Austria</t>
  </si>
  <si>
    <t>Germany</t>
  </si>
  <si>
    <t>Switzerland</t>
  </si>
  <si>
    <t>British Columbia</t>
  </si>
  <si>
    <t>Alberta</t>
  </si>
  <si>
    <t>Saskatchewan</t>
  </si>
  <si>
    <t>SKW</t>
  </si>
  <si>
    <t>Manitoba</t>
  </si>
  <si>
    <t>MAN</t>
  </si>
  <si>
    <t>Ontario</t>
  </si>
  <si>
    <t>Quebec</t>
  </si>
  <si>
    <t>Nova Scotia</t>
  </si>
  <si>
    <t>Newfoundland</t>
  </si>
  <si>
    <t>NFL</t>
  </si>
  <si>
    <t>Prince Edward Island</t>
  </si>
  <si>
    <t>PEI</t>
  </si>
  <si>
    <t>New Brunswick</t>
  </si>
  <si>
    <t>NB</t>
  </si>
  <si>
    <t>Northwest Territories/Nunavit</t>
  </si>
  <si>
    <t>NWT</t>
  </si>
  <si>
    <t>Yukon</t>
  </si>
  <si>
    <t>YUK</t>
  </si>
  <si>
    <t>Hungary</t>
  </si>
  <si>
    <t>Italy</t>
  </si>
  <si>
    <t>England</t>
  </si>
  <si>
    <t>ENG</t>
  </si>
  <si>
    <t>France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</si>
</sst>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00_);_(* \(#,##0.00\);_(* &quot;-&quot;??_);_(@_)"/>
    <numFmt numFmtId="165" formatCode="_-* #,##0_-;\-* #,##0_-;_-* &quot;-&quot;??_-;_-@_-"/>
    <numFmt numFmtId="166" formatCode="_-* #,##0.0_-;\-* #,##0.0_-;_-* &quot;-&quot;??_-;_-@_-"/>
    <numFmt numFmtId="167" formatCode="_(* #,##0_);_(* \(#,##0\);_(* &quot;-&quot;??_);_(@_)"/>
    <numFmt numFmtId="168" formatCode="[$-409]General"/>
    <numFmt numFmtId="169" formatCode="0.000"/>
  </numFmts>
  <fonts count="32" x14ac:knownFonts="1">
    <font>
      <sz val="11"/>
      <color theme="1"/>
      <name val="Calibri"/>
      <family val="2"/>
      <scheme val="minor"/>
    </font>
    <font>
      <u/>
      <sz val="11"/>
      <color theme="10"/>
      <name val="Calibri"/>
      <family val="2"/>
      <scheme val="minor"/>
    </font>
    <font>
      <sz val="11"/>
      <color theme="1"/>
      <name val="Calibri"/>
      <family val="2"/>
      <scheme val="minor"/>
    </font>
    <font>
      <b/>
      <sz val="14"/>
      <name val="Arial"/>
      <family val="2"/>
    </font>
    <font>
      <sz val="10"/>
      <name val="Arial"/>
      <family val="2"/>
    </font>
    <font>
      <b/>
      <u/>
      <sz val="10"/>
      <name val="Arial"/>
      <family val="2"/>
    </font>
    <font>
      <i/>
      <u/>
      <sz val="10"/>
      <name val="Arial"/>
      <family val="2"/>
    </font>
    <font>
      <sz val="11"/>
      <name val="Calibri"/>
      <family val="2"/>
      <scheme val="minor"/>
    </font>
    <font>
      <b/>
      <u/>
      <sz val="12"/>
      <name val="Arial"/>
      <family val="2"/>
    </font>
    <font>
      <sz val="11"/>
      <color rgb="FF000000"/>
      <name val="Calibri"/>
      <family val="2"/>
    </font>
    <font>
      <u/>
      <sz val="11"/>
      <color rgb="FF0563C1"/>
      <name val="Calibri"/>
      <family val="2"/>
    </font>
    <font>
      <b/>
      <sz val="11"/>
      <color theme="1"/>
      <name val="Calibri"/>
      <family val="2"/>
      <scheme val="minor"/>
    </font>
    <font>
      <b/>
      <u/>
      <sz val="11"/>
      <color theme="1"/>
      <name val="Calibri"/>
      <family val="2"/>
      <scheme val="minor"/>
    </font>
    <font>
      <sz val="9"/>
      <color rgb="FF000000"/>
      <name val="Verdana"/>
      <family val="2"/>
    </font>
    <font>
      <sz val="11"/>
      <color theme="10"/>
      <name val="Calibri"/>
      <family val="2"/>
      <scheme val="minor"/>
    </font>
    <font>
      <b/>
      <u/>
      <sz val="9"/>
      <color rgb="FF000000"/>
      <name val="Verdana"/>
      <family val="2"/>
    </font>
    <font>
      <b/>
      <i/>
      <sz val="11"/>
      <color theme="1"/>
      <name val="Calibri"/>
      <family val="2"/>
      <scheme val="minor"/>
    </font>
    <font>
      <i/>
      <sz val="11"/>
      <color theme="1"/>
      <name val="Calibri"/>
      <family val="2"/>
      <scheme val="minor"/>
    </font>
    <font>
      <b/>
      <sz val="11"/>
      <color rgb="FFFF0000"/>
      <name val="Calibri"/>
      <family val="2"/>
      <scheme val="minor"/>
    </font>
    <font>
      <b/>
      <u/>
      <sz val="11"/>
      <color rgb="FF92D050"/>
      <name val="Calibri"/>
      <family val="2"/>
      <scheme val="minor"/>
    </font>
    <font>
      <b/>
      <i/>
      <sz val="11"/>
      <color rgb="FF92D050"/>
      <name val="Calibri"/>
      <family val="2"/>
      <scheme val="minor"/>
    </font>
    <font>
      <sz val="8"/>
      <color theme="1"/>
      <name val="Calibri"/>
      <family val="2"/>
      <scheme val="minor"/>
    </font>
    <font>
      <b/>
      <sz val="14"/>
      <color theme="1"/>
      <name val="Algerian"/>
      <family val="5"/>
    </font>
    <font>
      <sz val="11"/>
      <color rgb="FFFF0000"/>
      <name val="Calibri"/>
      <family val="2"/>
      <scheme val="minor"/>
    </font>
    <font>
      <b/>
      <sz val="11"/>
      <name val="Calibri"/>
      <family val="2"/>
      <scheme val="minor"/>
    </font>
    <font>
      <b/>
      <u/>
      <sz val="11"/>
      <color rgb="FFFF0000"/>
      <name val="Calibri"/>
      <family val="2"/>
      <scheme val="minor"/>
    </font>
    <font>
      <b/>
      <sz val="20"/>
      <color rgb="FFC00000"/>
      <name val="Mongolian Baiti"/>
      <family val="4"/>
    </font>
    <font>
      <b/>
      <sz val="9"/>
      <color indexed="81"/>
      <name val="Tahoma"/>
      <family val="2"/>
    </font>
    <font>
      <b/>
      <u/>
      <sz val="11"/>
      <name val="Calibri"/>
      <family val="2"/>
      <scheme val="minor"/>
    </font>
    <font>
      <sz val="9"/>
      <color rgb="FFFF0000"/>
      <name val="Verdana"/>
      <family val="2"/>
    </font>
    <font>
      <b/>
      <u/>
      <sz val="11"/>
      <color theme="0" tint="-0.249977111117893"/>
      <name val="Calibri"/>
      <family val="2"/>
      <scheme val="minor"/>
    </font>
    <font>
      <sz val="11"/>
      <color theme="0" tint="-0.249977111117893"/>
      <name val="Calibri"/>
      <family val="2"/>
      <scheme val="minor"/>
    </font>
  </fonts>
  <fills count="17">
    <fill>
      <patternFill patternType="none"/>
    </fill>
    <fill>
      <patternFill patternType="gray125"/>
    </fill>
    <fill>
      <patternFill patternType="solid">
        <fgColor theme="4" tint="0.59999389629810485"/>
        <bgColor indexed="64"/>
      </patternFill>
    </fill>
    <fill>
      <patternFill patternType="solid">
        <fgColor rgb="FFFFC000"/>
        <bgColor indexed="64"/>
      </patternFill>
    </fill>
    <fill>
      <patternFill patternType="solid">
        <fgColor indexed="41"/>
        <bgColor indexed="64"/>
      </patternFill>
    </fill>
    <fill>
      <patternFill patternType="solid">
        <fgColor rgb="FFFF0000"/>
        <bgColor indexed="64"/>
      </patternFill>
    </fill>
    <fill>
      <patternFill patternType="solid">
        <fgColor indexed="13"/>
        <bgColor indexed="64"/>
      </patternFill>
    </fill>
    <fill>
      <patternFill patternType="solid">
        <fgColor indexed="51"/>
        <bgColor indexed="64"/>
      </patternFill>
    </fill>
    <fill>
      <patternFill patternType="solid">
        <fgColor theme="5" tint="0.39997558519241921"/>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0" tint="-0.249977111117893"/>
        <bgColor indexed="64"/>
      </patternFill>
    </fill>
    <fill>
      <patternFill patternType="solid">
        <fgColor theme="1"/>
        <bgColor indexed="64"/>
      </patternFill>
    </fill>
    <fill>
      <patternFill patternType="solid">
        <fgColor theme="7" tint="0.79998168889431442"/>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s>
  <cellStyleXfs count="6">
    <xf numFmtId="0" fontId="0" fillId="0" borderId="0"/>
    <xf numFmtId="0" fontId="1" fillId="0" borderId="0" applyNumberFormat="0" applyFill="0" applyBorder="0" applyAlignment="0" applyProtection="0"/>
    <xf numFmtId="164" fontId="2" fillId="0" borderId="0" applyFont="0" applyFill="0" applyBorder="0" applyAlignment="0" applyProtection="0"/>
    <xf numFmtId="9" fontId="2" fillId="0" borderId="0" applyFont="0" applyFill="0" applyBorder="0" applyAlignment="0" applyProtection="0"/>
    <xf numFmtId="168" fontId="9" fillId="0" borderId="0"/>
    <xf numFmtId="168" fontId="10" fillId="0" borderId="0"/>
  </cellStyleXfs>
  <cellXfs count="120">
    <xf numFmtId="0" fontId="0" fillId="0" borderId="0" xfId="0"/>
    <xf numFmtId="0" fontId="0" fillId="0" borderId="1" xfId="0" applyBorder="1" applyAlignment="1">
      <alignment horizontal="center"/>
    </xf>
    <xf numFmtId="0" fontId="4" fillId="5" borderId="4" xfId="0" applyFont="1" applyFill="1" applyBorder="1" applyAlignment="1">
      <alignment horizontal="center"/>
    </xf>
    <xf numFmtId="9" fontId="0" fillId="5" borderId="4" xfId="0" applyNumberFormat="1" applyFill="1" applyBorder="1" applyAlignment="1">
      <alignment horizontal="center"/>
    </xf>
    <xf numFmtId="0" fontId="0" fillId="0" borderId="4" xfId="0" applyBorder="1" applyAlignment="1">
      <alignment horizontal="center"/>
    </xf>
    <xf numFmtId="9" fontId="0" fillId="0" borderId="4" xfId="0" applyNumberFormat="1" applyBorder="1" applyAlignment="1">
      <alignment horizontal="center"/>
    </xf>
    <xf numFmtId="0" fontId="4" fillId="0" borderId="4" xfId="0" applyFont="1" applyBorder="1" applyAlignment="1">
      <alignment horizontal="center"/>
    </xf>
    <xf numFmtId="165" fontId="2" fillId="0" borderId="4" xfId="2" applyNumberFormat="1" applyFont="1" applyBorder="1" applyAlignment="1">
      <alignment horizontal="center"/>
    </xf>
    <xf numFmtId="0" fontId="0" fillId="5" borderId="4" xfId="0" applyFill="1" applyBorder="1" applyAlignment="1">
      <alignment horizontal="center"/>
    </xf>
    <xf numFmtId="166" fontId="2" fillId="0" borderId="4" xfId="2" applyNumberFormat="1" applyFont="1" applyBorder="1" applyAlignment="1">
      <alignment horizontal="center"/>
    </xf>
    <xf numFmtId="0" fontId="6" fillId="0" borderId="1" xfId="0" applyFont="1" applyBorder="1" applyAlignment="1">
      <alignment horizontal="center"/>
    </xf>
    <xf numFmtId="0" fontId="6" fillId="2" borderId="1" xfId="0" applyFont="1" applyFill="1" applyBorder="1" applyAlignment="1">
      <alignment horizontal="center"/>
    </xf>
    <xf numFmtId="0" fontId="6" fillId="7" borderId="0" xfId="0" applyFont="1" applyFill="1" applyAlignment="1">
      <alignment horizontal="center"/>
    </xf>
    <xf numFmtId="0" fontId="0" fillId="0" borderId="1" xfId="0" applyBorder="1"/>
    <xf numFmtId="0" fontId="4" fillId="0" borderId="1" xfId="0" applyFont="1" applyBorder="1"/>
    <xf numFmtId="0" fontId="4" fillId="7" borderId="0" xfId="0" applyFont="1" applyFill="1"/>
    <xf numFmtId="0" fontId="7" fillId="0" borderId="1" xfId="0" applyFont="1" applyBorder="1"/>
    <xf numFmtId="0" fontId="0" fillId="7" borderId="0" xfId="0" applyFill="1"/>
    <xf numFmtId="0" fontId="0" fillId="0" borderId="4" xfId="0" applyBorder="1"/>
    <xf numFmtId="9" fontId="0" fillId="0" borderId="4" xfId="0" applyNumberFormat="1" applyBorder="1"/>
    <xf numFmtId="9" fontId="2" fillId="0" borderId="4" xfId="2" applyNumberFormat="1" applyFont="1" applyBorder="1" applyAlignment="1"/>
    <xf numFmtId="164" fontId="2" fillId="0" borderId="4" xfId="2" applyFont="1" applyBorder="1" applyAlignment="1"/>
    <xf numFmtId="9" fontId="0" fillId="0" borderId="0" xfId="0" applyNumberFormat="1"/>
    <xf numFmtId="167" fontId="2" fillId="0" borderId="4" xfId="2" applyNumberFormat="1" applyFont="1" applyBorder="1" applyAlignment="1"/>
    <xf numFmtId="0" fontId="6" fillId="8" borderId="1" xfId="0" applyFont="1" applyFill="1" applyBorder="1" applyAlignment="1">
      <alignment horizontal="right"/>
    </xf>
    <xf numFmtId="0" fontId="6" fillId="8" borderId="1" xfId="0" applyFont="1" applyFill="1" applyBorder="1" applyAlignment="1">
      <alignment horizontal="center"/>
    </xf>
    <xf numFmtId="0" fontId="4" fillId="0" borderId="1" xfId="0" applyFont="1" applyBorder="1" applyAlignment="1">
      <alignment horizontal="right"/>
    </xf>
    <xf numFmtId="1" fontId="4" fillId="0" borderId="1" xfId="0" applyNumberFormat="1" applyFont="1" applyBorder="1" applyAlignment="1">
      <alignment horizontal="right"/>
    </xf>
    <xf numFmtId="0" fontId="0" fillId="0" borderId="1" xfId="0" applyBorder="1" applyAlignment="1">
      <alignment horizontal="right"/>
    </xf>
    <xf numFmtId="9" fontId="2" fillId="0" borderId="4" xfId="3" applyFont="1" applyBorder="1" applyAlignment="1"/>
    <xf numFmtId="0" fontId="7" fillId="0" borderId="1" xfId="0" applyFont="1" applyBorder="1" applyAlignment="1">
      <alignment horizontal="center"/>
    </xf>
    <xf numFmtId="0" fontId="7" fillId="0" borderId="0" xfId="0" applyFont="1"/>
    <xf numFmtId="0" fontId="7" fillId="9" borderId="1" xfId="0" applyFont="1" applyFill="1" applyBorder="1" applyAlignment="1">
      <alignment horizontal="center"/>
    </xf>
    <xf numFmtId="0" fontId="12" fillId="0" borderId="0" xfId="0" applyFont="1"/>
    <xf numFmtId="0" fontId="12" fillId="0" borderId="1" xfId="0" applyFont="1" applyBorder="1"/>
    <xf numFmtId="0" fontId="1" fillId="0" borderId="1" xfId="1" applyBorder="1"/>
    <xf numFmtId="9" fontId="0" fillId="0" borderId="1" xfId="3" applyFont="1" applyFill="1" applyBorder="1"/>
    <xf numFmtId="0" fontId="13" fillId="0" borderId="0" xfId="0" applyFont="1"/>
    <xf numFmtId="0" fontId="14" fillId="0" borderId="0" xfId="1" applyFont="1" applyFill="1"/>
    <xf numFmtId="0" fontId="15" fillId="10" borderId="0" xfId="0" applyFont="1" applyFill="1"/>
    <xf numFmtId="0" fontId="12" fillId="10" borderId="0" xfId="0" applyFont="1" applyFill="1"/>
    <xf numFmtId="0" fontId="11" fillId="10" borderId="0" xfId="0" applyFont="1" applyFill="1"/>
    <xf numFmtId="0" fontId="0" fillId="10" borderId="0" xfId="0" applyFill="1"/>
    <xf numFmtId="0" fontId="0" fillId="3" borderId="0" xfId="0" applyFill="1"/>
    <xf numFmtId="0" fontId="11" fillId="0" borderId="1" xfId="0" applyFont="1" applyBorder="1"/>
    <xf numFmtId="0" fontId="20" fillId="0" borderId="0" xfId="0" applyFont="1"/>
    <xf numFmtId="0" fontId="7" fillId="0" borderId="0" xfId="0" applyFont="1" applyAlignment="1">
      <alignment horizontal="center"/>
    </xf>
    <xf numFmtId="2" fontId="0" fillId="0" borderId="1" xfId="0" applyNumberFormat="1" applyBorder="1"/>
    <xf numFmtId="0" fontId="0" fillId="12" borderId="1" xfId="0" applyFill="1" applyBorder="1"/>
    <xf numFmtId="0" fontId="23" fillId="0" borderId="1" xfId="0" applyFont="1" applyBorder="1" applyAlignment="1">
      <alignment horizontal="center"/>
    </xf>
    <xf numFmtId="0" fontId="12" fillId="0" borderId="1" xfId="0" applyFont="1" applyBorder="1" applyAlignment="1">
      <alignment horizontal="center"/>
    </xf>
    <xf numFmtId="0" fontId="12" fillId="0" borderId="1" xfId="0" applyFont="1" applyBorder="1" applyAlignment="1">
      <alignment horizontal="center" vertical="center"/>
    </xf>
    <xf numFmtId="0" fontId="6" fillId="8" borderId="5" xfId="0" applyFont="1" applyFill="1" applyBorder="1" applyAlignment="1">
      <alignment horizontal="center"/>
    </xf>
    <xf numFmtId="0" fontId="0" fillId="0" borderId="5" xfId="0" applyBorder="1"/>
    <xf numFmtId="0" fontId="0" fillId="0" borderId="7" xfId="0" applyBorder="1"/>
    <xf numFmtId="0" fontId="6" fillId="10" borderId="11" xfId="0" applyFont="1" applyFill="1" applyBorder="1" applyAlignment="1">
      <alignment horizontal="center"/>
    </xf>
    <xf numFmtId="0" fontId="6" fillId="10" borderId="12" xfId="0" applyFont="1" applyFill="1" applyBorder="1" applyAlignment="1">
      <alignment horizontal="center"/>
    </xf>
    <xf numFmtId="0" fontId="4" fillId="0" borderId="11" xfId="0" applyFont="1" applyBorder="1" applyAlignment="1">
      <alignment horizontal="right"/>
    </xf>
    <xf numFmtId="0" fontId="4" fillId="0" borderId="12" xfId="0" applyFont="1" applyBorder="1" applyAlignment="1">
      <alignment horizontal="right"/>
    </xf>
    <xf numFmtId="0" fontId="0" fillId="0" borderId="11" xfId="0" applyBorder="1"/>
    <xf numFmtId="0" fontId="0" fillId="0" borderId="12" xfId="0" applyBorder="1"/>
    <xf numFmtId="0" fontId="6" fillId="2" borderId="7" xfId="0" applyFont="1" applyFill="1" applyBorder="1" applyAlignment="1">
      <alignment horizontal="center"/>
    </xf>
    <xf numFmtId="0" fontId="4" fillId="0" borderId="7" xfId="0" applyFont="1" applyBorder="1"/>
    <xf numFmtId="0" fontId="22" fillId="0" borderId="8" xfId="0" applyFont="1" applyBorder="1"/>
    <xf numFmtId="0" fontId="19" fillId="0" borderId="1" xfId="0" applyFont="1" applyBorder="1" applyAlignment="1">
      <alignment horizontal="center"/>
    </xf>
    <xf numFmtId="0" fontId="1" fillId="11" borderId="1" xfId="1" applyFill="1" applyBorder="1" applyAlignment="1">
      <alignment horizontal="center"/>
    </xf>
    <xf numFmtId="0" fontId="7" fillId="11" borderId="1" xfId="0" applyFont="1" applyFill="1" applyBorder="1" applyAlignment="1">
      <alignment horizontal="center"/>
    </xf>
    <xf numFmtId="0" fontId="7" fillId="11" borderId="1" xfId="0" applyFont="1" applyFill="1" applyBorder="1"/>
    <xf numFmtId="0" fontId="0" fillId="0" borderId="0" xfId="0" applyAlignment="1">
      <alignment horizontal="center"/>
    </xf>
    <xf numFmtId="2" fontId="12" fillId="0" borderId="1" xfId="0" applyNumberFormat="1" applyFont="1" applyBorder="1" applyAlignment="1">
      <alignment horizontal="center"/>
    </xf>
    <xf numFmtId="0" fontId="0" fillId="13" borderId="1" xfId="0" applyFill="1" applyBorder="1" applyAlignment="1">
      <alignment horizontal="center"/>
    </xf>
    <xf numFmtId="2" fontId="0" fillId="13" borderId="1" xfId="0" applyNumberFormat="1" applyFill="1" applyBorder="1" applyAlignment="1">
      <alignment horizontal="center"/>
    </xf>
    <xf numFmtId="169" fontId="0" fillId="13" borderId="1" xfId="0" applyNumberFormat="1" applyFill="1" applyBorder="1" applyAlignment="1">
      <alignment horizontal="center"/>
    </xf>
    <xf numFmtId="0" fontId="0" fillId="13" borderId="1" xfId="0" applyFill="1" applyBorder="1"/>
    <xf numFmtId="0" fontId="24" fillId="11" borderId="1" xfId="0" applyFont="1" applyFill="1" applyBorder="1"/>
    <xf numFmtId="9" fontId="4" fillId="0" borderId="1" xfId="0" applyNumberFormat="1" applyFont="1" applyBorder="1" applyAlignment="1">
      <alignment horizontal="right"/>
    </xf>
    <xf numFmtId="0" fontId="22" fillId="0" borderId="8" xfId="0" applyFont="1" applyBorder="1" applyAlignment="1">
      <alignment horizontal="left"/>
    </xf>
    <xf numFmtId="0" fontId="0" fillId="0" borderId="0" xfId="0" applyAlignment="1">
      <alignment horizontal="left"/>
    </xf>
    <xf numFmtId="0" fontId="17" fillId="0" borderId="0" xfId="0" applyFont="1"/>
    <xf numFmtId="0" fontId="11" fillId="10" borderId="1" xfId="0" applyFont="1" applyFill="1" applyBorder="1"/>
    <xf numFmtId="0" fontId="17" fillId="0" borderId="0" xfId="0" applyFont="1" applyAlignment="1">
      <alignment horizontal="left"/>
    </xf>
    <xf numFmtId="0" fontId="16" fillId="14" borderId="0" xfId="0" applyFont="1" applyFill="1"/>
    <xf numFmtId="0" fontId="0" fillId="14" borderId="0" xfId="0" applyFill="1"/>
    <xf numFmtId="0" fontId="0" fillId="0" borderId="8" xfId="0" applyBorder="1" applyAlignment="1">
      <alignment horizontal="center"/>
    </xf>
    <xf numFmtId="0" fontId="18" fillId="15" borderId="0" xfId="0" applyFont="1" applyFill="1"/>
    <xf numFmtId="0" fontId="0" fillId="15" borderId="0" xfId="0" applyFill="1"/>
    <xf numFmtId="0" fontId="0" fillId="15" borderId="0" xfId="0" applyFill="1" applyAlignment="1">
      <alignment horizontal="center"/>
    </xf>
    <xf numFmtId="0" fontId="25" fillId="15" borderId="1" xfId="0" applyFont="1" applyFill="1" applyBorder="1"/>
    <xf numFmtId="0" fontId="28" fillId="5" borderId="1" xfId="0" applyFont="1" applyFill="1" applyBorder="1" applyAlignment="1">
      <alignment horizontal="center"/>
    </xf>
    <xf numFmtId="0" fontId="18" fillId="0" borderId="1" xfId="0" applyFont="1" applyBorder="1" applyAlignment="1">
      <alignment horizontal="center"/>
    </xf>
    <xf numFmtId="0" fontId="23" fillId="0" borderId="1" xfId="1" applyFont="1" applyFill="1" applyBorder="1" applyAlignment="1">
      <alignment horizontal="center"/>
    </xf>
    <xf numFmtId="0" fontId="29" fillId="0" borderId="1" xfId="0" applyFont="1" applyBorder="1" applyAlignment="1">
      <alignment horizontal="center"/>
    </xf>
    <xf numFmtId="0" fontId="30" fillId="0" borderId="1" xfId="0" applyFont="1" applyBorder="1" applyAlignment="1">
      <alignment horizontal="center"/>
    </xf>
    <xf numFmtId="0" fontId="31" fillId="0" borderId="1" xfId="0" applyFont="1" applyBorder="1" applyAlignment="1">
      <alignment horizontal="center"/>
    </xf>
    <xf numFmtId="0" fontId="25" fillId="15" borderId="1" xfId="0" applyFont="1" applyFill="1" applyBorder="1" applyAlignment="1">
      <alignment horizontal="center"/>
    </xf>
    <xf numFmtId="0" fontId="24" fillId="16" borderId="0" xfId="0" applyFont="1" applyFill="1" applyAlignment="1">
      <alignment horizontal="left"/>
    </xf>
    <xf numFmtId="0" fontId="7" fillId="16" borderId="0" xfId="0" applyFont="1" applyFill="1"/>
    <xf numFmtId="0" fontId="26" fillId="15" borderId="8" xfId="0" applyFont="1" applyFill="1" applyBorder="1" applyAlignment="1">
      <alignment horizontal="center"/>
    </xf>
    <xf numFmtId="0" fontId="21" fillId="0" borderId="8" xfId="0" applyFont="1" applyBorder="1" applyAlignment="1">
      <alignment horizontal="center"/>
    </xf>
    <xf numFmtId="0" fontId="22" fillId="0" borderId="8" xfId="0" applyFont="1" applyBorder="1" applyAlignment="1">
      <alignment horizontal="center"/>
    </xf>
    <xf numFmtId="0" fontId="17" fillId="0" borderId="0" xfId="0" applyFont="1" applyAlignment="1">
      <alignment horizontal="center" wrapText="1"/>
    </xf>
    <xf numFmtId="0" fontId="8" fillId="6" borderId="0" xfId="0" applyFont="1" applyFill="1" applyAlignment="1">
      <alignment horizontal="center"/>
    </xf>
    <xf numFmtId="9" fontId="8" fillId="6" borderId="0" xfId="0" applyNumberFormat="1" applyFont="1" applyFill="1" applyAlignment="1">
      <alignment horizontal="center"/>
    </xf>
    <xf numFmtId="0" fontId="5" fillId="2" borderId="1" xfId="0" applyFont="1" applyFill="1" applyBorder="1" applyAlignment="1">
      <alignment horizontal="center"/>
    </xf>
    <xf numFmtId="0" fontId="5" fillId="0" borderId="1" xfId="0" applyFont="1" applyBorder="1" applyAlignment="1">
      <alignment horizontal="center"/>
    </xf>
    <xf numFmtId="0" fontId="5" fillId="8" borderId="1" xfId="0" applyFont="1" applyFill="1" applyBorder="1" applyAlignment="1">
      <alignment horizontal="center"/>
    </xf>
    <xf numFmtId="0" fontId="5" fillId="10" borderId="9" xfId="0" applyFont="1" applyFill="1" applyBorder="1" applyAlignment="1">
      <alignment horizontal="center"/>
    </xf>
    <xf numFmtId="0" fontId="5" fillId="10" borderId="10" xfId="0" applyFont="1" applyFill="1" applyBorder="1" applyAlignment="1">
      <alignment horizontal="center"/>
    </xf>
    <xf numFmtId="0" fontId="5" fillId="7" borderId="0" xfId="0" applyFont="1" applyFill="1" applyAlignment="1">
      <alignment horizontal="center"/>
    </xf>
    <xf numFmtId="0" fontId="5" fillId="0" borderId="6" xfId="0" applyFont="1" applyBorder="1" applyAlignment="1">
      <alignment horizontal="center"/>
    </xf>
    <xf numFmtId="0" fontId="0" fillId="0" borderId="5"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3" fillId="6" borderId="2" xfId="0" applyFont="1" applyFill="1" applyBorder="1" applyAlignment="1">
      <alignment horizontal="center"/>
    </xf>
    <xf numFmtId="0" fontId="3" fillId="6" borderId="3" xfId="0" applyFont="1" applyFill="1" applyBorder="1" applyAlignment="1">
      <alignment horizontal="center"/>
    </xf>
    <xf numFmtId="0" fontId="3" fillId="4" borderId="2" xfId="0" applyFont="1" applyFill="1" applyBorder="1" applyAlignment="1">
      <alignment horizontal="center"/>
    </xf>
    <xf numFmtId="0" fontId="3" fillId="4" borderId="3" xfId="0" applyFont="1" applyFill="1" applyBorder="1" applyAlignment="1">
      <alignment horizontal="center"/>
    </xf>
    <xf numFmtId="0" fontId="3" fillId="3" borderId="2" xfId="0" applyFont="1" applyFill="1" applyBorder="1" applyAlignment="1">
      <alignment horizontal="center"/>
    </xf>
    <xf numFmtId="0" fontId="3" fillId="3" borderId="3" xfId="0" applyFont="1" applyFill="1" applyBorder="1" applyAlignment="1">
      <alignment horizontal="center"/>
    </xf>
    <xf numFmtId="0" fontId="11" fillId="3" borderId="0" xfId="0" applyFont="1" applyFill="1" applyAlignment="1">
      <alignment horizontal="center"/>
    </xf>
  </cellXfs>
  <cellStyles count="6">
    <cellStyle name="Comma" xfId="2" builtinId="3"/>
    <cellStyle name="Excel Built-in Hyperlink" xfId="5"/>
    <cellStyle name="Excel Built-in Normal" xfId="4"/>
    <cellStyle name="Hyperlink" xfId="1" builtinId="8"/>
    <cellStyle name="Normal" xfId="0" builtinId="0"/>
    <cellStyle name="Percent" xfId="3" builtinId="5"/>
  </cellStyles>
  <dxfs count="2">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tableStyleElement type="wholeTable" dxfId="1"/>
      <tableStyleElement type="headerRow" dxfId="0"/>
    </tableStyle>
  </tableStyles>
  <colors>
    <mruColors>
      <color rgb="FFFF9966"/>
      <color rgb="FFFA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35</xdr:col>
      <xdr:colOff>161925</xdr:colOff>
      <xdr:row>0</xdr:row>
      <xdr:rowOff>0</xdr:rowOff>
    </xdr:from>
    <xdr:to>
      <xdr:col>43</xdr:col>
      <xdr:colOff>122524</xdr:colOff>
      <xdr:row>7</xdr:row>
      <xdr:rowOff>8561</xdr:rowOff>
    </xdr:to>
    <xdr:pic>
      <xdr:nvPicPr>
        <xdr:cNvPr id="2" name="Picture 1">
          <a:extLst>
            <a:ext uri="{FF2B5EF4-FFF2-40B4-BE49-F238E27FC236}">
              <a16:creationId xmlns:a16="http://schemas.microsoft.com/office/drawing/2014/main" id="{640CA20C-FD19-4365-916C-C4CF2EDE79EA}"/>
            </a:ext>
          </a:extLst>
        </xdr:cNvPr>
        <xdr:cNvPicPr>
          <a:picLocks noChangeAspect="1"/>
        </xdr:cNvPicPr>
      </xdr:nvPicPr>
      <xdr:blipFill>
        <a:blip xmlns:r="http://schemas.openxmlformats.org/officeDocument/2006/relationships" r:embed="rId1"/>
        <a:stretch>
          <a:fillRect/>
        </a:stretch>
      </xdr:blipFill>
      <xdr:spPr>
        <a:xfrm>
          <a:off x="8991600" y="0"/>
          <a:ext cx="1703674" cy="151351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Bryce\Desktop\BRHL\Ratings%20Info\2014-15\European%20Ratings%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BRHL\2016%20Ratings\EURO%20FI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yerC"/>
      <sheetName val="PlayerF"/>
      <sheetName val="1415dbP"/>
      <sheetName val="1415dbG"/>
      <sheetName val="1314dbP"/>
      <sheetName val="GoalieC"/>
      <sheetName val="GoalieF"/>
      <sheetName val="1314dbG"/>
      <sheetName val="Template"/>
      <sheetName val="Players"/>
      <sheetName val="Goalies"/>
      <sheetName val="1520"/>
      <sheetName val="21"/>
    </sheetNames>
    <sheetDataSet>
      <sheetData sheetId="0" refreshError="1">
        <row r="3">
          <cell r="A3">
            <v>59</v>
          </cell>
          <cell r="B3">
            <v>40</v>
          </cell>
          <cell r="C3">
            <v>150</v>
          </cell>
          <cell r="D3">
            <v>40</v>
          </cell>
        </row>
        <row r="4">
          <cell r="A4">
            <v>60</v>
          </cell>
          <cell r="B4">
            <v>43</v>
          </cell>
          <cell r="C4">
            <v>151</v>
          </cell>
          <cell r="D4">
            <v>40</v>
          </cell>
        </row>
        <row r="5">
          <cell r="A5">
            <v>61</v>
          </cell>
          <cell r="B5">
            <v>46</v>
          </cell>
          <cell r="C5">
            <v>152</v>
          </cell>
          <cell r="D5">
            <v>40</v>
          </cell>
        </row>
        <row r="6">
          <cell r="A6">
            <v>62</v>
          </cell>
          <cell r="B6">
            <v>49</v>
          </cell>
          <cell r="C6">
            <v>153</v>
          </cell>
          <cell r="D6">
            <v>40</v>
          </cell>
        </row>
        <row r="7">
          <cell r="A7">
            <v>63</v>
          </cell>
          <cell r="B7">
            <v>52</v>
          </cell>
          <cell r="C7">
            <v>154</v>
          </cell>
          <cell r="D7">
            <v>40</v>
          </cell>
        </row>
        <row r="8">
          <cell r="A8">
            <v>64</v>
          </cell>
          <cell r="B8">
            <v>55</v>
          </cell>
          <cell r="C8">
            <v>155</v>
          </cell>
          <cell r="D8">
            <v>43</v>
          </cell>
        </row>
        <row r="9">
          <cell r="A9">
            <v>65</v>
          </cell>
          <cell r="B9">
            <v>58</v>
          </cell>
          <cell r="C9">
            <v>156</v>
          </cell>
          <cell r="D9">
            <v>43</v>
          </cell>
        </row>
        <row r="10">
          <cell r="A10">
            <v>66</v>
          </cell>
          <cell r="B10">
            <v>61</v>
          </cell>
          <cell r="C10">
            <v>157</v>
          </cell>
          <cell r="D10">
            <v>43</v>
          </cell>
        </row>
        <row r="11">
          <cell r="A11">
            <v>67</v>
          </cell>
          <cell r="B11">
            <v>63</v>
          </cell>
          <cell r="C11">
            <v>158</v>
          </cell>
          <cell r="D11">
            <v>43</v>
          </cell>
        </row>
        <row r="12">
          <cell r="A12">
            <v>68</v>
          </cell>
          <cell r="B12">
            <v>65</v>
          </cell>
          <cell r="C12">
            <v>159</v>
          </cell>
          <cell r="D12">
            <v>43</v>
          </cell>
        </row>
        <row r="13">
          <cell r="A13">
            <v>69</v>
          </cell>
          <cell r="B13">
            <v>67</v>
          </cell>
          <cell r="C13">
            <v>160</v>
          </cell>
          <cell r="D13">
            <v>46</v>
          </cell>
        </row>
        <row r="14">
          <cell r="A14">
            <v>70</v>
          </cell>
          <cell r="B14">
            <v>69</v>
          </cell>
          <cell r="C14">
            <v>161</v>
          </cell>
          <cell r="D14">
            <v>46</v>
          </cell>
        </row>
        <row r="15">
          <cell r="A15">
            <v>71</v>
          </cell>
          <cell r="B15">
            <v>71</v>
          </cell>
          <cell r="C15">
            <v>162</v>
          </cell>
          <cell r="D15">
            <v>46</v>
          </cell>
        </row>
        <row r="16">
          <cell r="A16">
            <v>72</v>
          </cell>
          <cell r="B16">
            <v>73</v>
          </cell>
          <cell r="C16">
            <v>163</v>
          </cell>
          <cell r="D16">
            <v>46</v>
          </cell>
        </row>
        <row r="17">
          <cell r="A17">
            <v>73</v>
          </cell>
          <cell r="B17">
            <v>75</v>
          </cell>
          <cell r="C17">
            <v>164</v>
          </cell>
          <cell r="D17">
            <v>46</v>
          </cell>
        </row>
        <row r="18">
          <cell r="A18">
            <v>74</v>
          </cell>
          <cell r="B18">
            <v>77</v>
          </cell>
          <cell r="C18">
            <v>165</v>
          </cell>
          <cell r="D18">
            <v>49</v>
          </cell>
        </row>
        <row r="19">
          <cell r="A19">
            <v>75</v>
          </cell>
          <cell r="B19">
            <v>79</v>
          </cell>
          <cell r="C19">
            <v>166</v>
          </cell>
          <cell r="D19">
            <v>49</v>
          </cell>
        </row>
        <row r="20">
          <cell r="A20">
            <v>76</v>
          </cell>
          <cell r="B20">
            <v>81</v>
          </cell>
          <cell r="C20">
            <v>167</v>
          </cell>
          <cell r="D20">
            <v>49</v>
          </cell>
        </row>
        <row r="21">
          <cell r="A21">
            <v>77</v>
          </cell>
          <cell r="B21">
            <v>83</v>
          </cell>
          <cell r="C21">
            <v>168</v>
          </cell>
          <cell r="D21">
            <v>49</v>
          </cell>
        </row>
        <row r="22">
          <cell r="A22">
            <v>78</v>
          </cell>
          <cell r="B22">
            <v>85</v>
          </cell>
          <cell r="C22">
            <v>169</v>
          </cell>
          <cell r="D22">
            <v>49</v>
          </cell>
        </row>
        <row r="23">
          <cell r="A23">
            <v>79</v>
          </cell>
          <cell r="B23">
            <v>87</v>
          </cell>
          <cell r="C23">
            <v>170</v>
          </cell>
          <cell r="D23">
            <v>52</v>
          </cell>
        </row>
        <row r="24">
          <cell r="A24">
            <v>80</v>
          </cell>
          <cell r="B24">
            <v>89</v>
          </cell>
          <cell r="C24">
            <v>171</v>
          </cell>
          <cell r="D24">
            <v>52</v>
          </cell>
        </row>
        <row r="25">
          <cell r="A25">
            <v>81</v>
          </cell>
          <cell r="B25">
            <v>91</v>
          </cell>
          <cell r="C25">
            <v>172</v>
          </cell>
          <cell r="D25">
            <v>52</v>
          </cell>
        </row>
        <row r="26">
          <cell r="A26">
            <v>82</v>
          </cell>
          <cell r="B26">
            <v>93</v>
          </cell>
          <cell r="C26">
            <v>173</v>
          </cell>
          <cell r="D26">
            <v>52</v>
          </cell>
        </row>
        <row r="27">
          <cell r="A27">
            <v>83</v>
          </cell>
          <cell r="B27">
            <v>95</v>
          </cell>
          <cell r="C27">
            <v>174</v>
          </cell>
          <cell r="D27">
            <v>52</v>
          </cell>
        </row>
        <row r="28">
          <cell r="A28">
            <v>84</v>
          </cell>
          <cell r="B28">
            <v>97</v>
          </cell>
          <cell r="C28">
            <v>175</v>
          </cell>
          <cell r="D28">
            <v>55</v>
          </cell>
        </row>
        <row r="29">
          <cell r="A29">
            <v>85</v>
          </cell>
          <cell r="B29">
            <v>99</v>
          </cell>
          <cell r="C29">
            <v>176</v>
          </cell>
          <cell r="D29">
            <v>55</v>
          </cell>
        </row>
        <row r="30">
          <cell r="A30">
            <v>86</v>
          </cell>
          <cell r="B30">
            <v>101</v>
          </cell>
          <cell r="C30">
            <v>177</v>
          </cell>
          <cell r="D30">
            <v>55</v>
          </cell>
        </row>
        <row r="31">
          <cell r="C31">
            <v>178</v>
          </cell>
          <cell r="D31">
            <v>55</v>
          </cell>
        </row>
        <row r="32">
          <cell r="C32">
            <v>179</v>
          </cell>
          <cell r="D32">
            <v>55</v>
          </cell>
        </row>
        <row r="33">
          <cell r="C33">
            <v>180</v>
          </cell>
          <cell r="D33">
            <v>58</v>
          </cell>
        </row>
        <row r="34">
          <cell r="C34">
            <v>181</v>
          </cell>
          <cell r="D34">
            <v>58</v>
          </cell>
        </row>
        <row r="35">
          <cell r="C35">
            <v>182</v>
          </cell>
          <cell r="D35">
            <v>58</v>
          </cell>
        </row>
        <row r="36">
          <cell r="C36">
            <v>183</v>
          </cell>
          <cell r="D36">
            <v>58</v>
          </cell>
        </row>
        <row r="37">
          <cell r="C37">
            <v>184</v>
          </cell>
          <cell r="D37">
            <v>58</v>
          </cell>
        </row>
        <row r="38">
          <cell r="C38">
            <v>185</v>
          </cell>
          <cell r="D38">
            <v>61</v>
          </cell>
        </row>
        <row r="39">
          <cell r="C39">
            <v>186</v>
          </cell>
          <cell r="D39">
            <v>61</v>
          </cell>
        </row>
        <row r="40">
          <cell r="C40">
            <v>187</v>
          </cell>
          <cell r="D40">
            <v>61</v>
          </cell>
        </row>
        <row r="41">
          <cell r="C41">
            <v>188</v>
          </cell>
          <cell r="D41">
            <v>61</v>
          </cell>
        </row>
        <row r="42">
          <cell r="C42">
            <v>189</v>
          </cell>
          <cell r="D42">
            <v>61</v>
          </cell>
        </row>
        <row r="43">
          <cell r="C43">
            <v>190</v>
          </cell>
          <cell r="D43">
            <v>64</v>
          </cell>
        </row>
        <row r="44">
          <cell r="C44">
            <v>191</v>
          </cell>
          <cell r="D44">
            <v>64</v>
          </cell>
        </row>
        <row r="45">
          <cell r="C45">
            <v>192</v>
          </cell>
          <cell r="D45">
            <v>64</v>
          </cell>
        </row>
        <row r="46">
          <cell r="C46">
            <v>193</v>
          </cell>
          <cell r="D46">
            <v>64</v>
          </cell>
        </row>
        <row r="47">
          <cell r="C47">
            <v>194</v>
          </cell>
          <cell r="D47">
            <v>64</v>
          </cell>
        </row>
        <row r="48">
          <cell r="C48">
            <v>195</v>
          </cell>
          <cell r="D48">
            <v>67</v>
          </cell>
        </row>
        <row r="49">
          <cell r="C49">
            <v>196</v>
          </cell>
          <cell r="D49">
            <v>67</v>
          </cell>
        </row>
        <row r="50">
          <cell r="C50">
            <v>197</v>
          </cell>
          <cell r="D50">
            <v>67</v>
          </cell>
        </row>
        <row r="51">
          <cell r="C51">
            <v>198</v>
          </cell>
          <cell r="D51">
            <v>67</v>
          </cell>
        </row>
        <row r="52">
          <cell r="C52">
            <v>199</v>
          </cell>
          <cell r="D52">
            <v>67</v>
          </cell>
        </row>
        <row r="53">
          <cell r="C53">
            <v>200</v>
          </cell>
          <cell r="D53">
            <v>70</v>
          </cell>
        </row>
        <row r="54">
          <cell r="C54">
            <v>201</v>
          </cell>
          <cell r="D54">
            <v>70</v>
          </cell>
        </row>
        <row r="55">
          <cell r="C55">
            <v>202</v>
          </cell>
          <cell r="D55">
            <v>70</v>
          </cell>
        </row>
        <row r="56">
          <cell r="C56">
            <v>203</v>
          </cell>
          <cell r="D56">
            <v>70</v>
          </cell>
        </row>
        <row r="57">
          <cell r="C57">
            <v>204</v>
          </cell>
          <cell r="D57">
            <v>70</v>
          </cell>
        </row>
        <row r="58">
          <cell r="C58">
            <v>205</v>
          </cell>
          <cell r="D58">
            <v>73</v>
          </cell>
        </row>
        <row r="59">
          <cell r="C59">
            <v>206</v>
          </cell>
          <cell r="D59">
            <v>73</v>
          </cell>
        </row>
        <row r="60">
          <cell r="C60">
            <v>207</v>
          </cell>
          <cell r="D60">
            <v>73</v>
          </cell>
        </row>
        <row r="61">
          <cell r="C61">
            <v>208</v>
          </cell>
          <cell r="D61">
            <v>73</v>
          </cell>
        </row>
        <row r="62">
          <cell r="C62">
            <v>209</v>
          </cell>
          <cell r="D62">
            <v>73</v>
          </cell>
        </row>
        <row r="63">
          <cell r="C63">
            <v>210</v>
          </cell>
          <cell r="D63">
            <v>76</v>
          </cell>
        </row>
        <row r="64">
          <cell r="C64">
            <v>211</v>
          </cell>
          <cell r="D64">
            <v>76</v>
          </cell>
        </row>
        <row r="65">
          <cell r="C65">
            <v>212</v>
          </cell>
          <cell r="D65">
            <v>76</v>
          </cell>
        </row>
        <row r="66">
          <cell r="C66">
            <v>213</v>
          </cell>
          <cell r="D66">
            <v>76</v>
          </cell>
        </row>
        <row r="67">
          <cell r="C67">
            <v>214</v>
          </cell>
          <cell r="D67">
            <v>76</v>
          </cell>
        </row>
        <row r="68">
          <cell r="C68">
            <v>215</v>
          </cell>
          <cell r="D68">
            <v>79</v>
          </cell>
        </row>
        <row r="69">
          <cell r="C69">
            <v>216</v>
          </cell>
          <cell r="D69">
            <v>79</v>
          </cell>
        </row>
        <row r="70">
          <cell r="C70">
            <v>217</v>
          </cell>
          <cell r="D70">
            <v>79</v>
          </cell>
        </row>
        <row r="71">
          <cell r="C71">
            <v>218</v>
          </cell>
          <cell r="D71">
            <v>79</v>
          </cell>
        </row>
        <row r="72">
          <cell r="C72">
            <v>219</v>
          </cell>
          <cell r="D72">
            <v>79</v>
          </cell>
        </row>
        <row r="73">
          <cell r="C73">
            <v>220</v>
          </cell>
          <cell r="D73">
            <v>82</v>
          </cell>
        </row>
        <row r="74">
          <cell r="C74">
            <v>221</v>
          </cell>
          <cell r="D74">
            <v>82</v>
          </cell>
        </row>
        <row r="75">
          <cell r="C75">
            <v>222</v>
          </cell>
          <cell r="D75">
            <v>82</v>
          </cell>
        </row>
        <row r="76">
          <cell r="C76">
            <v>223</v>
          </cell>
          <cell r="D76">
            <v>82</v>
          </cell>
        </row>
        <row r="77">
          <cell r="C77">
            <v>224</v>
          </cell>
          <cell r="D77">
            <v>82</v>
          </cell>
        </row>
        <row r="78">
          <cell r="C78">
            <v>225</v>
          </cell>
          <cell r="D78">
            <v>85</v>
          </cell>
        </row>
        <row r="79">
          <cell r="C79">
            <v>226</v>
          </cell>
          <cell r="D79">
            <v>85</v>
          </cell>
        </row>
        <row r="80">
          <cell r="C80">
            <v>227</v>
          </cell>
          <cell r="D80">
            <v>85</v>
          </cell>
        </row>
        <row r="81">
          <cell r="C81">
            <v>228</v>
          </cell>
          <cell r="D81">
            <v>85</v>
          </cell>
        </row>
        <row r="82">
          <cell r="C82">
            <v>229</v>
          </cell>
          <cell r="D82">
            <v>85</v>
          </cell>
        </row>
        <row r="83">
          <cell r="C83">
            <v>230</v>
          </cell>
          <cell r="D83">
            <v>88</v>
          </cell>
        </row>
        <row r="84">
          <cell r="C84">
            <v>231</v>
          </cell>
          <cell r="D84">
            <v>88</v>
          </cell>
        </row>
        <row r="85">
          <cell r="C85">
            <v>232</v>
          </cell>
          <cell r="D85">
            <v>88</v>
          </cell>
        </row>
        <row r="86">
          <cell r="C86">
            <v>233</v>
          </cell>
          <cell r="D86">
            <v>88</v>
          </cell>
        </row>
        <row r="87">
          <cell r="C87">
            <v>234</v>
          </cell>
          <cell r="D87">
            <v>88</v>
          </cell>
        </row>
        <row r="88">
          <cell r="C88">
            <v>235</v>
          </cell>
          <cell r="D88">
            <v>91</v>
          </cell>
        </row>
        <row r="89">
          <cell r="C89">
            <v>236</v>
          </cell>
          <cell r="D89">
            <v>91</v>
          </cell>
        </row>
        <row r="90">
          <cell r="C90">
            <v>237</v>
          </cell>
          <cell r="D90">
            <v>91</v>
          </cell>
        </row>
        <row r="91">
          <cell r="C91">
            <v>238</v>
          </cell>
          <cell r="D91">
            <v>91</v>
          </cell>
        </row>
        <row r="92">
          <cell r="C92">
            <v>239</v>
          </cell>
          <cell r="D92">
            <v>91</v>
          </cell>
        </row>
        <row r="93">
          <cell r="C93">
            <v>240</v>
          </cell>
          <cell r="D93">
            <v>94</v>
          </cell>
        </row>
        <row r="94">
          <cell r="C94">
            <v>241</v>
          </cell>
          <cell r="D94">
            <v>94</v>
          </cell>
        </row>
        <row r="95">
          <cell r="C95">
            <v>242</v>
          </cell>
          <cell r="D95">
            <v>94</v>
          </cell>
        </row>
        <row r="96">
          <cell r="C96">
            <v>243</v>
          </cell>
          <cell r="D96">
            <v>94</v>
          </cell>
        </row>
        <row r="97">
          <cell r="C97">
            <v>244</v>
          </cell>
          <cell r="D97">
            <v>94</v>
          </cell>
        </row>
        <row r="98">
          <cell r="C98">
            <v>245</v>
          </cell>
          <cell r="D98">
            <v>95</v>
          </cell>
        </row>
        <row r="99">
          <cell r="C99">
            <v>246</v>
          </cell>
          <cell r="D99">
            <v>95</v>
          </cell>
        </row>
        <row r="100">
          <cell r="C100">
            <v>247</v>
          </cell>
          <cell r="D100">
            <v>95</v>
          </cell>
        </row>
        <row r="101">
          <cell r="C101">
            <v>248</v>
          </cell>
          <cell r="D101">
            <v>95</v>
          </cell>
        </row>
        <row r="102">
          <cell r="C102">
            <v>249</v>
          </cell>
          <cell r="D102">
            <v>95</v>
          </cell>
        </row>
        <row r="103">
          <cell r="C103">
            <v>250</v>
          </cell>
          <cell r="D103">
            <v>96</v>
          </cell>
        </row>
        <row r="104">
          <cell r="C104">
            <v>251</v>
          </cell>
          <cell r="D104">
            <v>96</v>
          </cell>
        </row>
        <row r="105">
          <cell r="C105">
            <v>252</v>
          </cell>
          <cell r="D105">
            <v>96</v>
          </cell>
        </row>
        <row r="106">
          <cell r="C106">
            <v>253</v>
          </cell>
          <cell r="D106">
            <v>96</v>
          </cell>
        </row>
        <row r="107">
          <cell r="C107">
            <v>254</v>
          </cell>
          <cell r="D107">
            <v>96</v>
          </cell>
        </row>
        <row r="108">
          <cell r="C108">
            <v>255</v>
          </cell>
          <cell r="D108">
            <v>97</v>
          </cell>
        </row>
        <row r="109">
          <cell r="C109">
            <v>256</v>
          </cell>
          <cell r="D109">
            <v>97</v>
          </cell>
        </row>
        <row r="110">
          <cell r="C110">
            <v>257</v>
          </cell>
          <cell r="D110">
            <v>97</v>
          </cell>
        </row>
        <row r="111">
          <cell r="C111">
            <v>258</v>
          </cell>
          <cell r="D111">
            <v>97</v>
          </cell>
        </row>
        <row r="112">
          <cell r="C112">
            <v>259</v>
          </cell>
          <cell r="D112">
            <v>97</v>
          </cell>
        </row>
        <row r="113">
          <cell r="C113">
            <v>260</v>
          </cell>
          <cell r="D113">
            <v>98</v>
          </cell>
        </row>
        <row r="114">
          <cell r="C114">
            <v>261</v>
          </cell>
          <cell r="D114">
            <v>98</v>
          </cell>
        </row>
        <row r="115">
          <cell r="C115">
            <v>262</v>
          </cell>
          <cell r="D115">
            <v>98</v>
          </cell>
        </row>
        <row r="116">
          <cell r="C116">
            <v>263</v>
          </cell>
          <cell r="D116">
            <v>98</v>
          </cell>
        </row>
        <row r="117">
          <cell r="C117">
            <v>264</v>
          </cell>
          <cell r="D117">
            <v>98</v>
          </cell>
        </row>
        <row r="118">
          <cell r="C118">
            <v>265</v>
          </cell>
          <cell r="D118">
            <v>99</v>
          </cell>
        </row>
        <row r="119">
          <cell r="C119">
            <v>266</v>
          </cell>
          <cell r="D119">
            <v>99</v>
          </cell>
        </row>
        <row r="120">
          <cell r="C120">
            <v>267</v>
          </cell>
          <cell r="D120">
            <v>99</v>
          </cell>
        </row>
        <row r="121">
          <cell r="C121">
            <v>268</v>
          </cell>
          <cell r="D121">
            <v>99</v>
          </cell>
        </row>
        <row r="122">
          <cell r="C122">
            <v>269</v>
          </cell>
          <cell r="D122">
            <v>99</v>
          </cell>
        </row>
        <row r="123">
          <cell r="C123">
            <v>270</v>
          </cell>
          <cell r="D123">
            <v>100</v>
          </cell>
        </row>
        <row r="124">
          <cell r="C124">
            <v>271</v>
          </cell>
          <cell r="D124">
            <v>100</v>
          </cell>
        </row>
        <row r="125">
          <cell r="C125">
            <v>272</v>
          </cell>
          <cell r="D125">
            <v>100</v>
          </cell>
        </row>
        <row r="126">
          <cell r="C126">
            <v>273</v>
          </cell>
          <cell r="D126">
            <v>100</v>
          </cell>
        </row>
        <row r="127">
          <cell r="C127">
            <v>274</v>
          </cell>
          <cell r="D127">
            <v>100</v>
          </cell>
        </row>
        <row r="128">
          <cell r="C128">
            <v>275</v>
          </cell>
          <cell r="D128">
            <v>101</v>
          </cell>
        </row>
        <row r="129">
          <cell r="C129">
            <v>276</v>
          </cell>
          <cell r="D129">
            <v>101</v>
          </cell>
        </row>
        <row r="130">
          <cell r="C130">
            <v>277</v>
          </cell>
          <cell r="D130">
            <v>101</v>
          </cell>
        </row>
        <row r="131">
          <cell r="C131">
            <v>278</v>
          </cell>
          <cell r="D131">
            <v>101</v>
          </cell>
        </row>
        <row r="132">
          <cell r="C132">
            <v>279</v>
          </cell>
          <cell r="D132">
            <v>101</v>
          </cell>
        </row>
        <row r="133">
          <cell r="C133">
            <v>280</v>
          </cell>
          <cell r="D133">
            <v>102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atings"/>
      <sheetName val="gratings"/>
      <sheetName val="15-16PData"/>
      <sheetName val="Sheet1"/>
      <sheetName val="15-16GData"/>
      <sheetName val="Playerdb"/>
      <sheetName val="PCharts"/>
      <sheetName val="PFormulas"/>
      <sheetName val="GCharts"/>
      <sheetName val="GFormulas"/>
    </sheetNames>
    <sheetDataSet>
      <sheetData sheetId="0" refreshError="1"/>
      <sheetData sheetId="1" refreshError="1"/>
      <sheetData sheetId="2" refreshError="1"/>
      <sheetData sheetId="3" refreshError="1"/>
      <sheetData sheetId="4" refreshError="1"/>
      <sheetData sheetId="5" refreshError="1"/>
      <sheetData sheetId="6" refreshError="1">
        <row r="3">
          <cell r="G3">
            <v>0</v>
          </cell>
          <cell r="R3">
            <v>0</v>
          </cell>
          <cell r="S3">
            <v>0</v>
          </cell>
        </row>
        <row r="4">
          <cell r="R4">
            <v>1</v>
          </cell>
          <cell r="S4">
            <v>1</v>
          </cell>
        </row>
        <row r="5">
          <cell r="R5">
            <v>2</v>
          </cell>
          <cell r="S5">
            <v>1</v>
          </cell>
        </row>
        <row r="6">
          <cell r="R6">
            <v>3</v>
          </cell>
          <cell r="S6">
            <v>1</v>
          </cell>
        </row>
        <row r="7">
          <cell r="R7">
            <v>4</v>
          </cell>
          <cell r="S7">
            <v>1</v>
          </cell>
        </row>
        <row r="8">
          <cell r="R8">
            <v>5</v>
          </cell>
          <cell r="S8">
            <v>1</v>
          </cell>
        </row>
        <row r="9">
          <cell r="R9">
            <v>6</v>
          </cell>
          <cell r="S9">
            <v>1</v>
          </cell>
        </row>
        <row r="10">
          <cell r="R10">
            <v>7</v>
          </cell>
          <cell r="S10">
            <v>1</v>
          </cell>
        </row>
        <row r="11">
          <cell r="R11">
            <v>8</v>
          </cell>
          <cell r="S11">
            <v>1</v>
          </cell>
        </row>
        <row r="12">
          <cell r="R12">
            <v>9</v>
          </cell>
          <cell r="S12">
            <v>1</v>
          </cell>
        </row>
        <row r="13">
          <cell r="R13">
            <v>10</v>
          </cell>
          <cell r="S13">
            <v>1</v>
          </cell>
        </row>
        <row r="14">
          <cell r="R14">
            <v>11</v>
          </cell>
          <cell r="S14">
            <v>1</v>
          </cell>
        </row>
        <row r="15">
          <cell r="R15">
            <v>12</v>
          </cell>
          <cell r="S15">
            <v>1</v>
          </cell>
        </row>
        <row r="16">
          <cell r="R16">
            <v>13</v>
          </cell>
          <cell r="S16">
            <v>1</v>
          </cell>
        </row>
        <row r="17">
          <cell r="R17">
            <v>14</v>
          </cell>
          <cell r="S17">
            <v>1</v>
          </cell>
        </row>
        <row r="18">
          <cell r="R18">
            <v>15</v>
          </cell>
          <cell r="S18">
            <v>1</v>
          </cell>
        </row>
        <row r="19">
          <cell r="R19">
            <v>16</v>
          </cell>
          <cell r="S19">
            <v>1</v>
          </cell>
        </row>
        <row r="20">
          <cell r="R20">
            <v>17</v>
          </cell>
          <cell r="S20">
            <v>1</v>
          </cell>
        </row>
        <row r="21">
          <cell r="R21">
            <v>18</v>
          </cell>
          <cell r="S21">
            <v>1</v>
          </cell>
        </row>
        <row r="22">
          <cell r="R22">
            <v>19</v>
          </cell>
          <cell r="S22">
            <v>1</v>
          </cell>
        </row>
        <row r="23">
          <cell r="R23">
            <v>20</v>
          </cell>
          <cell r="S23">
            <v>1</v>
          </cell>
        </row>
        <row r="24">
          <cell r="R24">
            <v>21</v>
          </cell>
          <cell r="S24">
            <v>1</v>
          </cell>
        </row>
        <row r="25">
          <cell r="R25">
            <v>22</v>
          </cell>
          <cell r="S25">
            <v>1</v>
          </cell>
        </row>
        <row r="26">
          <cell r="R26">
            <v>23</v>
          </cell>
          <cell r="S26">
            <v>1</v>
          </cell>
        </row>
        <row r="27">
          <cell r="R27">
            <v>24</v>
          </cell>
          <cell r="S27">
            <v>1</v>
          </cell>
        </row>
        <row r="28">
          <cell r="R28">
            <v>25</v>
          </cell>
          <cell r="S28">
            <v>1</v>
          </cell>
        </row>
        <row r="29">
          <cell r="R29">
            <v>26</v>
          </cell>
          <cell r="S29">
            <v>2</v>
          </cell>
        </row>
        <row r="30">
          <cell r="R30">
            <v>27</v>
          </cell>
          <cell r="S30">
            <v>2</v>
          </cell>
        </row>
        <row r="31">
          <cell r="R31">
            <v>28</v>
          </cell>
          <cell r="S31">
            <v>2</v>
          </cell>
        </row>
        <row r="32">
          <cell r="R32">
            <v>29</v>
          </cell>
          <cell r="S32">
            <v>2</v>
          </cell>
        </row>
        <row r="33">
          <cell r="R33">
            <v>30</v>
          </cell>
          <cell r="S33">
            <v>2</v>
          </cell>
        </row>
        <row r="34">
          <cell r="R34">
            <v>31</v>
          </cell>
          <cell r="S34">
            <v>2</v>
          </cell>
        </row>
        <row r="35">
          <cell r="R35">
            <v>32</v>
          </cell>
          <cell r="S35">
            <v>2</v>
          </cell>
        </row>
        <row r="36">
          <cell r="R36">
            <v>33</v>
          </cell>
          <cell r="S36">
            <v>2</v>
          </cell>
        </row>
        <row r="37">
          <cell r="R37">
            <v>34</v>
          </cell>
          <cell r="S37">
            <v>2</v>
          </cell>
        </row>
        <row r="38">
          <cell r="R38">
            <v>35</v>
          </cell>
          <cell r="S38">
            <v>2</v>
          </cell>
        </row>
        <row r="39">
          <cell r="R39">
            <v>36</v>
          </cell>
          <cell r="S39">
            <v>2</v>
          </cell>
        </row>
        <row r="40">
          <cell r="R40">
            <v>37</v>
          </cell>
          <cell r="S40">
            <v>2</v>
          </cell>
        </row>
        <row r="41">
          <cell r="R41">
            <v>38</v>
          </cell>
          <cell r="S41">
            <v>2</v>
          </cell>
        </row>
        <row r="42">
          <cell r="R42">
            <v>39</v>
          </cell>
          <cell r="S42">
            <v>2</v>
          </cell>
        </row>
        <row r="43">
          <cell r="R43">
            <v>40</v>
          </cell>
          <cell r="S43">
            <v>2</v>
          </cell>
        </row>
        <row r="44">
          <cell r="R44">
            <v>41</v>
          </cell>
          <cell r="S44">
            <v>2</v>
          </cell>
        </row>
        <row r="45">
          <cell r="R45">
            <v>42</v>
          </cell>
          <cell r="S45">
            <v>2</v>
          </cell>
        </row>
        <row r="46">
          <cell r="R46">
            <v>43</v>
          </cell>
          <cell r="S46">
            <v>2</v>
          </cell>
        </row>
        <row r="47">
          <cell r="R47">
            <v>44</v>
          </cell>
          <cell r="S47">
            <v>2</v>
          </cell>
        </row>
        <row r="48">
          <cell r="R48">
            <v>45</v>
          </cell>
          <cell r="S48">
            <v>2</v>
          </cell>
        </row>
        <row r="49">
          <cell r="R49">
            <v>46</v>
          </cell>
          <cell r="S49">
            <v>2</v>
          </cell>
        </row>
        <row r="50">
          <cell r="R50">
            <v>47</v>
          </cell>
          <cell r="S50">
            <v>2</v>
          </cell>
        </row>
        <row r="51">
          <cell r="R51">
            <v>48</v>
          </cell>
          <cell r="S51">
            <v>2</v>
          </cell>
        </row>
        <row r="52">
          <cell r="R52">
            <v>49</v>
          </cell>
          <cell r="S52">
            <v>2</v>
          </cell>
        </row>
        <row r="53">
          <cell r="R53">
            <v>50</v>
          </cell>
          <cell r="S53">
            <v>2</v>
          </cell>
        </row>
        <row r="54">
          <cell r="R54">
            <v>51</v>
          </cell>
          <cell r="S54">
            <v>3</v>
          </cell>
        </row>
        <row r="55">
          <cell r="R55">
            <v>52</v>
          </cell>
          <cell r="S55">
            <v>3</v>
          </cell>
        </row>
        <row r="56">
          <cell r="R56">
            <v>53</v>
          </cell>
          <cell r="S56">
            <v>3</v>
          </cell>
        </row>
        <row r="57">
          <cell r="R57">
            <v>54</v>
          </cell>
          <cell r="S57">
            <v>3</v>
          </cell>
        </row>
        <row r="58">
          <cell r="R58">
            <v>55</v>
          </cell>
          <cell r="S58">
            <v>3</v>
          </cell>
        </row>
        <row r="59">
          <cell r="R59">
            <v>56</v>
          </cell>
          <cell r="S59">
            <v>3</v>
          </cell>
        </row>
        <row r="60">
          <cell r="R60">
            <v>57</v>
          </cell>
          <cell r="S60">
            <v>3</v>
          </cell>
        </row>
        <row r="61">
          <cell r="R61">
            <v>58</v>
          </cell>
          <cell r="S61">
            <v>3</v>
          </cell>
        </row>
        <row r="62">
          <cell r="R62">
            <v>59</v>
          </cell>
          <cell r="S62">
            <v>3</v>
          </cell>
        </row>
        <row r="63">
          <cell r="R63">
            <v>60</v>
          </cell>
          <cell r="S63">
            <v>3</v>
          </cell>
        </row>
        <row r="64">
          <cell r="R64">
            <v>61</v>
          </cell>
          <cell r="S64">
            <v>3</v>
          </cell>
        </row>
        <row r="65">
          <cell r="R65">
            <v>62</v>
          </cell>
          <cell r="S65">
            <v>3</v>
          </cell>
        </row>
        <row r="66">
          <cell r="R66">
            <v>63</v>
          </cell>
          <cell r="S66">
            <v>3</v>
          </cell>
        </row>
        <row r="67">
          <cell r="R67">
            <v>64</v>
          </cell>
          <cell r="S67">
            <v>3</v>
          </cell>
        </row>
        <row r="68">
          <cell r="R68">
            <v>65</v>
          </cell>
          <cell r="S68">
            <v>3</v>
          </cell>
        </row>
        <row r="69">
          <cell r="R69">
            <v>66</v>
          </cell>
          <cell r="S69">
            <v>3</v>
          </cell>
        </row>
        <row r="70">
          <cell r="R70">
            <v>67</v>
          </cell>
          <cell r="S70">
            <v>3</v>
          </cell>
        </row>
        <row r="71">
          <cell r="R71">
            <v>68</v>
          </cell>
          <cell r="S71">
            <v>3</v>
          </cell>
        </row>
        <row r="72">
          <cell r="R72">
            <v>69</v>
          </cell>
          <cell r="S72">
            <v>3</v>
          </cell>
        </row>
        <row r="73">
          <cell r="R73">
            <v>70</v>
          </cell>
          <cell r="S73">
            <v>3</v>
          </cell>
        </row>
        <row r="74">
          <cell r="R74">
            <v>71</v>
          </cell>
          <cell r="S74">
            <v>3</v>
          </cell>
        </row>
        <row r="75">
          <cell r="R75">
            <v>72</v>
          </cell>
          <cell r="S75">
            <v>3</v>
          </cell>
        </row>
        <row r="76">
          <cell r="R76">
            <v>73</v>
          </cell>
          <cell r="S76">
            <v>3</v>
          </cell>
        </row>
        <row r="77">
          <cell r="R77">
            <v>74</v>
          </cell>
          <cell r="S77">
            <v>3</v>
          </cell>
        </row>
        <row r="78">
          <cell r="R78">
            <v>75</v>
          </cell>
          <cell r="S78">
            <v>3</v>
          </cell>
        </row>
        <row r="79">
          <cell r="R79">
            <v>76</v>
          </cell>
          <cell r="S79">
            <v>4</v>
          </cell>
        </row>
        <row r="80">
          <cell r="R80">
            <v>77</v>
          </cell>
          <cell r="S80">
            <v>4</v>
          </cell>
        </row>
        <row r="81">
          <cell r="R81">
            <v>78</v>
          </cell>
          <cell r="S81">
            <v>4</v>
          </cell>
        </row>
        <row r="82">
          <cell r="R82">
            <v>79</v>
          </cell>
          <cell r="S82">
            <v>4</v>
          </cell>
        </row>
        <row r="83">
          <cell r="R83">
            <v>80</v>
          </cell>
          <cell r="S83">
            <v>4</v>
          </cell>
        </row>
        <row r="84">
          <cell r="R84">
            <v>81</v>
          </cell>
          <cell r="S84">
            <v>4</v>
          </cell>
        </row>
        <row r="85">
          <cell r="R85">
            <v>82</v>
          </cell>
          <cell r="S85">
            <v>4</v>
          </cell>
        </row>
        <row r="86">
          <cell r="R86">
            <v>83</v>
          </cell>
          <cell r="S86">
            <v>4</v>
          </cell>
        </row>
        <row r="87">
          <cell r="R87">
            <v>84</v>
          </cell>
          <cell r="S87">
            <v>4</v>
          </cell>
        </row>
        <row r="88">
          <cell r="R88">
            <v>85</v>
          </cell>
          <cell r="S88">
            <v>4</v>
          </cell>
        </row>
        <row r="89">
          <cell r="R89">
            <v>86</v>
          </cell>
          <cell r="S89">
            <v>4</v>
          </cell>
        </row>
        <row r="90">
          <cell r="R90">
            <v>87</v>
          </cell>
          <cell r="S90">
            <v>4</v>
          </cell>
        </row>
        <row r="91">
          <cell r="R91">
            <v>88</v>
          </cell>
          <cell r="S91">
            <v>4</v>
          </cell>
        </row>
        <row r="92">
          <cell r="R92">
            <v>89</v>
          </cell>
          <cell r="S92">
            <v>4</v>
          </cell>
        </row>
        <row r="93">
          <cell r="R93">
            <v>90</v>
          </cell>
          <cell r="S93">
            <v>4</v>
          </cell>
        </row>
        <row r="94">
          <cell r="R94">
            <v>91</v>
          </cell>
          <cell r="S94">
            <v>4</v>
          </cell>
        </row>
        <row r="95">
          <cell r="R95">
            <v>92</v>
          </cell>
          <cell r="S95">
            <v>4</v>
          </cell>
        </row>
        <row r="96">
          <cell r="R96">
            <v>93</v>
          </cell>
          <cell r="S96">
            <v>4</v>
          </cell>
        </row>
        <row r="97">
          <cell r="R97">
            <v>94</v>
          </cell>
          <cell r="S97">
            <v>4</v>
          </cell>
        </row>
        <row r="98">
          <cell r="R98">
            <v>95</v>
          </cell>
          <cell r="S98">
            <v>4</v>
          </cell>
        </row>
        <row r="99">
          <cell r="R99">
            <v>96</v>
          </cell>
          <cell r="S99">
            <v>4</v>
          </cell>
        </row>
        <row r="100">
          <cell r="R100">
            <v>97</v>
          </cell>
          <cell r="S100">
            <v>4</v>
          </cell>
        </row>
        <row r="101">
          <cell r="R101">
            <v>98</v>
          </cell>
          <cell r="S101">
            <v>4</v>
          </cell>
        </row>
        <row r="102">
          <cell r="R102">
            <v>99</v>
          </cell>
          <cell r="S102">
            <v>4</v>
          </cell>
        </row>
        <row r="103">
          <cell r="R103">
            <v>100</v>
          </cell>
          <cell r="S103">
            <v>4</v>
          </cell>
        </row>
        <row r="104">
          <cell r="R104">
            <v>101</v>
          </cell>
          <cell r="S104">
            <v>5</v>
          </cell>
        </row>
        <row r="105">
          <cell r="R105">
            <v>102</v>
          </cell>
          <cell r="S105">
            <v>5</v>
          </cell>
        </row>
        <row r="106">
          <cell r="R106">
            <v>103</v>
          </cell>
          <cell r="S106">
            <v>5</v>
          </cell>
        </row>
        <row r="107">
          <cell r="R107">
            <v>104</v>
          </cell>
          <cell r="S107">
            <v>5</v>
          </cell>
        </row>
        <row r="108">
          <cell r="R108">
            <v>105</v>
          </cell>
          <cell r="S108">
            <v>5</v>
          </cell>
        </row>
        <row r="109">
          <cell r="R109">
            <v>106</v>
          </cell>
          <cell r="S109">
            <v>5</v>
          </cell>
        </row>
        <row r="110">
          <cell r="R110">
            <v>107</v>
          </cell>
          <cell r="S110">
            <v>5</v>
          </cell>
        </row>
        <row r="111">
          <cell r="R111">
            <v>108</v>
          </cell>
          <cell r="S111">
            <v>5</v>
          </cell>
        </row>
        <row r="112">
          <cell r="R112">
            <v>109</v>
          </cell>
          <cell r="S112">
            <v>5</v>
          </cell>
        </row>
        <row r="113">
          <cell r="R113">
            <v>110</v>
          </cell>
          <cell r="S113">
            <v>5</v>
          </cell>
        </row>
        <row r="114">
          <cell r="R114">
            <v>111</v>
          </cell>
          <cell r="S114">
            <v>5</v>
          </cell>
        </row>
        <row r="115">
          <cell r="R115">
            <v>112</v>
          </cell>
          <cell r="S115">
            <v>5</v>
          </cell>
        </row>
        <row r="116">
          <cell r="R116">
            <v>113</v>
          </cell>
          <cell r="S116">
            <v>5</v>
          </cell>
        </row>
        <row r="117">
          <cell r="R117">
            <v>114</v>
          </cell>
          <cell r="S117">
            <v>5</v>
          </cell>
        </row>
        <row r="118">
          <cell r="R118">
            <v>115</v>
          </cell>
          <cell r="S118">
            <v>5</v>
          </cell>
        </row>
        <row r="119">
          <cell r="R119">
            <v>116</v>
          </cell>
          <cell r="S119">
            <v>5</v>
          </cell>
        </row>
        <row r="120">
          <cell r="R120">
            <v>117</v>
          </cell>
          <cell r="S120">
            <v>5</v>
          </cell>
        </row>
        <row r="121">
          <cell r="R121">
            <v>118</v>
          </cell>
          <cell r="S121">
            <v>5</v>
          </cell>
        </row>
        <row r="122">
          <cell r="R122">
            <v>119</v>
          </cell>
          <cell r="S122">
            <v>5</v>
          </cell>
        </row>
        <row r="123">
          <cell r="R123">
            <v>120</v>
          </cell>
          <cell r="S123">
            <v>5</v>
          </cell>
        </row>
        <row r="124">
          <cell r="R124">
            <v>121</v>
          </cell>
          <cell r="S124">
            <v>5</v>
          </cell>
        </row>
        <row r="125">
          <cell r="R125">
            <v>122</v>
          </cell>
          <cell r="S125">
            <v>5</v>
          </cell>
        </row>
        <row r="126">
          <cell r="R126">
            <v>123</v>
          </cell>
          <cell r="S126">
            <v>5</v>
          </cell>
        </row>
        <row r="127">
          <cell r="R127">
            <v>124</v>
          </cell>
          <cell r="S127">
            <v>5</v>
          </cell>
        </row>
        <row r="128">
          <cell r="R128">
            <v>125</v>
          </cell>
          <cell r="S128">
            <v>5</v>
          </cell>
        </row>
        <row r="129">
          <cell r="R129">
            <v>126</v>
          </cell>
          <cell r="S129">
            <v>6</v>
          </cell>
        </row>
        <row r="130">
          <cell r="R130">
            <v>127</v>
          </cell>
          <cell r="S130">
            <v>6</v>
          </cell>
        </row>
        <row r="131">
          <cell r="R131">
            <v>128</v>
          </cell>
          <cell r="S131">
            <v>6</v>
          </cell>
        </row>
        <row r="132">
          <cell r="R132">
            <v>129</v>
          </cell>
          <cell r="S132">
            <v>6</v>
          </cell>
        </row>
        <row r="133">
          <cell r="R133">
            <v>130</v>
          </cell>
          <cell r="S133">
            <v>6</v>
          </cell>
        </row>
        <row r="134">
          <cell r="R134">
            <v>131</v>
          </cell>
          <cell r="S134">
            <v>6</v>
          </cell>
        </row>
        <row r="135">
          <cell r="R135">
            <v>132</v>
          </cell>
          <cell r="S135">
            <v>6</v>
          </cell>
        </row>
        <row r="136">
          <cell r="R136">
            <v>133</v>
          </cell>
          <cell r="S136">
            <v>6</v>
          </cell>
        </row>
        <row r="137">
          <cell r="R137">
            <v>134</v>
          </cell>
          <cell r="S137">
            <v>6</v>
          </cell>
        </row>
        <row r="138">
          <cell r="R138">
            <v>135</v>
          </cell>
          <cell r="S138">
            <v>6</v>
          </cell>
        </row>
        <row r="139">
          <cell r="R139">
            <v>136</v>
          </cell>
          <cell r="S139">
            <v>6</v>
          </cell>
        </row>
        <row r="140">
          <cell r="R140">
            <v>137</v>
          </cell>
          <cell r="S140">
            <v>6</v>
          </cell>
        </row>
        <row r="141">
          <cell r="R141">
            <v>138</v>
          </cell>
          <cell r="S141">
            <v>6</v>
          </cell>
        </row>
        <row r="142">
          <cell r="R142">
            <v>139</v>
          </cell>
          <cell r="S142">
            <v>6</v>
          </cell>
        </row>
        <row r="143">
          <cell r="R143">
            <v>140</v>
          </cell>
          <cell r="S143">
            <v>6</v>
          </cell>
        </row>
        <row r="144">
          <cell r="R144">
            <v>141</v>
          </cell>
          <cell r="S144">
            <v>6</v>
          </cell>
        </row>
        <row r="145">
          <cell r="R145">
            <v>142</v>
          </cell>
          <cell r="S145">
            <v>6</v>
          </cell>
        </row>
        <row r="146">
          <cell r="R146">
            <v>143</v>
          </cell>
          <cell r="S146">
            <v>6</v>
          </cell>
        </row>
        <row r="147">
          <cell r="R147">
            <v>144</v>
          </cell>
          <cell r="S147">
            <v>6</v>
          </cell>
        </row>
        <row r="148">
          <cell r="R148">
            <v>145</v>
          </cell>
          <cell r="S148">
            <v>6</v>
          </cell>
        </row>
        <row r="149">
          <cell r="R149">
            <v>146</v>
          </cell>
          <cell r="S149">
            <v>6</v>
          </cell>
        </row>
        <row r="150">
          <cell r="R150">
            <v>147</v>
          </cell>
          <cell r="S150">
            <v>6</v>
          </cell>
        </row>
        <row r="151">
          <cell r="R151">
            <v>148</v>
          </cell>
          <cell r="S151">
            <v>6</v>
          </cell>
        </row>
        <row r="152">
          <cell r="R152">
            <v>149</v>
          </cell>
          <cell r="S152">
            <v>6</v>
          </cell>
        </row>
        <row r="153">
          <cell r="R153">
            <v>150</v>
          </cell>
          <cell r="S153">
            <v>6</v>
          </cell>
        </row>
        <row r="154">
          <cell r="R154">
            <v>151</v>
          </cell>
          <cell r="S154">
            <v>7</v>
          </cell>
        </row>
        <row r="155">
          <cell r="R155">
            <v>152</v>
          </cell>
          <cell r="S155">
            <v>7</v>
          </cell>
        </row>
        <row r="156">
          <cell r="R156">
            <v>153</v>
          </cell>
          <cell r="S156">
            <v>7</v>
          </cell>
        </row>
        <row r="157">
          <cell r="R157">
            <v>154</v>
          </cell>
          <cell r="S157">
            <v>7</v>
          </cell>
        </row>
        <row r="158">
          <cell r="R158">
            <v>155</v>
          </cell>
          <cell r="S158">
            <v>7</v>
          </cell>
        </row>
        <row r="159">
          <cell r="R159">
            <v>156</v>
          </cell>
          <cell r="S159">
            <v>7</v>
          </cell>
        </row>
        <row r="160">
          <cell r="R160">
            <v>157</v>
          </cell>
          <cell r="S160">
            <v>7</v>
          </cell>
        </row>
        <row r="161">
          <cell r="R161">
            <v>158</v>
          </cell>
          <cell r="S161">
            <v>7</v>
          </cell>
        </row>
        <row r="162">
          <cell r="R162">
            <v>159</v>
          </cell>
          <cell r="S162">
            <v>7</v>
          </cell>
        </row>
        <row r="163">
          <cell r="R163">
            <v>160</v>
          </cell>
          <cell r="S163">
            <v>7</v>
          </cell>
        </row>
        <row r="164">
          <cell r="R164">
            <v>161</v>
          </cell>
          <cell r="S164">
            <v>7</v>
          </cell>
        </row>
        <row r="165">
          <cell r="R165">
            <v>162</v>
          </cell>
          <cell r="S165">
            <v>7</v>
          </cell>
        </row>
        <row r="166">
          <cell r="R166">
            <v>163</v>
          </cell>
          <cell r="S166">
            <v>7</v>
          </cell>
        </row>
        <row r="167">
          <cell r="R167">
            <v>164</v>
          </cell>
          <cell r="S167">
            <v>7</v>
          </cell>
        </row>
        <row r="168">
          <cell r="R168">
            <v>165</v>
          </cell>
          <cell r="S168">
            <v>7</v>
          </cell>
        </row>
        <row r="169">
          <cell r="R169">
            <v>166</v>
          </cell>
          <cell r="S169">
            <v>7</v>
          </cell>
        </row>
        <row r="170">
          <cell r="R170">
            <v>167</v>
          </cell>
          <cell r="S170">
            <v>7</v>
          </cell>
        </row>
        <row r="171">
          <cell r="R171">
            <v>168</v>
          </cell>
          <cell r="S171">
            <v>7</v>
          </cell>
        </row>
        <row r="172">
          <cell r="R172">
            <v>169</v>
          </cell>
          <cell r="S172">
            <v>7</v>
          </cell>
        </row>
        <row r="173">
          <cell r="R173">
            <v>170</v>
          </cell>
          <cell r="S173">
            <v>7</v>
          </cell>
        </row>
        <row r="174">
          <cell r="R174">
            <v>171</v>
          </cell>
          <cell r="S174">
            <v>7</v>
          </cell>
        </row>
        <row r="175">
          <cell r="R175">
            <v>172</v>
          </cell>
          <cell r="S175">
            <v>7</v>
          </cell>
        </row>
        <row r="176">
          <cell r="R176">
            <v>173</v>
          </cell>
          <cell r="S176">
            <v>7</v>
          </cell>
        </row>
        <row r="177">
          <cell r="R177">
            <v>174</v>
          </cell>
          <cell r="S177">
            <v>7</v>
          </cell>
        </row>
        <row r="178">
          <cell r="R178">
            <v>175</v>
          </cell>
          <cell r="S178">
            <v>7</v>
          </cell>
        </row>
        <row r="179">
          <cell r="R179">
            <v>176</v>
          </cell>
          <cell r="S179">
            <v>8</v>
          </cell>
        </row>
        <row r="180">
          <cell r="R180">
            <v>177</v>
          </cell>
          <cell r="S180">
            <v>8</v>
          </cell>
        </row>
        <row r="181">
          <cell r="R181">
            <v>178</v>
          </cell>
          <cell r="S181">
            <v>8</v>
          </cell>
        </row>
        <row r="182">
          <cell r="R182">
            <v>179</v>
          </cell>
          <cell r="S182">
            <v>8</v>
          </cell>
        </row>
        <row r="183">
          <cell r="R183">
            <v>180</v>
          </cell>
          <cell r="S183">
            <v>8</v>
          </cell>
        </row>
        <row r="184">
          <cell r="R184">
            <v>181</v>
          </cell>
          <cell r="S184">
            <v>8</v>
          </cell>
        </row>
        <row r="185">
          <cell r="R185">
            <v>182</v>
          </cell>
          <cell r="S185">
            <v>8</v>
          </cell>
        </row>
        <row r="186">
          <cell r="R186">
            <v>183</v>
          </cell>
          <cell r="S186">
            <v>8</v>
          </cell>
        </row>
        <row r="187">
          <cell r="R187">
            <v>184</v>
          </cell>
          <cell r="S187">
            <v>8</v>
          </cell>
        </row>
        <row r="188">
          <cell r="R188">
            <v>185</v>
          </cell>
          <cell r="S188">
            <v>8</v>
          </cell>
        </row>
        <row r="189">
          <cell r="R189">
            <v>186</v>
          </cell>
          <cell r="S189">
            <v>8</v>
          </cell>
        </row>
        <row r="190">
          <cell r="R190">
            <v>187</v>
          </cell>
          <cell r="S190">
            <v>8</v>
          </cell>
        </row>
        <row r="191">
          <cell r="R191">
            <v>188</v>
          </cell>
          <cell r="S191">
            <v>8</v>
          </cell>
        </row>
        <row r="192">
          <cell r="R192">
            <v>189</v>
          </cell>
          <cell r="S192">
            <v>8</v>
          </cell>
        </row>
        <row r="193">
          <cell r="R193">
            <v>190</v>
          </cell>
          <cell r="S193">
            <v>8</v>
          </cell>
        </row>
        <row r="194">
          <cell r="R194">
            <v>191</v>
          </cell>
          <cell r="S194">
            <v>8</v>
          </cell>
        </row>
        <row r="195">
          <cell r="R195">
            <v>192</v>
          </cell>
          <cell r="S195">
            <v>8</v>
          </cell>
        </row>
        <row r="196">
          <cell r="R196">
            <v>193</v>
          </cell>
          <cell r="S196">
            <v>8</v>
          </cell>
        </row>
        <row r="197">
          <cell r="R197">
            <v>194</v>
          </cell>
          <cell r="S197">
            <v>8</v>
          </cell>
        </row>
        <row r="198">
          <cell r="R198">
            <v>195</v>
          </cell>
          <cell r="S198">
            <v>8</v>
          </cell>
        </row>
        <row r="199">
          <cell r="R199">
            <v>196</v>
          </cell>
          <cell r="S199">
            <v>8</v>
          </cell>
        </row>
        <row r="200">
          <cell r="R200">
            <v>197</v>
          </cell>
          <cell r="S200">
            <v>8</v>
          </cell>
        </row>
        <row r="201">
          <cell r="R201">
            <v>198</v>
          </cell>
          <cell r="S201">
            <v>8</v>
          </cell>
        </row>
        <row r="202">
          <cell r="R202">
            <v>199</v>
          </cell>
          <cell r="S202">
            <v>8</v>
          </cell>
        </row>
        <row r="203">
          <cell r="R203">
            <v>200</v>
          </cell>
          <cell r="S203">
            <v>8</v>
          </cell>
        </row>
        <row r="204">
          <cell r="R204">
            <v>201</v>
          </cell>
          <cell r="S204">
            <v>9</v>
          </cell>
        </row>
        <row r="205">
          <cell r="R205">
            <v>202</v>
          </cell>
          <cell r="S205">
            <v>9</v>
          </cell>
        </row>
        <row r="206">
          <cell r="R206">
            <v>203</v>
          </cell>
          <cell r="S206">
            <v>9</v>
          </cell>
        </row>
        <row r="207">
          <cell r="R207">
            <v>204</v>
          </cell>
          <cell r="S207">
            <v>9</v>
          </cell>
        </row>
        <row r="208">
          <cell r="R208">
            <v>205</v>
          </cell>
          <cell r="S208">
            <v>9</v>
          </cell>
        </row>
        <row r="209">
          <cell r="R209">
            <v>206</v>
          </cell>
          <cell r="S209">
            <v>9</v>
          </cell>
        </row>
        <row r="210">
          <cell r="R210">
            <v>207</v>
          </cell>
          <cell r="S210">
            <v>9</v>
          </cell>
        </row>
        <row r="211">
          <cell r="R211">
            <v>208</v>
          </cell>
          <cell r="S211">
            <v>9</v>
          </cell>
        </row>
        <row r="212">
          <cell r="R212">
            <v>209</v>
          </cell>
          <cell r="S212">
            <v>9</v>
          </cell>
        </row>
        <row r="213">
          <cell r="R213">
            <v>210</v>
          </cell>
          <cell r="S213">
            <v>9</v>
          </cell>
        </row>
        <row r="214">
          <cell r="R214">
            <v>211</v>
          </cell>
          <cell r="S214">
            <v>9</v>
          </cell>
        </row>
        <row r="215">
          <cell r="R215">
            <v>212</v>
          </cell>
          <cell r="S215">
            <v>9</v>
          </cell>
        </row>
        <row r="216">
          <cell r="R216">
            <v>213</v>
          </cell>
          <cell r="S216">
            <v>9</v>
          </cell>
        </row>
        <row r="217">
          <cell r="R217">
            <v>214</v>
          </cell>
          <cell r="S217">
            <v>9</v>
          </cell>
        </row>
        <row r="218">
          <cell r="R218">
            <v>215</v>
          </cell>
          <cell r="S218">
            <v>9</v>
          </cell>
        </row>
        <row r="219">
          <cell r="R219">
            <v>216</v>
          </cell>
          <cell r="S219">
            <v>9</v>
          </cell>
        </row>
        <row r="220">
          <cell r="R220">
            <v>217</v>
          </cell>
          <cell r="S220">
            <v>9</v>
          </cell>
        </row>
        <row r="221">
          <cell r="R221">
            <v>218</v>
          </cell>
          <cell r="S221">
            <v>9</v>
          </cell>
        </row>
        <row r="222">
          <cell r="R222">
            <v>219</v>
          </cell>
          <cell r="S222">
            <v>9</v>
          </cell>
        </row>
        <row r="223">
          <cell r="R223">
            <v>220</v>
          </cell>
          <cell r="S223">
            <v>9</v>
          </cell>
        </row>
        <row r="224">
          <cell r="R224">
            <v>221</v>
          </cell>
          <cell r="S224">
            <v>9</v>
          </cell>
        </row>
        <row r="225">
          <cell r="R225">
            <v>222</v>
          </cell>
          <cell r="S225">
            <v>9</v>
          </cell>
        </row>
        <row r="226">
          <cell r="R226">
            <v>223</v>
          </cell>
          <cell r="S226">
            <v>9</v>
          </cell>
        </row>
        <row r="227">
          <cell r="R227">
            <v>224</v>
          </cell>
          <cell r="S227">
            <v>9</v>
          </cell>
        </row>
        <row r="228">
          <cell r="R228">
            <v>225</v>
          </cell>
          <cell r="S228">
            <v>9</v>
          </cell>
        </row>
        <row r="229">
          <cell r="R229">
            <v>226</v>
          </cell>
          <cell r="S229">
            <v>10</v>
          </cell>
        </row>
        <row r="230">
          <cell r="R230">
            <v>227</v>
          </cell>
          <cell r="S230">
            <v>10</v>
          </cell>
        </row>
        <row r="231">
          <cell r="R231">
            <v>228</v>
          </cell>
          <cell r="S231">
            <v>10</v>
          </cell>
        </row>
        <row r="232">
          <cell r="R232">
            <v>229</v>
          </cell>
          <cell r="S232">
            <v>10</v>
          </cell>
        </row>
        <row r="233">
          <cell r="R233">
            <v>230</v>
          </cell>
          <cell r="S233">
            <v>10</v>
          </cell>
        </row>
        <row r="234">
          <cell r="R234">
            <v>231</v>
          </cell>
          <cell r="S234">
            <v>10</v>
          </cell>
        </row>
        <row r="235">
          <cell r="R235">
            <v>232</v>
          </cell>
          <cell r="S235">
            <v>10</v>
          </cell>
        </row>
        <row r="236">
          <cell r="R236">
            <v>233</v>
          </cell>
          <cell r="S236">
            <v>10</v>
          </cell>
        </row>
        <row r="237">
          <cell r="R237">
            <v>234</v>
          </cell>
          <cell r="S237">
            <v>10</v>
          </cell>
        </row>
        <row r="238">
          <cell r="R238">
            <v>235</v>
          </cell>
          <cell r="S238">
            <v>10</v>
          </cell>
        </row>
        <row r="239">
          <cell r="R239">
            <v>236</v>
          </cell>
          <cell r="S239">
            <v>10</v>
          </cell>
        </row>
        <row r="240">
          <cell r="R240">
            <v>237</v>
          </cell>
          <cell r="S240">
            <v>10</v>
          </cell>
        </row>
        <row r="241">
          <cell r="R241">
            <v>238</v>
          </cell>
          <cell r="S241">
            <v>10</v>
          </cell>
        </row>
        <row r="242">
          <cell r="R242">
            <v>239</v>
          </cell>
          <cell r="S242">
            <v>10</v>
          </cell>
        </row>
        <row r="243">
          <cell r="R243">
            <v>240</v>
          </cell>
          <cell r="S243">
            <v>10</v>
          </cell>
        </row>
        <row r="244">
          <cell r="R244">
            <v>241</v>
          </cell>
          <cell r="S244">
            <v>10</v>
          </cell>
        </row>
        <row r="245">
          <cell r="R245">
            <v>242</v>
          </cell>
          <cell r="S245">
            <v>10</v>
          </cell>
        </row>
        <row r="246">
          <cell r="R246">
            <v>243</v>
          </cell>
          <cell r="S246">
            <v>10</v>
          </cell>
        </row>
        <row r="247">
          <cell r="R247">
            <v>244</v>
          </cell>
          <cell r="S247">
            <v>10</v>
          </cell>
        </row>
        <row r="248">
          <cell r="R248">
            <v>245</v>
          </cell>
          <cell r="S248">
            <v>10</v>
          </cell>
        </row>
        <row r="249">
          <cell r="R249">
            <v>246</v>
          </cell>
          <cell r="S249">
            <v>10</v>
          </cell>
        </row>
        <row r="250">
          <cell r="R250">
            <v>247</v>
          </cell>
          <cell r="S250">
            <v>10</v>
          </cell>
        </row>
        <row r="251">
          <cell r="R251">
            <v>248</v>
          </cell>
          <cell r="S251">
            <v>10</v>
          </cell>
        </row>
        <row r="252">
          <cell r="R252">
            <v>249</v>
          </cell>
          <cell r="S252">
            <v>10</v>
          </cell>
        </row>
        <row r="253">
          <cell r="R253">
            <v>250</v>
          </cell>
          <cell r="S253">
            <v>10</v>
          </cell>
        </row>
        <row r="254">
          <cell r="R254">
            <v>251</v>
          </cell>
          <cell r="S254">
            <v>11</v>
          </cell>
        </row>
        <row r="255">
          <cell r="R255">
            <v>252</v>
          </cell>
          <cell r="S255">
            <v>11</v>
          </cell>
        </row>
        <row r="256">
          <cell r="R256">
            <v>253</v>
          </cell>
          <cell r="S256">
            <v>11</v>
          </cell>
        </row>
        <row r="257">
          <cell r="R257">
            <v>254</v>
          </cell>
          <cell r="S257">
            <v>11</v>
          </cell>
        </row>
        <row r="258">
          <cell r="R258">
            <v>255</v>
          </cell>
          <cell r="S258">
            <v>11</v>
          </cell>
        </row>
        <row r="259">
          <cell r="R259">
            <v>256</v>
          </cell>
          <cell r="S259">
            <v>11</v>
          </cell>
        </row>
        <row r="260">
          <cell r="R260">
            <v>257</v>
          </cell>
          <cell r="S260">
            <v>11</v>
          </cell>
        </row>
        <row r="261">
          <cell r="R261">
            <v>258</v>
          </cell>
          <cell r="S261">
            <v>11</v>
          </cell>
        </row>
        <row r="262">
          <cell r="R262">
            <v>259</v>
          </cell>
          <cell r="S262">
            <v>11</v>
          </cell>
        </row>
        <row r="263">
          <cell r="R263">
            <v>260</v>
          </cell>
          <cell r="S263">
            <v>11</v>
          </cell>
        </row>
        <row r="264">
          <cell r="R264">
            <v>261</v>
          </cell>
          <cell r="S264">
            <v>11</v>
          </cell>
        </row>
        <row r="265">
          <cell r="R265">
            <v>262</v>
          </cell>
          <cell r="S265">
            <v>11</v>
          </cell>
        </row>
        <row r="266">
          <cell r="R266">
            <v>263</v>
          </cell>
          <cell r="S266">
            <v>11</v>
          </cell>
        </row>
        <row r="267">
          <cell r="R267">
            <v>264</v>
          </cell>
          <cell r="S267">
            <v>11</v>
          </cell>
        </row>
        <row r="268">
          <cell r="R268">
            <v>265</v>
          </cell>
          <cell r="S268">
            <v>11</v>
          </cell>
        </row>
        <row r="269">
          <cell r="R269">
            <v>266</v>
          </cell>
          <cell r="S269">
            <v>11</v>
          </cell>
        </row>
        <row r="270">
          <cell r="R270">
            <v>267</v>
          </cell>
          <cell r="S270">
            <v>11</v>
          </cell>
        </row>
        <row r="271">
          <cell r="R271">
            <v>268</v>
          </cell>
          <cell r="S271">
            <v>11</v>
          </cell>
        </row>
        <row r="272">
          <cell r="R272">
            <v>269</v>
          </cell>
          <cell r="S272">
            <v>11</v>
          </cell>
        </row>
        <row r="273">
          <cell r="R273">
            <v>270</v>
          </cell>
          <cell r="S273">
            <v>11</v>
          </cell>
        </row>
        <row r="274">
          <cell r="R274">
            <v>271</v>
          </cell>
          <cell r="S274">
            <v>11</v>
          </cell>
        </row>
        <row r="275">
          <cell r="R275">
            <v>272</v>
          </cell>
          <cell r="S275">
            <v>11</v>
          </cell>
        </row>
        <row r="276">
          <cell r="R276">
            <v>273</v>
          </cell>
          <cell r="S276">
            <v>11</v>
          </cell>
        </row>
        <row r="277">
          <cell r="R277">
            <v>274</v>
          </cell>
          <cell r="S277">
            <v>11</v>
          </cell>
        </row>
        <row r="278">
          <cell r="R278">
            <v>275</v>
          </cell>
          <cell r="S278">
            <v>11</v>
          </cell>
        </row>
        <row r="279">
          <cell r="R279">
            <v>276</v>
          </cell>
          <cell r="S279">
            <v>12</v>
          </cell>
        </row>
        <row r="280">
          <cell r="R280">
            <v>277</v>
          </cell>
          <cell r="S280">
            <v>12</v>
          </cell>
        </row>
        <row r="281">
          <cell r="R281">
            <v>278</v>
          </cell>
          <cell r="S281">
            <v>12</v>
          </cell>
        </row>
        <row r="282">
          <cell r="R282">
            <v>279</v>
          </cell>
          <cell r="S282">
            <v>12</v>
          </cell>
        </row>
        <row r="283">
          <cell r="R283">
            <v>280</v>
          </cell>
          <cell r="S283">
            <v>12</v>
          </cell>
        </row>
        <row r="284">
          <cell r="R284">
            <v>281</v>
          </cell>
          <cell r="S284">
            <v>12</v>
          </cell>
        </row>
        <row r="285">
          <cell r="R285">
            <v>282</v>
          </cell>
          <cell r="S285">
            <v>12</v>
          </cell>
        </row>
        <row r="286">
          <cell r="R286">
            <v>283</v>
          </cell>
          <cell r="S286">
            <v>12</v>
          </cell>
        </row>
        <row r="287">
          <cell r="R287">
            <v>284</v>
          </cell>
          <cell r="S287">
            <v>12</v>
          </cell>
        </row>
        <row r="288">
          <cell r="R288">
            <v>285</v>
          </cell>
          <cell r="S288">
            <v>12</v>
          </cell>
        </row>
        <row r="289">
          <cell r="R289">
            <v>286</v>
          </cell>
          <cell r="S289">
            <v>12</v>
          </cell>
        </row>
        <row r="290">
          <cell r="R290">
            <v>287</v>
          </cell>
          <cell r="S290">
            <v>12</v>
          </cell>
        </row>
        <row r="291">
          <cell r="R291">
            <v>288</v>
          </cell>
          <cell r="S291">
            <v>12</v>
          </cell>
        </row>
        <row r="292">
          <cell r="R292">
            <v>289</v>
          </cell>
          <cell r="S292">
            <v>12</v>
          </cell>
        </row>
        <row r="293">
          <cell r="R293">
            <v>290</v>
          </cell>
          <cell r="S293">
            <v>12</v>
          </cell>
        </row>
        <row r="294">
          <cell r="R294">
            <v>291</v>
          </cell>
          <cell r="S294">
            <v>12</v>
          </cell>
        </row>
        <row r="295">
          <cell r="R295">
            <v>292</v>
          </cell>
          <cell r="S295">
            <v>12</v>
          </cell>
        </row>
        <row r="296">
          <cell r="R296">
            <v>293</v>
          </cell>
          <cell r="S296">
            <v>12</v>
          </cell>
        </row>
        <row r="297">
          <cell r="R297">
            <v>294</v>
          </cell>
          <cell r="S297">
            <v>12</v>
          </cell>
        </row>
        <row r="298">
          <cell r="R298">
            <v>295</v>
          </cell>
          <cell r="S298">
            <v>12</v>
          </cell>
        </row>
        <row r="299">
          <cell r="R299">
            <v>296</v>
          </cell>
          <cell r="S299">
            <v>12</v>
          </cell>
        </row>
        <row r="300">
          <cell r="R300">
            <v>297</v>
          </cell>
          <cell r="S300">
            <v>12</v>
          </cell>
        </row>
        <row r="301">
          <cell r="R301">
            <v>298</v>
          </cell>
          <cell r="S301">
            <v>12</v>
          </cell>
        </row>
        <row r="302">
          <cell r="R302">
            <v>299</v>
          </cell>
          <cell r="S302">
            <v>12</v>
          </cell>
        </row>
        <row r="303">
          <cell r="R303">
            <v>300</v>
          </cell>
          <cell r="S303">
            <v>12</v>
          </cell>
        </row>
        <row r="304">
          <cell r="R304">
            <v>301</v>
          </cell>
          <cell r="S304">
            <v>13</v>
          </cell>
        </row>
        <row r="305">
          <cell r="R305">
            <v>302</v>
          </cell>
          <cell r="S305">
            <v>13</v>
          </cell>
        </row>
        <row r="306">
          <cell r="R306">
            <v>303</v>
          </cell>
          <cell r="S306">
            <v>13</v>
          </cell>
        </row>
        <row r="307">
          <cell r="R307">
            <v>304</v>
          </cell>
          <cell r="S307">
            <v>13</v>
          </cell>
        </row>
        <row r="308">
          <cell r="R308">
            <v>305</v>
          </cell>
          <cell r="S308">
            <v>13</v>
          </cell>
        </row>
        <row r="309">
          <cell r="R309">
            <v>306</v>
          </cell>
          <cell r="S309">
            <v>13</v>
          </cell>
        </row>
        <row r="310">
          <cell r="R310">
            <v>307</v>
          </cell>
          <cell r="S310">
            <v>13</v>
          </cell>
        </row>
        <row r="311">
          <cell r="R311">
            <v>308</v>
          </cell>
          <cell r="S311">
            <v>13</v>
          </cell>
        </row>
        <row r="312">
          <cell r="R312">
            <v>309</v>
          </cell>
          <cell r="S312">
            <v>13</v>
          </cell>
        </row>
        <row r="313">
          <cell r="R313">
            <v>310</v>
          </cell>
          <cell r="S313">
            <v>13</v>
          </cell>
        </row>
        <row r="314">
          <cell r="R314">
            <v>311</v>
          </cell>
          <cell r="S314">
            <v>13</v>
          </cell>
        </row>
        <row r="315">
          <cell r="R315">
            <v>312</v>
          </cell>
          <cell r="S315">
            <v>13</v>
          </cell>
        </row>
        <row r="316">
          <cell r="R316">
            <v>313</v>
          </cell>
          <cell r="S316">
            <v>13</v>
          </cell>
        </row>
        <row r="317">
          <cell r="R317">
            <v>314</v>
          </cell>
          <cell r="S317">
            <v>13</v>
          </cell>
        </row>
        <row r="318">
          <cell r="R318">
            <v>315</v>
          </cell>
          <cell r="S318">
            <v>13</v>
          </cell>
        </row>
        <row r="319">
          <cell r="R319">
            <v>316</v>
          </cell>
          <cell r="S319">
            <v>13</v>
          </cell>
        </row>
        <row r="320">
          <cell r="R320">
            <v>317</v>
          </cell>
          <cell r="S320">
            <v>13</v>
          </cell>
        </row>
        <row r="321">
          <cell r="R321">
            <v>318</v>
          </cell>
          <cell r="S321">
            <v>13</v>
          </cell>
        </row>
        <row r="322">
          <cell r="R322">
            <v>319</v>
          </cell>
          <cell r="S322">
            <v>13</v>
          </cell>
        </row>
        <row r="323">
          <cell r="R323">
            <v>320</v>
          </cell>
          <cell r="S323">
            <v>13</v>
          </cell>
        </row>
        <row r="324">
          <cell r="R324">
            <v>321</v>
          </cell>
          <cell r="S324">
            <v>13</v>
          </cell>
        </row>
        <row r="325">
          <cell r="R325">
            <v>322</v>
          </cell>
          <cell r="S325">
            <v>13</v>
          </cell>
        </row>
        <row r="326">
          <cell r="R326">
            <v>323</v>
          </cell>
          <cell r="S326">
            <v>13</v>
          </cell>
        </row>
        <row r="327">
          <cell r="R327">
            <v>324</v>
          </cell>
          <cell r="S327">
            <v>13</v>
          </cell>
        </row>
        <row r="328">
          <cell r="R328">
            <v>325</v>
          </cell>
          <cell r="S328">
            <v>13</v>
          </cell>
        </row>
        <row r="329">
          <cell r="R329">
            <v>326</v>
          </cell>
          <cell r="S329">
            <v>14</v>
          </cell>
        </row>
        <row r="330">
          <cell r="R330">
            <v>327</v>
          </cell>
          <cell r="S330">
            <v>14</v>
          </cell>
        </row>
        <row r="331">
          <cell r="R331">
            <v>328</v>
          </cell>
          <cell r="S331">
            <v>14</v>
          </cell>
        </row>
        <row r="332">
          <cell r="R332">
            <v>329</v>
          </cell>
          <cell r="S332">
            <v>14</v>
          </cell>
        </row>
        <row r="333">
          <cell r="R333">
            <v>330</v>
          </cell>
          <cell r="S333">
            <v>14</v>
          </cell>
        </row>
        <row r="334">
          <cell r="R334">
            <v>331</v>
          </cell>
          <cell r="S334">
            <v>14</v>
          </cell>
        </row>
        <row r="335">
          <cell r="R335">
            <v>332</v>
          </cell>
          <cell r="S335">
            <v>14</v>
          </cell>
        </row>
        <row r="336">
          <cell r="R336">
            <v>333</v>
          </cell>
          <cell r="S336">
            <v>14</v>
          </cell>
        </row>
        <row r="337">
          <cell r="R337">
            <v>334</v>
          </cell>
          <cell r="S337">
            <v>14</v>
          </cell>
        </row>
        <row r="338">
          <cell r="R338">
            <v>335</v>
          </cell>
          <cell r="S338">
            <v>14</v>
          </cell>
        </row>
        <row r="339">
          <cell r="R339">
            <v>336</v>
          </cell>
          <cell r="S339">
            <v>14</v>
          </cell>
        </row>
        <row r="340">
          <cell r="R340">
            <v>337</v>
          </cell>
          <cell r="S340">
            <v>14</v>
          </cell>
        </row>
        <row r="341">
          <cell r="R341">
            <v>338</v>
          </cell>
          <cell r="S341">
            <v>14</v>
          </cell>
        </row>
        <row r="342">
          <cell r="R342">
            <v>339</v>
          </cell>
          <cell r="S342">
            <v>14</v>
          </cell>
        </row>
        <row r="343">
          <cell r="R343">
            <v>340</v>
          </cell>
          <cell r="S343">
            <v>14</v>
          </cell>
        </row>
        <row r="344">
          <cell r="R344">
            <v>341</v>
          </cell>
          <cell r="S344">
            <v>14</v>
          </cell>
        </row>
        <row r="345">
          <cell r="R345">
            <v>342</v>
          </cell>
          <cell r="S345">
            <v>14</v>
          </cell>
        </row>
        <row r="346">
          <cell r="R346">
            <v>343</v>
          </cell>
          <cell r="S346">
            <v>14</v>
          </cell>
        </row>
        <row r="347">
          <cell r="R347">
            <v>344</v>
          </cell>
          <cell r="S347">
            <v>14</v>
          </cell>
        </row>
        <row r="348">
          <cell r="R348">
            <v>345</v>
          </cell>
          <cell r="S348">
            <v>14</v>
          </cell>
        </row>
        <row r="349">
          <cell r="R349">
            <v>346</v>
          </cell>
          <cell r="S349">
            <v>14</v>
          </cell>
        </row>
        <row r="350">
          <cell r="R350">
            <v>347</v>
          </cell>
          <cell r="S350">
            <v>14</v>
          </cell>
        </row>
        <row r="351">
          <cell r="R351">
            <v>348</v>
          </cell>
          <cell r="S351">
            <v>14</v>
          </cell>
        </row>
        <row r="352">
          <cell r="R352">
            <v>349</v>
          </cell>
          <cell r="S352">
            <v>14</v>
          </cell>
        </row>
        <row r="353">
          <cell r="R353">
            <v>350</v>
          </cell>
          <cell r="S353">
            <v>14</v>
          </cell>
        </row>
        <row r="354">
          <cell r="R354">
            <v>351</v>
          </cell>
          <cell r="S354">
            <v>15</v>
          </cell>
        </row>
        <row r="355">
          <cell r="R355">
            <v>352</v>
          </cell>
          <cell r="S355">
            <v>15</v>
          </cell>
        </row>
        <row r="356">
          <cell r="R356">
            <v>353</v>
          </cell>
          <cell r="S356">
            <v>15</v>
          </cell>
        </row>
        <row r="357">
          <cell r="R357">
            <v>354</v>
          </cell>
          <cell r="S357">
            <v>15</v>
          </cell>
        </row>
        <row r="358">
          <cell r="R358">
            <v>355</v>
          </cell>
          <cell r="S358">
            <v>15</v>
          </cell>
        </row>
        <row r="359">
          <cell r="R359">
            <v>356</v>
          </cell>
          <cell r="S359">
            <v>15</v>
          </cell>
        </row>
        <row r="360">
          <cell r="R360">
            <v>357</v>
          </cell>
          <cell r="S360">
            <v>15</v>
          </cell>
        </row>
        <row r="361">
          <cell r="R361">
            <v>358</v>
          </cell>
          <cell r="S361">
            <v>15</v>
          </cell>
        </row>
        <row r="362">
          <cell r="R362">
            <v>359</v>
          </cell>
          <cell r="S362">
            <v>15</v>
          </cell>
        </row>
        <row r="363">
          <cell r="R363">
            <v>360</v>
          </cell>
          <cell r="S363">
            <v>15</v>
          </cell>
        </row>
        <row r="364">
          <cell r="R364">
            <v>361</v>
          </cell>
          <cell r="S364">
            <v>15</v>
          </cell>
        </row>
        <row r="365">
          <cell r="R365">
            <v>362</v>
          </cell>
          <cell r="S365">
            <v>15</v>
          </cell>
        </row>
        <row r="366">
          <cell r="R366">
            <v>363</v>
          </cell>
          <cell r="S366">
            <v>15</v>
          </cell>
        </row>
        <row r="367">
          <cell r="R367">
            <v>364</v>
          </cell>
          <cell r="S367">
            <v>15</v>
          </cell>
        </row>
        <row r="368">
          <cell r="R368">
            <v>365</v>
          </cell>
          <cell r="S368">
            <v>15</v>
          </cell>
        </row>
        <row r="369">
          <cell r="R369">
            <v>366</v>
          </cell>
          <cell r="S369">
            <v>15</v>
          </cell>
        </row>
        <row r="370">
          <cell r="R370">
            <v>367</v>
          </cell>
          <cell r="S370">
            <v>15</v>
          </cell>
        </row>
        <row r="371">
          <cell r="R371">
            <v>368</v>
          </cell>
          <cell r="S371">
            <v>15</v>
          </cell>
        </row>
        <row r="372">
          <cell r="R372">
            <v>369</v>
          </cell>
          <cell r="S372">
            <v>15</v>
          </cell>
        </row>
        <row r="373">
          <cell r="R373">
            <v>370</v>
          </cell>
          <cell r="S373">
            <v>15</v>
          </cell>
        </row>
        <row r="374">
          <cell r="R374">
            <v>371</v>
          </cell>
          <cell r="S374">
            <v>15</v>
          </cell>
        </row>
        <row r="375">
          <cell r="R375">
            <v>372</v>
          </cell>
          <cell r="S375">
            <v>15</v>
          </cell>
        </row>
        <row r="376">
          <cell r="R376">
            <v>373</v>
          </cell>
          <cell r="S376">
            <v>15</v>
          </cell>
        </row>
        <row r="377">
          <cell r="R377">
            <v>374</v>
          </cell>
          <cell r="S377">
            <v>15</v>
          </cell>
        </row>
        <row r="378">
          <cell r="R378">
            <v>375</v>
          </cell>
          <cell r="S378">
            <v>15</v>
          </cell>
        </row>
        <row r="379">
          <cell r="R379">
            <v>376</v>
          </cell>
          <cell r="S379">
            <v>16</v>
          </cell>
        </row>
        <row r="380">
          <cell r="R380">
            <v>377</v>
          </cell>
          <cell r="S380">
            <v>16</v>
          </cell>
        </row>
        <row r="381">
          <cell r="R381">
            <v>378</v>
          </cell>
          <cell r="S381">
            <v>16</v>
          </cell>
        </row>
        <row r="382">
          <cell r="R382">
            <v>379</v>
          </cell>
          <cell r="S382">
            <v>16</v>
          </cell>
        </row>
        <row r="383">
          <cell r="R383">
            <v>380</v>
          </cell>
          <cell r="S383">
            <v>16</v>
          </cell>
        </row>
        <row r="384">
          <cell r="R384">
            <v>381</v>
          </cell>
          <cell r="S384">
            <v>16</v>
          </cell>
        </row>
        <row r="385">
          <cell r="R385">
            <v>382</v>
          </cell>
          <cell r="S385">
            <v>16</v>
          </cell>
        </row>
        <row r="386">
          <cell r="R386">
            <v>383</v>
          </cell>
          <cell r="S386">
            <v>16</v>
          </cell>
        </row>
        <row r="387">
          <cell r="R387">
            <v>384</v>
          </cell>
          <cell r="S387">
            <v>16</v>
          </cell>
        </row>
        <row r="388">
          <cell r="R388">
            <v>385</v>
          </cell>
          <cell r="S388">
            <v>16</v>
          </cell>
        </row>
        <row r="389">
          <cell r="R389">
            <v>386</v>
          </cell>
          <cell r="S389">
            <v>16</v>
          </cell>
        </row>
        <row r="390">
          <cell r="R390">
            <v>387</v>
          </cell>
          <cell r="S390">
            <v>16</v>
          </cell>
        </row>
        <row r="391">
          <cell r="R391">
            <v>388</v>
          </cell>
          <cell r="S391">
            <v>16</v>
          </cell>
        </row>
        <row r="392">
          <cell r="R392">
            <v>389</v>
          </cell>
          <cell r="S392">
            <v>16</v>
          </cell>
        </row>
        <row r="393">
          <cell r="R393">
            <v>390</v>
          </cell>
          <cell r="S393">
            <v>16</v>
          </cell>
        </row>
        <row r="394">
          <cell r="R394">
            <v>391</v>
          </cell>
          <cell r="S394">
            <v>16</v>
          </cell>
        </row>
        <row r="395">
          <cell r="R395">
            <v>392</v>
          </cell>
          <cell r="S395">
            <v>16</v>
          </cell>
        </row>
        <row r="396">
          <cell r="R396">
            <v>393</v>
          </cell>
          <cell r="S396">
            <v>16</v>
          </cell>
        </row>
        <row r="397">
          <cell r="R397">
            <v>394</v>
          </cell>
          <cell r="S397">
            <v>16</v>
          </cell>
        </row>
        <row r="398">
          <cell r="R398">
            <v>395</v>
          </cell>
          <cell r="S398">
            <v>16</v>
          </cell>
        </row>
        <row r="399">
          <cell r="R399">
            <v>396</v>
          </cell>
          <cell r="S399">
            <v>16</v>
          </cell>
        </row>
        <row r="400">
          <cell r="R400">
            <v>397</v>
          </cell>
          <cell r="S400">
            <v>16</v>
          </cell>
        </row>
        <row r="401">
          <cell r="R401">
            <v>398</v>
          </cell>
          <cell r="S401">
            <v>16</v>
          </cell>
        </row>
        <row r="402">
          <cell r="R402">
            <v>399</v>
          </cell>
          <cell r="S402">
            <v>16</v>
          </cell>
        </row>
        <row r="403">
          <cell r="R403">
            <v>400</v>
          </cell>
          <cell r="S403">
            <v>16</v>
          </cell>
        </row>
        <row r="404">
          <cell r="R404">
            <v>401</v>
          </cell>
          <cell r="S404">
            <v>17</v>
          </cell>
        </row>
        <row r="405">
          <cell r="R405">
            <v>402</v>
          </cell>
          <cell r="S405">
            <v>17</v>
          </cell>
        </row>
        <row r="406">
          <cell r="R406">
            <v>403</v>
          </cell>
          <cell r="S406">
            <v>17</v>
          </cell>
        </row>
        <row r="407">
          <cell r="R407">
            <v>404</v>
          </cell>
          <cell r="S407">
            <v>17</v>
          </cell>
        </row>
        <row r="408">
          <cell r="R408">
            <v>405</v>
          </cell>
          <cell r="S408">
            <v>17</v>
          </cell>
        </row>
        <row r="409">
          <cell r="R409">
            <v>406</v>
          </cell>
          <cell r="S409">
            <v>17</v>
          </cell>
        </row>
        <row r="410">
          <cell r="R410">
            <v>407</v>
          </cell>
          <cell r="S410">
            <v>17</v>
          </cell>
        </row>
        <row r="411">
          <cell r="R411">
            <v>408</v>
          </cell>
          <cell r="S411">
            <v>17</v>
          </cell>
        </row>
        <row r="412">
          <cell r="R412">
            <v>409</v>
          </cell>
          <cell r="S412">
            <v>17</v>
          </cell>
        </row>
        <row r="413">
          <cell r="R413">
            <v>410</v>
          </cell>
          <cell r="S413">
            <v>17</v>
          </cell>
        </row>
        <row r="414">
          <cell r="R414">
            <v>411</v>
          </cell>
          <cell r="S414">
            <v>17</v>
          </cell>
        </row>
        <row r="415">
          <cell r="R415">
            <v>412</v>
          </cell>
          <cell r="S415">
            <v>17</v>
          </cell>
        </row>
        <row r="416">
          <cell r="R416">
            <v>413</v>
          </cell>
          <cell r="S416">
            <v>17</v>
          </cell>
        </row>
        <row r="417">
          <cell r="R417">
            <v>414</v>
          </cell>
          <cell r="S417">
            <v>17</v>
          </cell>
        </row>
        <row r="418">
          <cell r="R418">
            <v>415</v>
          </cell>
          <cell r="S418">
            <v>17</v>
          </cell>
        </row>
        <row r="419">
          <cell r="R419">
            <v>416</v>
          </cell>
          <cell r="S419">
            <v>17</v>
          </cell>
        </row>
        <row r="420">
          <cell r="R420">
            <v>417</v>
          </cell>
          <cell r="S420">
            <v>17</v>
          </cell>
        </row>
        <row r="421">
          <cell r="R421">
            <v>418</v>
          </cell>
          <cell r="S421">
            <v>17</v>
          </cell>
        </row>
        <row r="422">
          <cell r="R422">
            <v>419</v>
          </cell>
          <cell r="S422">
            <v>17</v>
          </cell>
        </row>
        <row r="423">
          <cell r="R423">
            <v>420</v>
          </cell>
          <cell r="S423">
            <v>17</v>
          </cell>
        </row>
        <row r="424">
          <cell r="R424">
            <v>421</v>
          </cell>
          <cell r="S424">
            <v>17</v>
          </cell>
        </row>
        <row r="425">
          <cell r="R425">
            <v>422</v>
          </cell>
          <cell r="S425">
            <v>17</v>
          </cell>
        </row>
        <row r="426">
          <cell r="R426">
            <v>423</v>
          </cell>
          <cell r="S426">
            <v>17</v>
          </cell>
        </row>
        <row r="427">
          <cell r="R427">
            <v>424</v>
          </cell>
          <cell r="S427">
            <v>17</v>
          </cell>
        </row>
        <row r="428">
          <cell r="R428">
            <v>425</v>
          </cell>
          <cell r="S428">
            <v>17</v>
          </cell>
        </row>
        <row r="429">
          <cell r="R429">
            <v>426</v>
          </cell>
          <cell r="S429">
            <v>18</v>
          </cell>
        </row>
        <row r="430">
          <cell r="R430">
            <v>427</v>
          </cell>
          <cell r="S430">
            <v>18</v>
          </cell>
        </row>
        <row r="431">
          <cell r="R431">
            <v>428</v>
          </cell>
          <cell r="S431">
            <v>18</v>
          </cell>
        </row>
        <row r="432">
          <cell r="R432">
            <v>429</v>
          </cell>
          <cell r="S432">
            <v>18</v>
          </cell>
        </row>
        <row r="433">
          <cell r="R433">
            <v>430</v>
          </cell>
          <cell r="S433">
            <v>18</v>
          </cell>
        </row>
        <row r="434">
          <cell r="R434">
            <v>431</v>
          </cell>
          <cell r="S434">
            <v>18</v>
          </cell>
        </row>
        <row r="435">
          <cell r="R435">
            <v>432</v>
          </cell>
          <cell r="S435">
            <v>18</v>
          </cell>
        </row>
        <row r="436">
          <cell r="R436">
            <v>433</v>
          </cell>
          <cell r="S436">
            <v>18</v>
          </cell>
        </row>
        <row r="437">
          <cell r="R437">
            <v>434</v>
          </cell>
          <cell r="S437">
            <v>18</v>
          </cell>
        </row>
        <row r="438">
          <cell r="R438">
            <v>435</v>
          </cell>
          <cell r="S438">
            <v>18</v>
          </cell>
        </row>
        <row r="439">
          <cell r="R439">
            <v>436</v>
          </cell>
          <cell r="S439">
            <v>18</v>
          </cell>
        </row>
        <row r="440">
          <cell r="R440">
            <v>437</v>
          </cell>
          <cell r="S440">
            <v>18</v>
          </cell>
        </row>
        <row r="441">
          <cell r="R441">
            <v>438</v>
          </cell>
          <cell r="S441">
            <v>18</v>
          </cell>
        </row>
        <row r="442">
          <cell r="R442">
            <v>439</v>
          </cell>
          <cell r="S442">
            <v>18</v>
          </cell>
        </row>
        <row r="443">
          <cell r="R443">
            <v>440</v>
          </cell>
          <cell r="S443">
            <v>18</v>
          </cell>
        </row>
        <row r="444">
          <cell r="R444">
            <v>441</v>
          </cell>
          <cell r="S444">
            <v>18</v>
          </cell>
        </row>
        <row r="445">
          <cell r="R445">
            <v>442</v>
          </cell>
          <cell r="S445">
            <v>18</v>
          </cell>
        </row>
        <row r="446">
          <cell r="R446">
            <v>443</v>
          </cell>
          <cell r="S446">
            <v>18</v>
          </cell>
        </row>
        <row r="447">
          <cell r="R447">
            <v>444</v>
          </cell>
          <cell r="S447">
            <v>18</v>
          </cell>
        </row>
        <row r="448">
          <cell r="R448">
            <v>445</v>
          </cell>
          <cell r="S448">
            <v>18</v>
          </cell>
        </row>
        <row r="449">
          <cell r="R449">
            <v>446</v>
          </cell>
          <cell r="S449">
            <v>18</v>
          </cell>
        </row>
        <row r="450">
          <cell r="R450">
            <v>447</v>
          </cell>
          <cell r="S450">
            <v>18</v>
          </cell>
        </row>
        <row r="451">
          <cell r="R451">
            <v>448</v>
          </cell>
          <cell r="S451">
            <v>18</v>
          </cell>
        </row>
        <row r="452">
          <cell r="R452">
            <v>449</v>
          </cell>
          <cell r="S452">
            <v>18</v>
          </cell>
        </row>
        <row r="453">
          <cell r="R453">
            <v>450</v>
          </cell>
          <cell r="S453">
            <v>18</v>
          </cell>
        </row>
        <row r="454">
          <cell r="R454">
            <v>451</v>
          </cell>
          <cell r="S454">
            <v>19</v>
          </cell>
        </row>
        <row r="455">
          <cell r="R455">
            <v>452</v>
          </cell>
          <cell r="S455">
            <v>19</v>
          </cell>
        </row>
        <row r="456">
          <cell r="R456">
            <v>453</v>
          </cell>
          <cell r="S456">
            <v>19</v>
          </cell>
        </row>
        <row r="457">
          <cell r="R457">
            <v>454</v>
          </cell>
          <cell r="S457">
            <v>19</v>
          </cell>
        </row>
        <row r="458">
          <cell r="R458">
            <v>455</v>
          </cell>
          <cell r="S458">
            <v>19</v>
          </cell>
        </row>
        <row r="459">
          <cell r="R459">
            <v>456</v>
          </cell>
          <cell r="S459">
            <v>19</v>
          </cell>
        </row>
        <row r="460">
          <cell r="R460">
            <v>457</v>
          </cell>
          <cell r="S460">
            <v>19</v>
          </cell>
        </row>
        <row r="461">
          <cell r="R461">
            <v>458</v>
          </cell>
          <cell r="S461">
            <v>19</v>
          </cell>
        </row>
        <row r="462">
          <cell r="R462">
            <v>459</v>
          </cell>
          <cell r="S462">
            <v>19</v>
          </cell>
        </row>
        <row r="463">
          <cell r="R463">
            <v>460</v>
          </cell>
          <cell r="S463">
            <v>19</v>
          </cell>
        </row>
        <row r="464">
          <cell r="R464">
            <v>461</v>
          </cell>
          <cell r="S464">
            <v>19</v>
          </cell>
        </row>
        <row r="465">
          <cell r="R465">
            <v>462</v>
          </cell>
          <cell r="S465">
            <v>19</v>
          </cell>
        </row>
        <row r="466">
          <cell r="R466">
            <v>463</v>
          </cell>
          <cell r="S466">
            <v>19</v>
          </cell>
        </row>
        <row r="467">
          <cell r="R467">
            <v>464</v>
          </cell>
          <cell r="S467">
            <v>19</v>
          </cell>
        </row>
        <row r="468">
          <cell r="R468">
            <v>465</v>
          </cell>
          <cell r="S468">
            <v>19</v>
          </cell>
        </row>
        <row r="469">
          <cell r="R469">
            <v>466</v>
          </cell>
          <cell r="S469">
            <v>19</v>
          </cell>
        </row>
        <row r="470">
          <cell r="R470">
            <v>467</v>
          </cell>
          <cell r="S470">
            <v>19</v>
          </cell>
        </row>
        <row r="471">
          <cell r="R471">
            <v>468</v>
          </cell>
          <cell r="S471">
            <v>19</v>
          </cell>
        </row>
        <row r="472">
          <cell r="R472">
            <v>469</v>
          </cell>
          <cell r="S472">
            <v>19</v>
          </cell>
        </row>
        <row r="473">
          <cell r="R473">
            <v>470</v>
          </cell>
          <cell r="S473">
            <v>19</v>
          </cell>
        </row>
        <row r="474">
          <cell r="R474">
            <v>471</v>
          </cell>
          <cell r="S474">
            <v>19</v>
          </cell>
        </row>
        <row r="475">
          <cell r="R475">
            <v>472</v>
          </cell>
          <cell r="S475">
            <v>19</v>
          </cell>
        </row>
        <row r="476">
          <cell r="R476">
            <v>473</v>
          </cell>
          <cell r="S476">
            <v>19</v>
          </cell>
        </row>
        <row r="477">
          <cell r="R477">
            <v>474</v>
          </cell>
          <cell r="S477">
            <v>19</v>
          </cell>
        </row>
        <row r="478">
          <cell r="R478">
            <v>475</v>
          </cell>
          <cell r="S478">
            <v>19</v>
          </cell>
        </row>
        <row r="479">
          <cell r="R479">
            <v>476</v>
          </cell>
          <cell r="S479">
            <v>20</v>
          </cell>
        </row>
        <row r="480">
          <cell r="R480">
            <v>477</v>
          </cell>
          <cell r="S480">
            <v>20</v>
          </cell>
        </row>
        <row r="481">
          <cell r="R481">
            <v>478</v>
          </cell>
          <cell r="S481">
            <v>20</v>
          </cell>
        </row>
        <row r="482">
          <cell r="R482">
            <v>479</v>
          </cell>
          <cell r="S482">
            <v>20</v>
          </cell>
        </row>
        <row r="483">
          <cell r="R483">
            <v>480</v>
          </cell>
          <cell r="S483">
            <v>20</v>
          </cell>
        </row>
        <row r="484">
          <cell r="R484">
            <v>481</v>
          </cell>
          <cell r="S484">
            <v>20</v>
          </cell>
        </row>
        <row r="485">
          <cell r="R485">
            <v>482</v>
          </cell>
          <cell r="S485">
            <v>20</v>
          </cell>
        </row>
        <row r="486">
          <cell r="R486">
            <v>483</v>
          </cell>
          <cell r="S486">
            <v>20</v>
          </cell>
        </row>
        <row r="487">
          <cell r="R487">
            <v>484</v>
          </cell>
          <cell r="S487">
            <v>20</v>
          </cell>
        </row>
        <row r="488">
          <cell r="R488">
            <v>485</v>
          </cell>
          <cell r="S488">
            <v>20</v>
          </cell>
        </row>
        <row r="489">
          <cell r="R489">
            <v>486</v>
          </cell>
          <cell r="S489">
            <v>20</v>
          </cell>
        </row>
        <row r="490">
          <cell r="R490">
            <v>487</v>
          </cell>
          <cell r="S490">
            <v>20</v>
          </cell>
        </row>
        <row r="491">
          <cell r="R491">
            <v>488</v>
          </cell>
          <cell r="S491">
            <v>20</v>
          </cell>
        </row>
        <row r="492">
          <cell r="R492">
            <v>489</v>
          </cell>
          <cell r="S492">
            <v>20</v>
          </cell>
        </row>
        <row r="493">
          <cell r="R493">
            <v>490</v>
          </cell>
          <cell r="S493">
            <v>20</v>
          </cell>
        </row>
        <row r="494">
          <cell r="R494">
            <v>491</v>
          </cell>
          <cell r="S494">
            <v>20</v>
          </cell>
        </row>
        <row r="495">
          <cell r="R495">
            <v>492</v>
          </cell>
          <cell r="S495">
            <v>20</v>
          </cell>
        </row>
        <row r="496">
          <cell r="R496">
            <v>493</v>
          </cell>
          <cell r="S496">
            <v>20</v>
          </cell>
        </row>
        <row r="497">
          <cell r="R497">
            <v>494</v>
          </cell>
          <cell r="S497">
            <v>20</v>
          </cell>
        </row>
        <row r="498">
          <cell r="R498">
            <v>495</v>
          </cell>
          <cell r="S498">
            <v>20</v>
          </cell>
        </row>
        <row r="499">
          <cell r="R499">
            <v>496</v>
          </cell>
          <cell r="S499">
            <v>20</v>
          </cell>
        </row>
        <row r="500">
          <cell r="R500">
            <v>497</v>
          </cell>
          <cell r="S500">
            <v>20</v>
          </cell>
        </row>
        <row r="501">
          <cell r="R501">
            <v>498</v>
          </cell>
          <cell r="S501">
            <v>20</v>
          </cell>
        </row>
        <row r="502">
          <cell r="R502">
            <v>499</v>
          </cell>
          <cell r="S502">
            <v>20</v>
          </cell>
        </row>
        <row r="503">
          <cell r="R503">
            <v>500</v>
          </cell>
          <cell r="S503">
            <v>20</v>
          </cell>
        </row>
        <row r="504">
          <cell r="R504">
            <v>501</v>
          </cell>
          <cell r="S504">
            <v>21</v>
          </cell>
        </row>
        <row r="505">
          <cell r="R505">
            <v>502</v>
          </cell>
          <cell r="S505">
            <v>21</v>
          </cell>
        </row>
        <row r="506">
          <cell r="R506">
            <v>503</v>
          </cell>
          <cell r="S506">
            <v>21</v>
          </cell>
        </row>
        <row r="507">
          <cell r="R507">
            <v>504</v>
          </cell>
          <cell r="S507">
            <v>21</v>
          </cell>
        </row>
        <row r="508">
          <cell r="R508">
            <v>505</v>
          </cell>
          <cell r="S508">
            <v>21</v>
          </cell>
        </row>
        <row r="509">
          <cell r="R509">
            <v>506</v>
          </cell>
          <cell r="S509">
            <v>21</v>
          </cell>
        </row>
        <row r="510">
          <cell r="R510">
            <v>507</v>
          </cell>
          <cell r="S510">
            <v>21</v>
          </cell>
        </row>
        <row r="511">
          <cell r="R511">
            <v>508</v>
          </cell>
          <cell r="S511">
            <v>21</v>
          </cell>
        </row>
        <row r="512">
          <cell r="R512">
            <v>509</v>
          </cell>
          <cell r="S512">
            <v>21</v>
          </cell>
        </row>
        <row r="513">
          <cell r="R513">
            <v>510</v>
          </cell>
          <cell r="S513">
            <v>21</v>
          </cell>
        </row>
        <row r="514">
          <cell r="R514">
            <v>511</v>
          </cell>
          <cell r="S514">
            <v>21</v>
          </cell>
        </row>
        <row r="515">
          <cell r="R515">
            <v>512</v>
          </cell>
          <cell r="S515">
            <v>21</v>
          </cell>
        </row>
        <row r="516">
          <cell r="R516">
            <v>513</v>
          </cell>
          <cell r="S516">
            <v>21</v>
          </cell>
        </row>
        <row r="517">
          <cell r="R517">
            <v>514</v>
          </cell>
          <cell r="S517">
            <v>21</v>
          </cell>
        </row>
        <row r="518">
          <cell r="R518">
            <v>515</v>
          </cell>
          <cell r="S518">
            <v>21</v>
          </cell>
        </row>
        <row r="519">
          <cell r="R519">
            <v>516</v>
          </cell>
          <cell r="S519">
            <v>21</v>
          </cell>
        </row>
        <row r="520">
          <cell r="R520">
            <v>517</v>
          </cell>
          <cell r="S520">
            <v>21</v>
          </cell>
        </row>
        <row r="521">
          <cell r="R521">
            <v>518</v>
          </cell>
          <cell r="S521">
            <v>21</v>
          </cell>
        </row>
        <row r="522">
          <cell r="R522">
            <v>519</v>
          </cell>
          <cell r="S522">
            <v>21</v>
          </cell>
        </row>
        <row r="523">
          <cell r="R523">
            <v>520</v>
          </cell>
          <cell r="S523">
            <v>21</v>
          </cell>
        </row>
        <row r="524">
          <cell r="R524">
            <v>521</v>
          </cell>
          <cell r="S524">
            <v>21</v>
          </cell>
        </row>
        <row r="525">
          <cell r="R525">
            <v>522</v>
          </cell>
          <cell r="S525">
            <v>21</v>
          </cell>
        </row>
        <row r="526">
          <cell r="R526">
            <v>523</v>
          </cell>
          <cell r="S526">
            <v>21</v>
          </cell>
        </row>
        <row r="527">
          <cell r="R527">
            <v>524</v>
          </cell>
          <cell r="S527">
            <v>21</v>
          </cell>
        </row>
        <row r="528">
          <cell r="R528">
            <v>525</v>
          </cell>
          <cell r="S528">
            <v>21</v>
          </cell>
        </row>
        <row r="529">
          <cell r="R529">
            <v>526</v>
          </cell>
          <cell r="S529">
            <v>22</v>
          </cell>
        </row>
        <row r="530">
          <cell r="R530">
            <v>527</v>
          </cell>
          <cell r="S530">
            <v>22</v>
          </cell>
        </row>
        <row r="531">
          <cell r="R531">
            <v>528</v>
          </cell>
          <cell r="S531">
            <v>22</v>
          </cell>
        </row>
        <row r="532">
          <cell r="R532">
            <v>529</v>
          </cell>
          <cell r="S532">
            <v>22</v>
          </cell>
        </row>
        <row r="533">
          <cell r="R533">
            <v>530</v>
          </cell>
          <cell r="S533">
            <v>22</v>
          </cell>
        </row>
        <row r="534">
          <cell r="R534">
            <v>531</v>
          </cell>
          <cell r="S534">
            <v>22</v>
          </cell>
        </row>
        <row r="535">
          <cell r="R535">
            <v>532</v>
          </cell>
          <cell r="S535">
            <v>22</v>
          </cell>
        </row>
        <row r="536">
          <cell r="R536">
            <v>533</v>
          </cell>
          <cell r="S536">
            <v>22</v>
          </cell>
        </row>
        <row r="537">
          <cell r="R537">
            <v>534</v>
          </cell>
          <cell r="S537">
            <v>22</v>
          </cell>
        </row>
        <row r="538">
          <cell r="R538">
            <v>535</v>
          </cell>
          <cell r="S538">
            <v>22</v>
          </cell>
        </row>
        <row r="539">
          <cell r="R539">
            <v>536</v>
          </cell>
          <cell r="S539">
            <v>22</v>
          </cell>
        </row>
        <row r="540">
          <cell r="R540">
            <v>537</v>
          </cell>
          <cell r="S540">
            <v>22</v>
          </cell>
        </row>
        <row r="541">
          <cell r="R541">
            <v>538</v>
          </cell>
          <cell r="S541">
            <v>22</v>
          </cell>
        </row>
        <row r="542">
          <cell r="R542">
            <v>539</v>
          </cell>
          <cell r="S542">
            <v>22</v>
          </cell>
        </row>
        <row r="543">
          <cell r="R543">
            <v>540</v>
          </cell>
          <cell r="S543">
            <v>22</v>
          </cell>
        </row>
        <row r="544">
          <cell r="R544">
            <v>541</v>
          </cell>
          <cell r="S544">
            <v>22</v>
          </cell>
        </row>
        <row r="545">
          <cell r="R545">
            <v>542</v>
          </cell>
          <cell r="S545">
            <v>22</v>
          </cell>
        </row>
        <row r="546">
          <cell r="R546">
            <v>543</v>
          </cell>
          <cell r="S546">
            <v>22</v>
          </cell>
        </row>
        <row r="547">
          <cell r="R547">
            <v>544</v>
          </cell>
          <cell r="S547">
            <v>22</v>
          </cell>
        </row>
        <row r="548">
          <cell r="R548">
            <v>545</v>
          </cell>
          <cell r="S548">
            <v>22</v>
          </cell>
        </row>
        <row r="549">
          <cell r="R549">
            <v>546</v>
          </cell>
          <cell r="S549">
            <v>22</v>
          </cell>
        </row>
        <row r="550">
          <cell r="R550">
            <v>547</v>
          </cell>
          <cell r="S550">
            <v>22</v>
          </cell>
        </row>
        <row r="551">
          <cell r="R551">
            <v>548</v>
          </cell>
          <cell r="S551">
            <v>22</v>
          </cell>
        </row>
        <row r="552">
          <cell r="R552">
            <v>549</v>
          </cell>
          <cell r="S552">
            <v>22</v>
          </cell>
        </row>
        <row r="553">
          <cell r="R553">
            <v>550</v>
          </cell>
          <cell r="S553">
            <v>22</v>
          </cell>
        </row>
        <row r="554">
          <cell r="R554">
            <v>551</v>
          </cell>
          <cell r="S554">
            <v>23</v>
          </cell>
        </row>
        <row r="555">
          <cell r="R555">
            <v>552</v>
          </cell>
          <cell r="S555">
            <v>23</v>
          </cell>
        </row>
        <row r="556">
          <cell r="R556">
            <v>553</v>
          </cell>
          <cell r="S556">
            <v>23</v>
          </cell>
        </row>
        <row r="557">
          <cell r="R557">
            <v>554</v>
          </cell>
          <cell r="S557">
            <v>23</v>
          </cell>
        </row>
        <row r="558">
          <cell r="R558">
            <v>555</v>
          </cell>
          <cell r="S558">
            <v>23</v>
          </cell>
        </row>
        <row r="559">
          <cell r="R559">
            <v>556</v>
          </cell>
          <cell r="S559">
            <v>23</v>
          </cell>
        </row>
        <row r="560">
          <cell r="R560">
            <v>557</v>
          </cell>
          <cell r="S560">
            <v>23</v>
          </cell>
        </row>
        <row r="561">
          <cell r="R561">
            <v>558</v>
          </cell>
          <cell r="S561">
            <v>23</v>
          </cell>
        </row>
        <row r="562">
          <cell r="R562">
            <v>559</v>
          </cell>
          <cell r="S562">
            <v>23</v>
          </cell>
        </row>
        <row r="563">
          <cell r="R563">
            <v>560</v>
          </cell>
          <cell r="S563">
            <v>23</v>
          </cell>
        </row>
        <row r="564">
          <cell r="R564">
            <v>561</v>
          </cell>
          <cell r="S564">
            <v>23</v>
          </cell>
        </row>
        <row r="565">
          <cell r="R565">
            <v>562</v>
          </cell>
          <cell r="S565">
            <v>23</v>
          </cell>
        </row>
        <row r="566">
          <cell r="R566">
            <v>563</v>
          </cell>
          <cell r="S566">
            <v>23</v>
          </cell>
        </row>
        <row r="567">
          <cell r="R567">
            <v>564</v>
          </cell>
          <cell r="S567">
            <v>23</v>
          </cell>
        </row>
        <row r="568">
          <cell r="R568">
            <v>565</v>
          </cell>
          <cell r="S568">
            <v>23</v>
          </cell>
        </row>
        <row r="569">
          <cell r="R569">
            <v>566</v>
          </cell>
          <cell r="S569">
            <v>23</v>
          </cell>
        </row>
        <row r="570">
          <cell r="R570">
            <v>567</v>
          </cell>
          <cell r="S570">
            <v>23</v>
          </cell>
        </row>
        <row r="571">
          <cell r="R571">
            <v>568</v>
          </cell>
          <cell r="S571">
            <v>23</v>
          </cell>
        </row>
        <row r="572">
          <cell r="R572">
            <v>569</v>
          </cell>
          <cell r="S572">
            <v>23</v>
          </cell>
        </row>
        <row r="573">
          <cell r="R573">
            <v>570</v>
          </cell>
          <cell r="S573">
            <v>23</v>
          </cell>
        </row>
        <row r="574">
          <cell r="R574">
            <v>571</v>
          </cell>
          <cell r="S574">
            <v>23</v>
          </cell>
        </row>
        <row r="575">
          <cell r="R575">
            <v>572</v>
          </cell>
          <cell r="S575">
            <v>23</v>
          </cell>
        </row>
        <row r="576">
          <cell r="R576">
            <v>573</v>
          </cell>
          <cell r="S576">
            <v>23</v>
          </cell>
        </row>
        <row r="577">
          <cell r="R577">
            <v>574</v>
          </cell>
          <cell r="S577">
            <v>23</v>
          </cell>
        </row>
        <row r="578">
          <cell r="R578">
            <v>575</v>
          </cell>
          <cell r="S578">
            <v>23</v>
          </cell>
        </row>
        <row r="579">
          <cell r="R579">
            <v>576</v>
          </cell>
          <cell r="S579">
            <v>24</v>
          </cell>
        </row>
        <row r="580">
          <cell r="R580">
            <v>577</v>
          </cell>
          <cell r="S580">
            <v>24</v>
          </cell>
        </row>
        <row r="581">
          <cell r="R581">
            <v>578</v>
          </cell>
          <cell r="S581">
            <v>24</v>
          </cell>
        </row>
        <row r="582">
          <cell r="R582">
            <v>579</v>
          </cell>
          <cell r="S582">
            <v>24</v>
          </cell>
        </row>
        <row r="583">
          <cell r="R583">
            <v>580</v>
          </cell>
          <cell r="S583">
            <v>24</v>
          </cell>
        </row>
        <row r="584">
          <cell r="R584">
            <v>581</v>
          </cell>
          <cell r="S584">
            <v>24</v>
          </cell>
        </row>
        <row r="585">
          <cell r="R585">
            <v>582</v>
          </cell>
          <cell r="S585">
            <v>24</v>
          </cell>
        </row>
        <row r="586">
          <cell r="R586">
            <v>583</v>
          </cell>
          <cell r="S586">
            <v>24</v>
          </cell>
        </row>
        <row r="587">
          <cell r="R587">
            <v>584</v>
          </cell>
          <cell r="S587">
            <v>24</v>
          </cell>
        </row>
        <row r="588">
          <cell r="R588">
            <v>585</v>
          </cell>
          <cell r="S588">
            <v>24</v>
          </cell>
        </row>
        <row r="589">
          <cell r="R589">
            <v>586</v>
          </cell>
          <cell r="S589">
            <v>24</v>
          </cell>
        </row>
        <row r="590">
          <cell r="R590">
            <v>587</v>
          </cell>
          <cell r="S590">
            <v>24</v>
          </cell>
        </row>
        <row r="591">
          <cell r="R591">
            <v>588</v>
          </cell>
          <cell r="S591">
            <v>24</v>
          </cell>
        </row>
        <row r="592">
          <cell r="R592">
            <v>589</v>
          </cell>
          <cell r="S592">
            <v>24</v>
          </cell>
        </row>
        <row r="593">
          <cell r="R593">
            <v>590</v>
          </cell>
          <cell r="S593">
            <v>24</v>
          </cell>
        </row>
        <row r="594">
          <cell r="R594">
            <v>591</v>
          </cell>
          <cell r="S594">
            <v>24</v>
          </cell>
        </row>
        <row r="595">
          <cell r="R595">
            <v>592</v>
          </cell>
          <cell r="S595">
            <v>24</v>
          </cell>
        </row>
        <row r="596">
          <cell r="R596">
            <v>593</v>
          </cell>
          <cell r="S596">
            <v>24</v>
          </cell>
        </row>
        <row r="597">
          <cell r="R597">
            <v>594</v>
          </cell>
          <cell r="S597">
            <v>24</v>
          </cell>
        </row>
        <row r="598">
          <cell r="R598">
            <v>595</v>
          </cell>
          <cell r="S598">
            <v>24</v>
          </cell>
        </row>
        <row r="599">
          <cell r="R599">
            <v>596</v>
          </cell>
          <cell r="S599">
            <v>24</v>
          </cell>
        </row>
        <row r="600">
          <cell r="R600">
            <v>597</v>
          </cell>
          <cell r="S600">
            <v>24</v>
          </cell>
        </row>
        <row r="601">
          <cell r="R601">
            <v>598</v>
          </cell>
          <cell r="S601">
            <v>24</v>
          </cell>
        </row>
        <row r="602">
          <cell r="R602">
            <v>599</v>
          </cell>
          <cell r="S602">
            <v>24</v>
          </cell>
        </row>
        <row r="603">
          <cell r="R603">
            <v>600</v>
          </cell>
          <cell r="S603">
            <v>24</v>
          </cell>
        </row>
        <row r="604">
          <cell r="R604">
            <v>601</v>
          </cell>
          <cell r="S604">
            <v>25</v>
          </cell>
        </row>
        <row r="605">
          <cell r="R605">
            <v>602</v>
          </cell>
          <cell r="S605">
            <v>25</v>
          </cell>
        </row>
        <row r="606">
          <cell r="R606">
            <v>603</v>
          </cell>
          <cell r="S606">
            <v>25</v>
          </cell>
        </row>
        <row r="607">
          <cell r="R607">
            <v>604</v>
          </cell>
          <cell r="S607">
            <v>25</v>
          </cell>
        </row>
        <row r="608">
          <cell r="R608">
            <v>605</v>
          </cell>
          <cell r="S608">
            <v>25</v>
          </cell>
        </row>
        <row r="609">
          <cell r="R609">
            <v>606</v>
          </cell>
          <cell r="S609">
            <v>25</v>
          </cell>
        </row>
        <row r="610">
          <cell r="R610">
            <v>607</v>
          </cell>
          <cell r="S610">
            <v>25</v>
          </cell>
        </row>
        <row r="611">
          <cell r="R611">
            <v>608</v>
          </cell>
          <cell r="S611">
            <v>25</v>
          </cell>
        </row>
        <row r="612">
          <cell r="R612">
            <v>609</v>
          </cell>
          <cell r="S612">
            <v>25</v>
          </cell>
        </row>
        <row r="613">
          <cell r="R613">
            <v>610</v>
          </cell>
          <cell r="S613">
            <v>25</v>
          </cell>
        </row>
        <row r="614">
          <cell r="R614">
            <v>611</v>
          </cell>
          <cell r="S614">
            <v>25</v>
          </cell>
        </row>
        <row r="615">
          <cell r="R615">
            <v>612</v>
          </cell>
          <cell r="S615">
            <v>25</v>
          </cell>
        </row>
        <row r="616">
          <cell r="R616">
            <v>613</v>
          </cell>
          <cell r="S616">
            <v>25</v>
          </cell>
        </row>
        <row r="617">
          <cell r="R617">
            <v>614</v>
          </cell>
          <cell r="S617">
            <v>25</v>
          </cell>
        </row>
        <row r="618">
          <cell r="R618">
            <v>615</v>
          </cell>
          <cell r="S618">
            <v>25</v>
          </cell>
        </row>
        <row r="619">
          <cell r="R619">
            <v>616</v>
          </cell>
          <cell r="S619">
            <v>25</v>
          </cell>
        </row>
        <row r="620">
          <cell r="R620">
            <v>617</v>
          </cell>
          <cell r="S620">
            <v>25</v>
          </cell>
        </row>
        <row r="621">
          <cell r="R621">
            <v>618</v>
          </cell>
          <cell r="S621">
            <v>25</v>
          </cell>
        </row>
        <row r="622">
          <cell r="R622">
            <v>619</v>
          </cell>
          <cell r="S622">
            <v>25</v>
          </cell>
        </row>
        <row r="623">
          <cell r="R623">
            <v>620</v>
          </cell>
          <cell r="S623">
            <v>25</v>
          </cell>
        </row>
        <row r="624">
          <cell r="R624">
            <v>621</v>
          </cell>
          <cell r="S624">
            <v>25</v>
          </cell>
        </row>
        <row r="625">
          <cell r="R625">
            <v>622</v>
          </cell>
          <cell r="S625">
            <v>25</v>
          </cell>
        </row>
        <row r="626">
          <cell r="R626">
            <v>623</v>
          </cell>
          <cell r="S626">
            <v>25</v>
          </cell>
        </row>
        <row r="627">
          <cell r="R627">
            <v>624</v>
          </cell>
          <cell r="S627">
            <v>25</v>
          </cell>
        </row>
        <row r="628">
          <cell r="R628">
            <v>625</v>
          </cell>
          <cell r="S628">
            <v>25</v>
          </cell>
        </row>
        <row r="629">
          <cell r="R629">
            <v>626</v>
          </cell>
          <cell r="S629">
            <v>26</v>
          </cell>
        </row>
        <row r="630">
          <cell r="R630">
            <v>627</v>
          </cell>
          <cell r="S630">
            <v>26</v>
          </cell>
        </row>
        <row r="631">
          <cell r="R631">
            <v>628</v>
          </cell>
          <cell r="S631">
            <v>26</v>
          </cell>
        </row>
        <row r="632">
          <cell r="R632">
            <v>629</v>
          </cell>
          <cell r="S632">
            <v>26</v>
          </cell>
        </row>
        <row r="633">
          <cell r="R633">
            <v>630</v>
          </cell>
          <cell r="S633">
            <v>26</v>
          </cell>
        </row>
        <row r="634">
          <cell r="R634">
            <v>631</v>
          </cell>
          <cell r="S634">
            <v>26</v>
          </cell>
        </row>
        <row r="635">
          <cell r="R635">
            <v>632</v>
          </cell>
          <cell r="S635">
            <v>26</v>
          </cell>
        </row>
        <row r="636">
          <cell r="R636">
            <v>633</v>
          </cell>
          <cell r="S636">
            <v>26</v>
          </cell>
        </row>
        <row r="637">
          <cell r="R637">
            <v>634</v>
          </cell>
          <cell r="S637">
            <v>26</v>
          </cell>
        </row>
        <row r="638">
          <cell r="R638">
            <v>635</v>
          </cell>
          <cell r="S638">
            <v>26</v>
          </cell>
        </row>
        <row r="639">
          <cell r="R639">
            <v>636</v>
          </cell>
          <cell r="S639">
            <v>26</v>
          </cell>
        </row>
        <row r="640">
          <cell r="R640">
            <v>637</v>
          </cell>
          <cell r="S640">
            <v>26</v>
          </cell>
        </row>
        <row r="641">
          <cell r="R641">
            <v>638</v>
          </cell>
          <cell r="S641">
            <v>26</v>
          </cell>
        </row>
        <row r="642">
          <cell r="R642">
            <v>639</v>
          </cell>
          <cell r="S642">
            <v>26</v>
          </cell>
        </row>
        <row r="643">
          <cell r="R643">
            <v>640</v>
          </cell>
          <cell r="S643">
            <v>26</v>
          </cell>
        </row>
        <row r="644">
          <cell r="R644">
            <v>641</v>
          </cell>
          <cell r="S644">
            <v>26</v>
          </cell>
        </row>
        <row r="645">
          <cell r="R645">
            <v>642</v>
          </cell>
          <cell r="S645">
            <v>26</v>
          </cell>
        </row>
        <row r="646">
          <cell r="R646">
            <v>643</v>
          </cell>
          <cell r="S646">
            <v>26</v>
          </cell>
        </row>
        <row r="647">
          <cell r="R647">
            <v>644</v>
          </cell>
          <cell r="S647">
            <v>26</v>
          </cell>
        </row>
        <row r="648">
          <cell r="R648">
            <v>645</v>
          </cell>
          <cell r="S648">
            <v>26</v>
          </cell>
        </row>
        <row r="649">
          <cell r="R649">
            <v>646</v>
          </cell>
          <cell r="S649">
            <v>26</v>
          </cell>
        </row>
        <row r="650">
          <cell r="R650">
            <v>647</v>
          </cell>
          <cell r="S650">
            <v>26</v>
          </cell>
        </row>
        <row r="651">
          <cell r="R651">
            <v>648</v>
          </cell>
          <cell r="S651">
            <v>26</v>
          </cell>
        </row>
        <row r="652">
          <cell r="R652">
            <v>649</v>
          </cell>
          <cell r="S652">
            <v>26</v>
          </cell>
        </row>
        <row r="653">
          <cell r="R653">
            <v>650</v>
          </cell>
          <cell r="S653">
            <v>26</v>
          </cell>
        </row>
        <row r="654">
          <cell r="R654">
            <v>651</v>
          </cell>
          <cell r="S654">
            <v>27</v>
          </cell>
        </row>
        <row r="655">
          <cell r="R655">
            <v>652</v>
          </cell>
          <cell r="S655">
            <v>27</v>
          </cell>
        </row>
        <row r="656">
          <cell r="R656">
            <v>653</v>
          </cell>
          <cell r="S656">
            <v>27</v>
          </cell>
        </row>
        <row r="657">
          <cell r="R657">
            <v>654</v>
          </cell>
          <cell r="S657">
            <v>27</v>
          </cell>
        </row>
        <row r="658">
          <cell r="R658">
            <v>655</v>
          </cell>
          <cell r="S658">
            <v>27</v>
          </cell>
        </row>
        <row r="659">
          <cell r="R659">
            <v>656</v>
          </cell>
          <cell r="S659">
            <v>27</v>
          </cell>
        </row>
        <row r="660">
          <cell r="R660">
            <v>657</v>
          </cell>
          <cell r="S660">
            <v>27</v>
          </cell>
        </row>
        <row r="661">
          <cell r="R661">
            <v>658</v>
          </cell>
          <cell r="S661">
            <v>27</v>
          </cell>
        </row>
        <row r="662">
          <cell r="R662">
            <v>659</v>
          </cell>
          <cell r="S662">
            <v>27</v>
          </cell>
        </row>
        <row r="663">
          <cell r="R663">
            <v>660</v>
          </cell>
          <cell r="S663">
            <v>27</v>
          </cell>
        </row>
        <row r="664">
          <cell r="R664">
            <v>661</v>
          </cell>
          <cell r="S664">
            <v>27</v>
          </cell>
        </row>
        <row r="665">
          <cell r="R665">
            <v>662</v>
          </cell>
          <cell r="S665">
            <v>27</v>
          </cell>
        </row>
        <row r="666">
          <cell r="R666">
            <v>663</v>
          </cell>
          <cell r="S666">
            <v>27</v>
          </cell>
        </row>
        <row r="667">
          <cell r="R667">
            <v>664</v>
          </cell>
          <cell r="S667">
            <v>27</v>
          </cell>
        </row>
        <row r="668">
          <cell r="R668">
            <v>665</v>
          </cell>
          <cell r="S668">
            <v>27</v>
          </cell>
        </row>
        <row r="669">
          <cell r="R669">
            <v>666</v>
          </cell>
          <cell r="S669">
            <v>27</v>
          </cell>
        </row>
        <row r="670">
          <cell r="R670">
            <v>667</v>
          </cell>
          <cell r="S670">
            <v>27</v>
          </cell>
        </row>
        <row r="671">
          <cell r="R671">
            <v>668</v>
          </cell>
          <cell r="S671">
            <v>27</v>
          </cell>
        </row>
        <row r="672">
          <cell r="R672">
            <v>669</v>
          </cell>
          <cell r="S672">
            <v>27</v>
          </cell>
        </row>
        <row r="673">
          <cell r="R673">
            <v>670</v>
          </cell>
          <cell r="S673">
            <v>27</v>
          </cell>
        </row>
        <row r="674">
          <cell r="R674">
            <v>671</v>
          </cell>
          <cell r="S674">
            <v>27</v>
          </cell>
        </row>
        <row r="675">
          <cell r="R675">
            <v>672</v>
          </cell>
          <cell r="S675">
            <v>27</v>
          </cell>
        </row>
        <row r="676">
          <cell r="R676">
            <v>673</v>
          </cell>
          <cell r="S676">
            <v>27</v>
          </cell>
        </row>
        <row r="677">
          <cell r="R677">
            <v>674</v>
          </cell>
          <cell r="S677">
            <v>27</v>
          </cell>
        </row>
        <row r="678">
          <cell r="R678">
            <v>675</v>
          </cell>
          <cell r="S678">
            <v>27</v>
          </cell>
        </row>
        <row r="679">
          <cell r="R679">
            <v>676</v>
          </cell>
          <cell r="S679">
            <v>28</v>
          </cell>
        </row>
        <row r="680">
          <cell r="R680">
            <v>677</v>
          </cell>
          <cell r="S680">
            <v>28</v>
          </cell>
        </row>
        <row r="681">
          <cell r="R681">
            <v>678</v>
          </cell>
          <cell r="S681">
            <v>28</v>
          </cell>
        </row>
        <row r="682">
          <cell r="R682">
            <v>679</v>
          </cell>
          <cell r="S682">
            <v>28</v>
          </cell>
        </row>
        <row r="683">
          <cell r="R683">
            <v>680</v>
          </cell>
          <cell r="S683">
            <v>28</v>
          </cell>
        </row>
        <row r="684">
          <cell r="R684">
            <v>681</v>
          </cell>
          <cell r="S684">
            <v>28</v>
          </cell>
        </row>
        <row r="685">
          <cell r="R685">
            <v>682</v>
          </cell>
          <cell r="S685">
            <v>28</v>
          </cell>
        </row>
        <row r="686">
          <cell r="R686">
            <v>683</v>
          </cell>
          <cell r="S686">
            <v>28</v>
          </cell>
        </row>
        <row r="687">
          <cell r="R687">
            <v>684</v>
          </cell>
          <cell r="S687">
            <v>28</v>
          </cell>
        </row>
        <row r="688">
          <cell r="R688">
            <v>685</v>
          </cell>
          <cell r="S688">
            <v>28</v>
          </cell>
        </row>
        <row r="689">
          <cell r="R689">
            <v>686</v>
          </cell>
          <cell r="S689">
            <v>28</v>
          </cell>
        </row>
        <row r="690">
          <cell r="R690">
            <v>687</v>
          </cell>
          <cell r="S690">
            <v>28</v>
          </cell>
        </row>
        <row r="691">
          <cell r="R691">
            <v>688</v>
          </cell>
          <cell r="S691">
            <v>28</v>
          </cell>
        </row>
        <row r="692">
          <cell r="R692">
            <v>689</v>
          </cell>
          <cell r="S692">
            <v>28</v>
          </cell>
        </row>
        <row r="693">
          <cell r="R693">
            <v>690</v>
          </cell>
          <cell r="S693">
            <v>28</v>
          </cell>
        </row>
        <row r="694">
          <cell r="R694">
            <v>691</v>
          </cell>
          <cell r="S694">
            <v>28</v>
          </cell>
        </row>
        <row r="695">
          <cell r="R695">
            <v>692</v>
          </cell>
          <cell r="S695">
            <v>28</v>
          </cell>
        </row>
        <row r="696">
          <cell r="R696">
            <v>693</v>
          </cell>
          <cell r="S696">
            <v>28</v>
          </cell>
        </row>
        <row r="697">
          <cell r="R697">
            <v>694</v>
          </cell>
          <cell r="S697">
            <v>28</v>
          </cell>
        </row>
        <row r="698">
          <cell r="R698">
            <v>695</v>
          </cell>
          <cell r="S698">
            <v>28</v>
          </cell>
        </row>
        <row r="699">
          <cell r="R699">
            <v>696</v>
          </cell>
          <cell r="S699">
            <v>28</v>
          </cell>
        </row>
        <row r="700">
          <cell r="R700">
            <v>697</v>
          </cell>
          <cell r="S700">
            <v>28</v>
          </cell>
        </row>
        <row r="701">
          <cell r="R701">
            <v>698</v>
          </cell>
          <cell r="S701">
            <v>28</v>
          </cell>
        </row>
        <row r="702">
          <cell r="R702">
            <v>699</v>
          </cell>
          <cell r="S702">
            <v>28</v>
          </cell>
        </row>
        <row r="703">
          <cell r="R703">
            <v>700</v>
          </cell>
          <cell r="S703">
            <v>28</v>
          </cell>
        </row>
        <row r="704">
          <cell r="R704">
            <v>701</v>
          </cell>
          <cell r="S704">
            <v>29</v>
          </cell>
        </row>
        <row r="705">
          <cell r="R705">
            <v>702</v>
          </cell>
          <cell r="S705">
            <v>29</v>
          </cell>
        </row>
        <row r="706">
          <cell r="R706">
            <v>703</v>
          </cell>
          <cell r="S706">
            <v>29</v>
          </cell>
        </row>
        <row r="707">
          <cell r="R707">
            <v>704</v>
          </cell>
          <cell r="S707">
            <v>29</v>
          </cell>
        </row>
        <row r="708">
          <cell r="R708">
            <v>705</v>
          </cell>
          <cell r="S708">
            <v>29</v>
          </cell>
        </row>
        <row r="709">
          <cell r="R709">
            <v>706</v>
          </cell>
          <cell r="S709">
            <v>29</v>
          </cell>
        </row>
        <row r="710">
          <cell r="R710">
            <v>707</v>
          </cell>
          <cell r="S710">
            <v>29</v>
          </cell>
        </row>
        <row r="711">
          <cell r="R711">
            <v>708</v>
          </cell>
          <cell r="S711">
            <v>29</v>
          </cell>
        </row>
        <row r="712">
          <cell r="R712">
            <v>709</v>
          </cell>
          <cell r="S712">
            <v>29</v>
          </cell>
        </row>
        <row r="713">
          <cell r="R713">
            <v>710</v>
          </cell>
          <cell r="S713">
            <v>29</v>
          </cell>
        </row>
        <row r="714">
          <cell r="R714">
            <v>711</v>
          </cell>
          <cell r="S714">
            <v>29</v>
          </cell>
        </row>
        <row r="715">
          <cell r="R715">
            <v>712</v>
          </cell>
          <cell r="S715">
            <v>29</v>
          </cell>
        </row>
        <row r="716">
          <cell r="R716">
            <v>713</v>
          </cell>
          <cell r="S716">
            <v>29</v>
          </cell>
        </row>
        <row r="717">
          <cell r="R717">
            <v>714</v>
          </cell>
          <cell r="S717">
            <v>29</v>
          </cell>
        </row>
        <row r="718">
          <cell r="R718">
            <v>715</v>
          </cell>
          <cell r="S718">
            <v>29</v>
          </cell>
        </row>
        <row r="719">
          <cell r="R719">
            <v>716</v>
          </cell>
          <cell r="S719">
            <v>29</v>
          </cell>
        </row>
        <row r="720">
          <cell r="R720">
            <v>717</v>
          </cell>
          <cell r="S720">
            <v>29</v>
          </cell>
        </row>
        <row r="721">
          <cell r="R721">
            <v>718</v>
          </cell>
          <cell r="S721">
            <v>29</v>
          </cell>
        </row>
        <row r="722">
          <cell r="R722">
            <v>719</v>
          </cell>
          <cell r="S722">
            <v>29</v>
          </cell>
        </row>
        <row r="723">
          <cell r="R723">
            <v>720</v>
          </cell>
          <cell r="S723">
            <v>29</v>
          </cell>
        </row>
        <row r="724">
          <cell r="R724">
            <v>721</v>
          </cell>
          <cell r="S724">
            <v>29</v>
          </cell>
        </row>
        <row r="725">
          <cell r="R725">
            <v>722</v>
          </cell>
          <cell r="S725">
            <v>29</v>
          </cell>
        </row>
        <row r="726">
          <cell r="R726">
            <v>723</v>
          </cell>
          <cell r="S726">
            <v>29</v>
          </cell>
        </row>
        <row r="727">
          <cell r="R727">
            <v>724</v>
          </cell>
          <cell r="S727">
            <v>29</v>
          </cell>
        </row>
        <row r="728">
          <cell r="R728">
            <v>725</v>
          </cell>
          <cell r="S728">
            <v>29</v>
          </cell>
        </row>
        <row r="729">
          <cell r="R729">
            <v>726</v>
          </cell>
          <cell r="S729">
            <v>30</v>
          </cell>
        </row>
        <row r="730">
          <cell r="R730">
            <v>727</v>
          </cell>
          <cell r="S730">
            <v>30</v>
          </cell>
        </row>
        <row r="731">
          <cell r="R731">
            <v>728</v>
          </cell>
          <cell r="S731">
            <v>30</v>
          </cell>
        </row>
        <row r="732">
          <cell r="R732">
            <v>729</v>
          </cell>
          <cell r="S732">
            <v>30</v>
          </cell>
        </row>
        <row r="733">
          <cell r="R733">
            <v>730</v>
          </cell>
          <cell r="S733">
            <v>30</v>
          </cell>
        </row>
        <row r="734">
          <cell r="R734">
            <v>731</v>
          </cell>
          <cell r="S734">
            <v>30</v>
          </cell>
        </row>
        <row r="735">
          <cell r="R735">
            <v>732</v>
          </cell>
          <cell r="S735">
            <v>30</v>
          </cell>
        </row>
        <row r="736">
          <cell r="R736">
            <v>733</v>
          </cell>
          <cell r="S736">
            <v>30</v>
          </cell>
        </row>
        <row r="737">
          <cell r="R737">
            <v>734</v>
          </cell>
          <cell r="S737">
            <v>30</v>
          </cell>
        </row>
        <row r="738">
          <cell r="R738">
            <v>735</v>
          </cell>
          <cell r="S738">
            <v>30</v>
          </cell>
        </row>
        <row r="739">
          <cell r="R739">
            <v>736</v>
          </cell>
          <cell r="S739">
            <v>30</v>
          </cell>
        </row>
        <row r="740">
          <cell r="R740">
            <v>737</v>
          </cell>
          <cell r="S740">
            <v>30</v>
          </cell>
        </row>
        <row r="741">
          <cell r="R741">
            <v>738</v>
          </cell>
          <cell r="S741">
            <v>30</v>
          </cell>
        </row>
        <row r="742">
          <cell r="R742">
            <v>739</v>
          </cell>
          <cell r="S742">
            <v>30</v>
          </cell>
        </row>
        <row r="743">
          <cell r="R743">
            <v>740</v>
          </cell>
          <cell r="S743">
            <v>30</v>
          </cell>
        </row>
        <row r="744">
          <cell r="R744">
            <v>741</v>
          </cell>
          <cell r="S744">
            <v>30</v>
          </cell>
        </row>
        <row r="745">
          <cell r="R745">
            <v>742</v>
          </cell>
          <cell r="S745">
            <v>30</v>
          </cell>
        </row>
        <row r="746">
          <cell r="R746">
            <v>743</v>
          </cell>
          <cell r="S746">
            <v>30</v>
          </cell>
        </row>
        <row r="747">
          <cell r="R747">
            <v>744</v>
          </cell>
          <cell r="S747">
            <v>30</v>
          </cell>
        </row>
        <row r="748">
          <cell r="R748">
            <v>745</v>
          </cell>
          <cell r="S748">
            <v>30</v>
          </cell>
        </row>
        <row r="749">
          <cell r="R749">
            <v>746</v>
          </cell>
          <cell r="S749">
            <v>30</v>
          </cell>
        </row>
        <row r="750">
          <cell r="R750">
            <v>747</v>
          </cell>
          <cell r="S750">
            <v>30</v>
          </cell>
        </row>
        <row r="751">
          <cell r="R751">
            <v>748</v>
          </cell>
          <cell r="S751">
            <v>30</v>
          </cell>
        </row>
        <row r="752">
          <cell r="R752">
            <v>749</v>
          </cell>
          <cell r="S752">
            <v>30</v>
          </cell>
        </row>
        <row r="753">
          <cell r="R753">
            <v>750</v>
          </cell>
          <cell r="S753">
            <v>30</v>
          </cell>
        </row>
        <row r="754">
          <cell r="R754">
            <v>751</v>
          </cell>
          <cell r="S754">
            <v>31</v>
          </cell>
        </row>
        <row r="755">
          <cell r="R755">
            <v>752</v>
          </cell>
          <cell r="S755">
            <v>31</v>
          </cell>
        </row>
        <row r="756">
          <cell r="R756">
            <v>753</v>
          </cell>
          <cell r="S756">
            <v>31</v>
          </cell>
        </row>
        <row r="757">
          <cell r="R757">
            <v>754</v>
          </cell>
          <cell r="S757">
            <v>31</v>
          </cell>
        </row>
        <row r="758">
          <cell r="R758">
            <v>755</v>
          </cell>
          <cell r="S758">
            <v>31</v>
          </cell>
        </row>
        <row r="759">
          <cell r="R759">
            <v>756</v>
          </cell>
          <cell r="S759">
            <v>31</v>
          </cell>
        </row>
        <row r="760">
          <cell r="R760">
            <v>757</v>
          </cell>
          <cell r="S760">
            <v>31</v>
          </cell>
        </row>
        <row r="761">
          <cell r="R761">
            <v>758</v>
          </cell>
          <cell r="S761">
            <v>31</v>
          </cell>
        </row>
        <row r="762">
          <cell r="R762">
            <v>759</v>
          </cell>
          <cell r="S762">
            <v>31</v>
          </cell>
        </row>
        <row r="763">
          <cell r="R763">
            <v>760</v>
          </cell>
          <cell r="S763">
            <v>31</v>
          </cell>
        </row>
        <row r="764">
          <cell r="R764">
            <v>761</v>
          </cell>
          <cell r="S764">
            <v>31</v>
          </cell>
        </row>
        <row r="765">
          <cell r="R765">
            <v>762</v>
          </cell>
          <cell r="S765">
            <v>31</v>
          </cell>
        </row>
        <row r="766">
          <cell r="R766">
            <v>763</v>
          </cell>
          <cell r="S766">
            <v>31</v>
          </cell>
        </row>
        <row r="767">
          <cell r="R767">
            <v>764</v>
          </cell>
          <cell r="S767">
            <v>31</v>
          </cell>
        </row>
        <row r="768">
          <cell r="R768">
            <v>765</v>
          </cell>
          <cell r="S768">
            <v>31</v>
          </cell>
        </row>
        <row r="769">
          <cell r="R769">
            <v>766</v>
          </cell>
          <cell r="S769">
            <v>31</v>
          </cell>
        </row>
        <row r="770">
          <cell r="R770">
            <v>767</v>
          </cell>
          <cell r="S770">
            <v>31</v>
          </cell>
        </row>
        <row r="771">
          <cell r="R771">
            <v>768</v>
          </cell>
          <cell r="S771">
            <v>31</v>
          </cell>
        </row>
        <row r="772">
          <cell r="R772">
            <v>769</v>
          </cell>
          <cell r="S772">
            <v>31</v>
          </cell>
        </row>
        <row r="773">
          <cell r="R773">
            <v>770</v>
          </cell>
          <cell r="S773">
            <v>31</v>
          </cell>
        </row>
        <row r="774">
          <cell r="R774">
            <v>771</v>
          </cell>
          <cell r="S774">
            <v>31</v>
          </cell>
        </row>
        <row r="775">
          <cell r="R775">
            <v>772</v>
          </cell>
          <cell r="S775">
            <v>31</v>
          </cell>
        </row>
        <row r="776">
          <cell r="R776">
            <v>773</v>
          </cell>
          <cell r="S776">
            <v>31</v>
          </cell>
        </row>
        <row r="777">
          <cell r="R777">
            <v>774</v>
          </cell>
          <cell r="S777">
            <v>31</v>
          </cell>
        </row>
        <row r="778">
          <cell r="R778">
            <v>775</v>
          </cell>
          <cell r="S778">
            <v>31</v>
          </cell>
        </row>
        <row r="779">
          <cell r="R779">
            <v>776</v>
          </cell>
          <cell r="S779">
            <v>32</v>
          </cell>
        </row>
        <row r="780">
          <cell r="R780">
            <v>777</v>
          </cell>
          <cell r="S780">
            <v>32</v>
          </cell>
        </row>
        <row r="781">
          <cell r="R781">
            <v>778</v>
          </cell>
          <cell r="S781">
            <v>32</v>
          </cell>
        </row>
        <row r="782">
          <cell r="R782">
            <v>779</v>
          </cell>
          <cell r="S782">
            <v>32</v>
          </cell>
        </row>
        <row r="783">
          <cell r="R783">
            <v>780</v>
          </cell>
          <cell r="S783">
            <v>32</v>
          </cell>
        </row>
        <row r="784">
          <cell r="R784">
            <v>781</v>
          </cell>
          <cell r="S784">
            <v>32</v>
          </cell>
        </row>
        <row r="785">
          <cell r="R785">
            <v>782</v>
          </cell>
          <cell r="S785">
            <v>32</v>
          </cell>
        </row>
        <row r="786">
          <cell r="R786">
            <v>783</v>
          </cell>
          <cell r="S786">
            <v>32</v>
          </cell>
        </row>
        <row r="787">
          <cell r="R787">
            <v>784</v>
          </cell>
          <cell r="S787">
            <v>32</v>
          </cell>
        </row>
        <row r="788">
          <cell r="R788">
            <v>785</v>
          </cell>
          <cell r="S788">
            <v>32</v>
          </cell>
        </row>
        <row r="789">
          <cell r="R789">
            <v>786</v>
          </cell>
          <cell r="S789">
            <v>32</v>
          </cell>
        </row>
        <row r="790">
          <cell r="R790">
            <v>787</v>
          </cell>
          <cell r="S790">
            <v>32</v>
          </cell>
        </row>
        <row r="791">
          <cell r="R791">
            <v>788</v>
          </cell>
          <cell r="S791">
            <v>32</v>
          </cell>
        </row>
        <row r="792">
          <cell r="R792">
            <v>789</v>
          </cell>
          <cell r="S792">
            <v>32</v>
          </cell>
        </row>
        <row r="793">
          <cell r="R793">
            <v>790</v>
          </cell>
          <cell r="S793">
            <v>32</v>
          </cell>
        </row>
        <row r="794">
          <cell r="R794">
            <v>791</v>
          </cell>
          <cell r="S794">
            <v>32</v>
          </cell>
        </row>
        <row r="795">
          <cell r="R795">
            <v>792</v>
          </cell>
          <cell r="S795">
            <v>32</v>
          </cell>
        </row>
        <row r="796">
          <cell r="R796">
            <v>793</v>
          </cell>
          <cell r="S796">
            <v>32</v>
          </cell>
        </row>
        <row r="797">
          <cell r="R797">
            <v>794</v>
          </cell>
          <cell r="S797">
            <v>32</v>
          </cell>
        </row>
        <row r="798">
          <cell r="R798">
            <v>795</v>
          </cell>
          <cell r="S798">
            <v>32</v>
          </cell>
        </row>
        <row r="799">
          <cell r="R799">
            <v>796</v>
          </cell>
          <cell r="S799">
            <v>32</v>
          </cell>
        </row>
        <row r="800">
          <cell r="R800">
            <v>797</v>
          </cell>
          <cell r="S800">
            <v>32</v>
          </cell>
        </row>
        <row r="801">
          <cell r="R801">
            <v>798</v>
          </cell>
          <cell r="S801">
            <v>32</v>
          </cell>
        </row>
        <row r="802">
          <cell r="R802">
            <v>799</v>
          </cell>
          <cell r="S802">
            <v>32</v>
          </cell>
        </row>
        <row r="803">
          <cell r="R803">
            <v>800</v>
          </cell>
          <cell r="S803">
            <v>32</v>
          </cell>
        </row>
        <row r="804">
          <cell r="R804">
            <v>801</v>
          </cell>
          <cell r="S804">
            <v>33</v>
          </cell>
        </row>
        <row r="805">
          <cell r="R805">
            <v>802</v>
          </cell>
          <cell r="S805">
            <v>33</v>
          </cell>
        </row>
        <row r="806">
          <cell r="R806">
            <v>803</v>
          </cell>
          <cell r="S806">
            <v>33</v>
          </cell>
        </row>
        <row r="807">
          <cell r="R807">
            <v>804</v>
          </cell>
          <cell r="S807">
            <v>33</v>
          </cell>
        </row>
        <row r="808">
          <cell r="R808">
            <v>805</v>
          </cell>
          <cell r="S808">
            <v>33</v>
          </cell>
        </row>
        <row r="809">
          <cell r="R809">
            <v>806</v>
          </cell>
          <cell r="S809">
            <v>33</v>
          </cell>
        </row>
        <row r="810">
          <cell r="R810">
            <v>807</v>
          </cell>
          <cell r="S810">
            <v>33</v>
          </cell>
        </row>
        <row r="811">
          <cell r="R811">
            <v>808</v>
          </cell>
          <cell r="S811">
            <v>33</v>
          </cell>
        </row>
        <row r="812">
          <cell r="R812">
            <v>809</v>
          </cell>
          <cell r="S812">
            <v>33</v>
          </cell>
        </row>
        <row r="813">
          <cell r="R813">
            <v>810</v>
          </cell>
          <cell r="S813">
            <v>33</v>
          </cell>
        </row>
        <row r="814">
          <cell r="R814">
            <v>811</v>
          </cell>
          <cell r="S814">
            <v>33</v>
          </cell>
        </row>
        <row r="815">
          <cell r="R815">
            <v>812</v>
          </cell>
          <cell r="S815">
            <v>33</v>
          </cell>
        </row>
        <row r="816">
          <cell r="R816">
            <v>813</v>
          </cell>
          <cell r="S816">
            <v>33</v>
          </cell>
        </row>
        <row r="817">
          <cell r="R817">
            <v>814</v>
          </cell>
          <cell r="S817">
            <v>33</v>
          </cell>
        </row>
        <row r="818">
          <cell r="R818">
            <v>815</v>
          </cell>
          <cell r="S818">
            <v>33</v>
          </cell>
        </row>
        <row r="819">
          <cell r="R819">
            <v>816</v>
          </cell>
          <cell r="S819">
            <v>33</v>
          </cell>
        </row>
        <row r="820">
          <cell r="R820">
            <v>817</v>
          </cell>
          <cell r="S820">
            <v>33</v>
          </cell>
        </row>
        <row r="821">
          <cell r="R821">
            <v>818</v>
          </cell>
          <cell r="S821">
            <v>33</v>
          </cell>
        </row>
        <row r="822">
          <cell r="R822">
            <v>819</v>
          </cell>
          <cell r="S822">
            <v>33</v>
          </cell>
        </row>
        <row r="823">
          <cell r="R823">
            <v>820</v>
          </cell>
          <cell r="S823">
            <v>33</v>
          </cell>
        </row>
        <row r="824">
          <cell r="R824">
            <v>821</v>
          </cell>
          <cell r="S824">
            <v>33</v>
          </cell>
        </row>
        <row r="825">
          <cell r="R825">
            <v>822</v>
          </cell>
          <cell r="S825">
            <v>33</v>
          </cell>
        </row>
        <row r="826">
          <cell r="R826">
            <v>823</v>
          </cell>
          <cell r="S826">
            <v>33</v>
          </cell>
        </row>
        <row r="827">
          <cell r="R827">
            <v>824</v>
          </cell>
          <cell r="S827">
            <v>33</v>
          </cell>
        </row>
        <row r="828">
          <cell r="R828">
            <v>825</v>
          </cell>
          <cell r="S828">
            <v>33</v>
          </cell>
        </row>
        <row r="829">
          <cell r="R829">
            <v>826</v>
          </cell>
          <cell r="S829">
            <v>34</v>
          </cell>
        </row>
        <row r="830">
          <cell r="R830">
            <v>827</v>
          </cell>
          <cell r="S830">
            <v>34</v>
          </cell>
        </row>
        <row r="831">
          <cell r="R831">
            <v>828</v>
          </cell>
          <cell r="S831">
            <v>34</v>
          </cell>
        </row>
        <row r="832">
          <cell r="R832">
            <v>829</v>
          </cell>
          <cell r="S832">
            <v>34</v>
          </cell>
        </row>
        <row r="833">
          <cell r="R833">
            <v>830</v>
          </cell>
          <cell r="S833">
            <v>34</v>
          </cell>
        </row>
        <row r="834">
          <cell r="R834">
            <v>831</v>
          </cell>
          <cell r="S834">
            <v>34</v>
          </cell>
        </row>
        <row r="835">
          <cell r="R835">
            <v>832</v>
          </cell>
          <cell r="S835">
            <v>34</v>
          </cell>
        </row>
        <row r="836">
          <cell r="R836">
            <v>833</v>
          </cell>
          <cell r="S836">
            <v>34</v>
          </cell>
        </row>
        <row r="837">
          <cell r="R837">
            <v>834</v>
          </cell>
          <cell r="S837">
            <v>34</v>
          </cell>
        </row>
        <row r="838">
          <cell r="R838">
            <v>835</v>
          </cell>
          <cell r="S838">
            <v>34</v>
          </cell>
        </row>
        <row r="839">
          <cell r="R839">
            <v>836</v>
          </cell>
          <cell r="S839">
            <v>34</v>
          </cell>
        </row>
        <row r="840">
          <cell r="R840">
            <v>837</v>
          </cell>
          <cell r="S840">
            <v>34</v>
          </cell>
        </row>
        <row r="841">
          <cell r="R841">
            <v>838</v>
          </cell>
          <cell r="S841">
            <v>34</v>
          </cell>
        </row>
        <row r="842">
          <cell r="R842">
            <v>839</v>
          </cell>
          <cell r="S842">
            <v>34</v>
          </cell>
        </row>
        <row r="843">
          <cell r="R843">
            <v>840</v>
          </cell>
          <cell r="S843">
            <v>34</v>
          </cell>
        </row>
        <row r="844">
          <cell r="R844">
            <v>841</v>
          </cell>
          <cell r="S844">
            <v>34</v>
          </cell>
        </row>
        <row r="845">
          <cell r="R845">
            <v>842</v>
          </cell>
          <cell r="S845">
            <v>34</v>
          </cell>
        </row>
        <row r="846">
          <cell r="R846">
            <v>843</v>
          </cell>
          <cell r="S846">
            <v>34</v>
          </cell>
        </row>
        <row r="847">
          <cell r="R847">
            <v>844</v>
          </cell>
          <cell r="S847">
            <v>34</v>
          </cell>
        </row>
        <row r="848">
          <cell r="R848">
            <v>845</v>
          </cell>
          <cell r="S848">
            <v>34</v>
          </cell>
        </row>
        <row r="849">
          <cell r="R849">
            <v>846</v>
          </cell>
          <cell r="S849">
            <v>34</v>
          </cell>
        </row>
        <row r="850">
          <cell r="R850">
            <v>847</v>
          </cell>
          <cell r="S850">
            <v>34</v>
          </cell>
        </row>
        <row r="851">
          <cell r="R851">
            <v>848</v>
          </cell>
          <cell r="S851">
            <v>34</v>
          </cell>
        </row>
        <row r="852">
          <cell r="R852">
            <v>849</v>
          </cell>
          <cell r="S852">
            <v>34</v>
          </cell>
        </row>
        <row r="853">
          <cell r="R853">
            <v>850</v>
          </cell>
          <cell r="S853">
            <v>34</v>
          </cell>
        </row>
        <row r="854">
          <cell r="R854">
            <v>851</v>
          </cell>
          <cell r="S854">
            <v>35</v>
          </cell>
        </row>
        <row r="855">
          <cell r="R855">
            <v>852</v>
          </cell>
          <cell r="S855">
            <v>35</v>
          </cell>
        </row>
        <row r="856">
          <cell r="R856">
            <v>853</v>
          </cell>
          <cell r="S856">
            <v>35</v>
          </cell>
        </row>
        <row r="857">
          <cell r="R857">
            <v>854</v>
          </cell>
          <cell r="S857">
            <v>35</v>
          </cell>
        </row>
        <row r="858">
          <cell r="R858">
            <v>855</v>
          </cell>
          <cell r="S858">
            <v>35</v>
          </cell>
        </row>
        <row r="859">
          <cell r="R859">
            <v>856</v>
          </cell>
          <cell r="S859">
            <v>35</v>
          </cell>
        </row>
        <row r="860">
          <cell r="R860">
            <v>857</v>
          </cell>
          <cell r="S860">
            <v>35</v>
          </cell>
        </row>
        <row r="861">
          <cell r="R861">
            <v>858</v>
          </cell>
          <cell r="S861">
            <v>35</v>
          </cell>
        </row>
        <row r="862">
          <cell r="R862">
            <v>859</v>
          </cell>
          <cell r="S862">
            <v>35</v>
          </cell>
        </row>
        <row r="863">
          <cell r="R863">
            <v>860</v>
          </cell>
          <cell r="S863">
            <v>35</v>
          </cell>
        </row>
        <row r="864">
          <cell r="R864">
            <v>861</v>
          </cell>
          <cell r="S864">
            <v>35</v>
          </cell>
        </row>
        <row r="865">
          <cell r="R865">
            <v>862</v>
          </cell>
          <cell r="S865">
            <v>35</v>
          </cell>
        </row>
        <row r="866">
          <cell r="R866">
            <v>863</v>
          </cell>
          <cell r="S866">
            <v>35</v>
          </cell>
        </row>
        <row r="867">
          <cell r="R867">
            <v>864</v>
          </cell>
          <cell r="S867">
            <v>35</v>
          </cell>
        </row>
        <row r="868">
          <cell r="R868">
            <v>865</v>
          </cell>
          <cell r="S868">
            <v>35</v>
          </cell>
        </row>
        <row r="869">
          <cell r="R869">
            <v>866</v>
          </cell>
          <cell r="S869">
            <v>35</v>
          </cell>
        </row>
        <row r="870">
          <cell r="R870">
            <v>867</v>
          </cell>
          <cell r="S870">
            <v>35</v>
          </cell>
        </row>
        <row r="871">
          <cell r="R871">
            <v>868</v>
          </cell>
          <cell r="S871">
            <v>35</v>
          </cell>
        </row>
        <row r="872">
          <cell r="R872">
            <v>869</v>
          </cell>
          <cell r="S872">
            <v>35</v>
          </cell>
        </row>
        <row r="873">
          <cell r="R873">
            <v>870</v>
          </cell>
          <cell r="S873">
            <v>35</v>
          </cell>
        </row>
        <row r="874">
          <cell r="R874">
            <v>871</v>
          </cell>
          <cell r="S874">
            <v>35</v>
          </cell>
        </row>
        <row r="875">
          <cell r="R875">
            <v>872</v>
          </cell>
          <cell r="S875">
            <v>35</v>
          </cell>
        </row>
        <row r="876">
          <cell r="R876">
            <v>873</v>
          </cell>
          <cell r="S876">
            <v>35</v>
          </cell>
        </row>
        <row r="877">
          <cell r="R877">
            <v>874</v>
          </cell>
          <cell r="S877">
            <v>35</v>
          </cell>
        </row>
        <row r="878">
          <cell r="R878">
            <v>875</v>
          </cell>
          <cell r="S878">
            <v>35</v>
          </cell>
        </row>
        <row r="879">
          <cell r="R879">
            <v>876</v>
          </cell>
          <cell r="S879">
            <v>36</v>
          </cell>
        </row>
        <row r="880">
          <cell r="R880">
            <v>877</v>
          </cell>
          <cell r="S880">
            <v>36</v>
          </cell>
        </row>
        <row r="881">
          <cell r="R881">
            <v>878</v>
          </cell>
          <cell r="S881">
            <v>36</v>
          </cell>
        </row>
        <row r="882">
          <cell r="R882">
            <v>879</v>
          </cell>
          <cell r="S882">
            <v>36</v>
          </cell>
        </row>
        <row r="883">
          <cell r="R883">
            <v>880</v>
          </cell>
          <cell r="S883">
            <v>36</v>
          </cell>
        </row>
        <row r="884">
          <cell r="R884">
            <v>881</v>
          </cell>
          <cell r="S884">
            <v>36</v>
          </cell>
        </row>
        <row r="885">
          <cell r="R885">
            <v>882</v>
          </cell>
          <cell r="S885">
            <v>36</v>
          </cell>
        </row>
        <row r="886">
          <cell r="R886">
            <v>883</v>
          </cell>
          <cell r="S886">
            <v>36</v>
          </cell>
        </row>
        <row r="887">
          <cell r="R887">
            <v>884</v>
          </cell>
          <cell r="S887">
            <v>36</v>
          </cell>
        </row>
        <row r="888">
          <cell r="R888">
            <v>885</v>
          </cell>
          <cell r="S888">
            <v>36</v>
          </cell>
        </row>
        <row r="889">
          <cell r="R889">
            <v>886</v>
          </cell>
          <cell r="S889">
            <v>36</v>
          </cell>
        </row>
        <row r="890">
          <cell r="R890">
            <v>887</v>
          </cell>
          <cell r="S890">
            <v>36</v>
          </cell>
        </row>
        <row r="891">
          <cell r="R891">
            <v>888</v>
          </cell>
          <cell r="S891">
            <v>36</v>
          </cell>
        </row>
        <row r="892">
          <cell r="R892">
            <v>889</v>
          </cell>
          <cell r="S892">
            <v>36</v>
          </cell>
        </row>
        <row r="893">
          <cell r="R893">
            <v>890</v>
          </cell>
          <cell r="S893">
            <v>36</v>
          </cell>
        </row>
        <row r="894">
          <cell r="R894">
            <v>891</v>
          </cell>
          <cell r="S894">
            <v>36</v>
          </cell>
        </row>
        <row r="895">
          <cell r="R895">
            <v>892</v>
          </cell>
          <cell r="S895">
            <v>36</v>
          </cell>
        </row>
        <row r="896">
          <cell r="R896">
            <v>893</v>
          </cell>
          <cell r="S896">
            <v>36</v>
          </cell>
        </row>
        <row r="897">
          <cell r="R897">
            <v>894</v>
          </cell>
          <cell r="S897">
            <v>36</v>
          </cell>
        </row>
        <row r="898">
          <cell r="R898">
            <v>895</v>
          </cell>
          <cell r="S898">
            <v>36</v>
          </cell>
        </row>
        <row r="899">
          <cell r="R899">
            <v>896</v>
          </cell>
          <cell r="S899">
            <v>36</v>
          </cell>
        </row>
        <row r="900">
          <cell r="R900">
            <v>897</v>
          </cell>
          <cell r="S900">
            <v>36</v>
          </cell>
        </row>
        <row r="901">
          <cell r="R901">
            <v>898</v>
          </cell>
          <cell r="S901">
            <v>36</v>
          </cell>
        </row>
        <row r="902">
          <cell r="R902">
            <v>899</v>
          </cell>
          <cell r="S902">
            <v>36</v>
          </cell>
        </row>
        <row r="903">
          <cell r="R903">
            <v>900</v>
          </cell>
          <cell r="S903">
            <v>36</v>
          </cell>
        </row>
        <row r="904">
          <cell r="R904">
            <v>901</v>
          </cell>
          <cell r="S904">
            <v>37</v>
          </cell>
        </row>
        <row r="905">
          <cell r="R905">
            <v>902</v>
          </cell>
          <cell r="S905">
            <v>37</v>
          </cell>
        </row>
        <row r="906">
          <cell r="R906">
            <v>903</v>
          </cell>
          <cell r="S906">
            <v>37</v>
          </cell>
        </row>
        <row r="907">
          <cell r="R907">
            <v>904</v>
          </cell>
          <cell r="S907">
            <v>37</v>
          </cell>
        </row>
        <row r="908">
          <cell r="R908">
            <v>905</v>
          </cell>
          <cell r="S908">
            <v>37</v>
          </cell>
        </row>
        <row r="909">
          <cell r="R909">
            <v>906</v>
          </cell>
          <cell r="S909">
            <v>37</v>
          </cell>
        </row>
        <row r="910">
          <cell r="R910">
            <v>907</v>
          </cell>
          <cell r="S910">
            <v>37</v>
          </cell>
        </row>
        <row r="911">
          <cell r="R911">
            <v>908</v>
          </cell>
          <cell r="S911">
            <v>37</v>
          </cell>
        </row>
        <row r="912">
          <cell r="R912">
            <v>909</v>
          </cell>
          <cell r="S912">
            <v>37</v>
          </cell>
        </row>
        <row r="913">
          <cell r="R913">
            <v>910</v>
          </cell>
          <cell r="S913">
            <v>37</v>
          </cell>
        </row>
        <row r="914">
          <cell r="R914">
            <v>911</v>
          </cell>
          <cell r="S914">
            <v>37</v>
          </cell>
        </row>
        <row r="915">
          <cell r="R915">
            <v>912</v>
          </cell>
          <cell r="S915">
            <v>37</v>
          </cell>
        </row>
        <row r="916">
          <cell r="R916">
            <v>913</v>
          </cell>
          <cell r="S916">
            <v>37</v>
          </cell>
        </row>
        <row r="917">
          <cell r="R917">
            <v>914</v>
          </cell>
          <cell r="S917">
            <v>37</v>
          </cell>
        </row>
        <row r="918">
          <cell r="R918">
            <v>915</v>
          </cell>
          <cell r="S918">
            <v>37</v>
          </cell>
        </row>
        <row r="919">
          <cell r="R919">
            <v>916</v>
          </cell>
          <cell r="S919">
            <v>37</v>
          </cell>
        </row>
        <row r="920">
          <cell r="R920">
            <v>917</v>
          </cell>
          <cell r="S920">
            <v>37</v>
          </cell>
        </row>
        <row r="921">
          <cell r="R921">
            <v>918</v>
          </cell>
          <cell r="S921">
            <v>37</v>
          </cell>
        </row>
        <row r="922">
          <cell r="R922">
            <v>919</v>
          </cell>
          <cell r="S922">
            <v>37</v>
          </cell>
        </row>
        <row r="923">
          <cell r="R923">
            <v>920</v>
          </cell>
          <cell r="S923">
            <v>37</v>
          </cell>
        </row>
        <row r="924">
          <cell r="R924">
            <v>921</v>
          </cell>
          <cell r="S924">
            <v>37</v>
          </cell>
        </row>
        <row r="925">
          <cell r="R925">
            <v>922</v>
          </cell>
          <cell r="S925">
            <v>37</v>
          </cell>
        </row>
        <row r="926">
          <cell r="R926">
            <v>923</v>
          </cell>
          <cell r="S926">
            <v>37</v>
          </cell>
        </row>
        <row r="927">
          <cell r="R927">
            <v>924</v>
          </cell>
          <cell r="S927">
            <v>37</v>
          </cell>
        </row>
        <row r="928">
          <cell r="R928">
            <v>925</v>
          </cell>
          <cell r="S928">
            <v>37</v>
          </cell>
        </row>
        <row r="929">
          <cell r="R929">
            <v>926</v>
          </cell>
          <cell r="S929">
            <v>38</v>
          </cell>
        </row>
        <row r="930">
          <cell r="R930">
            <v>927</v>
          </cell>
          <cell r="S930">
            <v>38</v>
          </cell>
        </row>
        <row r="931">
          <cell r="R931">
            <v>928</v>
          </cell>
          <cell r="S931">
            <v>38</v>
          </cell>
        </row>
        <row r="932">
          <cell r="R932">
            <v>929</v>
          </cell>
          <cell r="S932">
            <v>38</v>
          </cell>
        </row>
        <row r="933">
          <cell r="R933">
            <v>930</v>
          </cell>
          <cell r="S933">
            <v>38</v>
          </cell>
        </row>
        <row r="934">
          <cell r="R934">
            <v>931</v>
          </cell>
          <cell r="S934">
            <v>38</v>
          </cell>
        </row>
        <row r="935">
          <cell r="R935">
            <v>932</v>
          </cell>
          <cell r="S935">
            <v>38</v>
          </cell>
        </row>
        <row r="936">
          <cell r="R936">
            <v>933</v>
          </cell>
          <cell r="S936">
            <v>38</v>
          </cell>
        </row>
        <row r="937">
          <cell r="R937">
            <v>934</v>
          </cell>
          <cell r="S937">
            <v>38</v>
          </cell>
        </row>
        <row r="938">
          <cell r="R938">
            <v>935</v>
          </cell>
          <cell r="S938">
            <v>38</v>
          </cell>
        </row>
        <row r="939">
          <cell r="R939">
            <v>936</v>
          </cell>
          <cell r="S939">
            <v>38</v>
          </cell>
        </row>
        <row r="940">
          <cell r="R940">
            <v>937</v>
          </cell>
          <cell r="S940">
            <v>38</v>
          </cell>
        </row>
        <row r="941">
          <cell r="R941">
            <v>938</v>
          </cell>
          <cell r="S941">
            <v>38</v>
          </cell>
        </row>
        <row r="942">
          <cell r="R942">
            <v>939</v>
          </cell>
          <cell r="S942">
            <v>38</v>
          </cell>
        </row>
        <row r="943">
          <cell r="R943">
            <v>940</v>
          </cell>
          <cell r="S943">
            <v>38</v>
          </cell>
        </row>
        <row r="944">
          <cell r="R944">
            <v>941</v>
          </cell>
          <cell r="S944">
            <v>38</v>
          </cell>
        </row>
        <row r="945">
          <cell r="R945">
            <v>942</v>
          </cell>
          <cell r="S945">
            <v>38</v>
          </cell>
        </row>
        <row r="946">
          <cell r="R946">
            <v>943</v>
          </cell>
          <cell r="S946">
            <v>38</v>
          </cell>
        </row>
        <row r="947">
          <cell r="R947">
            <v>944</v>
          </cell>
          <cell r="S947">
            <v>38</v>
          </cell>
        </row>
        <row r="948">
          <cell r="R948">
            <v>945</v>
          </cell>
          <cell r="S948">
            <v>38</v>
          </cell>
        </row>
        <row r="949">
          <cell r="R949">
            <v>946</v>
          </cell>
          <cell r="S949">
            <v>38</v>
          </cell>
        </row>
        <row r="950">
          <cell r="R950">
            <v>947</v>
          </cell>
          <cell r="S950">
            <v>38</v>
          </cell>
        </row>
        <row r="951">
          <cell r="R951">
            <v>948</v>
          </cell>
          <cell r="S951">
            <v>38</v>
          </cell>
        </row>
        <row r="952">
          <cell r="R952">
            <v>949</v>
          </cell>
          <cell r="S952">
            <v>38</v>
          </cell>
        </row>
        <row r="953">
          <cell r="R953">
            <v>950</v>
          </cell>
          <cell r="S953">
            <v>38</v>
          </cell>
        </row>
        <row r="954">
          <cell r="R954">
            <v>951</v>
          </cell>
          <cell r="S954">
            <v>39</v>
          </cell>
        </row>
        <row r="955">
          <cell r="R955">
            <v>952</v>
          </cell>
          <cell r="S955">
            <v>39</v>
          </cell>
        </row>
        <row r="956">
          <cell r="R956">
            <v>953</v>
          </cell>
          <cell r="S956">
            <v>39</v>
          </cell>
        </row>
        <row r="957">
          <cell r="R957">
            <v>954</v>
          </cell>
          <cell r="S957">
            <v>39</v>
          </cell>
        </row>
        <row r="958">
          <cell r="R958">
            <v>955</v>
          </cell>
          <cell r="S958">
            <v>39</v>
          </cell>
        </row>
        <row r="959">
          <cell r="R959">
            <v>956</v>
          </cell>
          <cell r="S959">
            <v>39</v>
          </cell>
        </row>
        <row r="960">
          <cell r="R960">
            <v>957</v>
          </cell>
          <cell r="S960">
            <v>39</v>
          </cell>
        </row>
        <row r="961">
          <cell r="R961">
            <v>958</v>
          </cell>
          <cell r="S961">
            <v>39</v>
          </cell>
        </row>
        <row r="962">
          <cell r="R962">
            <v>959</v>
          </cell>
          <cell r="S962">
            <v>39</v>
          </cell>
        </row>
        <row r="963">
          <cell r="R963">
            <v>960</v>
          </cell>
          <cell r="S963">
            <v>39</v>
          </cell>
        </row>
        <row r="964">
          <cell r="R964">
            <v>961</v>
          </cell>
          <cell r="S964">
            <v>39</v>
          </cell>
        </row>
        <row r="965">
          <cell r="R965">
            <v>962</v>
          </cell>
          <cell r="S965">
            <v>39</v>
          </cell>
        </row>
        <row r="966">
          <cell r="R966">
            <v>963</v>
          </cell>
          <cell r="S966">
            <v>39</v>
          </cell>
        </row>
        <row r="967">
          <cell r="R967">
            <v>964</v>
          </cell>
          <cell r="S967">
            <v>39</v>
          </cell>
        </row>
        <row r="968">
          <cell r="R968">
            <v>965</v>
          </cell>
          <cell r="S968">
            <v>39</v>
          </cell>
        </row>
        <row r="969">
          <cell r="R969">
            <v>966</v>
          </cell>
          <cell r="S969">
            <v>39</v>
          </cell>
        </row>
        <row r="970">
          <cell r="R970">
            <v>967</v>
          </cell>
          <cell r="S970">
            <v>39</v>
          </cell>
        </row>
        <row r="971">
          <cell r="R971">
            <v>968</v>
          </cell>
          <cell r="S971">
            <v>39</v>
          </cell>
        </row>
        <row r="972">
          <cell r="R972">
            <v>969</v>
          </cell>
          <cell r="S972">
            <v>39</v>
          </cell>
        </row>
        <row r="973">
          <cell r="R973">
            <v>970</v>
          </cell>
          <cell r="S973">
            <v>39</v>
          </cell>
        </row>
        <row r="974">
          <cell r="R974">
            <v>971</v>
          </cell>
          <cell r="S974">
            <v>39</v>
          </cell>
        </row>
        <row r="975">
          <cell r="R975">
            <v>972</v>
          </cell>
          <cell r="S975">
            <v>39</v>
          </cell>
        </row>
        <row r="976">
          <cell r="R976">
            <v>973</v>
          </cell>
          <cell r="S976">
            <v>39</v>
          </cell>
        </row>
        <row r="977">
          <cell r="R977">
            <v>974</v>
          </cell>
          <cell r="S977">
            <v>39</v>
          </cell>
        </row>
        <row r="978">
          <cell r="R978">
            <v>975</v>
          </cell>
          <cell r="S978">
            <v>39</v>
          </cell>
        </row>
        <row r="979">
          <cell r="R979">
            <v>976</v>
          </cell>
          <cell r="S979">
            <v>40</v>
          </cell>
        </row>
        <row r="980">
          <cell r="R980">
            <v>977</v>
          </cell>
          <cell r="S980">
            <v>40</v>
          </cell>
        </row>
        <row r="981">
          <cell r="R981">
            <v>978</v>
          </cell>
          <cell r="S981">
            <v>40</v>
          </cell>
        </row>
        <row r="982">
          <cell r="R982">
            <v>979</v>
          </cell>
          <cell r="S982">
            <v>40</v>
          </cell>
        </row>
        <row r="983">
          <cell r="R983">
            <v>980</v>
          </cell>
          <cell r="S983">
            <v>40</v>
          </cell>
        </row>
        <row r="984">
          <cell r="R984">
            <v>981</v>
          </cell>
          <cell r="S984">
            <v>40</v>
          </cell>
        </row>
        <row r="985">
          <cell r="R985">
            <v>982</v>
          </cell>
          <cell r="S985">
            <v>40</v>
          </cell>
        </row>
        <row r="986">
          <cell r="R986">
            <v>983</v>
          </cell>
          <cell r="S986">
            <v>40</v>
          </cell>
        </row>
        <row r="987">
          <cell r="R987">
            <v>984</v>
          </cell>
          <cell r="S987">
            <v>40</v>
          </cell>
        </row>
        <row r="988">
          <cell r="R988">
            <v>985</v>
          </cell>
          <cell r="S988">
            <v>40</v>
          </cell>
        </row>
        <row r="989">
          <cell r="R989">
            <v>986</v>
          </cell>
          <cell r="S989">
            <v>40</v>
          </cell>
        </row>
        <row r="990">
          <cell r="R990">
            <v>987</v>
          </cell>
          <cell r="S990">
            <v>40</v>
          </cell>
        </row>
        <row r="991">
          <cell r="R991">
            <v>988</v>
          </cell>
          <cell r="S991">
            <v>40</v>
          </cell>
        </row>
        <row r="992">
          <cell r="R992">
            <v>989</v>
          </cell>
          <cell r="S992">
            <v>40</v>
          </cell>
        </row>
        <row r="993">
          <cell r="R993">
            <v>990</v>
          </cell>
          <cell r="S993">
            <v>40</v>
          </cell>
        </row>
        <row r="994">
          <cell r="R994">
            <v>991</v>
          </cell>
          <cell r="S994">
            <v>40</v>
          </cell>
        </row>
        <row r="995">
          <cell r="R995">
            <v>992</v>
          </cell>
          <cell r="S995">
            <v>40</v>
          </cell>
        </row>
        <row r="996">
          <cell r="R996">
            <v>993</v>
          </cell>
          <cell r="S996">
            <v>40</v>
          </cell>
        </row>
        <row r="997">
          <cell r="R997">
            <v>994</v>
          </cell>
          <cell r="S997">
            <v>40</v>
          </cell>
        </row>
        <row r="998">
          <cell r="R998">
            <v>995</v>
          </cell>
          <cell r="S998">
            <v>40</v>
          </cell>
        </row>
        <row r="999">
          <cell r="R999">
            <v>996</v>
          </cell>
          <cell r="S999">
            <v>40</v>
          </cell>
        </row>
        <row r="1000">
          <cell r="R1000">
            <v>997</v>
          </cell>
          <cell r="S1000">
            <v>40</v>
          </cell>
        </row>
        <row r="1001">
          <cell r="R1001">
            <v>998</v>
          </cell>
          <cell r="S1001">
            <v>40</v>
          </cell>
        </row>
        <row r="1002">
          <cell r="R1002">
            <v>999</v>
          </cell>
          <cell r="S1002">
            <v>40</v>
          </cell>
        </row>
        <row r="1003">
          <cell r="R1003">
            <v>1000</v>
          </cell>
          <cell r="S1003">
            <v>40</v>
          </cell>
        </row>
        <row r="1004">
          <cell r="R1004">
            <v>1001</v>
          </cell>
          <cell r="S1004">
            <v>41</v>
          </cell>
        </row>
        <row r="1005">
          <cell r="R1005">
            <v>1002</v>
          </cell>
          <cell r="S1005">
            <v>41</v>
          </cell>
        </row>
        <row r="1006">
          <cell r="R1006">
            <v>1003</v>
          </cell>
          <cell r="S1006">
            <v>41</v>
          </cell>
        </row>
        <row r="1007">
          <cell r="R1007">
            <v>1004</v>
          </cell>
          <cell r="S1007">
            <v>41</v>
          </cell>
        </row>
        <row r="1008">
          <cell r="R1008">
            <v>1005</v>
          </cell>
          <cell r="S1008">
            <v>41</v>
          </cell>
        </row>
        <row r="1009">
          <cell r="R1009">
            <v>1006</v>
          </cell>
          <cell r="S1009">
            <v>41</v>
          </cell>
        </row>
        <row r="1010">
          <cell r="R1010">
            <v>1007</v>
          </cell>
          <cell r="S1010">
            <v>41</v>
          </cell>
        </row>
        <row r="1011">
          <cell r="R1011">
            <v>1008</v>
          </cell>
          <cell r="S1011">
            <v>41</v>
          </cell>
        </row>
        <row r="1012">
          <cell r="R1012">
            <v>1009</v>
          </cell>
          <cell r="S1012">
            <v>41</v>
          </cell>
        </row>
        <row r="1013">
          <cell r="R1013">
            <v>1010</v>
          </cell>
          <cell r="S1013">
            <v>41</v>
          </cell>
        </row>
        <row r="1014">
          <cell r="R1014">
            <v>1011</v>
          </cell>
          <cell r="S1014">
            <v>41</v>
          </cell>
        </row>
        <row r="1015">
          <cell r="R1015">
            <v>1012</v>
          </cell>
          <cell r="S1015">
            <v>41</v>
          </cell>
        </row>
        <row r="1016">
          <cell r="R1016">
            <v>1013</v>
          </cell>
          <cell r="S1016">
            <v>41</v>
          </cell>
        </row>
        <row r="1017">
          <cell r="R1017">
            <v>1014</v>
          </cell>
          <cell r="S1017">
            <v>41</v>
          </cell>
        </row>
        <row r="1018">
          <cell r="R1018">
            <v>1015</v>
          </cell>
          <cell r="S1018">
            <v>41</v>
          </cell>
        </row>
        <row r="1019">
          <cell r="R1019">
            <v>1016</v>
          </cell>
          <cell r="S1019">
            <v>41</v>
          </cell>
        </row>
        <row r="1020">
          <cell r="R1020">
            <v>1017</v>
          </cell>
          <cell r="S1020">
            <v>41</v>
          </cell>
        </row>
        <row r="1021">
          <cell r="R1021">
            <v>1018</v>
          </cell>
          <cell r="S1021">
            <v>41</v>
          </cell>
        </row>
        <row r="1022">
          <cell r="R1022">
            <v>1019</v>
          </cell>
          <cell r="S1022">
            <v>41</v>
          </cell>
        </row>
        <row r="1023">
          <cell r="R1023">
            <v>1020</v>
          </cell>
          <cell r="S1023">
            <v>41</v>
          </cell>
        </row>
        <row r="1024">
          <cell r="R1024">
            <v>1021</v>
          </cell>
          <cell r="S1024">
            <v>41</v>
          </cell>
        </row>
        <row r="1025">
          <cell r="R1025">
            <v>1022</v>
          </cell>
          <cell r="S1025">
            <v>41</v>
          </cell>
        </row>
        <row r="1026">
          <cell r="R1026">
            <v>1023</v>
          </cell>
          <cell r="S1026">
            <v>41</v>
          </cell>
        </row>
        <row r="1027">
          <cell r="R1027">
            <v>1024</v>
          </cell>
          <cell r="S1027">
            <v>41</v>
          </cell>
        </row>
        <row r="1028">
          <cell r="R1028">
            <v>1025</v>
          </cell>
          <cell r="S1028">
            <v>41</v>
          </cell>
        </row>
        <row r="1029">
          <cell r="R1029">
            <v>1026</v>
          </cell>
          <cell r="S1029">
            <v>42</v>
          </cell>
        </row>
        <row r="1030">
          <cell r="R1030">
            <v>1027</v>
          </cell>
          <cell r="S1030">
            <v>42</v>
          </cell>
        </row>
        <row r="1031">
          <cell r="R1031">
            <v>1028</v>
          </cell>
          <cell r="S1031">
            <v>42</v>
          </cell>
        </row>
        <row r="1032">
          <cell r="R1032">
            <v>1029</v>
          </cell>
          <cell r="S1032">
            <v>42</v>
          </cell>
        </row>
        <row r="1033">
          <cell r="R1033">
            <v>1030</v>
          </cell>
          <cell r="S1033">
            <v>42</v>
          </cell>
        </row>
        <row r="1034">
          <cell r="R1034">
            <v>1031</v>
          </cell>
          <cell r="S1034">
            <v>42</v>
          </cell>
        </row>
        <row r="1035">
          <cell r="R1035">
            <v>1032</v>
          </cell>
          <cell r="S1035">
            <v>42</v>
          </cell>
        </row>
        <row r="1036">
          <cell r="R1036">
            <v>1033</v>
          </cell>
          <cell r="S1036">
            <v>42</v>
          </cell>
        </row>
        <row r="1037">
          <cell r="R1037">
            <v>1034</v>
          </cell>
          <cell r="S1037">
            <v>42</v>
          </cell>
        </row>
        <row r="1038">
          <cell r="R1038">
            <v>1035</v>
          </cell>
          <cell r="S1038">
            <v>42</v>
          </cell>
        </row>
        <row r="1039">
          <cell r="R1039">
            <v>1036</v>
          </cell>
          <cell r="S1039">
            <v>42</v>
          </cell>
        </row>
        <row r="1040">
          <cell r="R1040">
            <v>1037</v>
          </cell>
          <cell r="S1040">
            <v>42</v>
          </cell>
        </row>
        <row r="1041">
          <cell r="R1041">
            <v>1038</v>
          </cell>
          <cell r="S1041">
            <v>42</v>
          </cell>
        </row>
        <row r="1042">
          <cell r="R1042">
            <v>1039</v>
          </cell>
          <cell r="S1042">
            <v>42</v>
          </cell>
        </row>
        <row r="1043">
          <cell r="R1043">
            <v>1040</v>
          </cell>
          <cell r="S1043">
            <v>42</v>
          </cell>
        </row>
        <row r="1044">
          <cell r="R1044">
            <v>1041</v>
          </cell>
          <cell r="S1044">
            <v>42</v>
          </cell>
        </row>
        <row r="1045">
          <cell r="R1045">
            <v>1042</v>
          </cell>
          <cell r="S1045">
            <v>42</v>
          </cell>
        </row>
        <row r="1046">
          <cell r="R1046">
            <v>1043</v>
          </cell>
          <cell r="S1046">
            <v>42</v>
          </cell>
        </row>
        <row r="1047">
          <cell r="R1047">
            <v>1044</v>
          </cell>
          <cell r="S1047">
            <v>42</v>
          </cell>
        </row>
        <row r="1048">
          <cell r="R1048">
            <v>1045</v>
          </cell>
          <cell r="S1048">
            <v>42</v>
          </cell>
        </row>
        <row r="1049">
          <cell r="R1049">
            <v>1046</v>
          </cell>
          <cell r="S1049">
            <v>42</v>
          </cell>
        </row>
        <row r="1050">
          <cell r="R1050">
            <v>1047</v>
          </cell>
          <cell r="S1050">
            <v>42</v>
          </cell>
        </row>
        <row r="1051">
          <cell r="R1051">
            <v>1048</v>
          </cell>
          <cell r="S1051">
            <v>42</v>
          </cell>
        </row>
        <row r="1052">
          <cell r="R1052">
            <v>1049</v>
          </cell>
          <cell r="S1052">
            <v>42</v>
          </cell>
        </row>
        <row r="1053">
          <cell r="R1053">
            <v>1050</v>
          </cell>
          <cell r="S1053">
            <v>42</v>
          </cell>
        </row>
        <row r="1054">
          <cell r="R1054">
            <v>1051</v>
          </cell>
          <cell r="S1054">
            <v>43</v>
          </cell>
        </row>
        <row r="1055">
          <cell r="R1055">
            <v>1052</v>
          </cell>
          <cell r="S1055">
            <v>43</v>
          </cell>
        </row>
        <row r="1056">
          <cell r="R1056">
            <v>1053</v>
          </cell>
          <cell r="S1056">
            <v>43</v>
          </cell>
        </row>
        <row r="1057">
          <cell r="R1057">
            <v>1054</v>
          </cell>
          <cell r="S1057">
            <v>43</v>
          </cell>
        </row>
        <row r="1058">
          <cell r="R1058">
            <v>1055</v>
          </cell>
          <cell r="S1058">
            <v>43</v>
          </cell>
        </row>
        <row r="1059">
          <cell r="R1059">
            <v>1056</v>
          </cell>
          <cell r="S1059">
            <v>43</v>
          </cell>
        </row>
        <row r="1060">
          <cell r="R1060">
            <v>1057</v>
          </cell>
          <cell r="S1060">
            <v>43</v>
          </cell>
        </row>
        <row r="1061">
          <cell r="R1061">
            <v>1058</v>
          </cell>
          <cell r="S1061">
            <v>43</v>
          </cell>
        </row>
        <row r="1062">
          <cell r="R1062">
            <v>1059</v>
          </cell>
          <cell r="S1062">
            <v>43</v>
          </cell>
        </row>
        <row r="1063">
          <cell r="R1063">
            <v>1060</v>
          </cell>
          <cell r="S1063">
            <v>43</v>
          </cell>
        </row>
        <row r="1064">
          <cell r="R1064">
            <v>1061</v>
          </cell>
          <cell r="S1064">
            <v>43</v>
          </cell>
        </row>
        <row r="1065">
          <cell r="R1065">
            <v>1062</v>
          </cell>
          <cell r="S1065">
            <v>43</v>
          </cell>
        </row>
        <row r="1066">
          <cell r="R1066">
            <v>1063</v>
          </cell>
          <cell r="S1066">
            <v>43</v>
          </cell>
        </row>
        <row r="1067">
          <cell r="R1067">
            <v>1064</v>
          </cell>
          <cell r="S1067">
            <v>43</v>
          </cell>
        </row>
        <row r="1068">
          <cell r="R1068">
            <v>1065</v>
          </cell>
          <cell r="S1068">
            <v>43</v>
          </cell>
        </row>
        <row r="1069">
          <cell r="R1069">
            <v>1066</v>
          </cell>
          <cell r="S1069">
            <v>43</v>
          </cell>
        </row>
        <row r="1070">
          <cell r="R1070">
            <v>1067</v>
          </cell>
          <cell r="S1070">
            <v>43</v>
          </cell>
        </row>
        <row r="1071">
          <cell r="R1071">
            <v>1068</v>
          </cell>
          <cell r="S1071">
            <v>43</v>
          </cell>
        </row>
        <row r="1072">
          <cell r="R1072">
            <v>1069</v>
          </cell>
          <cell r="S1072">
            <v>43</v>
          </cell>
        </row>
        <row r="1073">
          <cell r="R1073">
            <v>1070</v>
          </cell>
          <cell r="S1073">
            <v>43</v>
          </cell>
        </row>
        <row r="1074">
          <cell r="R1074">
            <v>1071</v>
          </cell>
          <cell r="S1074">
            <v>43</v>
          </cell>
        </row>
        <row r="1075">
          <cell r="R1075">
            <v>1072</v>
          </cell>
          <cell r="S1075">
            <v>43</v>
          </cell>
        </row>
        <row r="1076">
          <cell r="R1076">
            <v>1073</v>
          </cell>
          <cell r="S1076">
            <v>43</v>
          </cell>
        </row>
        <row r="1077">
          <cell r="R1077">
            <v>1074</v>
          </cell>
          <cell r="S1077">
            <v>43</v>
          </cell>
        </row>
        <row r="1078">
          <cell r="R1078">
            <v>1075</v>
          </cell>
          <cell r="S1078">
            <v>43</v>
          </cell>
        </row>
        <row r="1079">
          <cell r="R1079">
            <v>1076</v>
          </cell>
          <cell r="S1079">
            <v>44</v>
          </cell>
        </row>
        <row r="1080">
          <cell r="R1080">
            <v>1077</v>
          </cell>
          <cell r="S1080">
            <v>44</v>
          </cell>
        </row>
        <row r="1081">
          <cell r="R1081">
            <v>1078</v>
          </cell>
          <cell r="S1081">
            <v>44</v>
          </cell>
        </row>
        <row r="1082">
          <cell r="R1082">
            <v>1079</v>
          </cell>
          <cell r="S1082">
            <v>44</v>
          </cell>
        </row>
        <row r="1083">
          <cell r="R1083">
            <v>1080</v>
          </cell>
          <cell r="S1083">
            <v>44</v>
          </cell>
        </row>
        <row r="1084">
          <cell r="R1084">
            <v>1081</v>
          </cell>
          <cell r="S1084">
            <v>44</v>
          </cell>
        </row>
        <row r="1085">
          <cell r="R1085">
            <v>1082</v>
          </cell>
          <cell r="S1085">
            <v>44</v>
          </cell>
        </row>
        <row r="1086">
          <cell r="R1086">
            <v>1083</v>
          </cell>
          <cell r="S1086">
            <v>44</v>
          </cell>
        </row>
        <row r="1087">
          <cell r="R1087">
            <v>1084</v>
          </cell>
          <cell r="S1087">
            <v>44</v>
          </cell>
        </row>
        <row r="1088">
          <cell r="R1088">
            <v>1085</v>
          </cell>
          <cell r="S1088">
            <v>44</v>
          </cell>
        </row>
        <row r="1089">
          <cell r="R1089">
            <v>1086</v>
          </cell>
          <cell r="S1089">
            <v>44</v>
          </cell>
        </row>
        <row r="1090">
          <cell r="R1090">
            <v>1087</v>
          </cell>
          <cell r="S1090">
            <v>44</v>
          </cell>
        </row>
        <row r="1091">
          <cell r="R1091">
            <v>1088</v>
          </cell>
          <cell r="S1091">
            <v>44</v>
          </cell>
        </row>
        <row r="1092">
          <cell r="R1092">
            <v>1089</v>
          </cell>
          <cell r="S1092">
            <v>44</v>
          </cell>
        </row>
        <row r="1093">
          <cell r="R1093">
            <v>1090</v>
          </cell>
          <cell r="S1093">
            <v>44</v>
          </cell>
        </row>
        <row r="1094">
          <cell r="R1094">
            <v>1091</v>
          </cell>
          <cell r="S1094">
            <v>44</v>
          </cell>
        </row>
        <row r="1095">
          <cell r="R1095">
            <v>1092</v>
          </cell>
          <cell r="S1095">
            <v>44</v>
          </cell>
        </row>
        <row r="1096">
          <cell r="R1096">
            <v>1093</v>
          </cell>
          <cell r="S1096">
            <v>44</v>
          </cell>
        </row>
        <row r="1097">
          <cell r="R1097">
            <v>1094</v>
          </cell>
          <cell r="S1097">
            <v>44</v>
          </cell>
        </row>
        <row r="1098">
          <cell r="R1098">
            <v>1095</v>
          </cell>
          <cell r="S1098">
            <v>44</v>
          </cell>
        </row>
        <row r="1099">
          <cell r="R1099">
            <v>1096</v>
          </cell>
          <cell r="S1099">
            <v>44</v>
          </cell>
        </row>
        <row r="1100">
          <cell r="R1100">
            <v>1097</v>
          </cell>
          <cell r="S1100">
            <v>44</v>
          </cell>
        </row>
        <row r="1101">
          <cell r="R1101">
            <v>1098</v>
          </cell>
          <cell r="S1101">
            <v>44</v>
          </cell>
        </row>
        <row r="1102">
          <cell r="R1102">
            <v>1099</v>
          </cell>
          <cell r="S1102">
            <v>44</v>
          </cell>
        </row>
        <row r="1103">
          <cell r="R1103">
            <v>1100</v>
          </cell>
          <cell r="S1103">
            <v>44</v>
          </cell>
        </row>
        <row r="1104">
          <cell r="R1104">
            <v>1101</v>
          </cell>
          <cell r="S1104">
            <v>45</v>
          </cell>
        </row>
        <row r="1105">
          <cell r="R1105">
            <v>1102</v>
          </cell>
          <cell r="S1105">
            <v>45</v>
          </cell>
        </row>
        <row r="1106">
          <cell r="R1106">
            <v>1103</v>
          </cell>
          <cell r="S1106">
            <v>45</v>
          </cell>
        </row>
        <row r="1107">
          <cell r="R1107">
            <v>1104</v>
          </cell>
          <cell r="S1107">
            <v>45</v>
          </cell>
        </row>
        <row r="1108">
          <cell r="R1108">
            <v>1105</v>
          </cell>
          <cell r="S1108">
            <v>45</v>
          </cell>
        </row>
        <row r="1109">
          <cell r="R1109">
            <v>1106</v>
          </cell>
          <cell r="S1109">
            <v>45</v>
          </cell>
        </row>
        <row r="1110">
          <cell r="R1110">
            <v>1107</v>
          </cell>
          <cell r="S1110">
            <v>45</v>
          </cell>
        </row>
        <row r="1111">
          <cell r="R1111">
            <v>1108</v>
          </cell>
          <cell r="S1111">
            <v>45</v>
          </cell>
        </row>
        <row r="1112">
          <cell r="R1112">
            <v>1109</v>
          </cell>
          <cell r="S1112">
            <v>45</v>
          </cell>
        </row>
        <row r="1113">
          <cell r="R1113">
            <v>1110</v>
          </cell>
          <cell r="S1113">
            <v>45</v>
          </cell>
        </row>
        <row r="1114">
          <cell r="R1114">
            <v>1111</v>
          </cell>
          <cell r="S1114">
            <v>45</v>
          </cell>
        </row>
        <row r="1115">
          <cell r="R1115">
            <v>1112</v>
          </cell>
          <cell r="S1115">
            <v>45</v>
          </cell>
        </row>
        <row r="1116">
          <cell r="R1116">
            <v>1113</v>
          </cell>
          <cell r="S1116">
            <v>45</v>
          </cell>
        </row>
        <row r="1117">
          <cell r="R1117">
            <v>1114</v>
          </cell>
          <cell r="S1117">
            <v>45</v>
          </cell>
        </row>
        <row r="1118">
          <cell r="R1118">
            <v>1115</v>
          </cell>
          <cell r="S1118">
            <v>45</v>
          </cell>
        </row>
        <row r="1119">
          <cell r="R1119">
            <v>1116</v>
          </cell>
          <cell r="S1119">
            <v>45</v>
          </cell>
        </row>
        <row r="1120">
          <cell r="R1120">
            <v>1117</v>
          </cell>
          <cell r="S1120">
            <v>45</v>
          </cell>
        </row>
        <row r="1121">
          <cell r="R1121">
            <v>1118</v>
          </cell>
          <cell r="S1121">
            <v>45</v>
          </cell>
        </row>
        <row r="1122">
          <cell r="R1122">
            <v>1119</v>
          </cell>
          <cell r="S1122">
            <v>45</v>
          </cell>
        </row>
        <row r="1123">
          <cell r="R1123">
            <v>1120</v>
          </cell>
          <cell r="S1123">
            <v>45</v>
          </cell>
        </row>
        <row r="1124">
          <cell r="R1124">
            <v>1121</v>
          </cell>
          <cell r="S1124">
            <v>45</v>
          </cell>
        </row>
        <row r="1125">
          <cell r="R1125">
            <v>1122</v>
          </cell>
          <cell r="S1125">
            <v>45</v>
          </cell>
        </row>
        <row r="1126">
          <cell r="R1126">
            <v>1123</v>
          </cell>
          <cell r="S1126">
            <v>45</v>
          </cell>
        </row>
        <row r="1127">
          <cell r="R1127">
            <v>1124</v>
          </cell>
          <cell r="S1127">
            <v>45</v>
          </cell>
        </row>
        <row r="1128">
          <cell r="R1128">
            <v>1125</v>
          </cell>
          <cell r="S1128">
            <v>45</v>
          </cell>
        </row>
        <row r="1129">
          <cell r="R1129">
            <v>1126</v>
          </cell>
          <cell r="S1129">
            <v>46</v>
          </cell>
        </row>
        <row r="1130">
          <cell r="R1130">
            <v>1127</v>
          </cell>
          <cell r="S1130">
            <v>46</v>
          </cell>
        </row>
        <row r="1131">
          <cell r="R1131">
            <v>1128</v>
          </cell>
          <cell r="S1131">
            <v>46</v>
          </cell>
        </row>
        <row r="1132">
          <cell r="R1132">
            <v>1129</v>
          </cell>
          <cell r="S1132">
            <v>46</v>
          </cell>
        </row>
        <row r="1133">
          <cell r="R1133">
            <v>1130</v>
          </cell>
          <cell r="S1133">
            <v>46</v>
          </cell>
        </row>
        <row r="1134">
          <cell r="R1134">
            <v>1131</v>
          </cell>
          <cell r="S1134">
            <v>46</v>
          </cell>
        </row>
        <row r="1135">
          <cell r="R1135">
            <v>1132</v>
          </cell>
          <cell r="S1135">
            <v>46</v>
          </cell>
        </row>
        <row r="1136">
          <cell r="R1136">
            <v>1133</v>
          </cell>
          <cell r="S1136">
            <v>46</v>
          </cell>
        </row>
        <row r="1137">
          <cell r="R1137">
            <v>1134</v>
          </cell>
          <cell r="S1137">
            <v>46</v>
          </cell>
        </row>
        <row r="1138">
          <cell r="R1138">
            <v>1135</v>
          </cell>
          <cell r="S1138">
            <v>46</v>
          </cell>
        </row>
        <row r="1139">
          <cell r="R1139">
            <v>1136</v>
          </cell>
          <cell r="S1139">
            <v>46</v>
          </cell>
        </row>
        <row r="1140">
          <cell r="R1140">
            <v>1137</v>
          </cell>
          <cell r="S1140">
            <v>46</v>
          </cell>
        </row>
        <row r="1141">
          <cell r="R1141">
            <v>1138</v>
          </cell>
          <cell r="S1141">
            <v>46</v>
          </cell>
        </row>
        <row r="1142">
          <cell r="R1142">
            <v>1139</v>
          </cell>
          <cell r="S1142">
            <v>46</v>
          </cell>
        </row>
        <row r="1143">
          <cell r="R1143">
            <v>1140</v>
          </cell>
          <cell r="S1143">
            <v>46</v>
          </cell>
        </row>
        <row r="1144">
          <cell r="R1144">
            <v>1141</v>
          </cell>
          <cell r="S1144">
            <v>46</v>
          </cell>
        </row>
        <row r="1145">
          <cell r="R1145">
            <v>1142</v>
          </cell>
          <cell r="S1145">
            <v>46</v>
          </cell>
        </row>
        <row r="1146">
          <cell r="R1146">
            <v>1143</v>
          </cell>
          <cell r="S1146">
            <v>46</v>
          </cell>
        </row>
        <row r="1147">
          <cell r="R1147">
            <v>1144</v>
          </cell>
          <cell r="S1147">
            <v>46</v>
          </cell>
        </row>
        <row r="1148">
          <cell r="R1148">
            <v>1145</v>
          </cell>
          <cell r="S1148">
            <v>46</v>
          </cell>
        </row>
        <row r="1149">
          <cell r="R1149">
            <v>1146</v>
          </cell>
          <cell r="S1149">
            <v>46</v>
          </cell>
        </row>
        <row r="1150">
          <cell r="R1150">
            <v>1147</v>
          </cell>
          <cell r="S1150">
            <v>46</v>
          </cell>
        </row>
        <row r="1151">
          <cell r="R1151">
            <v>1148</v>
          </cell>
          <cell r="S1151">
            <v>46</v>
          </cell>
        </row>
        <row r="1152">
          <cell r="R1152">
            <v>1149</v>
          </cell>
          <cell r="S1152">
            <v>46</v>
          </cell>
        </row>
        <row r="1153">
          <cell r="R1153">
            <v>1150</v>
          </cell>
          <cell r="S1153">
            <v>46</v>
          </cell>
        </row>
        <row r="1154">
          <cell r="R1154">
            <v>1151</v>
          </cell>
          <cell r="S1154">
            <v>47</v>
          </cell>
        </row>
        <row r="1155">
          <cell r="R1155">
            <v>1152</v>
          </cell>
          <cell r="S1155">
            <v>47</v>
          </cell>
        </row>
        <row r="1156">
          <cell r="R1156">
            <v>1153</v>
          </cell>
          <cell r="S1156">
            <v>47</v>
          </cell>
        </row>
        <row r="1157">
          <cell r="R1157">
            <v>1154</v>
          </cell>
          <cell r="S1157">
            <v>47</v>
          </cell>
        </row>
        <row r="1158">
          <cell r="R1158">
            <v>1155</v>
          </cell>
          <cell r="S1158">
            <v>47</v>
          </cell>
        </row>
        <row r="1159">
          <cell r="R1159">
            <v>1156</v>
          </cell>
          <cell r="S1159">
            <v>47</v>
          </cell>
        </row>
        <row r="1160">
          <cell r="R1160">
            <v>1157</v>
          </cell>
          <cell r="S1160">
            <v>47</v>
          </cell>
        </row>
        <row r="1161">
          <cell r="R1161">
            <v>1158</v>
          </cell>
          <cell r="S1161">
            <v>47</v>
          </cell>
        </row>
        <row r="1162">
          <cell r="R1162">
            <v>1159</v>
          </cell>
          <cell r="S1162">
            <v>47</v>
          </cell>
        </row>
        <row r="1163">
          <cell r="R1163">
            <v>1160</v>
          </cell>
          <cell r="S1163">
            <v>47</v>
          </cell>
        </row>
        <row r="1164">
          <cell r="R1164">
            <v>1161</v>
          </cell>
          <cell r="S1164">
            <v>47</v>
          </cell>
        </row>
        <row r="1165">
          <cell r="R1165">
            <v>1162</v>
          </cell>
          <cell r="S1165">
            <v>47</v>
          </cell>
        </row>
        <row r="1166">
          <cell r="R1166">
            <v>1163</v>
          </cell>
          <cell r="S1166">
            <v>47</v>
          </cell>
        </row>
        <row r="1167">
          <cell r="R1167">
            <v>1164</v>
          </cell>
          <cell r="S1167">
            <v>47</v>
          </cell>
        </row>
        <row r="1168">
          <cell r="R1168">
            <v>1165</v>
          </cell>
          <cell r="S1168">
            <v>47</v>
          </cell>
        </row>
        <row r="1169">
          <cell r="R1169">
            <v>1166</v>
          </cell>
          <cell r="S1169">
            <v>47</v>
          </cell>
        </row>
        <row r="1170">
          <cell r="R1170">
            <v>1167</v>
          </cell>
          <cell r="S1170">
            <v>47</v>
          </cell>
        </row>
        <row r="1171">
          <cell r="R1171">
            <v>1168</v>
          </cell>
          <cell r="S1171">
            <v>47</v>
          </cell>
        </row>
        <row r="1172">
          <cell r="R1172">
            <v>1169</v>
          </cell>
          <cell r="S1172">
            <v>47</v>
          </cell>
        </row>
        <row r="1173">
          <cell r="R1173">
            <v>1170</v>
          </cell>
          <cell r="S1173">
            <v>47</v>
          </cell>
        </row>
        <row r="1174">
          <cell r="R1174">
            <v>1171</v>
          </cell>
          <cell r="S1174">
            <v>47</v>
          </cell>
        </row>
        <row r="1175">
          <cell r="R1175">
            <v>1172</v>
          </cell>
          <cell r="S1175">
            <v>47</v>
          </cell>
        </row>
        <row r="1176">
          <cell r="R1176">
            <v>1173</v>
          </cell>
          <cell r="S1176">
            <v>47</v>
          </cell>
        </row>
        <row r="1177">
          <cell r="R1177">
            <v>1174</v>
          </cell>
          <cell r="S1177">
            <v>47</v>
          </cell>
        </row>
        <row r="1178">
          <cell r="R1178">
            <v>1175</v>
          </cell>
          <cell r="S1178">
            <v>47</v>
          </cell>
        </row>
        <row r="1179">
          <cell r="R1179">
            <v>1176</v>
          </cell>
          <cell r="S1179">
            <v>48</v>
          </cell>
        </row>
        <row r="1180">
          <cell r="R1180">
            <v>1177</v>
          </cell>
          <cell r="S1180">
            <v>48</v>
          </cell>
        </row>
        <row r="1181">
          <cell r="R1181">
            <v>1178</v>
          </cell>
          <cell r="S1181">
            <v>48</v>
          </cell>
        </row>
        <row r="1182">
          <cell r="R1182">
            <v>1179</v>
          </cell>
          <cell r="S1182">
            <v>48</v>
          </cell>
        </row>
        <row r="1183">
          <cell r="R1183">
            <v>1180</v>
          </cell>
          <cell r="S1183">
            <v>48</v>
          </cell>
        </row>
        <row r="1184">
          <cell r="R1184">
            <v>1181</v>
          </cell>
          <cell r="S1184">
            <v>48</v>
          </cell>
        </row>
        <row r="1185">
          <cell r="R1185">
            <v>1182</v>
          </cell>
          <cell r="S1185">
            <v>48</v>
          </cell>
        </row>
        <row r="1186">
          <cell r="R1186">
            <v>1183</v>
          </cell>
          <cell r="S1186">
            <v>48</v>
          </cell>
        </row>
        <row r="1187">
          <cell r="R1187">
            <v>1184</v>
          </cell>
          <cell r="S1187">
            <v>48</v>
          </cell>
        </row>
        <row r="1188">
          <cell r="R1188">
            <v>1185</v>
          </cell>
          <cell r="S1188">
            <v>48</v>
          </cell>
        </row>
        <row r="1189">
          <cell r="R1189">
            <v>1186</v>
          </cell>
          <cell r="S1189">
            <v>48</v>
          </cell>
        </row>
        <row r="1190">
          <cell r="R1190">
            <v>1187</v>
          </cell>
          <cell r="S1190">
            <v>48</v>
          </cell>
        </row>
        <row r="1191">
          <cell r="R1191">
            <v>1188</v>
          </cell>
          <cell r="S1191">
            <v>48</v>
          </cell>
        </row>
        <row r="1192">
          <cell r="R1192">
            <v>1189</v>
          </cell>
          <cell r="S1192">
            <v>48</v>
          </cell>
        </row>
        <row r="1193">
          <cell r="R1193">
            <v>1190</v>
          </cell>
          <cell r="S1193">
            <v>48</v>
          </cell>
        </row>
        <row r="1194">
          <cell r="R1194">
            <v>1191</v>
          </cell>
          <cell r="S1194">
            <v>48</v>
          </cell>
        </row>
        <row r="1195">
          <cell r="R1195">
            <v>1192</v>
          </cell>
          <cell r="S1195">
            <v>48</v>
          </cell>
        </row>
        <row r="1196">
          <cell r="R1196">
            <v>1193</v>
          </cell>
          <cell r="S1196">
            <v>48</v>
          </cell>
        </row>
        <row r="1197">
          <cell r="R1197">
            <v>1194</v>
          </cell>
          <cell r="S1197">
            <v>48</v>
          </cell>
        </row>
        <row r="1198">
          <cell r="R1198">
            <v>1195</v>
          </cell>
          <cell r="S1198">
            <v>48</v>
          </cell>
        </row>
        <row r="1199">
          <cell r="R1199">
            <v>1196</v>
          </cell>
          <cell r="S1199">
            <v>48</v>
          </cell>
        </row>
        <row r="1200">
          <cell r="R1200">
            <v>1197</v>
          </cell>
          <cell r="S1200">
            <v>48</v>
          </cell>
        </row>
        <row r="1201">
          <cell r="R1201">
            <v>1198</v>
          </cell>
          <cell r="S1201">
            <v>48</v>
          </cell>
        </row>
        <row r="1202">
          <cell r="R1202">
            <v>1199</v>
          </cell>
          <cell r="S1202">
            <v>48</v>
          </cell>
        </row>
        <row r="1203">
          <cell r="R1203">
            <v>1200</v>
          </cell>
          <cell r="S1203">
            <v>48</v>
          </cell>
        </row>
        <row r="1204">
          <cell r="R1204">
            <v>1201</v>
          </cell>
          <cell r="S1204">
            <v>49</v>
          </cell>
        </row>
        <row r="1205">
          <cell r="R1205">
            <v>1202</v>
          </cell>
          <cell r="S1205">
            <v>49</v>
          </cell>
        </row>
        <row r="1206">
          <cell r="R1206">
            <v>1203</v>
          </cell>
          <cell r="S1206">
            <v>49</v>
          </cell>
        </row>
        <row r="1207">
          <cell r="R1207">
            <v>1204</v>
          </cell>
          <cell r="S1207">
            <v>49</v>
          </cell>
        </row>
        <row r="1208">
          <cell r="R1208">
            <v>1205</v>
          </cell>
          <cell r="S1208">
            <v>49</v>
          </cell>
        </row>
        <row r="1209">
          <cell r="R1209">
            <v>1206</v>
          </cell>
          <cell r="S1209">
            <v>49</v>
          </cell>
        </row>
        <row r="1210">
          <cell r="R1210">
            <v>1207</v>
          </cell>
          <cell r="S1210">
            <v>49</v>
          </cell>
        </row>
        <row r="1211">
          <cell r="R1211">
            <v>1208</v>
          </cell>
          <cell r="S1211">
            <v>49</v>
          </cell>
        </row>
        <row r="1212">
          <cell r="R1212">
            <v>1209</v>
          </cell>
          <cell r="S1212">
            <v>49</v>
          </cell>
        </row>
        <row r="1213">
          <cell r="R1213">
            <v>1210</v>
          </cell>
          <cell r="S1213">
            <v>49</v>
          </cell>
        </row>
        <row r="1214">
          <cell r="R1214">
            <v>1211</v>
          </cell>
          <cell r="S1214">
            <v>49</v>
          </cell>
        </row>
        <row r="1215">
          <cell r="R1215">
            <v>1212</v>
          </cell>
          <cell r="S1215">
            <v>49</v>
          </cell>
        </row>
        <row r="1216">
          <cell r="R1216">
            <v>1213</v>
          </cell>
          <cell r="S1216">
            <v>49</v>
          </cell>
        </row>
        <row r="1217">
          <cell r="R1217">
            <v>1214</v>
          </cell>
          <cell r="S1217">
            <v>49</v>
          </cell>
        </row>
        <row r="1218">
          <cell r="R1218">
            <v>1215</v>
          </cell>
          <cell r="S1218">
            <v>49</v>
          </cell>
        </row>
        <row r="1219">
          <cell r="R1219">
            <v>1216</v>
          </cell>
          <cell r="S1219">
            <v>49</v>
          </cell>
        </row>
        <row r="1220">
          <cell r="R1220">
            <v>1217</v>
          </cell>
          <cell r="S1220">
            <v>49</v>
          </cell>
        </row>
        <row r="1221">
          <cell r="R1221">
            <v>1218</v>
          </cell>
          <cell r="S1221">
            <v>49</v>
          </cell>
        </row>
        <row r="1222">
          <cell r="R1222">
            <v>1219</v>
          </cell>
          <cell r="S1222">
            <v>49</v>
          </cell>
        </row>
        <row r="1223">
          <cell r="R1223">
            <v>1220</v>
          </cell>
          <cell r="S1223">
            <v>49</v>
          </cell>
        </row>
        <row r="1224">
          <cell r="R1224">
            <v>1221</v>
          </cell>
          <cell r="S1224">
            <v>49</v>
          </cell>
        </row>
        <row r="1225">
          <cell r="R1225">
            <v>1222</v>
          </cell>
          <cell r="S1225">
            <v>49</v>
          </cell>
        </row>
        <row r="1226">
          <cell r="R1226">
            <v>1223</v>
          </cell>
          <cell r="S1226">
            <v>49</v>
          </cell>
        </row>
        <row r="1227">
          <cell r="R1227">
            <v>1224</v>
          </cell>
          <cell r="S1227">
            <v>49</v>
          </cell>
        </row>
        <row r="1228">
          <cell r="R1228">
            <v>1225</v>
          </cell>
          <cell r="S1228">
            <v>49</v>
          </cell>
        </row>
        <row r="1229">
          <cell r="R1229">
            <v>1226</v>
          </cell>
          <cell r="S1229">
            <v>50</v>
          </cell>
        </row>
        <row r="1230">
          <cell r="R1230">
            <v>1227</v>
          </cell>
          <cell r="S1230">
            <v>50</v>
          </cell>
        </row>
        <row r="1231">
          <cell r="R1231">
            <v>1228</v>
          </cell>
          <cell r="S1231">
            <v>50</v>
          </cell>
        </row>
        <row r="1232">
          <cell r="R1232">
            <v>1229</v>
          </cell>
          <cell r="S1232">
            <v>50</v>
          </cell>
        </row>
        <row r="1233">
          <cell r="R1233">
            <v>1230</v>
          </cell>
          <cell r="S1233">
            <v>50</v>
          </cell>
        </row>
        <row r="1234">
          <cell r="R1234">
            <v>1231</v>
          </cell>
          <cell r="S1234">
            <v>50</v>
          </cell>
        </row>
        <row r="1235">
          <cell r="R1235">
            <v>1232</v>
          </cell>
          <cell r="S1235">
            <v>50</v>
          </cell>
        </row>
        <row r="1236">
          <cell r="R1236">
            <v>1233</v>
          </cell>
          <cell r="S1236">
            <v>50</v>
          </cell>
        </row>
        <row r="1237">
          <cell r="R1237">
            <v>1234</v>
          </cell>
          <cell r="S1237">
            <v>50</v>
          </cell>
        </row>
        <row r="1238">
          <cell r="R1238">
            <v>1235</v>
          </cell>
          <cell r="S1238">
            <v>50</v>
          </cell>
        </row>
        <row r="1239">
          <cell r="R1239">
            <v>1236</v>
          </cell>
          <cell r="S1239">
            <v>50</v>
          </cell>
        </row>
        <row r="1240">
          <cell r="R1240">
            <v>1237</v>
          </cell>
          <cell r="S1240">
            <v>50</v>
          </cell>
        </row>
        <row r="1241">
          <cell r="R1241">
            <v>1238</v>
          </cell>
          <cell r="S1241">
            <v>50</v>
          </cell>
        </row>
        <row r="1242">
          <cell r="R1242">
            <v>1239</v>
          </cell>
          <cell r="S1242">
            <v>50</v>
          </cell>
        </row>
        <row r="1243">
          <cell r="R1243">
            <v>1240</v>
          </cell>
          <cell r="S1243">
            <v>50</v>
          </cell>
        </row>
        <row r="1244">
          <cell r="R1244">
            <v>1241</v>
          </cell>
          <cell r="S1244">
            <v>50</v>
          </cell>
        </row>
        <row r="1245">
          <cell r="R1245">
            <v>1242</v>
          </cell>
          <cell r="S1245">
            <v>50</v>
          </cell>
        </row>
        <row r="1246">
          <cell r="R1246">
            <v>1243</v>
          </cell>
          <cell r="S1246">
            <v>50</v>
          </cell>
        </row>
        <row r="1247">
          <cell r="R1247">
            <v>1244</v>
          </cell>
          <cell r="S1247">
            <v>50</v>
          </cell>
        </row>
        <row r="1248">
          <cell r="R1248">
            <v>1245</v>
          </cell>
          <cell r="S1248">
            <v>50</v>
          </cell>
        </row>
        <row r="1249">
          <cell r="R1249">
            <v>1246</v>
          </cell>
          <cell r="S1249">
            <v>50</v>
          </cell>
        </row>
        <row r="1250">
          <cell r="R1250">
            <v>1247</v>
          </cell>
          <cell r="S1250">
            <v>50</v>
          </cell>
        </row>
        <row r="1251">
          <cell r="R1251">
            <v>1248</v>
          </cell>
          <cell r="S1251">
            <v>50</v>
          </cell>
        </row>
        <row r="1252">
          <cell r="R1252">
            <v>1249</v>
          </cell>
          <cell r="S1252">
            <v>50</v>
          </cell>
        </row>
        <row r="1253">
          <cell r="R1253">
            <v>1250</v>
          </cell>
          <cell r="S1253">
            <v>50</v>
          </cell>
        </row>
        <row r="1254">
          <cell r="R1254">
            <v>1251</v>
          </cell>
          <cell r="S1254">
            <v>51</v>
          </cell>
        </row>
        <row r="1255">
          <cell r="R1255">
            <v>1252</v>
          </cell>
          <cell r="S1255">
            <v>51</v>
          </cell>
        </row>
        <row r="1256">
          <cell r="R1256">
            <v>1253</v>
          </cell>
          <cell r="S1256">
            <v>51</v>
          </cell>
        </row>
        <row r="1257">
          <cell r="R1257">
            <v>1254</v>
          </cell>
          <cell r="S1257">
            <v>51</v>
          </cell>
        </row>
        <row r="1258">
          <cell r="R1258">
            <v>1255</v>
          </cell>
          <cell r="S1258">
            <v>51</v>
          </cell>
        </row>
        <row r="1259">
          <cell r="R1259">
            <v>1256</v>
          </cell>
          <cell r="S1259">
            <v>51</v>
          </cell>
        </row>
        <row r="1260">
          <cell r="R1260">
            <v>1257</v>
          </cell>
          <cell r="S1260">
            <v>51</v>
          </cell>
        </row>
        <row r="1261">
          <cell r="R1261">
            <v>1258</v>
          </cell>
          <cell r="S1261">
            <v>51</v>
          </cell>
        </row>
        <row r="1262">
          <cell r="R1262">
            <v>1259</v>
          </cell>
          <cell r="S1262">
            <v>51</v>
          </cell>
        </row>
        <row r="1263">
          <cell r="R1263">
            <v>1260</v>
          </cell>
          <cell r="S1263">
            <v>51</v>
          </cell>
        </row>
        <row r="1264">
          <cell r="R1264">
            <v>1261</v>
          </cell>
          <cell r="S1264">
            <v>51</v>
          </cell>
        </row>
        <row r="1265">
          <cell r="R1265">
            <v>1262</v>
          </cell>
          <cell r="S1265">
            <v>51</v>
          </cell>
        </row>
        <row r="1266">
          <cell r="R1266">
            <v>1263</v>
          </cell>
          <cell r="S1266">
            <v>51</v>
          </cell>
        </row>
        <row r="1267">
          <cell r="R1267">
            <v>1264</v>
          </cell>
          <cell r="S1267">
            <v>51</v>
          </cell>
        </row>
        <row r="1268">
          <cell r="R1268">
            <v>1265</v>
          </cell>
          <cell r="S1268">
            <v>51</v>
          </cell>
        </row>
        <row r="1269">
          <cell r="R1269">
            <v>1266</v>
          </cell>
          <cell r="S1269">
            <v>51</v>
          </cell>
        </row>
        <row r="1270">
          <cell r="R1270">
            <v>1267</v>
          </cell>
          <cell r="S1270">
            <v>51</v>
          </cell>
        </row>
        <row r="1271">
          <cell r="R1271">
            <v>1268</v>
          </cell>
          <cell r="S1271">
            <v>51</v>
          </cell>
        </row>
        <row r="1272">
          <cell r="R1272">
            <v>1269</v>
          </cell>
          <cell r="S1272">
            <v>51</v>
          </cell>
        </row>
        <row r="1273">
          <cell r="R1273">
            <v>1270</v>
          </cell>
          <cell r="S1273">
            <v>51</v>
          </cell>
        </row>
        <row r="1274">
          <cell r="R1274">
            <v>1271</v>
          </cell>
          <cell r="S1274">
            <v>51</v>
          </cell>
        </row>
        <row r="1275">
          <cell r="R1275">
            <v>1272</v>
          </cell>
          <cell r="S1275">
            <v>51</v>
          </cell>
        </row>
        <row r="1276">
          <cell r="R1276">
            <v>1273</v>
          </cell>
          <cell r="S1276">
            <v>51</v>
          </cell>
        </row>
        <row r="1277">
          <cell r="R1277">
            <v>1274</v>
          </cell>
          <cell r="S1277">
            <v>51</v>
          </cell>
        </row>
        <row r="1278">
          <cell r="R1278">
            <v>1275</v>
          </cell>
          <cell r="S1278">
            <v>51</v>
          </cell>
        </row>
        <row r="1279">
          <cell r="R1279">
            <v>1276</v>
          </cell>
          <cell r="S1279">
            <v>52</v>
          </cell>
        </row>
        <row r="1280">
          <cell r="R1280">
            <v>1277</v>
          </cell>
          <cell r="S1280">
            <v>52</v>
          </cell>
        </row>
        <row r="1281">
          <cell r="R1281">
            <v>1278</v>
          </cell>
          <cell r="S1281">
            <v>52</v>
          </cell>
        </row>
        <row r="1282">
          <cell r="R1282">
            <v>1279</v>
          </cell>
          <cell r="S1282">
            <v>52</v>
          </cell>
        </row>
        <row r="1283">
          <cell r="R1283">
            <v>1280</v>
          </cell>
          <cell r="S1283">
            <v>52</v>
          </cell>
        </row>
        <row r="1284">
          <cell r="R1284">
            <v>1281</v>
          </cell>
          <cell r="S1284">
            <v>52</v>
          </cell>
        </row>
        <row r="1285">
          <cell r="R1285">
            <v>1282</v>
          </cell>
          <cell r="S1285">
            <v>52</v>
          </cell>
        </row>
        <row r="1286">
          <cell r="R1286">
            <v>1283</v>
          </cell>
          <cell r="S1286">
            <v>52</v>
          </cell>
        </row>
        <row r="1287">
          <cell r="R1287">
            <v>1284</v>
          </cell>
          <cell r="S1287">
            <v>52</v>
          </cell>
        </row>
        <row r="1288">
          <cell r="R1288">
            <v>1285</v>
          </cell>
          <cell r="S1288">
            <v>52</v>
          </cell>
        </row>
        <row r="1289">
          <cell r="R1289">
            <v>1286</v>
          </cell>
          <cell r="S1289">
            <v>52</v>
          </cell>
        </row>
        <row r="1290">
          <cell r="R1290">
            <v>1287</v>
          </cell>
          <cell r="S1290">
            <v>52</v>
          </cell>
        </row>
        <row r="1291">
          <cell r="R1291">
            <v>1288</v>
          </cell>
          <cell r="S1291">
            <v>52</v>
          </cell>
        </row>
        <row r="1292">
          <cell r="R1292">
            <v>1289</v>
          </cell>
          <cell r="S1292">
            <v>52</v>
          </cell>
        </row>
        <row r="1293">
          <cell r="R1293">
            <v>1290</v>
          </cell>
          <cell r="S1293">
            <v>52</v>
          </cell>
        </row>
        <row r="1294">
          <cell r="R1294">
            <v>1291</v>
          </cell>
          <cell r="S1294">
            <v>52</v>
          </cell>
        </row>
        <row r="1295">
          <cell r="R1295">
            <v>1292</v>
          </cell>
          <cell r="S1295">
            <v>52</v>
          </cell>
        </row>
        <row r="1296">
          <cell r="R1296">
            <v>1293</v>
          </cell>
          <cell r="S1296">
            <v>52</v>
          </cell>
        </row>
        <row r="1297">
          <cell r="R1297">
            <v>1294</v>
          </cell>
          <cell r="S1297">
            <v>52</v>
          </cell>
        </row>
        <row r="1298">
          <cell r="R1298">
            <v>1295</v>
          </cell>
          <cell r="S1298">
            <v>52</v>
          </cell>
        </row>
        <row r="1299">
          <cell r="R1299">
            <v>1296</v>
          </cell>
          <cell r="S1299">
            <v>52</v>
          </cell>
        </row>
        <row r="1300">
          <cell r="R1300">
            <v>1297</v>
          </cell>
          <cell r="S1300">
            <v>52</v>
          </cell>
        </row>
        <row r="1301">
          <cell r="R1301">
            <v>1298</v>
          </cell>
          <cell r="S1301">
            <v>52</v>
          </cell>
        </row>
        <row r="1302">
          <cell r="R1302">
            <v>1299</v>
          </cell>
          <cell r="S1302">
            <v>52</v>
          </cell>
        </row>
        <row r="1303">
          <cell r="R1303">
            <v>1300</v>
          </cell>
          <cell r="S1303">
            <v>52</v>
          </cell>
        </row>
        <row r="1304">
          <cell r="R1304">
            <v>1301</v>
          </cell>
          <cell r="S1304">
            <v>53</v>
          </cell>
        </row>
        <row r="1305">
          <cell r="R1305">
            <v>1302</v>
          </cell>
          <cell r="S1305">
            <v>53</v>
          </cell>
        </row>
        <row r="1306">
          <cell r="R1306">
            <v>1303</v>
          </cell>
          <cell r="S1306">
            <v>53</v>
          </cell>
        </row>
        <row r="1307">
          <cell r="R1307">
            <v>1304</v>
          </cell>
          <cell r="S1307">
            <v>53</v>
          </cell>
        </row>
        <row r="1308">
          <cell r="R1308">
            <v>1305</v>
          </cell>
          <cell r="S1308">
            <v>53</v>
          </cell>
        </row>
        <row r="1309">
          <cell r="R1309">
            <v>1306</v>
          </cell>
          <cell r="S1309">
            <v>53</v>
          </cell>
        </row>
        <row r="1310">
          <cell r="R1310">
            <v>1307</v>
          </cell>
          <cell r="S1310">
            <v>53</v>
          </cell>
        </row>
        <row r="1311">
          <cell r="R1311">
            <v>1308</v>
          </cell>
          <cell r="S1311">
            <v>53</v>
          </cell>
        </row>
        <row r="1312">
          <cell r="R1312">
            <v>1309</v>
          </cell>
          <cell r="S1312">
            <v>53</v>
          </cell>
        </row>
        <row r="1313">
          <cell r="R1313">
            <v>1310</v>
          </cell>
          <cell r="S1313">
            <v>53</v>
          </cell>
        </row>
        <row r="1314">
          <cell r="R1314">
            <v>1311</v>
          </cell>
          <cell r="S1314">
            <v>53</v>
          </cell>
        </row>
        <row r="1315">
          <cell r="R1315">
            <v>1312</v>
          </cell>
          <cell r="S1315">
            <v>53</v>
          </cell>
        </row>
        <row r="1316">
          <cell r="R1316">
            <v>1313</v>
          </cell>
          <cell r="S1316">
            <v>53</v>
          </cell>
        </row>
        <row r="1317">
          <cell r="R1317">
            <v>1314</v>
          </cell>
          <cell r="S1317">
            <v>53</v>
          </cell>
        </row>
        <row r="1318">
          <cell r="R1318">
            <v>1315</v>
          </cell>
          <cell r="S1318">
            <v>53</v>
          </cell>
        </row>
        <row r="1319">
          <cell r="R1319">
            <v>1316</v>
          </cell>
          <cell r="S1319">
            <v>53</v>
          </cell>
        </row>
        <row r="1320">
          <cell r="R1320">
            <v>1317</v>
          </cell>
          <cell r="S1320">
            <v>53</v>
          </cell>
        </row>
        <row r="1321">
          <cell r="R1321">
            <v>1318</v>
          </cell>
          <cell r="S1321">
            <v>53</v>
          </cell>
        </row>
        <row r="1322">
          <cell r="R1322">
            <v>1319</v>
          </cell>
          <cell r="S1322">
            <v>53</v>
          </cell>
        </row>
        <row r="1323">
          <cell r="R1323">
            <v>1320</v>
          </cell>
          <cell r="S1323">
            <v>53</v>
          </cell>
        </row>
        <row r="1324">
          <cell r="R1324">
            <v>1321</v>
          </cell>
          <cell r="S1324">
            <v>53</v>
          </cell>
        </row>
        <row r="1325">
          <cell r="R1325">
            <v>1322</v>
          </cell>
          <cell r="S1325">
            <v>53</v>
          </cell>
        </row>
        <row r="1326">
          <cell r="R1326">
            <v>1323</v>
          </cell>
          <cell r="S1326">
            <v>53</v>
          </cell>
        </row>
        <row r="1327">
          <cell r="R1327">
            <v>1324</v>
          </cell>
          <cell r="S1327">
            <v>53</v>
          </cell>
        </row>
        <row r="1328">
          <cell r="R1328">
            <v>1325</v>
          </cell>
          <cell r="S1328">
            <v>53</v>
          </cell>
        </row>
        <row r="1329">
          <cell r="R1329">
            <v>1326</v>
          </cell>
          <cell r="S1329">
            <v>54</v>
          </cell>
        </row>
        <row r="1330">
          <cell r="R1330">
            <v>1327</v>
          </cell>
          <cell r="S1330">
            <v>54</v>
          </cell>
        </row>
        <row r="1331">
          <cell r="R1331">
            <v>1328</v>
          </cell>
          <cell r="S1331">
            <v>54</v>
          </cell>
        </row>
        <row r="1332">
          <cell r="R1332">
            <v>1329</v>
          </cell>
          <cell r="S1332">
            <v>54</v>
          </cell>
        </row>
        <row r="1333">
          <cell r="R1333">
            <v>1330</v>
          </cell>
          <cell r="S1333">
            <v>54</v>
          </cell>
        </row>
        <row r="1334">
          <cell r="R1334">
            <v>1331</v>
          </cell>
          <cell r="S1334">
            <v>54</v>
          </cell>
        </row>
        <row r="1335">
          <cell r="R1335">
            <v>1332</v>
          </cell>
          <cell r="S1335">
            <v>54</v>
          </cell>
        </row>
        <row r="1336">
          <cell r="R1336">
            <v>1333</v>
          </cell>
          <cell r="S1336">
            <v>54</v>
          </cell>
        </row>
        <row r="1337">
          <cell r="R1337">
            <v>1334</v>
          </cell>
          <cell r="S1337">
            <v>54</v>
          </cell>
        </row>
        <row r="1338">
          <cell r="R1338">
            <v>1335</v>
          </cell>
          <cell r="S1338">
            <v>54</v>
          </cell>
        </row>
        <row r="1339">
          <cell r="R1339">
            <v>1336</v>
          </cell>
          <cell r="S1339">
            <v>54</v>
          </cell>
        </row>
        <row r="1340">
          <cell r="R1340">
            <v>1337</v>
          </cell>
          <cell r="S1340">
            <v>54</v>
          </cell>
        </row>
        <row r="1341">
          <cell r="R1341">
            <v>1338</v>
          </cell>
          <cell r="S1341">
            <v>54</v>
          </cell>
        </row>
        <row r="1342">
          <cell r="R1342">
            <v>1339</v>
          </cell>
          <cell r="S1342">
            <v>54</v>
          </cell>
        </row>
        <row r="1343">
          <cell r="R1343">
            <v>1340</v>
          </cell>
          <cell r="S1343">
            <v>54</v>
          </cell>
        </row>
        <row r="1344">
          <cell r="R1344">
            <v>1341</v>
          </cell>
          <cell r="S1344">
            <v>54</v>
          </cell>
        </row>
        <row r="1345">
          <cell r="R1345">
            <v>1342</v>
          </cell>
          <cell r="S1345">
            <v>54</v>
          </cell>
        </row>
        <row r="1346">
          <cell r="R1346">
            <v>1343</v>
          </cell>
          <cell r="S1346">
            <v>54</v>
          </cell>
        </row>
        <row r="1347">
          <cell r="R1347">
            <v>1344</v>
          </cell>
          <cell r="S1347">
            <v>54</v>
          </cell>
        </row>
        <row r="1348">
          <cell r="R1348">
            <v>1345</v>
          </cell>
          <cell r="S1348">
            <v>54</v>
          </cell>
        </row>
        <row r="1349">
          <cell r="R1349">
            <v>1346</v>
          </cell>
          <cell r="S1349">
            <v>54</v>
          </cell>
        </row>
        <row r="1350">
          <cell r="R1350">
            <v>1347</v>
          </cell>
          <cell r="S1350">
            <v>54</v>
          </cell>
        </row>
        <row r="1351">
          <cell r="R1351">
            <v>1348</v>
          </cell>
          <cell r="S1351">
            <v>54</v>
          </cell>
        </row>
        <row r="1352">
          <cell r="R1352">
            <v>1349</v>
          </cell>
          <cell r="S1352">
            <v>54</v>
          </cell>
        </row>
        <row r="1353">
          <cell r="R1353">
            <v>1350</v>
          </cell>
          <cell r="S1353">
            <v>54</v>
          </cell>
        </row>
        <row r="1354">
          <cell r="R1354">
            <v>1351</v>
          </cell>
          <cell r="S1354">
            <v>55</v>
          </cell>
        </row>
        <row r="1355">
          <cell r="R1355">
            <v>1352</v>
          </cell>
          <cell r="S1355">
            <v>55</v>
          </cell>
        </row>
        <row r="1356">
          <cell r="R1356">
            <v>1353</v>
          </cell>
          <cell r="S1356">
            <v>55</v>
          </cell>
        </row>
        <row r="1357">
          <cell r="R1357">
            <v>1354</v>
          </cell>
          <cell r="S1357">
            <v>55</v>
          </cell>
        </row>
        <row r="1358">
          <cell r="R1358">
            <v>1355</v>
          </cell>
          <cell r="S1358">
            <v>55</v>
          </cell>
        </row>
        <row r="1359">
          <cell r="R1359">
            <v>1356</v>
          </cell>
          <cell r="S1359">
            <v>55</v>
          </cell>
        </row>
        <row r="1360">
          <cell r="R1360">
            <v>1357</v>
          </cell>
          <cell r="S1360">
            <v>55</v>
          </cell>
        </row>
        <row r="1361">
          <cell r="R1361">
            <v>1358</v>
          </cell>
          <cell r="S1361">
            <v>55</v>
          </cell>
        </row>
        <row r="1362">
          <cell r="R1362">
            <v>1359</v>
          </cell>
          <cell r="S1362">
            <v>55</v>
          </cell>
        </row>
        <row r="1363">
          <cell r="R1363">
            <v>1360</v>
          </cell>
          <cell r="S1363">
            <v>55</v>
          </cell>
        </row>
        <row r="1364">
          <cell r="R1364">
            <v>1361</v>
          </cell>
          <cell r="S1364">
            <v>55</v>
          </cell>
        </row>
        <row r="1365">
          <cell r="R1365">
            <v>1362</v>
          </cell>
          <cell r="S1365">
            <v>55</v>
          </cell>
        </row>
        <row r="1366">
          <cell r="R1366">
            <v>1363</v>
          </cell>
          <cell r="S1366">
            <v>55</v>
          </cell>
        </row>
        <row r="1367">
          <cell r="R1367">
            <v>1364</v>
          </cell>
          <cell r="S1367">
            <v>55</v>
          </cell>
        </row>
        <row r="1368">
          <cell r="R1368">
            <v>1365</v>
          </cell>
          <cell r="S1368">
            <v>55</v>
          </cell>
        </row>
        <row r="1369">
          <cell r="R1369">
            <v>1366</v>
          </cell>
          <cell r="S1369">
            <v>55</v>
          </cell>
        </row>
        <row r="1370">
          <cell r="R1370">
            <v>1367</v>
          </cell>
          <cell r="S1370">
            <v>55</v>
          </cell>
        </row>
        <row r="1371">
          <cell r="R1371">
            <v>1368</v>
          </cell>
          <cell r="S1371">
            <v>55</v>
          </cell>
        </row>
        <row r="1372">
          <cell r="R1372">
            <v>1369</v>
          </cell>
          <cell r="S1372">
            <v>55</v>
          </cell>
        </row>
        <row r="1373">
          <cell r="R1373">
            <v>1370</v>
          </cell>
          <cell r="S1373">
            <v>55</v>
          </cell>
        </row>
        <row r="1374">
          <cell r="R1374">
            <v>1371</v>
          </cell>
          <cell r="S1374">
            <v>55</v>
          </cell>
        </row>
        <row r="1375">
          <cell r="R1375">
            <v>1372</v>
          </cell>
          <cell r="S1375">
            <v>55</v>
          </cell>
        </row>
        <row r="1376">
          <cell r="R1376">
            <v>1373</v>
          </cell>
          <cell r="S1376">
            <v>55</v>
          </cell>
        </row>
        <row r="1377">
          <cell r="R1377">
            <v>1374</v>
          </cell>
          <cell r="S1377">
            <v>55</v>
          </cell>
        </row>
        <row r="1378">
          <cell r="R1378">
            <v>1375</v>
          </cell>
          <cell r="S1378">
            <v>55</v>
          </cell>
        </row>
        <row r="1379">
          <cell r="R1379">
            <v>1376</v>
          </cell>
          <cell r="S1379">
            <v>56</v>
          </cell>
        </row>
        <row r="1380">
          <cell r="R1380">
            <v>1377</v>
          </cell>
          <cell r="S1380">
            <v>56</v>
          </cell>
        </row>
        <row r="1381">
          <cell r="R1381">
            <v>1378</v>
          </cell>
          <cell r="S1381">
            <v>56</v>
          </cell>
        </row>
        <row r="1382">
          <cell r="R1382">
            <v>1379</v>
          </cell>
          <cell r="S1382">
            <v>56</v>
          </cell>
        </row>
        <row r="1383">
          <cell r="R1383">
            <v>1380</v>
          </cell>
          <cell r="S1383">
            <v>56</v>
          </cell>
        </row>
        <row r="1384">
          <cell r="R1384">
            <v>1381</v>
          </cell>
          <cell r="S1384">
            <v>56</v>
          </cell>
        </row>
        <row r="1385">
          <cell r="R1385">
            <v>1382</v>
          </cell>
          <cell r="S1385">
            <v>56</v>
          </cell>
        </row>
        <row r="1386">
          <cell r="R1386">
            <v>1383</v>
          </cell>
          <cell r="S1386">
            <v>56</v>
          </cell>
        </row>
        <row r="1387">
          <cell r="R1387">
            <v>1384</v>
          </cell>
          <cell r="S1387">
            <v>56</v>
          </cell>
        </row>
        <row r="1388">
          <cell r="R1388">
            <v>1385</v>
          </cell>
          <cell r="S1388">
            <v>56</v>
          </cell>
        </row>
        <row r="1389">
          <cell r="R1389">
            <v>1386</v>
          </cell>
          <cell r="S1389">
            <v>56</v>
          </cell>
        </row>
        <row r="1390">
          <cell r="R1390">
            <v>1387</v>
          </cell>
          <cell r="S1390">
            <v>56</v>
          </cell>
        </row>
        <row r="1391">
          <cell r="R1391">
            <v>1388</v>
          </cell>
          <cell r="S1391">
            <v>56</v>
          </cell>
        </row>
        <row r="1392">
          <cell r="R1392">
            <v>1389</v>
          </cell>
          <cell r="S1392">
            <v>56</v>
          </cell>
        </row>
        <row r="1393">
          <cell r="R1393">
            <v>1390</v>
          </cell>
          <cell r="S1393">
            <v>56</v>
          </cell>
        </row>
        <row r="1394">
          <cell r="R1394">
            <v>1391</v>
          </cell>
          <cell r="S1394">
            <v>56</v>
          </cell>
        </row>
        <row r="1395">
          <cell r="R1395">
            <v>1392</v>
          </cell>
          <cell r="S1395">
            <v>56</v>
          </cell>
        </row>
        <row r="1396">
          <cell r="R1396">
            <v>1393</v>
          </cell>
          <cell r="S1396">
            <v>56</v>
          </cell>
        </row>
        <row r="1397">
          <cell r="R1397">
            <v>1394</v>
          </cell>
          <cell r="S1397">
            <v>56</v>
          </cell>
        </row>
        <row r="1398">
          <cell r="R1398">
            <v>1395</v>
          </cell>
          <cell r="S1398">
            <v>56</v>
          </cell>
        </row>
        <row r="1399">
          <cell r="R1399">
            <v>1396</v>
          </cell>
          <cell r="S1399">
            <v>56</v>
          </cell>
        </row>
        <row r="1400">
          <cell r="R1400">
            <v>1397</v>
          </cell>
          <cell r="S1400">
            <v>56</v>
          </cell>
        </row>
        <row r="1401">
          <cell r="R1401">
            <v>1398</v>
          </cell>
          <cell r="S1401">
            <v>56</v>
          </cell>
        </row>
        <row r="1402">
          <cell r="R1402">
            <v>1399</v>
          </cell>
          <cell r="S1402">
            <v>56</v>
          </cell>
        </row>
        <row r="1403">
          <cell r="R1403">
            <v>1400</v>
          </cell>
          <cell r="S1403">
            <v>56</v>
          </cell>
        </row>
        <row r="1404">
          <cell r="R1404">
            <v>1401</v>
          </cell>
          <cell r="S1404">
            <v>57</v>
          </cell>
        </row>
        <row r="1405">
          <cell r="R1405">
            <v>1402</v>
          </cell>
          <cell r="S1405">
            <v>57</v>
          </cell>
        </row>
        <row r="1406">
          <cell r="R1406">
            <v>1403</v>
          </cell>
          <cell r="S1406">
            <v>57</v>
          </cell>
        </row>
        <row r="1407">
          <cell r="R1407">
            <v>1404</v>
          </cell>
          <cell r="S1407">
            <v>57</v>
          </cell>
        </row>
        <row r="1408">
          <cell r="R1408">
            <v>1405</v>
          </cell>
          <cell r="S1408">
            <v>57</v>
          </cell>
        </row>
        <row r="1409">
          <cell r="R1409">
            <v>1406</v>
          </cell>
          <cell r="S1409">
            <v>57</v>
          </cell>
        </row>
        <row r="1410">
          <cell r="R1410">
            <v>1407</v>
          </cell>
          <cell r="S1410">
            <v>57</v>
          </cell>
        </row>
        <row r="1411">
          <cell r="R1411">
            <v>1408</v>
          </cell>
          <cell r="S1411">
            <v>57</v>
          </cell>
        </row>
        <row r="1412">
          <cell r="R1412">
            <v>1409</v>
          </cell>
          <cell r="S1412">
            <v>57</v>
          </cell>
        </row>
        <row r="1413">
          <cell r="R1413">
            <v>1410</v>
          </cell>
          <cell r="S1413">
            <v>57</v>
          </cell>
        </row>
        <row r="1414">
          <cell r="R1414">
            <v>1411</v>
          </cell>
          <cell r="S1414">
            <v>57</v>
          </cell>
        </row>
        <row r="1415">
          <cell r="R1415">
            <v>1412</v>
          </cell>
          <cell r="S1415">
            <v>57</v>
          </cell>
        </row>
        <row r="1416">
          <cell r="R1416">
            <v>1413</v>
          </cell>
          <cell r="S1416">
            <v>57</v>
          </cell>
        </row>
        <row r="1417">
          <cell r="R1417">
            <v>1414</v>
          </cell>
          <cell r="S1417">
            <v>57</v>
          </cell>
        </row>
        <row r="1418">
          <cell r="R1418">
            <v>1415</v>
          </cell>
          <cell r="S1418">
            <v>57</v>
          </cell>
        </row>
        <row r="1419">
          <cell r="R1419">
            <v>1416</v>
          </cell>
          <cell r="S1419">
            <v>57</v>
          </cell>
        </row>
        <row r="1420">
          <cell r="R1420">
            <v>1417</v>
          </cell>
          <cell r="S1420">
            <v>57</v>
          </cell>
        </row>
        <row r="1421">
          <cell r="R1421">
            <v>1418</v>
          </cell>
          <cell r="S1421">
            <v>57</v>
          </cell>
        </row>
        <row r="1422">
          <cell r="R1422">
            <v>1419</v>
          </cell>
          <cell r="S1422">
            <v>57</v>
          </cell>
        </row>
        <row r="1423">
          <cell r="R1423">
            <v>1420</v>
          </cell>
          <cell r="S1423">
            <v>57</v>
          </cell>
        </row>
        <row r="1424">
          <cell r="R1424">
            <v>1421</v>
          </cell>
          <cell r="S1424">
            <v>57</v>
          </cell>
        </row>
        <row r="1425">
          <cell r="R1425">
            <v>1422</v>
          </cell>
          <cell r="S1425">
            <v>57</v>
          </cell>
        </row>
        <row r="1426">
          <cell r="R1426">
            <v>1423</v>
          </cell>
          <cell r="S1426">
            <v>57</v>
          </cell>
        </row>
        <row r="1427">
          <cell r="R1427">
            <v>1424</v>
          </cell>
          <cell r="S1427">
            <v>57</v>
          </cell>
        </row>
        <row r="1428">
          <cell r="R1428">
            <v>1425</v>
          </cell>
          <cell r="S1428">
            <v>57</v>
          </cell>
        </row>
        <row r="1429">
          <cell r="R1429">
            <v>1426</v>
          </cell>
          <cell r="S1429">
            <v>58</v>
          </cell>
        </row>
        <row r="1430">
          <cell r="R1430">
            <v>1427</v>
          </cell>
          <cell r="S1430">
            <v>58</v>
          </cell>
        </row>
        <row r="1431">
          <cell r="R1431">
            <v>1428</v>
          </cell>
          <cell r="S1431">
            <v>58</v>
          </cell>
        </row>
        <row r="1432">
          <cell r="R1432">
            <v>1429</v>
          </cell>
          <cell r="S1432">
            <v>58</v>
          </cell>
        </row>
        <row r="1433">
          <cell r="R1433">
            <v>1430</v>
          </cell>
          <cell r="S1433">
            <v>58</v>
          </cell>
        </row>
        <row r="1434">
          <cell r="R1434">
            <v>1431</v>
          </cell>
          <cell r="S1434">
            <v>58</v>
          </cell>
        </row>
        <row r="1435">
          <cell r="R1435">
            <v>1432</v>
          </cell>
          <cell r="S1435">
            <v>58</v>
          </cell>
        </row>
        <row r="1436">
          <cell r="R1436">
            <v>1433</v>
          </cell>
          <cell r="S1436">
            <v>58</v>
          </cell>
        </row>
        <row r="1437">
          <cell r="R1437">
            <v>1434</v>
          </cell>
          <cell r="S1437">
            <v>58</v>
          </cell>
        </row>
        <row r="1438">
          <cell r="R1438">
            <v>1435</v>
          </cell>
          <cell r="S1438">
            <v>58</v>
          </cell>
        </row>
        <row r="1439">
          <cell r="R1439">
            <v>1436</v>
          </cell>
          <cell r="S1439">
            <v>58</v>
          </cell>
        </row>
        <row r="1440">
          <cell r="R1440">
            <v>1437</v>
          </cell>
          <cell r="S1440">
            <v>58</v>
          </cell>
        </row>
        <row r="1441">
          <cell r="R1441">
            <v>1438</v>
          </cell>
          <cell r="S1441">
            <v>58</v>
          </cell>
        </row>
        <row r="1442">
          <cell r="R1442">
            <v>1439</v>
          </cell>
          <cell r="S1442">
            <v>58</v>
          </cell>
        </row>
        <row r="1443">
          <cell r="R1443">
            <v>1440</v>
          </cell>
          <cell r="S1443">
            <v>58</v>
          </cell>
        </row>
        <row r="1444">
          <cell r="R1444">
            <v>1441</v>
          </cell>
          <cell r="S1444">
            <v>58</v>
          </cell>
        </row>
        <row r="1445">
          <cell r="R1445">
            <v>1442</v>
          </cell>
          <cell r="S1445">
            <v>58</v>
          </cell>
        </row>
        <row r="1446">
          <cell r="R1446">
            <v>1443</v>
          </cell>
          <cell r="S1446">
            <v>58</v>
          </cell>
        </row>
        <row r="1447">
          <cell r="R1447">
            <v>1444</v>
          </cell>
          <cell r="S1447">
            <v>58</v>
          </cell>
        </row>
        <row r="1448">
          <cell r="R1448">
            <v>1445</v>
          </cell>
          <cell r="S1448">
            <v>58</v>
          </cell>
        </row>
        <row r="1449">
          <cell r="R1449">
            <v>1446</v>
          </cell>
          <cell r="S1449">
            <v>58</v>
          </cell>
        </row>
        <row r="1450">
          <cell r="R1450">
            <v>1447</v>
          </cell>
          <cell r="S1450">
            <v>58</v>
          </cell>
        </row>
        <row r="1451">
          <cell r="R1451">
            <v>1448</v>
          </cell>
          <cell r="S1451">
            <v>58</v>
          </cell>
        </row>
        <row r="1452">
          <cell r="R1452">
            <v>1449</v>
          </cell>
          <cell r="S1452">
            <v>58</v>
          </cell>
        </row>
        <row r="1453">
          <cell r="R1453">
            <v>1450</v>
          </cell>
          <cell r="S1453">
            <v>58</v>
          </cell>
        </row>
        <row r="1454">
          <cell r="R1454">
            <v>1451</v>
          </cell>
          <cell r="S1454">
            <v>59</v>
          </cell>
        </row>
        <row r="1455">
          <cell r="R1455">
            <v>1452</v>
          </cell>
          <cell r="S1455">
            <v>59</v>
          </cell>
        </row>
        <row r="1456">
          <cell r="R1456">
            <v>1453</v>
          </cell>
          <cell r="S1456">
            <v>59</v>
          </cell>
        </row>
        <row r="1457">
          <cell r="R1457">
            <v>1454</v>
          </cell>
          <cell r="S1457">
            <v>59</v>
          </cell>
        </row>
        <row r="1458">
          <cell r="R1458">
            <v>1455</v>
          </cell>
          <cell r="S1458">
            <v>59</v>
          </cell>
        </row>
        <row r="1459">
          <cell r="R1459">
            <v>1456</v>
          </cell>
          <cell r="S1459">
            <v>59</v>
          </cell>
        </row>
        <row r="1460">
          <cell r="R1460">
            <v>1457</v>
          </cell>
          <cell r="S1460">
            <v>59</v>
          </cell>
        </row>
        <row r="1461">
          <cell r="R1461">
            <v>1458</v>
          </cell>
          <cell r="S1461">
            <v>59</v>
          </cell>
        </row>
        <row r="1462">
          <cell r="R1462">
            <v>1459</v>
          </cell>
          <cell r="S1462">
            <v>59</v>
          </cell>
        </row>
        <row r="1463">
          <cell r="R1463">
            <v>1460</v>
          </cell>
          <cell r="S1463">
            <v>59</v>
          </cell>
        </row>
        <row r="1464">
          <cell r="R1464">
            <v>1461</v>
          </cell>
          <cell r="S1464">
            <v>59</v>
          </cell>
        </row>
        <row r="1465">
          <cell r="R1465">
            <v>1462</v>
          </cell>
          <cell r="S1465">
            <v>59</v>
          </cell>
        </row>
        <row r="1466">
          <cell r="R1466">
            <v>1463</v>
          </cell>
          <cell r="S1466">
            <v>59</v>
          </cell>
        </row>
        <row r="1467">
          <cell r="R1467">
            <v>1464</v>
          </cell>
          <cell r="S1467">
            <v>59</v>
          </cell>
        </row>
        <row r="1468">
          <cell r="R1468">
            <v>1465</v>
          </cell>
          <cell r="S1468">
            <v>59</v>
          </cell>
        </row>
        <row r="1469">
          <cell r="R1469">
            <v>1466</v>
          </cell>
          <cell r="S1469">
            <v>59</v>
          </cell>
        </row>
        <row r="1470">
          <cell r="R1470">
            <v>1467</v>
          </cell>
          <cell r="S1470">
            <v>59</v>
          </cell>
        </row>
        <row r="1471">
          <cell r="R1471">
            <v>1468</v>
          </cell>
          <cell r="S1471">
            <v>59</v>
          </cell>
        </row>
        <row r="1472">
          <cell r="R1472">
            <v>1469</v>
          </cell>
          <cell r="S1472">
            <v>59</v>
          </cell>
        </row>
        <row r="1473">
          <cell r="R1473">
            <v>1470</v>
          </cell>
          <cell r="S1473">
            <v>59</v>
          </cell>
        </row>
        <row r="1474">
          <cell r="R1474">
            <v>1471</v>
          </cell>
          <cell r="S1474">
            <v>59</v>
          </cell>
        </row>
        <row r="1475">
          <cell r="R1475">
            <v>1472</v>
          </cell>
          <cell r="S1475">
            <v>59</v>
          </cell>
        </row>
        <row r="1476">
          <cell r="R1476">
            <v>1473</v>
          </cell>
          <cell r="S1476">
            <v>59</v>
          </cell>
        </row>
        <row r="1477">
          <cell r="R1477">
            <v>1474</v>
          </cell>
          <cell r="S1477">
            <v>59</v>
          </cell>
        </row>
        <row r="1478">
          <cell r="R1478">
            <v>1475</v>
          </cell>
          <cell r="S1478">
            <v>59</v>
          </cell>
        </row>
        <row r="1479">
          <cell r="R1479">
            <v>1476</v>
          </cell>
          <cell r="S1479">
            <v>60</v>
          </cell>
        </row>
        <row r="1480">
          <cell r="R1480">
            <v>1477</v>
          </cell>
          <cell r="S1480">
            <v>60</v>
          </cell>
        </row>
        <row r="1481">
          <cell r="R1481">
            <v>1478</v>
          </cell>
          <cell r="S1481">
            <v>60</v>
          </cell>
        </row>
        <row r="1482">
          <cell r="R1482">
            <v>1479</v>
          </cell>
          <cell r="S1482">
            <v>60</v>
          </cell>
        </row>
        <row r="1483">
          <cell r="R1483">
            <v>1480</v>
          </cell>
          <cell r="S1483">
            <v>60</v>
          </cell>
        </row>
        <row r="1484">
          <cell r="R1484">
            <v>1481</v>
          </cell>
          <cell r="S1484">
            <v>60</v>
          </cell>
        </row>
        <row r="1485">
          <cell r="R1485">
            <v>1482</v>
          </cell>
          <cell r="S1485">
            <v>60</v>
          </cell>
        </row>
        <row r="1486">
          <cell r="R1486">
            <v>1483</v>
          </cell>
          <cell r="S1486">
            <v>60</v>
          </cell>
        </row>
        <row r="1487">
          <cell r="R1487">
            <v>1484</v>
          </cell>
          <cell r="S1487">
            <v>60</v>
          </cell>
        </row>
        <row r="1488">
          <cell r="R1488">
            <v>1485</v>
          </cell>
          <cell r="S1488">
            <v>60</v>
          </cell>
        </row>
        <row r="1489">
          <cell r="R1489">
            <v>1486</v>
          </cell>
          <cell r="S1489">
            <v>60</v>
          </cell>
        </row>
        <row r="1490">
          <cell r="R1490">
            <v>1487</v>
          </cell>
          <cell r="S1490">
            <v>60</v>
          </cell>
        </row>
        <row r="1491">
          <cell r="R1491">
            <v>1488</v>
          </cell>
          <cell r="S1491">
            <v>60</v>
          </cell>
        </row>
        <row r="1492">
          <cell r="R1492">
            <v>1489</v>
          </cell>
          <cell r="S1492">
            <v>60</v>
          </cell>
        </row>
        <row r="1493">
          <cell r="R1493">
            <v>1490</v>
          </cell>
          <cell r="S1493">
            <v>60</v>
          </cell>
        </row>
        <row r="1494">
          <cell r="R1494">
            <v>1491</v>
          </cell>
          <cell r="S1494">
            <v>60</v>
          </cell>
        </row>
        <row r="1495">
          <cell r="R1495">
            <v>1492</v>
          </cell>
          <cell r="S1495">
            <v>60</v>
          </cell>
        </row>
        <row r="1496">
          <cell r="R1496">
            <v>1493</v>
          </cell>
          <cell r="S1496">
            <v>60</v>
          </cell>
        </row>
        <row r="1497">
          <cell r="R1497">
            <v>1494</v>
          </cell>
          <cell r="S1497">
            <v>60</v>
          </cell>
        </row>
        <row r="1498">
          <cell r="R1498">
            <v>1495</v>
          </cell>
          <cell r="S1498">
            <v>60</v>
          </cell>
        </row>
        <row r="1499">
          <cell r="R1499">
            <v>1496</v>
          </cell>
          <cell r="S1499">
            <v>60</v>
          </cell>
        </row>
        <row r="1500">
          <cell r="R1500">
            <v>1497</v>
          </cell>
          <cell r="S1500">
            <v>60</v>
          </cell>
        </row>
        <row r="1501">
          <cell r="R1501">
            <v>1498</v>
          </cell>
          <cell r="S1501">
            <v>60</v>
          </cell>
        </row>
        <row r="1502">
          <cell r="R1502">
            <v>1499</v>
          </cell>
          <cell r="S1502">
            <v>60</v>
          </cell>
        </row>
        <row r="1503">
          <cell r="R1503">
            <v>1500</v>
          </cell>
          <cell r="S1503">
            <v>60</v>
          </cell>
        </row>
        <row r="1504">
          <cell r="R1504">
            <v>1501</v>
          </cell>
          <cell r="S1504">
            <v>61</v>
          </cell>
        </row>
        <row r="1505">
          <cell r="R1505">
            <v>1502</v>
          </cell>
          <cell r="S1505">
            <v>61</v>
          </cell>
        </row>
        <row r="1506">
          <cell r="R1506">
            <v>1503</v>
          </cell>
          <cell r="S1506">
            <v>61</v>
          </cell>
        </row>
        <row r="1507">
          <cell r="R1507">
            <v>1504</v>
          </cell>
          <cell r="S1507">
            <v>61</v>
          </cell>
        </row>
        <row r="1508">
          <cell r="R1508">
            <v>1505</v>
          </cell>
          <cell r="S1508">
            <v>61</v>
          </cell>
        </row>
        <row r="1509">
          <cell r="R1509">
            <v>1506</v>
          </cell>
          <cell r="S1509">
            <v>61</v>
          </cell>
        </row>
        <row r="1510">
          <cell r="R1510">
            <v>1507</v>
          </cell>
          <cell r="S1510">
            <v>61</v>
          </cell>
        </row>
        <row r="1511">
          <cell r="R1511">
            <v>1508</v>
          </cell>
          <cell r="S1511">
            <v>61</v>
          </cell>
        </row>
        <row r="1512">
          <cell r="R1512">
            <v>1509</v>
          </cell>
          <cell r="S1512">
            <v>61</v>
          </cell>
        </row>
        <row r="1513">
          <cell r="R1513">
            <v>1510</v>
          </cell>
          <cell r="S1513">
            <v>61</v>
          </cell>
        </row>
        <row r="1514">
          <cell r="R1514">
            <v>1511</v>
          </cell>
          <cell r="S1514">
            <v>61</v>
          </cell>
        </row>
        <row r="1515">
          <cell r="R1515">
            <v>1512</v>
          </cell>
          <cell r="S1515">
            <v>61</v>
          </cell>
        </row>
        <row r="1516">
          <cell r="R1516">
            <v>1513</v>
          </cell>
          <cell r="S1516">
            <v>61</v>
          </cell>
        </row>
        <row r="1517">
          <cell r="R1517">
            <v>1514</v>
          </cell>
          <cell r="S1517">
            <v>61</v>
          </cell>
        </row>
        <row r="1518">
          <cell r="R1518">
            <v>1515</v>
          </cell>
          <cell r="S1518">
            <v>61</v>
          </cell>
        </row>
        <row r="1519">
          <cell r="R1519">
            <v>1516</v>
          </cell>
          <cell r="S1519">
            <v>61</v>
          </cell>
        </row>
        <row r="1520">
          <cell r="R1520">
            <v>1517</v>
          </cell>
          <cell r="S1520">
            <v>61</v>
          </cell>
        </row>
        <row r="1521">
          <cell r="R1521">
            <v>1518</v>
          </cell>
          <cell r="S1521">
            <v>61</v>
          </cell>
        </row>
        <row r="1522">
          <cell r="R1522">
            <v>1519</v>
          </cell>
          <cell r="S1522">
            <v>61</v>
          </cell>
        </row>
        <row r="1523">
          <cell r="R1523">
            <v>1520</v>
          </cell>
          <cell r="S1523">
            <v>61</v>
          </cell>
        </row>
        <row r="1524">
          <cell r="R1524">
            <v>1521</v>
          </cell>
          <cell r="S1524">
            <v>61</v>
          </cell>
        </row>
        <row r="1525">
          <cell r="R1525">
            <v>1522</v>
          </cell>
          <cell r="S1525">
            <v>61</v>
          </cell>
        </row>
        <row r="1526">
          <cell r="R1526">
            <v>1523</v>
          </cell>
          <cell r="S1526">
            <v>61</v>
          </cell>
        </row>
        <row r="1527">
          <cell r="R1527">
            <v>1524</v>
          </cell>
          <cell r="S1527">
            <v>61</v>
          </cell>
        </row>
        <row r="1528">
          <cell r="R1528">
            <v>1525</v>
          </cell>
          <cell r="S1528">
            <v>61</v>
          </cell>
        </row>
        <row r="1529">
          <cell r="R1529">
            <v>1526</v>
          </cell>
          <cell r="S1529">
            <v>62</v>
          </cell>
        </row>
        <row r="1530">
          <cell r="R1530">
            <v>1527</v>
          </cell>
          <cell r="S1530">
            <v>62</v>
          </cell>
        </row>
        <row r="1531">
          <cell r="R1531">
            <v>1528</v>
          </cell>
          <cell r="S1531">
            <v>62</v>
          </cell>
        </row>
        <row r="1532">
          <cell r="R1532">
            <v>1529</v>
          </cell>
          <cell r="S1532">
            <v>62</v>
          </cell>
        </row>
        <row r="1533">
          <cell r="R1533">
            <v>1530</v>
          </cell>
          <cell r="S1533">
            <v>62</v>
          </cell>
        </row>
        <row r="1534">
          <cell r="R1534">
            <v>1531</v>
          </cell>
          <cell r="S1534">
            <v>62</v>
          </cell>
        </row>
        <row r="1535">
          <cell r="R1535">
            <v>1532</v>
          </cell>
          <cell r="S1535">
            <v>62</v>
          </cell>
        </row>
        <row r="1536">
          <cell r="R1536">
            <v>1533</v>
          </cell>
          <cell r="S1536">
            <v>62</v>
          </cell>
        </row>
        <row r="1537">
          <cell r="R1537">
            <v>1534</v>
          </cell>
          <cell r="S1537">
            <v>62</v>
          </cell>
        </row>
        <row r="1538">
          <cell r="R1538">
            <v>1535</v>
          </cell>
          <cell r="S1538">
            <v>62</v>
          </cell>
        </row>
        <row r="1539">
          <cell r="R1539">
            <v>1536</v>
          </cell>
          <cell r="S1539">
            <v>62</v>
          </cell>
        </row>
        <row r="1540">
          <cell r="R1540">
            <v>1537</v>
          </cell>
          <cell r="S1540">
            <v>62</v>
          </cell>
        </row>
        <row r="1541">
          <cell r="R1541">
            <v>1538</v>
          </cell>
          <cell r="S1541">
            <v>62</v>
          </cell>
        </row>
        <row r="1542">
          <cell r="R1542">
            <v>1539</v>
          </cell>
          <cell r="S1542">
            <v>62</v>
          </cell>
        </row>
        <row r="1543">
          <cell r="R1543">
            <v>1540</v>
          </cell>
          <cell r="S1543">
            <v>62</v>
          </cell>
        </row>
        <row r="1544">
          <cell r="R1544">
            <v>1541</v>
          </cell>
          <cell r="S1544">
            <v>62</v>
          </cell>
        </row>
        <row r="1545">
          <cell r="R1545">
            <v>1542</v>
          </cell>
          <cell r="S1545">
            <v>62</v>
          </cell>
        </row>
        <row r="1546">
          <cell r="R1546">
            <v>1543</v>
          </cell>
          <cell r="S1546">
            <v>62</v>
          </cell>
        </row>
        <row r="1547">
          <cell r="R1547">
            <v>1544</v>
          </cell>
          <cell r="S1547">
            <v>62</v>
          </cell>
        </row>
        <row r="1548">
          <cell r="R1548">
            <v>1545</v>
          </cell>
          <cell r="S1548">
            <v>62</v>
          </cell>
        </row>
        <row r="1549">
          <cell r="R1549">
            <v>1546</v>
          </cell>
          <cell r="S1549">
            <v>62</v>
          </cell>
        </row>
        <row r="1550">
          <cell r="R1550">
            <v>1547</v>
          </cell>
          <cell r="S1550">
            <v>62</v>
          </cell>
        </row>
        <row r="1551">
          <cell r="R1551">
            <v>1548</v>
          </cell>
          <cell r="S1551">
            <v>62</v>
          </cell>
        </row>
        <row r="1552">
          <cell r="R1552">
            <v>1549</v>
          </cell>
          <cell r="S1552">
            <v>62</v>
          </cell>
        </row>
        <row r="1553">
          <cell r="R1553">
            <v>1550</v>
          </cell>
          <cell r="S1553">
            <v>62</v>
          </cell>
        </row>
        <row r="1554">
          <cell r="R1554">
            <v>1551</v>
          </cell>
          <cell r="S1554">
            <v>63</v>
          </cell>
        </row>
        <row r="1555">
          <cell r="R1555">
            <v>1552</v>
          </cell>
          <cell r="S1555">
            <v>63</v>
          </cell>
        </row>
        <row r="1556">
          <cell r="R1556">
            <v>1553</v>
          </cell>
          <cell r="S1556">
            <v>63</v>
          </cell>
        </row>
        <row r="1557">
          <cell r="R1557">
            <v>1554</v>
          </cell>
          <cell r="S1557">
            <v>63</v>
          </cell>
        </row>
        <row r="1558">
          <cell r="R1558">
            <v>1555</v>
          </cell>
          <cell r="S1558">
            <v>63</v>
          </cell>
        </row>
        <row r="1559">
          <cell r="R1559">
            <v>1556</v>
          </cell>
          <cell r="S1559">
            <v>63</v>
          </cell>
        </row>
        <row r="1560">
          <cell r="R1560">
            <v>1557</v>
          </cell>
          <cell r="S1560">
            <v>63</v>
          </cell>
        </row>
        <row r="1561">
          <cell r="R1561">
            <v>1558</v>
          </cell>
          <cell r="S1561">
            <v>63</v>
          </cell>
        </row>
        <row r="1562">
          <cell r="R1562">
            <v>1559</v>
          </cell>
          <cell r="S1562">
            <v>63</v>
          </cell>
        </row>
        <row r="1563">
          <cell r="R1563">
            <v>1560</v>
          </cell>
          <cell r="S1563">
            <v>63</v>
          </cell>
        </row>
        <row r="1564">
          <cell r="R1564">
            <v>1561</v>
          </cell>
          <cell r="S1564">
            <v>63</v>
          </cell>
        </row>
        <row r="1565">
          <cell r="R1565">
            <v>1562</v>
          </cell>
          <cell r="S1565">
            <v>63</v>
          </cell>
        </row>
        <row r="1566">
          <cell r="R1566">
            <v>1563</v>
          </cell>
          <cell r="S1566">
            <v>63</v>
          </cell>
        </row>
        <row r="1567">
          <cell r="R1567">
            <v>1564</v>
          </cell>
          <cell r="S1567">
            <v>63</v>
          </cell>
        </row>
        <row r="1568">
          <cell r="R1568">
            <v>1565</v>
          </cell>
          <cell r="S1568">
            <v>63</v>
          </cell>
        </row>
        <row r="1569">
          <cell r="R1569">
            <v>1566</v>
          </cell>
          <cell r="S1569">
            <v>63</v>
          </cell>
        </row>
        <row r="1570">
          <cell r="R1570">
            <v>1567</v>
          </cell>
          <cell r="S1570">
            <v>63</v>
          </cell>
        </row>
        <row r="1571">
          <cell r="R1571">
            <v>1568</v>
          </cell>
          <cell r="S1571">
            <v>63</v>
          </cell>
        </row>
        <row r="1572">
          <cell r="R1572">
            <v>1569</v>
          </cell>
          <cell r="S1572">
            <v>63</v>
          </cell>
        </row>
        <row r="1573">
          <cell r="R1573">
            <v>1570</v>
          </cell>
          <cell r="S1573">
            <v>63</v>
          </cell>
        </row>
        <row r="1574">
          <cell r="R1574">
            <v>1571</v>
          </cell>
          <cell r="S1574">
            <v>63</v>
          </cell>
        </row>
        <row r="1575">
          <cell r="R1575">
            <v>1572</v>
          </cell>
          <cell r="S1575">
            <v>63</v>
          </cell>
        </row>
        <row r="1576">
          <cell r="R1576">
            <v>1573</v>
          </cell>
          <cell r="S1576">
            <v>63</v>
          </cell>
        </row>
        <row r="1577">
          <cell r="R1577">
            <v>1574</v>
          </cell>
          <cell r="S1577">
            <v>63</v>
          </cell>
        </row>
        <row r="1578">
          <cell r="R1578">
            <v>1575</v>
          </cell>
          <cell r="S1578">
            <v>63</v>
          </cell>
        </row>
        <row r="1579">
          <cell r="R1579">
            <v>1576</v>
          </cell>
          <cell r="S1579">
            <v>64</v>
          </cell>
        </row>
        <row r="1580">
          <cell r="R1580">
            <v>1577</v>
          </cell>
          <cell r="S1580">
            <v>64</v>
          </cell>
        </row>
        <row r="1581">
          <cell r="R1581">
            <v>1578</v>
          </cell>
          <cell r="S1581">
            <v>64</v>
          </cell>
        </row>
        <row r="1582">
          <cell r="R1582">
            <v>1579</v>
          </cell>
          <cell r="S1582">
            <v>64</v>
          </cell>
        </row>
        <row r="1583">
          <cell r="R1583">
            <v>1580</v>
          </cell>
          <cell r="S1583">
            <v>64</v>
          </cell>
        </row>
        <row r="1584">
          <cell r="R1584">
            <v>1581</v>
          </cell>
          <cell r="S1584">
            <v>64</v>
          </cell>
        </row>
        <row r="1585">
          <cell r="R1585">
            <v>1582</v>
          </cell>
          <cell r="S1585">
            <v>64</v>
          </cell>
        </row>
        <row r="1586">
          <cell r="R1586">
            <v>1583</v>
          </cell>
          <cell r="S1586">
            <v>64</v>
          </cell>
        </row>
        <row r="1587">
          <cell r="R1587">
            <v>1584</v>
          </cell>
          <cell r="S1587">
            <v>64</v>
          </cell>
        </row>
        <row r="1588">
          <cell r="R1588">
            <v>1585</v>
          </cell>
          <cell r="S1588">
            <v>64</v>
          </cell>
        </row>
        <row r="1589">
          <cell r="R1589">
            <v>1586</v>
          </cell>
          <cell r="S1589">
            <v>64</v>
          </cell>
        </row>
        <row r="1590">
          <cell r="R1590">
            <v>1587</v>
          </cell>
          <cell r="S1590">
            <v>64</v>
          </cell>
        </row>
        <row r="1591">
          <cell r="R1591">
            <v>1588</v>
          </cell>
          <cell r="S1591">
            <v>64</v>
          </cell>
        </row>
        <row r="1592">
          <cell r="R1592">
            <v>1589</v>
          </cell>
          <cell r="S1592">
            <v>64</v>
          </cell>
        </row>
        <row r="1593">
          <cell r="R1593">
            <v>1590</v>
          </cell>
          <cell r="S1593">
            <v>64</v>
          </cell>
        </row>
        <row r="1594">
          <cell r="R1594">
            <v>1591</v>
          </cell>
          <cell r="S1594">
            <v>64</v>
          </cell>
        </row>
        <row r="1595">
          <cell r="R1595">
            <v>1592</v>
          </cell>
          <cell r="S1595">
            <v>64</v>
          </cell>
        </row>
        <row r="1596">
          <cell r="R1596">
            <v>1593</v>
          </cell>
          <cell r="S1596">
            <v>64</v>
          </cell>
        </row>
        <row r="1597">
          <cell r="R1597">
            <v>1594</v>
          </cell>
          <cell r="S1597">
            <v>64</v>
          </cell>
        </row>
        <row r="1598">
          <cell r="R1598">
            <v>1595</v>
          </cell>
          <cell r="S1598">
            <v>64</v>
          </cell>
        </row>
        <row r="1599">
          <cell r="R1599">
            <v>1596</v>
          </cell>
          <cell r="S1599">
            <v>64</v>
          </cell>
        </row>
        <row r="1600">
          <cell r="R1600">
            <v>1597</v>
          </cell>
          <cell r="S1600">
            <v>64</v>
          </cell>
        </row>
        <row r="1601">
          <cell r="R1601">
            <v>1598</v>
          </cell>
          <cell r="S1601">
            <v>64</v>
          </cell>
        </row>
        <row r="1602">
          <cell r="R1602">
            <v>1599</v>
          </cell>
          <cell r="S1602">
            <v>64</v>
          </cell>
        </row>
        <row r="1603">
          <cell r="R1603">
            <v>1600</v>
          </cell>
          <cell r="S1603">
            <v>64</v>
          </cell>
        </row>
        <row r="1604">
          <cell r="R1604">
            <v>1601</v>
          </cell>
          <cell r="S1604">
            <v>65</v>
          </cell>
        </row>
        <row r="1605">
          <cell r="R1605">
            <v>1602</v>
          </cell>
          <cell r="S1605">
            <v>65</v>
          </cell>
        </row>
        <row r="1606">
          <cell r="R1606">
            <v>1603</v>
          </cell>
          <cell r="S1606">
            <v>65</v>
          </cell>
        </row>
        <row r="1607">
          <cell r="R1607">
            <v>1604</v>
          </cell>
          <cell r="S1607">
            <v>65</v>
          </cell>
        </row>
        <row r="1608">
          <cell r="R1608">
            <v>1605</v>
          </cell>
          <cell r="S1608">
            <v>65</v>
          </cell>
        </row>
        <row r="1609">
          <cell r="R1609">
            <v>1606</v>
          </cell>
          <cell r="S1609">
            <v>65</v>
          </cell>
        </row>
        <row r="1610">
          <cell r="R1610">
            <v>1607</v>
          </cell>
          <cell r="S1610">
            <v>65</v>
          </cell>
        </row>
        <row r="1611">
          <cell r="R1611">
            <v>1608</v>
          </cell>
          <cell r="S1611">
            <v>65</v>
          </cell>
        </row>
        <row r="1612">
          <cell r="R1612">
            <v>1609</v>
          </cell>
          <cell r="S1612">
            <v>65</v>
          </cell>
        </row>
        <row r="1613">
          <cell r="R1613">
            <v>1610</v>
          </cell>
          <cell r="S1613">
            <v>65</v>
          </cell>
        </row>
        <row r="1614">
          <cell r="R1614">
            <v>1611</v>
          </cell>
          <cell r="S1614">
            <v>65</v>
          </cell>
        </row>
        <row r="1615">
          <cell r="R1615">
            <v>1612</v>
          </cell>
          <cell r="S1615">
            <v>65</v>
          </cell>
        </row>
        <row r="1616">
          <cell r="R1616">
            <v>1613</v>
          </cell>
          <cell r="S1616">
            <v>65</v>
          </cell>
        </row>
        <row r="1617">
          <cell r="R1617">
            <v>1614</v>
          </cell>
          <cell r="S1617">
            <v>65</v>
          </cell>
        </row>
        <row r="1618">
          <cell r="R1618">
            <v>1615</v>
          </cell>
          <cell r="S1618">
            <v>65</v>
          </cell>
        </row>
        <row r="1619">
          <cell r="R1619">
            <v>1616</v>
          </cell>
          <cell r="S1619">
            <v>65</v>
          </cell>
        </row>
        <row r="1620">
          <cell r="R1620">
            <v>1617</v>
          </cell>
          <cell r="S1620">
            <v>65</v>
          </cell>
        </row>
        <row r="1621">
          <cell r="R1621">
            <v>1618</v>
          </cell>
          <cell r="S1621">
            <v>65</v>
          </cell>
        </row>
        <row r="1622">
          <cell r="R1622">
            <v>1619</v>
          </cell>
          <cell r="S1622">
            <v>65</v>
          </cell>
        </row>
        <row r="1623">
          <cell r="R1623">
            <v>1620</v>
          </cell>
          <cell r="S1623">
            <v>65</v>
          </cell>
        </row>
        <row r="1624">
          <cell r="R1624">
            <v>1621</v>
          </cell>
          <cell r="S1624">
            <v>65</v>
          </cell>
        </row>
        <row r="1625">
          <cell r="R1625">
            <v>1622</v>
          </cell>
          <cell r="S1625">
            <v>65</v>
          </cell>
        </row>
        <row r="1626">
          <cell r="R1626">
            <v>1623</v>
          </cell>
          <cell r="S1626">
            <v>65</v>
          </cell>
        </row>
        <row r="1627">
          <cell r="R1627">
            <v>1624</v>
          </cell>
          <cell r="S1627">
            <v>65</v>
          </cell>
        </row>
        <row r="1628">
          <cell r="R1628">
            <v>1625</v>
          </cell>
          <cell r="S1628">
            <v>65</v>
          </cell>
        </row>
        <row r="1629">
          <cell r="R1629">
            <v>1626</v>
          </cell>
          <cell r="S1629">
            <v>66</v>
          </cell>
        </row>
        <row r="1630">
          <cell r="R1630">
            <v>1627</v>
          </cell>
          <cell r="S1630">
            <v>66</v>
          </cell>
        </row>
        <row r="1631">
          <cell r="R1631">
            <v>1628</v>
          </cell>
          <cell r="S1631">
            <v>66</v>
          </cell>
        </row>
        <row r="1632">
          <cell r="R1632">
            <v>1629</v>
          </cell>
          <cell r="S1632">
            <v>66</v>
          </cell>
        </row>
        <row r="1633">
          <cell r="R1633">
            <v>1630</v>
          </cell>
          <cell r="S1633">
            <v>66</v>
          </cell>
        </row>
        <row r="1634">
          <cell r="R1634">
            <v>1631</v>
          </cell>
          <cell r="S1634">
            <v>66</v>
          </cell>
        </row>
        <row r="1635">
          <cell r="R1635">
            <v>1632</v>
          </cell>
          <cell r="S1635">
            <v>66</v>
          </cell>
        </row>
        <row r="1636">
          <cell r="R1636">
            <v>1633</v>
          </cell>
          <cell r="S1636">
            <v>66</v>
          </cell>
        </row>
        <row r="1637">
          <cell r="R1637">
            <v>1634</v>
          </cell>
          <cell r="S1637">
            <v>66</v>
          </cell>
        </row>
        <row r="1638">
          <cell r="R1638">
            <v>1635</v>
          </cell>
          <cell r="S1638">
            <v>66</v>
          </cell>
        </row>
        <row r="1639">
          <cell r="R1639">
            <v>1636</v>
          </cell>
          <cell r="S1639">
            <v>66</v>
          </cell>
        </row>
        <row r="1640">
          <cell r="R1640">
            <v>1637</v>
          </cell>
          <cell r="S1640">
            <v>66</v>
          </cell>
        </row>
        <row r="1641">
          <cell r="R1641">
            <v>1638</v>
          </cell>
          <cell r="S1641">
            <v>66</v>
          </cell>
        </row>
        <row r="1642">
          <cell r="R1642">
            <v>1639</v>
          </cell>
          <cell r="S1642">
            <v>66</v>
          </cell>
        </row>
        <row r="1643">
          <cell r="R1643">
            <v>1640</v>
          </cell>
          <cell r="S1643">
            <v>66</v>
          </cell>
        </row>
        <row r="1644">
          <cell r="R1644">
            <v>1641</v>
          </cell>
          <cell r="S1644">
            <v>66</v>
          </cell>
        </row>
        <row r="1645">
          <cell r="R1645">
            <v>1642</v>
          </cell>
          <cell r="S1645">
            <v>66</v>
          </cell>
        </row>
        <row r="1646">
          <cell r="R1646">
            <v>1643</v>
          </cell>
          <cell r="S1646">
            <v>66</v>
          </cell>
        </row>
        <row r="1647">
          <cell r="R1647">
            <v>1644</v>
          </cell>
          <cell r="S1647">
            <v>66</v>
          </cell>
        </row>
        <row r="1648">
          <cell r="R1648">
            <v>1645</v>
          </cell>
          <cell r="S1648">
            <v>66</v>
          </cell>
        </row>
        <row r="1649">
          <cell r="R1649">
            <v>1646</v>
          </cell>
          <cell r="S1649">
            <v>66</v>
          </cell>
        </row>
        <row r="1650">
          <cell r="R1650">
            <v>1647</v>
          </cell>
          <cell r="S1650">
            <v>66</v>
          </cell>
        </row>
        <row r="1651">
          <cell r="R1651">
            <v>1648</v>
          </cell>
          <cell r="S1651">
            <v>66</v>
          </cell>
        </row>
        <row r="1652">
          <cell r="R1652">
            <v>1649</v>
          </cell>
          <cell r="S1652">
            <v>66</v>
          </cell>
        </row>
        <row r="1653">
          <cell r="R1653">
            <v>1650</v>
          </cell>
          <cell r="S1653">
            <v>66</v>
          </cell>
        </row>
        <row r="1654">
          <cell r="R1654">
            <v>1651</v>
          </cell>
          <cell r="S1654">
            <v>67</v>
          </cell>
        </row>
        <row r="1655">
          <cell r="R1655">
            <v>1652</v>
          </cell>
          <cell r="S1655">
            <v>67</v>
          </cell>
        </row>
        <row r="1656">
          <cell r="R1656">
            <v>1653</v>
          </cell>
          <cell r="S1656">
            <v>67</v>
          </cell>
        </row>
        <row r="1657">
          <cell r="R1657">
            <v>1654</v>
          </cell>
          <cell r="S1657">
            <v>67</v>
          </cell>
        </row>
        <row r="1658">
          <cell r="R1658">
            <v>1655</v>
          </cell>
          <cell r="S1658">
            <v>67</v>
          </cell>
        </row>
        <row r="1659">
          <cell r="R1659">
            <v>1656</v>
          </cell>
          <cell r="S1659">
            <v>67</v>
          </cell>
        </row>
        <row r="1660">
          <cell r="R1660">
            <v>1657</v>
          </cell>
          <cell r="S1660">
            <v>67</v>
          </cell>
        </row>
        <row r="1661">
          <cell r="R1661">
            <v>1658</v>
          </cell>
          <cell r="S1661">
            <v>67</v>
          </cell>
        </row>
        <row r="1662">
          <cell r="R1662">
            <v>1659</v>
          </cell>
          <cell r="S1662">
            <v>67</v>
          </cell>
        </row>
        <row r="1663">
          <cell r="R1663">
            <v>1660</v>
          </cell>
          <cell r="S1663">
            <v>67</v>
          </cell>
        </row>
        <row r="1664">
          <cell r="R1664">
            <v>1661</v>
          </cell>
          <cell r="S1664">
            <v>67</v>
          </cell>
        </row>
        <row r="1665">
          <cell r="R1665">
            <v>1662</v>
          </cell>
          <cell r="S1665">
            <v>67</v>
          </cell>
        </row>
        <row r="1666">
          <cell r="R1666">
            <v>1663</v>
          </cell>
          <cell r="S1666">
            <v>67</v>
          </cell>
        </row>
        <row r="1667">
          <cell r="R1667">
            <v>1664</v>
          </cell>
          <cell r="S1667">
            <v>67</v>
          </cell>
        </row>
        <row r="1668">
          <cell r="R1668">
            <v>1665</v>
          </cell>
          <cell r="S1668">
            <v>67</v>
          </cell>
        </row>
        <row r="1669">
          <cell r="R1669">
            <v>1666</v>
          </cell>
          <cell r="S1669">
            <v>67</v>
          </cell>
        </row>
        <row r="1670">
          <cell r="R1670">
            <v>1667</v>
          </cell>
          <cell r="S1670">
            <v>67</v>
          </cell>
        </row>
        <row r="1671">
          <cell r="R1671">
            <v>1668</v>
          </cell>
          <cell r="S1671">
            <v>67</v>
          </cell>
        </row>
        <row r="1672">
          <cell r="R1672">
            <v>1669</v>
          </cell>
          <cell r="S1672">
            <v>67</v>
          </cell>
        </row>
        <row r="1673">
          <cell r="R1673">
            <v>1670</v>
          </cell>
          <cell r="S1673">
            <v>67</v>
          </cell>
        </row>
        <row r="1674">
          <cell r="R1674">
            <v>1671</v>
          </cell>
          <cell r="S1674">
            <v>67</v>
          </cell>
        </row>
        <row r="1675">
          <cell r="R1675">
            <v>1672</v>
          </cell>
          <cell r="S1675">
            <v>67</v>
          </cell>
        </row>
        <row r="1676">
          <cell r="R1676">
            <v>1673</v>
          </cell>
          <cell r="S1676">
            <v>67</v>
          </cell>
        </row>
        <row r="1677">
          <cell r="R1677">
            <v>1674</v>
          </cell>
          <cell r="S1677">
            <v>67</v>
          </cell>
        </row>
        <row r="1678">
          <cell r="R1678">
            <v>1675</v>
          </cell>
          <cell r="S1678">
            <v>67</v>
          </cell>
        </row>
        <row r="1679">
          <cell r="R1679">
            <v>1676</v>
          </cell>
          <cell r="S1679">
            <v>68</v>
          </cell>
        </row>
        <row r="1680">
          <cell r="R1680">
            <v>1677</v>
          </cell>
          <cell r="S1680">
            <v>68</v>
          </cell>
        </row>
        <row r="1681">
          <cell r="R1681">
            <v>1678</v>
          </cell>
          <cell r="S1681">
            <v>68</v>
          </cell>
        </row>
        <row r="1682">
          <cell r="R1682">
            <v>1679</v>
          </cell>
          <cell r="S1682">
            <v>68</v>
          </cell>
        </row>
        <row r="1683">
          <cell r="R1683">
            <v>1680</v>
          </cell>
          <cell r="S1683">
            <v>68</v>
          </cell>
        </row>
        <row r="1684">
          <cell r="R1684">
            <v>1681</v>
          </cell>
          <cell r="S1684">
            <v>68</v>
          </cell>
        </row>
        <row r="1685">
          <cell r="R1685">
            <v>1682</v>
          </cell>
          <cell r="S1685">
            <v>68</v>
          </cell>
        </row>
        <row r="1686">
          <cell r="R1686">
            <v>1683</v>
          </cell>
          <cell r="S1686">
            <v>68</v>
          </cell>
        </row>
        <row r="1687">
          <cell r="R1687">
            <v>1684</v>
          </cell>
          <cell r="S1687">
            <v>68</v>
          </cell>
        </row>
        <row r="1688">
          <cell r="R1688">
            <v>1685</v>
          </cell>
          <cell r="S1688">
            <v>68</v>
          </cell>
        </row>
        <row r="1689">
          <cell r="R1689">
            <v>1686</v>
          </cell>
          <cell r="S1689">
            <v>68</v>
          </cell>
        </row>
        <row r="1690">
          <cell r="R1690">
            <v>1687</v>
          </cell>
          <cell r="S1690">
            <v>68</v>
          </cell>
        </row>
        <row r="1691">
          <cell r="R1691">
            <v>1688</v>
          </cell>
          <cell r="S1691">
            <v>68</v>
          </cell>
        </row>
        <row r="1692">
          <cell r="R1692">
            <v>1689</v>
          </cell>
          <cell r="S1692">
            <v>68</v>
          </cell>
        </row>
        <row r="1693">
          <cell r="R1693">
            <v>1690</v>
          </cell>
          <cell r="S1693">
            <v>68</v>
          </cell>
        </row>
        <row r="1694">
          <cell r="R1694">
            <v>1691</v>
          </cell>
          <cell r="S1694">
            <v>68</v>
          </cell>
        </row>
        <row r="1695">
          <cell r="R1695">
            <v>1692</v>
          </cell>
          <cell r="S1695">
            <v>68</v>
          </cell>
        </row>
        <row r="1696">
          <cell r="R1696">
            <v>1693</v>
          </cell>
          <cell r="S1696">
            <v>68</v>
          </cell>
        </row>
        <row r="1697">
          <cell r="R1697">
            <v>1694</v>
          </cell>
          <cell r="S1697">
            <v>68</v>
          </cell>
        </row>
        <row r="1698">
          <cell r="R1698">
            <v>1695</v>
          </cell>
          <cell r="S1698">
            <v>68</v>
          </cell>
        </row>
        <row r="1699">
          <cell r="R1699">
            <v>1696</v>
          </cell>
          <cell r="S1699">
            <v>68</v>
          </cell>
        </row>
        <row r="1700">
          <cell r="R1700">
            <v>1697</v>
          </cell>
          <cell r="S1700">
            <v>68</v>
          </cell>
        </row>
        <row r="1701">
          <cell r="R1701">
            <v>1698</v>
          </cell>
          <cell r="S1701">
            <v>68</v>
          </cell>
        </row>
        <row r="1702">
          <cell r="R1702">
            <v>1699</v>
          </cell>
          <cell r="S1702">
            <v>68</v>
          </cell>
        </row>
        <row r="1703">
          <cell r="R1703">
            <v>1700</v>
          </cell>
          <cell r="S1703">
            <v>68</v>
          </cell>
        </row>
        <row r="1704">
          <cell r="R1704">
            <v>1701</v>
          </cell>
          <cell r="S1704">
            <v>69</v>
          </cell>
        </row>
        <row r="1705">
          <cell r="R1705">
            <v>1702</v>
          </cell>
          <cell r="S1705">
            <v>69</v>
          </cell>
        </row>
        <row r="1706">
          <cell r="R1706">
            <v>1703</v>
          </cell>
          <cell r="S1706">
            <v>69</v>
          </cell>
        </row>
        <row r="1707">
          <cell r="R1707">
            <v>1704</v>
          </cell>
          <cell r="S1707">
            <v>69</v>
          </cell>
        </row>
        <row r="1708">
          <cell r="R1708">
            <v>1705</v>
          </cell>
          <cell r="S1708">
            <v>69</v>
          </cell>
        </row>
        <row r="1709">
          <cell r="R1709">
            <v>1706</v>
          </cell>
          <cell r="S1709">
            <v>69</v>
          </cell>
        </row>
        <row r="1710">
          <cell r="R1710">
            <v>1707</v>
          </cell>
          <cell r="S1710">
            <v>69</v>
          </cell>
        </row>
        <row r="1711">
          <cell r="R1711">
            <v>1708</v>
          </cell>
          <cell r="S1711">
            <v>69</v>
          </cell>
        </row>
        <row r="1712">
          <cell r="R1712">
            <v>1709</v>
          </cell>
          <cell r="S1712">
            <v>69</v>
          </cell>
        </row>
        <row r="1713">
          <cell r="R1713">
            <v>1710</v>
          </cell>
          <cell r="S1713">
            <v>69</v>
          </cell>
        </row>
        <row r="1714">
          <cell r="R1714">
            <v>1711</v>
          </cell>
          <cell r="S1714">
            <v>69</v>
          </cell>
        </row>
        <row r="1715">
          <cell r="R1715">
            <v>1712</v>
          </cell>
          <cell r="S1715">
            <v>69</v>
          </cell>
        </row>
        <row r="1716">
          <cell r="R1716">
            <v>1713</v>
          </cell>
          <cell r="S1716">
            <v>69</v>
          </cell>
        </row>
        <row r="1717">
          <cell r="R1717">
            <v>1714</v>
          </cell>
          <cell r="S1717">
            <v>69</v>
          </cell>
        </row>
        <row r="1718">
          <cell r="R1718">
            <v>1715</v>
          </cell>
          <cell r="S1718">
            <v>69</v>
          </cell>
        </row>
        <row r="1719">
          <cell r="R1719">
            <v>1716</v>
          </cell>
          <cell r="S1719">
            <v>69</v>
          </cell>
        </row>
        <row r="1720">
          <cell r="R1720">
            <v>1717</v>
          </cell>
          <cell r="S1720">
            <v>69</v>
          </cell>
        </row>
        <row r="1721">
          <cell r="R1721">
            <v>1718</v>
          </cell>
          <cell r="S1721">
            <v>69</v>
          </cell>
        </row>
        <row r="1722">
          <cell r="R1722">
            <v>1719</v>
          </cell>
          <cell r="S1722">
            <v>69</v>
          </cell>
        </row>
        <row r="1723">
          <cell r="R1723">
            <v>1720</v>
          </cell>
          <cell r="S1723">
            <v>69</v>
          </cell>
        </row>
        <row r="1724">
          <cell r="R1724">
            <v>1721</v>
          </cell>
          <cell r="S1724">
            <v>69</v>
          </cell>
        </row>
        <row r="1725">
          <cell r="R1725">
            <v>1722</v>
          </cell>
          <cell r="S1725">
            <v>69</v>
          </cell>
        </row>
        <row r="1726">
          <cell r="R1726">
            <v>1723</v>
          </cell>
          <cell r="S1726">
            <v>69</v>
          </cell>
        </row>
        <row r="1727">
          <cell r="R1727">
            <v>1724</v>
          </cell>
          <cell r="S1727">
            <v>69</v>
          </cell>
        </row>
        <row r="1728">
          <cell r="R1728">
            <v>1725</v>
          </cell>
          <cell r="S1728">
            <v>69</v>
          </cell>
        </row>
        <row r="1729">
          <cell r="R1729">
            <v>1726</v>
          </cell>
          <cell r="S1729">
            <v>70</v>
          </cell>
        </row>
        <row r="1730">
          <cell r="R1730">
            <v>1727</v>
          </cell>
          <cell r="S1730">
            <v>70</v>
          </cell>
        </row>
        <row r="1731">
          <cell r="R1731">
            <v>1728</v>
          </cell>
          <cell r="S1731">
            <v>70</v>
          </cell>
        </row>
        <row r="1732">
          <cell r="R1732">
            <v>1729</v>
          </cell>
          <cell r="S1732">
            <v>70</v>
          </cell>
        </row>
        <row r="1733">
          <cell r="R1733">
            <v>1730</v>
          </cell>
          <cell r="S1733">
            <v>70</v>
          </cell>
        </row>
        <row r="1734">
          <cell r="R1734">
            <v>1731</v>
          </cell>
          <cell r="S1734">
            <v>70</v>
          </cell>
        </row>
        <row r="1735">
          <cell r="R1735">
            <v>1732</v>
          </cell>
          <cell r="S1735">
            <v>70</v>
          </cell>
        </row>
        <row r="1736">
          <cell r="R1736">
            <v>1733</v>
          </cell>
          <cell r="S1736">
            <v>70</v>
          </cell>
        </row>
        <row r="1737">
          <cell r="R1737">
            <v>1734</v>
          </cell>
          <cell r="S1737">
            <v>70</v>
          </cell>
        </row>
        <row r="1738">
          <cell r="R1738">
            <v>1735</v>
          </cell>
          <cell r="S1738">
            <v>70</v>
          </cell>
        </row>
        <row r="1739">
          <cell r="R1739">
            <v>1736</v>
          </cell>
          <cell r="S1739">
            <v>70</v>
          </cell>
        </row>
        <row r="1740">
          <cell r="R1740">
            <v>1737</v>
          </cell>
          <cell r="S1740">
            <v>70</v>
          </cell>
        </row>
        <row r="1741">
          <cell r="R1741">
            <v>1738</v>
          </cell>
          <cell r="S1741">
            <v>70</v>
          </cell>
        </row>
        <row r="1742">
          <cell r="R1742">
            <v>1739</v>
          </cell>
          <cell r="S1742">
            <v>70</v>
          </cell>
        </row>
        <row r="1743">
          <cell r="R1743">
            <v>1740</v>
          </cell>
          <cell r="S1743">
            <v>70</v>
          </cell>
        </row>
        <row r="1744">
          <cell r="R1744">
            <v>1741</v>
          </cell>
          <cell r="S1744">
            <v>70</v>
          </cell>
        </row>
        <row r="1745">
          <cell r="R1745">
            <v>1742</v>
          </cell>
          <cell r="S1745">
            <v>70</v>
          </cell>
        </row>
        <row r="1746">
          <cell r="R1746">
            <v>1743</v>
          </cell>
          <cell r="S1746">
            <v>70</v>
          </cell>
        </row>
        <row r="1747">
          <cell r="R1747">
            <v>1744</v>
          </cell>
          <cell r="S1747">
            <v>70</v>
          </cell>
        </row>
        <row r="1748">
          <cell r="R1748">
            <v>1745</v>
          </cell>
          <cell r="S1748">
            <v>70</v>
          </cell>
        </row>
        <row r="1749">
          <cell r="R1749">
            <v>1746</v>
          </cell>
          <cell r="S1749">
            <v>70</v>
          </cell>
        </row>
        <row r="1750">
          <cell r="R1750">
            <v>1747</v>
          </cell>
          <cell r="S1750">
            <v>70</v>
          </cell>
        </row>
        <row r="1751">
          <cell r="R1751">
            <v>1748</v>
          </cell>
          <cell r="S1751">
            <v>70</v>
          </cell>
        </row>
        <row r="1752">
          <cell r="R1752">
            <v>1749</v>
          </cell>
          <cell r="S1752">
            <v>70</v>
          </cell>
        </row>
        <row r="1753">
          <cell r="R1753">
            <v>1750</v>
          </cell>
          <cell r="S1753">
            <v>70</v>
          </cell>
        </row>
        <row r="1754">
          <cell r="R1754">
            <v>1751</v>
          </cell>
          <cell r="S1754">
            <v>71</v>
          </cell>
        </row>
        <row r="1755">
          <cell r="R1755">
            <v>1752</v>
          </cell>
          <cell r="S1755">
            <v>71</v>
          </cell>
        </row>
        <row r="1756">
          <cell r="R1756">
            <v>1753</v>
          </cell>
          <cell r="S1756">
            <v>71</v>
          </cell>
        </row>
        <row r="1757">
          <cell r="R1757">
            <v>1754</v>
          </cell>
          <cell r="S1757">
            <v>71</v>
          </cell>
        </row>
        <row r="1758">
          <cell r="R1758">
            <v>1755</v>
          </cell>
          <cell r="S1758">
            <v>71</v>
          </cell>
        </row>
        <row r="1759">
          <cell r="R1759">
            <v>1756</v>
          </cell>
          <cell r="S1759">
            <v>71</v>
          </cell>
        </row>
        <row r="1760">
          <cell r="R1760">
            <v>1757</v>
          </cell>
          <cell r="S1760">
            <v>71</v>
          </cell>
        </row>
        <row r="1761">
          <cell r="R1761">
            <v>1758</v>
          </cell>
          <cell r="S1761">
            <v>71</v>
          </cell>
        </row>
        <row r="1762">
          <cell r="R1762">
            <v>1759</v>
          </cell>
          <cell r="S1762">
            <v>71</v>
          </cell>
        </row>
        <row r="1763">
          <cell r="R1763">
            <v>1760</v>
          </cell>
          <cell r="S1763">
            <v>71</v>
          </cell>
        </row>
        <row r="1764">
          <cell r="R1764">
            <v>1761</v>
          </cell>
          <cell r="S1764">
            <v>71</v>
          </cell>
        </row>
        <row r="1765">
          <cell r="R1765">
            <v>1762</v>
          </cell>
          <cell r="S1765">
            <v>71</v>
          </cell>
        </row>
        <row r="1766">
          <cell r="R1766">
            <v>1763</v>
          </cell>
          <cell r="S1766">
            <v>71</v>
          </cell>
        </row>
        <row r="1767">
          <cell r="R1767">
            <v>1764</v>
          </cell>
          <cell r="S1767">
            <v>71</v>
          </cell>
        </row>
        <row r="1768">
          <cell r="R1768">
            <v>1765</v>
          </cell>
          <cell r="S1768">
            <v>71</v>
          </cell>
        </row>
        <row r="1769">
          <cell r="R1769">
            <v>1766</v>
          </cell>
          <cell r="S1769">
            <v>71</v>
          </cell>
        </row>
        <row r="1770">
          <cell r="R1770">
            <v>1767</v>
          </cell>
          <cell r="S1770">
            <v>71</v>
          </cell>
        </row>
        <row r="1771">
          <cell r="R1771">
            <v>1768</v>
          </cell>
          <cell r="S1771">
            <v>71</v>
          </cell>
        </row>
        <row r="1772">
          <cell r="R1772">
            <v>1769</v>
          </cell>
          <cell r="S1772">
            <v>71</v>
          </cell>
        </row>
        <row r="1773">
          <cell r="R1773">
            <v>1770</v>
          </cell>
          <cell r="S1773">
            <v>71</v>
          </cell>
        </row>
        <row r="1774">
          <cell r="R1774">
            <v>1771</v>
          </cell>
          <cell r="S1774">
            <v>71</v>
          </cell>
        </row>
        <row r="1775">
          <cell r="R1775">
            <v>1772</v>
          </cell>
          <cell r="S1775">
            <v>71</v>
          </cell>
        </row>
        <row r="1776">
          <cell r="R1776">
            <v>1773</v>
          </cell>
          <cell r="S1776">
            <v>71</v>
          </cell>
        </row>
        <row r="1777">
          <cell r="R1777">
            <v>1774</v>
          </cell>
          <cell r="S1777">
            <v>71</v>
          </cell>
        </row>
        <row r="1778">
          <cell r="R1778">
            <v>1775</v>
          </cell>
          <cell r="S1778">
            <v>71</v>
          </cell>
        </row>
        <row r="1779">
          <cell r="R1779">
            <v>1776</v>
          </cell>
          <cell r="S1779">
            <v>72</v>
          </cell>
        </row>
        <row r="1780">
          <cell r="R1780">
            <v>1777</v>
          </cell>
          <cell r="S1780">
            <v>72</v>
          </cell>
        </row>
        <row r="1781">
          <cell r="R1781">
            <v>1778</v>
          </cell>
          <cell r="S1781">
            <v>72</v>
          </cell>
        </row>
        <row r="1782">
          <cell r="R1782">
            <v>1779</v>
          </cell>
          <cell r="S1782">
            <v>72</v>
          </cell>
        </row>
        <row r="1783">
          <cell r="R1783">
            <v>1780</v>
          </cell>
          <cell r="S1783">
            <v>72</v>
          </cell>
        </row>
        <row r="1784">
          <cell r="R1784">
            <v>1781</v>
          </cell>
          <cell r="S1784">
            <v>72</v>
          </cell>
        </row>
        <row r="1785">
          <cell r="R1785">
            <v>1782</v>
          </cell>
          <cell r="S1785">
            <v>72</v>
          </cell>
        </row>
        <row r="1786">
          <cell r="R1786">
            <v>1783</v>
          </cell>
          <cell r="S1786">
            <v>72</v>
          </cell>
        </row>
        <row r="1787">
          <cell r="R1787">
            <v>1784</v>
          </cell>
          <cell r="S1787">
            <v>72</v>
          </cell>
        </row>
        <row r="1788">
          <cell r="R1788">
            <v>1785</v>
          </cell>
          <cell r="S1788">
            <v>72</v>
          </cell>
        </row>
        <row r="1789">
          <cell r="R1789">
            <v>1786</v>
          </cell>
          <cell r="S1789">
            <v>72</v>
          </cell>
        </row>
        <row r="1790">
          <cell r="R1790">
            <v>1787</v>
          </cell>
          <cell r="S1790">
            <v>72</v>
          </cell>
        </row>
        <row r="1791">
          <cell r="R1791">
            <v>1788</v>
          </cell>
          <cell r="S1791">
            <v>72</v>
          </cell>
        </row>
        <row r="1792">
          <cell r="R1792">
            <v>1789</v>
          </cell>
          <cell r="S1792">
            <v>72</v>
          </cell>
        </row>
        <row r="1793">
          <cell r="R1793">
            <v>1790</v>
          </cell>
          <cell r="S1793">
            <v>72</v>
          </cell>
        </row>
        <row r="1794">
          <cell r="R1794">
            <v>1791</v>
          </cell>
          <cell r="S1794">
            <v>72</v>
          </cell>
        </row>
        <row r="1795">
          <cell r="R1795">
            <v>1792</v>
          </cell>
          <cell r="S1795">
            <v>72</v>
          </cell>
        </row>
        <row r="1796">
          <cell r="R1796">
            <v>1793</v>
          </cell>
          <cell r="S1796">
            <v>72</v>
          </cell>
        </row>
        <row r="1797">
          <cell r="R1797">
            <v>1794</v>
          </cell>
          <cell r="S1797">
            <v>72</v>
          </cell>
        </row>
        <row r="1798">
          <cell r="R1798">
            <v>1795</v>
          </cell>
          <cell r="S1798">
            <v>72</v>
          </cell>
        </row>
        <row r="1799">
          <cell r="R1799">
            <v>1796</v>
          </cell>
          <cell r="S1799">
            <v>72</v>
          </cell>
        </row>
        <row r="1800">
          <cell r="R1800">
            <v>1797</v>
          </cell>
          <cell r="S1800">
            <v>72</v>
          </cell>
        </row>
        <row r="1801">
          <cell r="R1801">
            <v>1798</v>
          </cell>
          <cell r="S1801">
            <v>72</v>
          </cell>
        </row>
        <row r="1802">
          <cell r="R1802">
            <v>1799</v>
          </cell>
          <cell r="S1802">
            <v>72</v>
          </cell>
        </row>
        <row r="1803">
          <cell r="R1803">
            <v>1800</v>
          </cell>
          <cell r="S1803">
            <v>72</v>
          </cell>
        </row>
        <row r="1804">
          <cell r="R1804">
            <v>1801</v>
          </cell>
          <cell r="S1804">
            <v>73</v>
          </cell>
        </row>
        <row r="1805">
          <cell r="R1805">
            <v>1802</v>
          </cell>
          <cell r="S1805">
            <v>73</v>
          </cell>
        </row>
        <row r="1806">
          <cell r="R1806">
            <v>1803</v>
          </cell>
          <cell r="S1806">
            <v>73</v>
          </cell>
        </row>
        <row r="1807">
          <cell r="R1807">
            <v>1804</v>
          </cell>
          <cell r="S1807">
            <v>73</v>
          </cell>
        </row>
        <row r="1808">
          <cell r="R1808">
            <v>1805</v>
          </cell>
          <cell r="S1808">
            <v>73</v>
          </cell>
        </row>
        <row r="1809">
          <cell r="R1809">
            <v>1806</v>
          </cell>
          <cell r="S1809">
            <v>73</v>
          </cell>
        </row>
        <row r="1810">
          <cell r="R1810">
            <v>1807</v>
          </cell>
          <cell r="S1810">
            <v>73</v>
          </cell>
        </row>
        <row r="1811">
          <cell r="R1811">
            <v>1808</v>
          </cell>
          <cell r="S1811">
            <v>73</v>
          </cell>
        </row>
        <row r="1812">
          <cell r="R1812">
            <v>1809</v>
          </cell>
          <cell r="S1812">
            <v>73</v>
          </cell>
        </row>
        <row r="1813">
          <cell r="R1813">
            <v>1810</v>
          </cell>
          <cell r="S1813">
            <v>73</v>
          </cell>
        </row>
        <row r="1814">
          <cell r="R1814">
            <v>1811</v>
          </cell>
          <cell r="S1814">
            <v>73</v>
          </cell>
        </row>
        <row r="1815">
          <cell r="R1815">
            <v>1812</v>
          </cell>
          <cell r="S1815">
            <v>73</v>
          </cell>
        </row>
        <row r="1816">
          <cell r="R1816">
            <v>1813</v>
          </cell>
          <cell r="S1816">
            <v>73</v>
          </cell>
        </row>
        <row r="1817">
          <cell r="R1817">
            <v>1814</v>
          </cell>
          <cell r="S1817">
            <v>73</v>
          </cell>
        </row>
        <row r="1818">
          <cell r="R1818">
            <v>1815</v>
          </cell>
          <cell r="S1818">
            <v>73</v>
          </cell>
        </row>
        <row r="1819">
          <cell r="R1819">
            <v>1816</v>
          </cell>
          <cell r="S1819">
            <v>73</v>
          </cell>
        </row>
        <row r="1820">
          <cell r="R1820">
            <v>1817</v>
          </cell>
          <cell r="S1820">
            <v>73</v>
          </cell>
        </row>
        <row r="1821">
          <cell r="R1821">
            <v>1818</v>
          </cell>
          <cell r="S1821">
            <v>73</v>
          </cell>
        </row>
        <row r="1822">
          <cell r="R1822">
            <v>1819</v>
          </cell>
          <cell r="S1822">
            <v>73</v>
          </cell>
        </row>
        <row r="1823">
          <cell r="R1823">
            <v>1820</v>
          </cell>
          <cell r="S1823">
            <v>73</v>
          </cell>
        </row>
        <row r="1824">
          <cell r="R1824">
            <v>1821</v>
          </cell>
          <cell r="S1824">
            <v>73</v>
          </cell>
        </row>
        <row r="1825">
          <cell r="R1825">
            <v>1822</v>
          </cell>
          <cell r="S1825">
            <v>73</v>
          </cell>
        </row>
        <row r="1826">
          <cell r="R1826">
            <v>1823</v>
          </cell>
          <cell r="S1826">
            <v>73</v>
          </cell>
        </row>
        <row r="1827">
          <cell r="R1827">
            <v>1824</v>
          </cell>
          <cell r="S1827">
            <v>73</v>
          </cell>
        </row>
        <row r="1828">
          <cell r="R1828">
            <v>1825</v>
          </cell>
          <cell r="S1828">
            <v>73</v>
          </cell>
        </row>
        <row r="1829">
          <cell r="R1829">
            <v>1826</v>
          </cell>
          <cell r="S1829">
            <v>74</v>
          </cell>
        </row>
        <row r="1830">
          <cell r="R1830">
            <v>1827</v>
          </cell>
          <cell r="S1830">
            <v>74</v>
          </cell>
        </row>
        <row r="1831">
          <cell r="R1831">
            <v>1828</v>
          </cell>
          <cell r="S1831">
            <v>74</v>
          </cell>
        </row>
        <row r="1832">
          <cell r="R1832">
            <v>1829</v>
          </cell>
          <cell r="S1832">
            <v>74</v>
          </cell>
        </row>
        <row r="1833">
          <cell r="R1833">
            <v>1830</v>
          </cell>
          <cell r="S1833">
            <v>74</v>
          </cell>
        </row>
        <row r="1834">
          <cell r="R1834">
            <v>1831</v>
          </cell>
          <cell r="S1834">
            <v>74</v>
          </cell>
        </row>
        <row r="1835">
          <cell r="R1835">
            <v>1832</v>
          </cell>
          <cell r="S1835">
            <v>74</v>
          </cell>
        </row>
        <row r="1836">
          <cell r="R1836">
            <v>1833</v>
          </cell>
          <cell r="S1836">
            <v>74</v>
          </cell>
        </row>
        <row r="1837">
          <cell r="R1837">
            <v>1834</v>
          </cell>
          <cell r="S1837">
            <v>74</v>
          </cell>
        </row>
        <row r="1838">
          <cell r="R1838">
            <v>1835</v>
          </cell>
          <cell r="S1838">
            <v>74</v>
          </cell>
        </row>
        <row r="1839">
          <cell r="R1839">
            <v>1836</v>
          </cell>
          <cell r="S1839">
            <v>74</v>
          </cell>
        </row>
        <row r="1840">
          <cell r="R1840">
            <v>1837</v>
          </cell>
          <cell r="S1840">
            <v>74</v>
          </cell>
        </row>
        <row r="1841">
          <cell r="R1841">
            <v>1838</v>
          </cell>
          <cell r="S1841">
            <v>74</v>
          </cell>
        </row>
        <row r="1842">
          <cell r="R1842">
            <v>1839</v>
          </cell>
          <cell r="S1842">
            <v>74</v>
          </cell>
        </row>
        <row r="1843">
          <cell r="R1843">
            <v>1840</v>
          </cell>
          <cell r="S1843">
            <v>74</v>
          </cell>
        </row>
        <row r="1844">
          <cell r="R1844">
            <v>1841</v>
          </cell>
          <cell r="S1844">
            <v>74</v>
          </cell>
        </row>
        <row r="1845">
          <cell r="R1845">
            <v>1842</v>
          </cell>
          <cell r="S1845">
            <v>74</v>
          </cell>
        </row>
        <row r="1846">
          <cell r="R1846">
            <v>1843</v>
          </cell>
          <cell r="S1846">
            <v>74</v>
          </cell>
        </row>
        <row r="1847">
          <cell r="R1847">
            <v>1844</v>
          </cell>
          <cell r="S1847">
            <v>74</v>
          </cell>
        </row>
        <row r="1848">
          <cell r="R1848">
            <v>1845</v>
          </cell>
          <cell r="S1848">
            <v>74</v>
          </cell>
        </row>
        <row r="1849">
          <cell r="R1849">
            <v>1846</v>
          </cell>
          <cell r="S1849">
            <v>74</v>
          </cell>
        </row>
        <row r="1850">
          <cell r="R1850">
            <v>1847</v>
          </cell>
          <cell r="S1850">
            <v>74</v>
          </cell>
        </row>
        <row r="1851">
          <cell r="R1851">
            <v>1848</v>
          </cell>
          <cell r="S1851">
            <v>74</v>
          </cell>
        </row>
        <row r="1852">
          <cell r="R1852">
            <v>1849</v>
          </cell>
          <cell r="S1852">
            <v>74</v>
          </cell>
        </row>
        <row r="1853">
          <cell r="R1853">
            <v>1850</v>
          </cell>
          <cell r="S1853">
            <v>74</v>
          </cell>
        </row>
        <row r="1854">
          <cell r="R1854">
            <v>1851</v>
          </cell>
          <cell r="S1854">
            <v>75</v>
          </cell>
        </row>
        <row r="1855">
          <cell r="R1855">
            <v>1852</v>
          </cell>
          <cell r="S1855">
            <v>75</v>
          </cell>
        </row>
        <row r="1856">
          <cell r="R1856">
            <v>1853</v>
          </cell>
          <cell r="S1856">
            <v>75</v>
          </cell>
        </row>
        <row r="1857">
          <cell r="R1857">
            <v>1854</v>
          </cell>
          <cell r="S1857">
            <v>75</v>
          </cell>
        </row>
        <row r="1858">
          <cell r="R1858">
            <v>1855</v>
          </cell>
          <cell r="S1858">
            <v>75</v>
          </cell>
        </row>
        <row r="1859">
          <cell r="R1859">
            <v>1856</v>
          </cell>
          <cell r="S1859">
            <v>75</v>
          </cell>
        </row>
        <row r="1860">
          <cell r="R1860">
            <v>1857</v>
          </cell>
          <cell r="S1860">
            <v>75</v>
          </cell>
        </row>
        <row r="1861">
          <cell r="R1861">
            <v>1858</v>
          </cell>
          <cell r="S1861">
            <v>75</v>
          </cell>
        </row>
        <row r="1862">
          <cell r="R1862">
            <v>1859</v>
          </cell>
          <cell r="S1862">
            <v>75</v>
          </cell>
        </row>
        <row r="1863">
          <cell r="R1863">
            <v>1860</v>
          </cell>
          <cell r="S1863">
            <v>75</v>
          </cell>
        </row>
        <row r="1864">
          <cell r="R1864">
            <v>1861</v>
          </cell>
          <cell r="S1864">
            <v>75</v>
          </cell>
        </row>
        <row r="1865">
          <cell r="R1865">
            <v>1862</v>
          </cell>
          <cell r="S1865">
            <v>75</v>
          </cell>
        </row>
        <row r="1866">
          <cell r="R1866">
            <v>1863</v>
          </cell>
          <cell r="S1866">
            <v>75</v>
          </cell>
        </row>
        <row r="1867">
          <cell r="R1867">
            <v>1864</v>
          </cell>
          <cell r="S1867">
            <v>75</v>
          </cell>
        </row>
        <row r="1868">
          <cell r="R1868">
            <v>1865</v>
          </cell>
          <cell r="S1868">
            <v>75</v>
          </cell>
        </row>
        <row r="1869">
          <cell r="R1869">
            <v>1866</v>
          </cell>
          <cell r="S1869">
            <v>75</v>
          </cell>
        </row>
        <row r="1870">
          <cell r="R1870">
            <v>1867</v>
          </cell>
          <cell r="S1870">
            <v>75</v>
          </cell>
        </row>
        <row r="1871">
          <cell r="R1871">
            <v>1868</v>
          </cell>
          <cell r="S1871">
            <v>75</v>
          </cell>
        </row>
        <row r="1872">
          <cell r="R1872">
            <v>1869</v>
          </cell>
          <cell r="S1872">
            <v>75</v>
          </cell>
        </row>
        <row r="1873">
          <cell r="R1873">
            <v>1870</v>
          </cell>
          <cell r="S1873">
            <v>75</v>
          </cell>
        </row>
        <row r="1874">
          <cell r="R1874">
            <v>1871</v>
          </cell>
          <cell r="S1874">
            <v>75</v>
          </cell>
        </row>
        <row r="1875">
          <cell r="R1875">
            <v>1872</v>
          </cell>
          <cell r="S1875">
            <v>75</v>
          </cell>
        </row>
        <row r="1876">
          <cell r="R1876">
            <v>1873</v>
          </cell>
          <cell r="S1876">
            <v>75</v>
          </cell>
        </row>
        <row r="1877">
          <cell r="R1877">
            <v>1874</v>
          </cell>
          <cell r="S1877">
            <v>75</v>
          </cell>
        </row>
        <row r="1878">
          <cell r="R1878">
            <v>1875</v>
          </cell>
          <cell r="S1878">
            <v>75</v>
          </cell>
        </row>
        <row r="1879">
          <cell r="R1879">
            <v>1876</v>
          </cell>
          <cell r="S1879">
            <v>76</v>
          </cell>
        </row>
        <row r="1880">
          <cell r="R1880">
            <v>1877</v>
          </cell>
          <cell r="S1880">
            <v>76</v>
          </cell>
        </row>
        <row r="1881">
          <cell r="R1881">
            <v>1878</v>
          </cell>
          <cell r="S1881">
            <v>76</v>
          </cell>
        </row>
        <row r="1882">
          <cell r="R1882">
            <v>1879</v>
          </cell>
          <cell r="S1882">
            <v>76</v>
          </cell>
        </row>
        <row r="1883">
          <cell r="R1883">
            <v>1880</v>
          </cell>
          <cell r="S1883">
            <v>76</v>
          </cell>
        </row>
        <row r="1884">
          <cell r="R1884">
            <v>1881</v>
          </cell>
          <cell r="S1884">
            <v>76</v>
          </cell>
        </row>
        <row r="1885">
          <cell r="R1885">
            <v>1882</v>
          </cell>
          <cell r="S1885">
            <v>76</v>
          </cell>
        </row>
        <row r="1886">
          <cell r="R1886">
            <v>1883</v>
          </cell>
          <cell r="S1886">
            <v>76</v>
          </cell>
        </row>
        <row r="1887">
          <cell r="R1887">
            <v>1884</v>
          </cell>
          <cell r="S1887">
            <v>76</v>
          </cell>
        </row>
        <row r="1888">
          <cell r="R1888">
            <v>1885</v>
          </cell>
          <cell r="S1888">
            <v>76</v>
          </cell>
        </row>
        <row r="1889">
          <cell r="R1889">
            <v>1886</v>
          </cell>
          <cell r="S1889">
            <v>76</v>
          </cell>
        </row>
        <row r="1890">
          <cell r="R1890">
            <v>1887</v>
          </cell>
          <cell r="S1890">
            <v>76</v>
          </cell>
        </row>
        <row r="1891">
          <cell r="R1891">
            <v>1888</v>
          </cell>
          <cell r="S1891">
            <v>76</v>
          </cell>
        </row>
        <row r="1892">
          <cell r="R1892">
            <v>1889</v>
          </cell>
          <cell r="S1892">
            <v>76</v>
          </cell>
        </row>
        <row r="1893">
          <cell r="R1893">
            <v>1890</v>
          </cell>
          <cell r="S1893">
            <v>76</v>
          </cell>
        </row>
        <row r="1894">
          <cell r="R1894">
            <v>1891</v>
          </cell>
          <cell r="S1894">
            <v>76</v>
          </cell>
        </row>
        <row r="1895">
          <cell r="R1895">
            <v>1892</v>
          </cell>
          <cell r="S1895">
            <v>76</v>
          </cell>
        </row>
        <row r="1896">
          <cell r="R1896">
            <v>1893</v>
          </cell>
          <cell r="S1896">
            <v>76</v>
          </cell>
        </row>
        <row r="1897">
          <cell r="R1897">
            <v>1894</v>
          </cell>
          <cell r="S1897">
            <v>76</v>
          </cell>
        </row>
        <row r="1898">
          <cell r="R1898">
            <v>1895</v>
          </cell>
          <cell r="S1898">
            <v>76</v>
          </cell>
        </row>
        <row r="1899">
          <cell r="R1899">
            <v>1896</v>
          </cell>
          <cell r="S1899">
            <v>76</v>
          </cell>
        </row>
        <row r="1900">
          <cell r="R1900">
            <v>1897</v>
          </cell>
          <cell r="S1900">
            <v>76</v>
          </cell>
        </row>
        <row r="1901">
          <cell r="R1901">
            <v>1898</v>
          </cell>
          <cell r="S1901">
            <v>76</v>
          </cell>
        </row>
        <row r="1902">
          <cell r="R1902">
            <v>1899</v>
          </cell>
          <cell r="S1902">
            <v>76</v>
          </cell>
        </row>
        <row r="1903">
          <cell r="R1903">
            <v>1900</v>
          </cell>
          <cell r="S1903">
            <v>76</v>
          </cell>
        </row>
        <row r="1904">
          <cell r="R1904">
            <v>1901</v>
          </cell>
          <cell r="S1904">
            <v>77</v>
          </cell>
        </row>
        <row r="1905">
          <cell r="R1905">
            <v>1902</v>
          </cell>
          <cell r="S1905">
            <v>77</v>
          </cell>
        </row>
        <row r="1906">
          <cell r="R1906">
            <v>1903</v>
          </cell>
          <cell r="S1906">
            <v>77</v>
          </cell>
        </row>
        <row r="1907">
          <cell r="R1907">
            <v>1904</v>
          </cell>
          <cell r="S1907">
            <v>77</v>
          </cell>
        </row>
        <row r="1908">
          <cell r="R1908">
            <v>1905</v>
          </cell>
          <cell r="S1908">
            <v>77</v>
          </cell>
        </row>
        <row r="1909">
          <cell r="R1909">
            <v>1906</v>
          </cell>
          <cell r="S1909">
            <v>77</v>
          </cell>
        </row>
        <row r="1910">
          <cell r="R1910">
            <v>1907</v>
          </cell>
          <cell r="S1910">
            <v>77</v>
          </cell>
        </row>
        <row r="1911">
          <cell r="R1911">
            <v>1908</v>
          </cell>
          <cell r="S1911">
            <v>77</v>
          </cell>
        </row>
        <row r="1912">
          <cell r="R1912">
            <v>1909</v>
          </cell>
          <cell r="S1912">
            <v>77</v>
          </cell>
        </row>
        <row r="1913">
          <cell r="R1913">
            <v>1910</v>
          </cell>
          <cell r="S1913">
            <v>77</v>
          </cell>
        </row>
        <row r="1914">
          <cell r="R1914">
            <v>1911</v>
          </cell>
          <cell r="S1914">
            <v>77</v>
          </cell>
        </row>
        <row r="1915">
          <cell r="R1915">
            <v>1912</v>
          </cell>
          <cell r="S1915">
            <v>77</v>
          </cell>
        </row>
        <row r="1916">
          <cell r="R1916">
            <v>1913</v>
          </cell>
          <cell r="S1916">
            <v>77</v>
          </cell>
        </row>
        <row r="1917">
          <cell r="R1917">
            <v>1914</v>
          </cell>
          <cell r="S1917">
            <v>77</v>
          </cell>
        </row>
        <row r="1918">
          <cell r="R1918">
            <v>1915</v>
          </cell>
          <cell r="S1918">
            <v>77</v>
          </cell>
        </row>
        <row r="1919">
          <cell r="R1919">
            <v>1916</v>
          </cell>
          <cell r="S1919">
            <v>77</v>
          </cell>
        </row>
        <row r="1920">
          <cell r="R1920">
            <v>1917</v>
          </cell>
          <cell r="S1920">
            <v>77</v>
          </cell>
        </row>
        <row r="1921">
          <cell r="R1921">
            <v>1918</v>
          </cell>
          <cell r="S1921">
            <v>77</v>
          </cell>
        </row>
        <row r="1922">
          <cell r="R1922">
            <v>1919</v>
          </cell>
          <cell r="S1922">
            <v>77</v>
          </cell>
        </row>
        <row r="1923">
          <cell r="R1923">
            <v>1920</v>
          </cell>
          <cell r="S1923">
            <v>77</v>
          </cell>
        </row>
        <row r="1924">
          <cell r="R1924">
            <v>1921</v>
          </cell>
          <cell r="S1924">
            <v>77</v>
          </cell>
        </row>
        <row r="1925">
          <cell r="R1925">
            <v>1922</v>
          </cell>
          <cell r="S1925">
            <v>77</v>
          </cell>
        </row>
        <row r="1926">
          <cell r="R1926">
            <v>1923</v>
          </cell>
          <cell r="S1926">
            <v>77</v>
          </cell>
        </row>
        <row r="1927">
          <cell r="R1927">
            <v>1924</v>
          </cell>
          <cell r="S1927">
            <v>77</v>
          </cell>
        </row>
        <row r="1928">
          <cell r="R1928">
            <v>1925</v>
          </cell>
          <cell r="S1928">
            <v>77</v>
          </cell>
        </row>
        <row r="1929">
          <cell r="R1929">
            <v>1926</v>
          </cell>
          <cell r="S1929">
            <v>78</v>
          </cell>
        </row>
        <row r="1930">
          <cell r="R1930">
            <v>1927</v>
          </cell>
          <cell r="S1930">
            <v>78</v>
          </cell>
        </row>
        <row r="1931">
          <cell r="R1931">
            <v>1928</v>
          </cell>
          <cell r="S1931">
            <v>78</v>
          </cell>
        </row>
        <row r="1932">
          <cell r="R1932">
            <v>1929</v>
          </cell>
          <cell r="S1932">
            <v>78</v>
          </cell>
        </row>
        <row r="1933">
          <cell r="R1933">
            <v>1930</v>
          </cell>
          <cell r="S1933">
            <v>78</v>
          </cell>
        </row>
        <row r="1934">
          <cell r="R1934">
            <v>1931</v>
          </cell>
          <cell r="S1934">
            <v>78</v>
          </cell>
        </row>
        <row r="1935">
          <cell r="R1935">
            <v>1932</v>
          </cell>
          <cell r="S1935">
            <v>78</v>
          </cell>
        </row>
        <row r="1936">
          <cell r="R1936">
            <v>1933</v>
          </cell>
          <cell r="S1936">
            <v>78</v>
          </cell>
        </row>
        <row r="1937">
          <cell r="R1937">
            <v>1934</v>
          </cell>
          <cell r="S1937">
            <v>78</v>
          </cell>
        </row>
        <row r="1938">
          <cell r="R1938">
            <v>1935</v>
          </cell>
          <cell r="S1938">
            <v>78</v>
          </cell>
        </row>
        <row r="1939">
          <cell r="R1939">
            <v>1936</v>
          </cell>
          <cell r="S1939">
            <v>78</v>
          </cell>
        </row>
        <row r="1940">
          <cell r="R1940">
            <v>1937</v>
          </cell>
          <cell r="S1940">
            <v>78</v>
          </cell>
        </row>
        <row r="1941">
          <cell r="R1941">
            <v>1938</v>
          </cell>
          <cell r="S1941">
            <v>78</v>
          </cell>
        </row>
        <row r="1942">
          <cell r="R1942">
            <v>1939</v>
          </cell>
          <cell r="S1942">
            <v>78</v>
          </cell>
        </row>
        <row r="1943">
          <cell r="R1943">
            <v>1940</v>
          </cell>
          <cell r="S1943">
            <v>78</v>
          </cell>
        </row>
        <row r="1944">
          <cell r="R1944">
            <v>1941</v>
          </cell>
          <cell r="S1944">
            <v>78</v>
          </cell>
        </row>
        <row r="1945">
          <cell r="R1945">
            <v>1942</v>
          </cell>
          <cell r="S1945">
            <v>78</v>
          </cell>
        </row>
        <row r="1946">
          <cell r="R1946">
            <v>1943</v>
          </cell>
          <cell r="S1946">
            <v>78</v>
          </cell>
        </row>
        <row r="1947">
          <cell r="R1947">
            <v>1944</v>
          </cell>
          <cell r="S1947">
            <v>78</v>
          </cell>
        </row>
        <row r="1948">
          <cell r="R1948">
            <v>1945</v>
          </cell>
          <cell r="S1948">
            <v>78</v>
          </cell>
        </row>
        <row r="1949">
          <cell r="R1949">
            <v>1946</v>
          </cell>
          <cell r="S1949">
            <v>78</v>
          </cell>
        </row>
        <row r="1950">
          <cell r="R1950">
            <v>1947</v>
          </cell>
          <cell r="S1950">
            <v>78</v>
          </cell>
        </row>
        <row r="1951">
          <cell r="R1951">
            <v>1948</v>
          </cell>
          <cell r="S1951">
            <v>78</v>
          </cell>
        </row>
        <row r="1952">
          <cell r="R1952">
            <v>1949</v>
          </cell>
          <cell r="S1952">
            <v>78</v>
          </cell>
        </row>
        <row r="1953">
          <cell r="R1953">
            <v>1950</v>
          </cell>
          <cell r="S1953">
            <v>78</v>
          </cell>
        </row>
        <row r="1954">
          <cell r="R1954">
            <v>1951</v>
          </cell>
          <cell r="S1954">
            <v>79</v>
          </cell>
        </row>
        <row r="1955">
          <cell r="R1955">
            <v>1952</v>
          </cell>
          <cell r="S1955">
            <v>79</v>
          </cell>
        </row>
        <row r="1956">
          <cell r="R1956">
            <v>1953</v>
          </cell>
          <cell r="S1956">
            <v>79</v>
          </cell>
        </row>
        <row r="1957">
          <cell r="R1957">
            <v>1954</v>
          </cell>
          <cell r="S1957">
            <v>79</v>
          </cell>
        </row>
        <row r="1958">
          <cell r="R1958">
            <v>1955</v>
          </cell>
          <cell r="S1958">
            <v>79</v>
          </cell>
        </row>
        <row r="1959">
          <cell r="R1959">
            <v>1956</v>
          </cell>
          <cell r="S1959">
            <v>79</v>
          </cell>
        </row>
        <row r="1960">
          <cell r="R1960">
            <v>1957</v>
          </cell>
          <cell r="S1960">
            <v>79</v>
          </cell>
        </row>
        <row r="1961">
          <cell r="R1961">
            <v>1958</v>
          </cell>
          <cell r="S1961">
            <v>79</v>
          </cell>
        </row>
        <row r="1962">
          <cell r="R1962">
            <v>1959</v>
          </cell>
          <cell r="S1962">
            <v>79</v>
          </cell>
        </row>
        <row r="1963">
          <cell r="R1963">
            <v>1960</v>
          </cell>
          <cell r="S1963">
            <v>79</v>
          </cell>
        </row>
        <row r="1964">
          <cell r="R1964">
            <v>1961</v>
          </cell>
          <cell r="S1964">
            <v>79</v>
          </cell>
        </row>
        <row r="1965">
          <cell r="R1965">
            <v>1962</v>
          </cell>
          <cell r="S1965">
            <v>79</v>
          </cell>
        </row>
        <row r="1966">
          <cell r="R1966">
            <v>1963</v>
          </cell>
          <cell r="S1966">
            <v>79</v>
          </cell>
        </row>
        <row r="1967">
          <cell r="R1967">
            <v>1964</v>
          </cell>
          <cell r="S1967">
            <v>79</v>
          </cell>
        </row>
        <row r="1968">
          <cell r="R1968">
            <v>1965</v>
          </cell>
          <cell r="S1968">
            <v>79</v>
          </cell>
        </row>
        <row r="1969">
          <cell r="R1969">
            <v>1966</v>
          </cell>
          <cell r="S1969">
            <v>79</v>
          </cell>
        </row>
        <row r="1970">
          <cell r="R1970">
            <v>1967</v>
          </cell>
          <cell r="S1970">
            <v>79</v>
          </cell>
        </row>
        <row r="1971">
          <cell r="R1971">
            <v>1968</v>
          </cell>
          <cell r="S1971">
            <v>79</v>
          </cell>
        </row>
        <row r="1972">
          <cell r="R1972">
            <v>1969</v>
          </cell>
          <cell r="S1972">
            <v>79</v>
          </cell>
        </row>
        <row r="1973">
          <cell r="R1973">
            <v>1970</v>
          </cell>
          <cell r="S1973">
            <v>79</v>
          </cell>
        </row>
        <row r="1974">
          <cell r="R1974">
            <v>1971</v>
          </cell>
          <cell r="S1974">
            <v>79</v>
          </cell>
        </row>
        <row r="1975">
          <cell r="R1975">
            <v>1972</v>
          </cell>
          <cell r="S1975">
            <v>79</v>
          </cell>
        </row>
        <row r="1976">
          <cell r="R1976">
            <v>1973</v>
          </cell>
          <cell r="S1976">
            <v>79</v>
          </cell>
        </row>
        <row r="1977">
          <cell r="R1977">
            <v>1974</v>
          </cell>
          <cell r="S1977">
            <v>79</v>
          </cell>
        </row>
        <row r="1978">
          <cell r="R1978">
            <v>1975</v>
          </cell>
          <cell r="S1978">
            <v>79</v>
          </cell>
        </row>
        <row r="1979">
          <cell r="R1979">
            <v>1976</v>
          </cell>
          <cell r="S1979">
            <v>80</v>
          </cell>
        </row>
        <row r="1980">
          <cell r="R1980">
            <v>1977</v>
          </cell>
          <cell r="S1980">
            <v>80</v>
          </cell>
        </row>
        <row r="1981">
          <cell r="R1981">
            <v>1978</v>
          </cell>
          <cell r="S1981">
            <v>80</v>
          </cell>
        </row>
        <row r="1982">
          <cell r="R1982">
            <v>1979</v>
          </cell>
          <cell r="S1982">
            <v>80</v>
          </cell>
        </row>
        <row r="1983">
          <cell r="R1983">
            <v>1980</v>
          </cell>
          <cell r="S1983">
            <v>80</v>
          </cell>
        </row>
        <row r="1984">
          <cell r="R1984">
            <v>1981</v>
          </cell>
          <cell r="S1984">
            <v>80</v>
          </cell>
        </row>
        <row r="1985">
          <cell r="R1985">
            <v>1982</v>
          </cell>
          <cell r="S1985">
            <v>80</v>
          </cell>
        </row>
        <row r="1986">
          <cell r="R1986">
            <v>1983</v>
          </cell>
          <cell r="S1986">
            <v>80</v>
          </cell>
        </row>
        <row r="1987">
          <cell r="R1987">
            <v>1984</v>
          </cell>
          <cell r="S1987">
            <v>80</v>
          </cell>
        </row>
        <row r="1988">
          <cell r="R1988">
            <v>1985</v>
          </cell>
          <cell r="S1988">
            <v>80</v>
          </cell>
        </row>
        <row r="1989">
          <cell r="R1989">
            <v>1986</v>
          </cell>
          <cell r="S1989">
            <v>80</v>
          </cell>
        </row>
        <row r="1990">
          <cell r="R1990">
            <v>1987</v>
          </cell>
          <cell r="S1990">
            <v>80</v>
          </cell>
        </row>
        <row r="1991">
          <cell r="R1991">
            <v>1988</v>
          </cell>
          <cell r="S1991">
            <v>80</v>
          </cell>
        </row>
        <row r="1992">
          <cell r="R1992">
            <v>1989</v>
          </cell>
          <cell r="S1992">
            <v>80</v>
          </cell>
        </row>
        <row r="1993">
          <cell r="R1993">
            <v>1990</v>
          </cell>
          <cell r="S1993">
            <v>80</v>
          </cell>
        </row>
        <row r="1994">
          <cell r="R1994">
            <v>1991</v>
          </cell>
          <cell r="S1994">
            <v>80</v>
          </cell>
        </row>
        <row r="1995">
          <cell r="R1995">
            <v>1992</v>
          </cell>
          <cell r="S1995">
            <v>80</v>
          </cell>
        </row>
        <row r="1996">
          <cell r="R1996">
            <v>1993</v>
          </cell>
          <cell r="S1996">
            <v>80</v>
          </cell>
        </row>
        <row r="1997">
          <cell r="R1997">
            <v>1994</v>
          </cell>
          <cell r="S1997">
            <v>80</v>
          </cell>
        </row>
        <row r="1998">
          <cell r="R1998">
            <v>1995</v>
          </cell>
          <cell r="S1998">
            <v>80</v>
          </cell>
        </row>
        <row r="1999">
          <cell r="R1999">
            <v>1996</v>
          </cell>
          <cell r="S1999">
            <v>80</v>
          </cell>
        </row>
        <row r="2000">
          <cell r="R2000">
            <v>1997</v>
          </cell>
          <cell r="S2000">
            <v>80</v>
          </cell>
        </row>
        <row r="2001">
          <cell r="R2001">
            <v>1998</v>
          </cell>
          <cell r="S2001">
            <v>80</v>
          </cell>
        </row>
        <row r="2002">
          <cell r="R2002">
            <v>1999</v>
          </cell>
          <cell r="S2002">
            <v>80</v>
          </cell>
        </row>
        <row r="2003">
          <cell r="R2003">
            <v>2000</v>
          </cell>
          <cell r="S2003">
            <v>80</v>
          </cell>
        </row>
      </sheetData>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www.eliteprospects.com/player.php?player=151385" TargetMode="External"/><Relationship Id="rId13" Type="http://schemas.openxmlformats.org/officeDocument/2006/relationships/hyperlink" Target="http://www.eliteprospects.com/player.php?player=151955" TargetMode="External"/><Relationship Id="rId3" Type="http://schemas.openxmlformats.org/officeDocument/2006/relationships/hyperlink" Target="http://www.eliteprospects.com/player.php?player=223515" TargetMode="External"/><Relationship Id="rId7" Type="http://schemas.openxmlformats.org/officeDocument/2006/relationships/hyperlink" Target="http://www.eliteprospects.com/player.php?player=62204" TargetMode="External"/><Relationship Id="rId12" Type="http://schemas.openxmlformats.org/officeDocument/2006/relationships/hyperlink" Target="http://www.eliteprospects.com/player.php?player=101221" TargetMode="External"/><Relationship Id="rId17" Type="http://schemas.openxmlformats.org/officeDocument/2006/relationships/printerSettings" Target="../printerSettings/printerSettings1.bin"/><Relationship Id="rId2" Type="http://schemas.openxmlformats.org/officeDocument/2006/relationships/hyperlink" Target="http://www.eliteprospects.com/player.php?player=168690" TargetMode="External"/><Relationship Id="rId16" Type="http://schemas.openxmlformats.org/officeDocument/2006/relationships/hyperlink" Target="http://www.eliteprospects.com/player.php?player=120202" TargetMode="External"/><Relationship Id="rId1" Type="http://schemas.openxmlformats.org/officeDocument/2006/relationships/hyperlink" Target="http://www.eliteprospects.com/player.php?player=205469" TargetMode="External"/><Relationship Id="rId6" Type="http://schemas.openxmlformats.org/officeDocument/2006/relationships/hyperlink" Target="http://www.eliteprospects.com/player.php?player=120626" TargetMode="External"/><Relationship Id="rId11" Type="http://schemas.openxmlformats.org/officeDocument/2006/relationships/hyperlink" Target="http://www.eliteprospects.com/player.php?player=168707" TargetMode="External"/><Relationship Id="rId5" Type="http://schemas.openxmlformats.org/officeDocument/2006/relationships/hyperlink" Target="http://www.eliteprospects.com/player.php?player=107113" TargetMode="External"/><Relationship Id="rId15" Type="http://schemas.openxmlformats.org/officeDocument/2006/relationships/hyperlink" Target="http://www.eliteprospects.com/player.php?player=146691" TargetMode="External"/><Relationship Id="rId10" Type="http://schemas.openxmlformats.org/officeDocument/2006/relationships/hyperlink" Target="http://www.eliteprospects.com/player.php?player=46009" TargetMode="External"/><Relationship Id="rId4" Type="http://schemas.openxmlformats.org/officeDocument/2006/relationships/hyperlink" Target="http://www.eliteprospects.com/player.php?player=233028" TargetMode="External"/><Relationship Id="rId9" Type="http://schemas.openxmlformats.org/officeDocument/2006/relationships/hyperlink" Target="http://www.eliteprospects.com/player.php?player=151539" TargetMode="External"/><Relationship Id="rId14" Type="http://schemas.openxmlformats.org/officeDocument/2006/relationships/hyperlink" Target="http://www.eliteprospects.com/player.php?player=70432"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8" Type="http://schemas.openxmlformats.org/officeDocument/2006/relationships/hyperlink" Target="http://www.eliteprospects.com/player.php?player=217140" TargetMode="External"/><Relationship Id="rId13" Type="http://schemas.openxmlformats.org/officeDocument/2006/relationships/hyperlink" Target="http://www.eliteprospects.com/player.php?player=196507" TargetMode="External"/><Relationship Id="rId3" Type="http://schemas.openxmlformats.org/officeDocument/2006/relationships/hyperlink" Target="http://www.eliteprospects.com/player.php?player=114768" TargetMode="External"/><Relationship Id="rId7" Type="http://schemas.openxmlformats.org/officeDocument/2006/relationships/hyperlink" Target="http://www.eliteprospects.com/player.php?player=88700" TargetMode="External"/><Relationship Id="rId12" Type="http://schemas.openxmlformats.org/officeDocument/2006/relationships/hyperlink" Target="http://www.eliteprospects.com/player.php?player=213262" TargetMode="External"/><Relationship Id="rId2" Type="http://schemas.openxmlformats.org/officeDocument/2006/relationships/hyperlink" Target="http://www.eliteprospects.com/player.php?player=37953" TargetMode="External"/><Relationship Id="rId1" Type="http://schemas.openxmlformats.org/officeDocument/2006/relationships/hyperlink" Target="http://www.eliteprospects.com/player.php?player=90303" TargetMode="External"/><Relationship Id="rId6" Type="http://schemas.openxmlformats.org/officeDocument/2006/relationships/hyperlink" Target="http://www.eliteprospects.com/player.php?player=90342" TargetMode="External"/><Relationship Id="rId11" Type="http://schemas.openxmlformats.org/officeDocument/2006/relationships/hyperlink" Target="http://www.eliteprospects.com/player.php?player=135425" TargetMode="External"/><Relationship Id="rId5" Type="http://schemas.openxmlformats.org/officeDocument/2006/relationships/hyperlink" Target="http://www.eliteprospects.com/player.php?player=177721" TargetMode="External"/><Relationship Id="rId15" Type="http://schemas.openxmlformats.org/officeDocument/2006/relationships/printerSettings" Target="../printerSettings/printerSettings4.bin"/><Relationship Id="rId10" Type="http://schemas.openxmlformats.org/officeDocument/2006/relationships/hyperlink" Target="http://www.eliteprospects.com/player.php?player=120757" TargetMode="External"/><Relationship Id="rId4" Type="http://schemas.openxmlformats.org/officeDocument/2006/relationships/hyperlink" Target="http://www.eliteprospects.com/player.php?player=48896" TargetMode="External"/><Relationship Id="rId9" Type="http://schemas.openxmlformats.org/officeDocument/2006/relationships/hyperlink" Target="http://www.eliteprospects.com/player.php?player=66584" TargetMode="External"/><Relationship Id="rId14" Type="http://schemas.openxmlformats.org/officeDocument/2006/relationships/hyperlink" Target="http://www.eliteprospects.com/player.php?player=151165"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Q1096"/>
  <sheetViews>
    <sheetView zoomScale="85" zoomScaleNormal="85" workbookViewId="0">
      <pane ySplit="1" topLeftCell="A2" activePane="bottomLeft" state="frozen"/>
      <selection pane="bottomLeft" activeCell="M4" sqref="M4"/>
    </sheetView>
  </sheetViews>
  <sheetFormatPr defaultRowHeight="15" x14ac:dyDescent="0.25"/>
  <cols>
    <col min="1" max="1" width="9.7109375" bestFit="1" customWidth="1"/>
    <col min="2" max="2" width="25" bestFit="1" customWidth="1"/>
    <col min="3" max="3" width="7.140625" bestFit="1" customWidth="1"/>
    <col min="4" max="4" width="6.140625" bestFit="1" customWidth="1"/>
    <col min="5" max="5" width="5.140625" bestFit="1" customWidth="1"/>
    <col min="6" max="6" width="5" bestFit="1" customWidth="1"/>
    <col min="7" max="7" width="6.85546875" bestFit="1" customWidth="1"/>
    <col min="8" max="8" width="7" bestFit="1" customWidth="1"/>
    <col min="9" max="9" width="12.5703125" hidden="1" customWidth="1"/>
    <col min="10" max="10" width="7.140625" hidden="1" customWidth="1"/>
    <col min="11" max="11" width="9.28515625" hidden="1" customWidth="1"/>
    <col min="12" max="12" width="7.5703125" bestFit="1" customWidth="1"/>
    <col min="13" max="13" width="9.42578125" bestFit="1" customWidth="1"/>
    <col min="14" max="14" width="6.140625" customWidth="1"/>
    <col min="15" max="15" width="7" customWidth="1"/>
    <col min="16" max="16" width="25" customWidth="1"/>
    <col min="17" max="17" width="9.28515625" customWidth="1"/>
    <col min="18" max="18" width="38.42578125" hidden="1" customWidth="1"/>
    <col min="19" max="19" width="15.140625" hidden="1" customWidth="1"/>
    <col min="20" max="20" width="7.5703125" hidden="1" customWidth="1"/>
    <col min="21" max="21" width="7.42578125" hidden="1" customWidth="1"/>
    <col min="22" max="22" width="8.42578125" hidden="1" customWidth="1"/>
    <col min="23" max="23" width="7.140625" hidden="1" customWidth="1"/>
    <col min="24" max="24" width="6.42578125" hidden="1" customWidth="1"/>
    <col min="25" max="25" width="6.85546875" hidden="1" customWidth="1"/>
    <col min="26" max="26" width="9" hidden="1" customWidth="1"/>
    <col min="27" max="27" width="17.7109375" hidden="1" customWidth="1"/>
    <col min="28" max="28" width="6" bestFit="1" customWidth="1"/>
    <col min="29" max="29" width="6.140625" bestFit="1" customWidth="1"/>
    <col min="30" max="30" width="5.7109375" bestFit="1" customWidth="1"/>
    <col min="31" max="31" width="6" bestFit="1" customWidth="1"/>
    <col min="32" max="32" width="5.85546875" bestFit="1" customWidth="1"/>
    <col min="33" max="33" width="6.140625" bestFit="1" customWidth="1"/>
    <col min="34" max="43" width="6.5703125" customWidth="1"/>
  </cols>
  <sheetData>
    <row r="1" spans="1:43" s="33" customFormat="1" x14ac:dyDescent="0.25">
      <c r="A1" s="34" t="s">
        <v>0</v>
      </c>
      <c r="B1" s="34" t="s">
        <v>1</v>
      </c>
      <c r="C1" s="34" t="s">
        <v>2</v>
      </c>
      <c r="D1" s="34" t="s">
        <v>3</v>
      </c>
      <c r="E1" s="34" t="s">
        <v>4</v>
      </c>
      <c r="F1" s="34" t="s">
        <v>5</v>
      </c>
      <c r="G1" s="34" t="s">
        <v>6</v>
      </c>
      <c r="H1" s="34" t="s">
        <v>7</v>
      </c>
      <c r="I1" s="34" t="s">
        <v>8</v>
      </c>
      <c r="J1" s="34" t="s">
        <v>9</v>
      </c>
      <c r="K1" s="34" t="s">
        <v>10</v>
      </c>
      <c r="L1" s="34" t="s">
        <v>11</v>
      </c>
      <c r="M1" s="34" t="s">
        <v>12</v>
      </c>
      <c r="N1" s="34" t="s">
        <v>13</v>
      </c>
      <c r="O1" s="34" t="s">
        <v>14</v>
      </c>
      <c r="P1" s="34" t="s">
        <v>15</v>
      </c>
      <c r="Q1" s="34" t="s">
        <v>16</v>
      </c>
      <c r="R1" s="34" t="s">
        <v>17</v>
      </c>
      <c r="S1" s="34" t="s">
        <v>18</v>
      </c>
      <c r="T1" s="34" t="s">
        <v>19</v>
      </c>
      <c r="U1" s="34" t="s">
        <v>20</v>
      </c>
      <c r="V1" s="34" t="s">
        <v>21</v>
      </c>
      <c r="W1" s="34" t="s">
        <v>22</v>
      </c>
      <c r="X1" s="34" t="s">
        <v>23</v>
      </c>
      <c r="Y1" s="34" t="s">
        <v>24</v>
      </c>
      <c r="Z1" s="34" t="s">
        <v>25</v>
      </c>
      <c r="AA1" s="34" t="s">
        <v>26</v>
      </c>
      <c r="AB1" s="34" t="s">
        <v>27</v>
      </c>
      <c r="AC1" s="34" t="s">
        <v>28</v>
      </c>
      <c r="AD1" s="34" t="s">
        <v>29</v>
      </c>
      <c r="AE1" s="34" t="s">
        <v>30</v>
      </c>
      <c r="AF1" s="34" t="s">
        <v>31</v>
      </c>
      <c r="AG1" s="34" t="s">
        <v>32</v>
      </c>
      <c r="AH1" s="34" t="s">
        <v>33</v>
      </c>
      <c r="AI1" s="34" t="s">
        <v>34</v>
      </c>
      <c r="AJ1" s="34" t="s">
        <v>35</v>
      </c>
      <c r="AK1" s="34" t="s">
        <v>36</v>
      </c>
      <c r="AL1" s="34" t="s">
        <v>37</v>
      </c>
      <c r="AM1" s="34" t="s">
        <v>38</v>
      </c>
      <c r="AN1" s="34" t="s">
        <v>39</v>
      </c>
      <c r="AO1" s="34" t="s">
        <v>40</v>
      </c>
      <c r="AP1" s="34" t="s">
        <v>41</v>
      </c>
      <c r="AQ1" s="34" t="s">
        <v>42</v>
      </c>
    </row>
    <row r="2" spans="1:43" x14ac:dyDescent="0.25">
      <c r="A2" s="13" t="s">
        <v>43</v>
      </c>
      <c r="B2" s="13" t="s">
        <v>44</v>
      </c>
      <c r="C2" s="13">
        <v>6</v>
      </c>
      <c r="D2" s="13">
        <v>56</v>
      </c>
      <c r="E2" s="13">
        <v>25</v>
      </c>
      <c r="F2" s="13">
        <v>19</v>
      </c>
      <c r="G2" s="13">
        <v>44</v>
      </c>
      <c r="H2" s="13">
        <v>26</v>
      </c>
      <c r="I2" s="13">
        <v>5</v>
      </c>
      <c r="J2" s="13">
        <v>14</v>
      </c>
      <c r="K2" s="13">
        <v>2</v>
      </c>
      <c r="L2" s="13">
        <v>1995</v>
      </c>
      <c r="M2" s="13">
        <v>6</v>
      </c>
      <c r="N2" s="13">
        <v>68</v>
      </c>
      <c r="O2" s="13">
        <v>179</v>
      </c>
      <c r="P2" s="13" t="s">
        <v>45</v>
      </c>
      <c r="Q2" s="35" t="s">
        <v>46</v>
      </c>
      <c r="R2" s="13">
        <v>0</v>
      </c>
      <c r="S2" s="13">
        <v>0</v>
      </c>
      <c r="T2" s="30">
        <f t="shared" ref="T2:T65" si="0">ROUND(E2/D2,2)</f>
        <v>0.45</v>
      </c>
      <c r="U2" s="30">
        <f t="shared" ref="U2:U65" si="1">ROUND(F2/D2,2)</f>
        <v>0.34</v>
      </c>
      <c r="V2" s="30">
        <f t="shared" ref="V2:V65" si="2">ROUND(H2/D2,2)</f>
        <v>0.46</v>
      </c>
      <c r="W2" s="30">
        <f t="shared" ref="W2:W65" si="3">ROUND(E2/D2,2)</f>
        <v>0.45</v>
      </c>
      <c r="X2" s="30">
        <f>VLOOKUP(N2,[1]PlayerC!$A$3:$B$30,2,FALSE)</f>
        <v>65</v>
      </c>
      <c r="Y2" s="30">
        <f>VLOOKUP(O2,[1]PlayerC!$C$3:$D$133,2,FALSE)</f>
        <v>55</v>
      </c>
      <c r="Z2" s="30">
        <f>VLOOKUP(R2,[2]PCharts!$R$3:$S$2003,2,FALSE)</f>
        <v>0</v>
      </c>
      <c r="AA2" s="30">
        <f>VLOOKUP(A2,PCharts!$T$3:$U$25,2,FALSE)</f>
        <v>1.05</v>
      </c>
      <c r="AB2" s="30">
        <f>ROUND((PFormulas!$F$2*AF2)+(PFormulas!$F$3*(120-AD2)),0)</f>
        <v>46</v>
      </c>
      <c r="AC2" s="30">
        <f>ROUND((PFormulas!$F$7*AF2)+(PFormulas!$F$9*AB2)+(PFormulas!$F$8*AD2),0)</f>
        <v>39</v>
      </c>
      <c r="AD2" s="30">
        <f>VLOOKUP(V2,PCharts!$I$3:$J$651,2,FALSE)</f>
        <v>86</v>
      </c>
      <c r="AE2" s="30">
        <f>ROUND((PFormulas!$B$29*AK2)+(PFormulas!$B$30*AI2)+(PFormulas!$B$31*AL2)+(PFormulas!$B$32*AF2)+PFormulas!$B$33,0)</f>
        <v>82</v>
      </c>
      <c r="AF2" s="30">
        <f t="shared" ref="AF2:AF65" si="4">ROUND((X2+Y2)/2,0)</f>
        <v>60</v>
      </c>
      <c r="AG2" s="30">
        <f>ROUND((AK2*PFormulas!$F$40)+(AL2*PFormulas!$F$41)+(AH2*PFormulas!$F$42),0)</f>
        <v>80</v>
      </c>
      <c r="AH2" s="30">
        <f>VLOOKUP(D2,PCharts!$G$3:$H$83,2,FALSE)</f>
        <v>95</v>
      </c>
      <c r="AI2" s="30">
        <f>ROUND((AK2*PFormulas!$F$18)+(AL2*PFormulas!$F$17),0)</f>
        <v>72</v>
      </c>
      <c r="AJ2" s="30">
        <f>IF(C2&gt;7,25,IF(C2=1,IF(ROUND((PFormulas!$F$35*AK2)+(PFormulas!$F$36*AF2),0)&lt;50,50,ROUND((PFormulas!$F$35*AK2)+(PFormulas!$F$36*AF2),0)),ROUND((PFormulas!$F$35*AK2)+(PFormulas!$F$36*AF2),0)))</f>
        <v>60</v>
      </c>
      <c r="AK2" s="30">
        <f>ROUND(IF(C2&gt;7,ROUND(VLOOKUP(U2,PCharts!$K$3:$L$153,2,FALSE)*AA2,0)*PFormulas!$B$8,ROUND(VLOOKUP(U2,PCharts!$K$3:$L$153,2,FALSE)*AA2,0)),0)</f>
        <v>60</v>
      </c>
      <c r="AL2" s="30">
        <f>ROUND(IF(C2&gt;7,ROUND(VLOOKUP(T2,PCharts!$M$3:$N$133,2,FALSE)*AA2,0)*PFormulas!$B$9,ROUND(VLOOKUP(T2,PCharts!$M$3:$N$133,2,FALSE)*AA2,0)),0)</f>
        <v>71</v>
      </c>
      <c r="AM2" s="30">
        <f>ROUND(IF(C2&gt;7,ROUND((PFormulas!$F$30*Z2)+(PFormulas!$F$31*AB2)+(PFormulas!$F$32*AI2),0)*PFormulas!$B$13,ROUND((PFormulas!$F$30*Z2)+(PFormulas!$F$31*AB2)+(PFormulas!$F$32*AI2),0)+PFormulas!$B$14),0)</f>
        <v>50</v>
      </c>
      <c r="AN2" s="30">
        <f>ROUND((PFormulas!$F$46*AL2),0)</f>
        <v>75</v>
      </c>
      <c r="AO2" s="30">
        <f>VLOOKUP(2016-L2,PCharts!$O$3:$P$32,2,FALSE)</f>
        <v>54</v>
      </c>
      <c r="AP2" s="30">
        <f t="shared" ref="AP2:AP65" si="5">IF(ROUND(AO2+(Z2/7),0)&gt;99,99,ROUND(AO2+(Z2/7),0))</f>
        <v>54</v>
      </c>
      <c r="AQ2" s="30">
        <f t="shared" ref="AQ2:AQ65" si="6">ROUND((((AB2+AE2+AF2)/3)*20%)+(((AI2+AK2+AL2+AM2)/4)*80%),0)</f>
        <v>63</v>
      </c>
    </row>
    <row r="3" spans="1:43" x14ac:dyDescent="0.25">
      <c r="A3" s="13" t="s">
        <v>47</v>
      </c>
      <c r="B3" s="13" t="s">
        <v>48</v>
      </c>
      <c r="C3" s="13">
        <v>7</v>
      </c>
      <c r="D3" s="13">
        <v>44</v>
      </c>
      <c r="E3" s="13">
        <v>19</v>
      </c>
      <c r="F3" s="13">
        <v>25</v>
      </c>
      <c r="G3" s="13">
        <v>44</v>
      </c>
      <c r="H3" s="13">
        <v>2</v>
      </c>
      <c r="I3" s="13">
        <v>26</v>
      </c>
      <c r="J3" s="13">
        <v>26</v>
      </c>
      <c r="K3" s="13">
        <v>7</v>
      </c>
      <c r="L3" s="13">
        <v>1997</v>
      </c>
      <c r="M3" s="13">
        <v>10</v>
      </c>
      <c r="N3" s="13">
        <v>71</v>
      </c>
      <c r="O3" s="13">
        <v>172</v>
      </c>
      <c r="P3" s="13" t="s">
        <v>49</v>
      </c>
      <c r="Q3" s="13" t="s">
        <v>50</v>
      </c>
      <c r="R3" s="13">
        <v>0</v>
      </c>
      <c r="S3" s="13">
        <v>0</v>
      </c>
      <c r="T3" s="30">
        <f t="shared" si="0"/>
        <v>0.43</v>
      </c>
      <c r="U3" s="30">
        <f t="shared" si="1"/>
        <v>0.56999999999999995</v>
      </c>
      <c r="V3" s="30">
        <f t="shared" si="2"/>
        <v>0.05</v>
      </c>
      <c r="W3" s="30">
        <f t="shared" si="3"/>
        <v>0.43</v>
      </c>
      <c r="X3" s="30">
        <f>VLOOKUP(N3,[1]PlayerC!$A$3:$B$30,2,FALSE)</f>
        <v>71</v>
      </c>
      <c r="Y3" s="30">
        <f>VLOOKUP(O3,[1]PlayerC!$C$3:$D$133,2,FALSE)</f>
        <v>52</v>
      </c>
      <c r="Z3" s="30">
        <f>VLOOKUP(R3,[2]PCharts!$R$3:$S$2003,2,FALSE)</f>
        <v>0</v>
      </c>
      <c r="AA3" s="30">
        <f>VLOOKUP(A3,PCharts!$T$3:$U$25,2,FALSE)</f>
        <v>1.07</v>
      </c>
      <c r="AB3" s="30">
        <f>ROUND((PFormulas!$F$2*AF3)+(PFormulas!$F$3*(120-AD3)),0)</f>
        <v>44</v>
      </c>
      <c r="AC3" s="30">
        <f>ROUND((PFormulas!$F$7*AF3)+(PFormulas!$F$9*AB3)+(PFormulas!$F$8*AD3),0)</f>
        <v>37</v>
      </c>
      <c r="AD3" s="30">
        <f>VLOOKUP(V3,PCharts!$I$3:$J$651,2,FALSE)</f>
        <v>98</v>
      </c>
      <c r="AE3" s="30">
        <f>ROUND((PFormulas!$B$29*AK3)+(PFormulas!$B$30*AI3)+(PFormulas!$B$31*AL3)+(PFormulas!$B$32*AF3)+PFormulas!$B$33,0)</f>
        <v>83</v>
      </c>
      <c r="AF3" s="30">
        <f t="shared" si="4"/>
        <v>62</v>
      </c>
      <c r="AG3" s="30">
        <f>ROUND((AK3*PFormulas!$F$40)+(AL3*PFormulas!$F$41)+(AH3*PFormulas!$F$42),0)</f>
        <v>76</v>
      </c>
      <c r="AH3" s="30">
        <f>VLOOKUP(D3,PCharts!$G$3:$H$83,2,FALSE)</f>
        <v>84</v>
      </c>
      <c r="AI3" s="30">
        <f>ROUND((AK3*PFormulas!$F$18)+(AL3*PFormulas!$F$17),0)</f>
        <v>75</v>
      </c>
      <c r="AJ3" s="30">
        <f>IF(C3&gt;7,25,IF(C3=1,IF(ROUND((PFormulas!$F$35*AK3)+(PFormulas!$F$36*AF3),0)&lt;50,50,ROUND((PFormulas!$F$35*AK3)+(PFormulas!$F$36*AF3),0)),ROUND((PFormulas!$F$35*AK3)+(PFormulas!$F$36*AF3),0)))</f>
        <v>65</v>
      </c>
      <c r="AK3" s="30">
        <f>ROUND(IF(C3&gt;7,ROUND(VLOOKUP(U3,PCharts!$K$3:$L$153,2,FALSE)*AA3,0)*PFormulas!$B$8,ROUND(VLOOKUP(U3,PCharts!$K$3:$L$153,2,FALSE)*AA3,0)),0)</f>
        <v>66</v>
      </c>
      <c r="AL3" s="30">
        <f>ROUND(IF(C3&gt;7,ROUND(VLOOKUP(T3,PCharts!$M$3:$N$133,2,FALSE)*AA3,0)*PFormulas!$B$9,ROUND(VLOOKUP(T3,PCharts!$M$3:$N$133,2,FALSE)*AA3,0)),0)</f>
        <v>71</v>
      </c>
      <c r="AM3" s="30">
        <f>ROUND(IF(C3&gt;7,ROUND((PFormulas!$F$30*Z3)+(PFormulas!$F$31*AB3)+(PFormulas!$F$32*AI3),0)*PFormulas!$B$13,ROUND((PFormulas!$F$30*Z3)+(PFormulas!$F$31*AB3)+(PFormulas!$F$32*AI3),0)+PFormulas!$B$14),0)</f>
        <v>50</v>
      </c>
      <c r="AN3" s="30">
        <f>ROUND((PFormulas!$F$46*AL3),0)</f>
        <v>75</v>
      </c>
      <c r="AO3" s="30">
        <f>VLOOKUP(2016-L3,PCharts!$O$3:$P$32,2,FALSE)</f>
        <v>46</v>
      </c>
      <c r="AP3" s="30">
        <f t="shared" si="5"/>
        <v>46</v>
      </c>
      <c r="AQ3" s="30">
        <f t="shared" si="6"/>
        <v>65</v>
      </c>
    </row>
    <row r="4" spans="1:43" x14ac:dyDescent="0.25">
      <c r="A4" s="13" t="s">
        <v>51</v>
      </c>
      <c r="B4" s="13" t="s">
        <v>52</v>
      </c>
      <c r="C4" s="13">
        <v>3</v>
      </c>
      <c r="D4" s="13">
        <v>59</v>
      </c>
      <c r="E4" s="13">
        <v>52</v>
      </c>
      <c r="F4" s="13">
        <v>69</v>
      </c>
      <c r="G4" s="13">
        <v>121</v>
      </c>
      <c r="H4" s="13">
        <v>27</v>
      </c>
      <c r="I4" s="13">
        <v>56</v>
      </c>
      <c r="J4" s="13">
        <v>2</v>
      </c>
      <c r="K4" s="13">
        <v>2</v>
      </c>
      <c r="L4" s="13">
        <v>1996</v>
      </c>
      <c r="M4" s="13">
        <v>9</v>
      </c>
      <c r="N4" s="13">
        <v>72</v>
      </c>
      <c r="O4" s="13">
        <v>187</v>
      </c>
      <c r="P4" s="13" t="s">
        <v>53</v>
      </c>
      <c r="Q4" s="13" t="s">
        <v>54</v>
      </c>
      <c r="R4" s="13">
        <v>0</v>
      </c>
      <c r="S4" s="13">
        <v>0</v>
      </c>
      <c r="T4" s="30">
        <f t="shared" si="0"/>
        <v>0.88</v>
      </c>
      <c r="U4" s="30">
        <f t="shared" si="1"/>
        <v>1.17</v>
      </c>
      <c r="V4" s="30">
        <f t="shared" si="2"/>
        <v>0.46</v>
      </c>
      <c r="W4" s="30">
        <f t="shared" si="3"/>
        <v>0.88</v>
      </c>
      <c r="X4" s="30">
        <f>VLOOKUP(N4,[1]PlayerC!$A$3:$B$30,2,FALSE)</f>
        <v>73</v>
      </c>
      <c r="Y4" s="30">
        <f>VLOOKUP(O4,[1]PlayerC!$C$3:$D$133,2,FALSE)</f>
        <v>61</v>
      </c>
      <c r="Z4" s="30">
        <f>VLOOKUP(R4,[2]PCharts!$R$3:$S$2003,2,FALSE)</f>
        <v>0</v>
      </c>
      <c r="AA4" s="30">
        <f>VLOOKUP(A4,PCharts!$T$3:$U$25,2,FALSE)</f>
        <v>0.9</v>
      </c>
      <c r="AB4" s="30">
        <f>ROUND((PFormulas!$F$2*AF4)+(PFormulas!$F$3*(120-AD4)),0)</f>
        <v>50</v>
      </c>
      <c r="AC4" s="30">
        <f>ROUND((PFormulas!$F$7*AF4)+(PFormulas!$F$9*AB4)+(PFormulas!$F$8*AD4),0)</f>
        <v>45</v>
      </c>
      <c r="AD4" s="30">
        <f>VLOOKUP(V4,PCharts!$I$3:$J$651,2,FALSE)</f>
        <v>86</v>
      </c>
      <c r="AE4" s="30">
        <f>ROUND((PFormulas!$B$29*AK4)+(PFormulas!$B$30*AI4)+(PFormulas!$B$31*AL4)+(PFormulas!$B$32*AF4)+PFormulas!$B$33,0)</f>
        <v>83</v>
      </c>
      <c r="AF4" s="30">
        <f t="shared" si="4"/>
        <v>67</v>
      </c>
      <c r="AG4" s="30">
        <f>ROUND((AK4*PFormulas!$F$40)+(AL4*PFormulas!$F$41)+(AH4*PFormulas!$F$42),0)</f>
        <v>85</v>
      </c>
      <c r="AH4" s="30">
        <f>VLOOKUP(D4,PCharts!$G$3:$H$83,2,FALSE)</f>
        <v>95</v>
      </c>
      <c r="AI4" s="30">
        <f>ROUND((AK4*PFormulas!$F$18)+(AL4*PFormulas!$F$17),0)</f>
        <v>82</v>
      </c>
      <c r="AJ4" s="30">
        <f>IF(C4&gt;7,25,IF(C4=1,IF(ROUND((PFormulas!$F$35*AK4)+(PFormulas!$F$36*AF4),0)&lt;50,50,ROUND((PFormulas!$F$35*AK4)+(PFormulas!$F$36*AF4),0)),ROUND((PFormulas!$F$35*AK4)+(PFormulas!$F$36*AF4),0)))</f>
        <v>74</v>
      </c>
      <c r="AK4" s="30">
        <f>ROUND(IF(C4&gt;7,ROUND(VLOOKUP(U4,PCharts!$K$3:$L$153,2,FALSE)*AA4,0)*PFormulas!$B$8,ROUND(VLOOKUP(U4,PCharts!$K$3:$L$153,2,FALSE)*AA4,0)),0)</f>
        <v>76</v>
      </c>
      <c r="AL4" s="30">
        <f>ROUND(IF(C4&gt;7,ROUND(VLOOKUP(T4,PCharts!$M$3:$N$133,2,FALSE)*AA4,0)*PFormulas!$B$9,ROUND(VLOOKUP(T4,PCharts!$M$3:$N$133,2,FALSE)*AA4,0)),0)</f>
        <v>73</v>
      </c>
      <c r="AM4" s="30">
        <f>ROUND(IF(C4&gt;7,ROUND((PFormulas!$F$30*Z4)+(PFormulas!$F$31*AB4)+(PFormulas!$F$32*AI4),0)*PFormulas!$B$13,ROUND((PFormulas!$F$30*Z4)+(PFormulas!$F$31*AB4)+(PFormulas!$F$32*AI4),0)+PFormulas!$B$14),0)</f>
        <v>56</v>
      </c>
      <c r="AN4" s="30">
        <f>ROUND((PFormulas!$F$46*AL4),0)</f>
        <v>77</v>
      </c>
      <c r="AO4" s="30">
        <f>VLOOKUP(2016-L4,PCharts!$O$3:$P$32,2,FALSE)</f>
        <v>50</v>
      </c>
      <c r="AP4" s="30">
        <f t="shared" si="5"/>
        <v>50</v>
      </c>
      <c r="AQ4" s="30">
        <f t="shared" si="6"/>
        <v>71</v>
      </c>
    </row>
    <row r="5" spans="1:43" x14ac:dyDescent="0.25">
      <c r="A5" s="13" t="s">
        <v>55</v>
      </c>
      <c r="B5" s="13" t="s">
        <v>56</v>
      </c>
      <c r="C5" s="13">
        <v>1</v>
      </c>
      <c r="D5" s="13">
        <v>48</v>
      </c>
      <c r="E5" s="13">
        <v>35</v>
      </c>
      <c r="F5" s="13">
        <v>53</v>
      </c>
      <c r="G5" s="13">
        <v>88</v>
      </c>
      <c r="H5" s="13">
        <v>36</v>
      </c>
      <c r="I5" s="13"/>
      <c r="J5" s="13"/>
      <c r="K5" s="13"/>
      <c r="L5" s="13">
        <v>1996</v>
      </c>
      <c r="M5" s="13">
        <v>8</v>
      </c>
      <c r="N5" s="13">
        <v>71</v>
      </c>
      <c r="O5" s="13">
        <v>165</v>
      </c>
      <c r="P5" s="13" t="s">
        <v>57</v>
      </c>
      <c r="Q5" s="35" t="s">
        <v>58</v>
      </c>
      <c r="R5" s="13">
        <v>0</v>
      </c>
      <c r="S5" s="13">
        <v>0</v>
      </c>
      <c r="T5" s="30">
        <f t="shared" si="0"/>
        <v>0.73</v>
      </c>
      <c r="U5" s="30">
        <f t="shared" si="1"/>
        <v>1.1000000000000001</v>
      </c>
      <c r="V5" s="30">
        <f t="shared" si="2"/>
        <v>0.75</v>
      </c>
      <c r="W5" s="30">
        <f t="shared" si="3"/>
        <v>0.73</v>
      </c>
      <c r="X5" s="30">
        <f>VLOOKUP(N5,[1]PlayerC!$A$3:$B$30,2,FALSE)</f>
        <v>71</v>
      </c>
      <c r="Y5" s="30">
        <f>VLOOKUP(O5,[1]PlayerC!$C$3:$D$133,2,FALSE)</f>
        <v>49</v>
      </c>
      <c r="Z5" s="30">
        <f>VLOOKUP(R5,[2]PCharts!$R$3:$S$2003,2,FALSE)</f>
        <v>0</v>
      </c>
      <c r="AA5" s="30">
        <f>VLOOKUP(A5,PCharts!$T$3:$U$25,2,FALSE)</f>
        <v>0.9</v>
      </c>
      <c r="AB5" s="30">
        <f>ROUND((PFormulas!$F$2*AF5)+(PFormulas!$F$3*(120-AD5)),0)</f>
        <v>48</v>
      </c>
      <c r="AC5" s="30">
        <f>ROUND((PFormulas!$F$7*AF5)+(PFormulas!$F$9*AB5)+(PFormulas!$F$8*AD5),0)</f>
        <v>41</v>
      </c>
      <c r="AD5" s="30">
        <f>VLOOKUP(V5,PCharts!$I$3:$J$651,2,FALSE)</f>
        <v>79</v>
      </c>
      <c r="AE5" s="30">
        <f>ROUND((PFormulas!$B$29*AK5)+(PFormulas!$B$30*AI5)+(PFormulas!$B$31*AL5)+(PFormulas!$B$32*AF5)+PFormulas!$B$33,0)</f>
        <v>84</v>
      </c>
      <c r="AF5" s="30">
        <f t="shared" si="4"/>
        <v>60</v>
      </c>
      <c r="AG5" s="30">
        <f>ROUND((AK5*PFormulas!$F$40)+(AL5*PFormulas!$F$41)+(AH5*PFormulas!$F$42),0)</f>
        <v>80</v>
      </c>
      <c r="AH5" s="30">
        <f>VLOOKUP(D5,PCharts!$G$3:$H$83,2,FALSE)</f>
        <v>88</v>
      </c>
      <c r="AI5" s="30">
        <f>ROUND((AK5*PFormulas!$F$18)+(AL5*PFormulas!$F$17),0)</f>
        <v>79</v>
      </c>
      <c r="AJ5" s="30">
        <f>IF(C5&gt;7,25,IF(C5=1,IF(ROUND((PFormulas!$F$35*AK5)+(PFormulas!$F$36*AF5),0)&lt;50,50,ROUND((PFormulas!$F$35*AK5)+(PFormulas!$F$36*AF5),0)),ROUND((PFormulas!$F$35*AK5)+(PFormulas!$F$36*AF5),0)))</f>
        <v>71</v>
      </c>
      <c r="AK5" s="30">
        <f>ROUND(IF(C5&gt;7,ROUND(VLOOKUP(U5,PCharts!$K$3:$L$153,2,FALSE)*AA5,0)*PFormulas!$B$8,ROUND(VLOOKUP(U5,PCharts!$K$3:$L$153,2,FALSE)*AA5,0)),0)</f>
        <v>74</v>
      </c>
      <c r="AL5" s="30">
        <f>ROUND(IF(C5&gt;7,ROUND(VLOOKUP(T5,PCharts!$M$3:$N$133,2,FALSE)*AA5,0)*PFormulas!$B$9,ROUND(VLOOKUP(T5,PCharts!$M$3:$N$133,2,FALSE)*AA5,0)),0)</f>
        <v>70</v>
      </c>
      <c r="AM5" s="30">
        <f>ROUND(IF(C5&gt;7,ROUND((PFormulas!$F$30*Z5)+(PFormulas!$F$31*AB5)+(PFormulas!$F$32*AI5),0)*PFormulas!$B$13,ROUND((PFormulas!$F$30*Z5)+(PFormulas!$F$31*AB5)+(PFormulas!$F$32*AI5),0)+PFormulas!$B$14),0)</f>
        <v>54</v>
      </c>
      <c r="AN5" s="30">
        <f>ROUND((PFormulas!$F$46*AL5),0)</f>
        <v>74</v>
      </c>
      <c r="AO5" s="30">
        <f>VLOOKUP(2016-L5,PCharts!$O$3:$P$32,2,FALSE)</f>
        <v>50</v>
      </c>
      <c r="AP5" s="30">
        <f t="shared" si="5"/>
        <v>50</v>
      </c>
      <c r="AQ5" s="30">
        <f t="shared" si="6"/>
        <v>68</v>
      </c>
    </row>
    <row r="6" spans="1:43" x14ac:dyDescent="0.25">
      <c r="A6" s="13" t="s">
        <v>55</v>
      </c>
      <c r="B6" s="13" t="s">
        <v>59</v>
      </c>
      <c r="C6" s="13">
        <v>5</v>
      </c>
      <c r="D6" s="13">
        <v>58</v>
      </c>
      <c r="E6" s="13">
        <v>47</v>
      </c>
      <c r="F6" s="13">
        <v>59</v>
      </c>
      <c r="G6" s="13">
        <v>106</v>
      </c>
      <c r="H6" s="13">
        <v>101</v>
      </c>
      <c r="I6" s="13"/>
      <c r="J6" s="13"/>
      <c r="K6" s="13"/>
      <c r="L6" s="13">
        <v>1996</v>
      </c>
      <c r="M6" s="13">
        <v>8</v>
      </c>
      <c r="N6" s="13">
        <v>70</v>
      </c>
      <c r="O6" s="13">
        <v>187</v>
      </c>
      <c r="P6" s="13" t="s">
        <v>60</v>
      </c>
      <c r="Q6" s="35" t="s">
        <v>61</v>
      </c>
      <c r="R6" s="13">
        <v>0</v>
      </c>
      <c r="S6" s="13">
        <v>0</v>
      </c>
      <c r="T6" s="30">
        <f t="shared" si="0"/>
        <v>0.81</v>
      </c>
      <c r="U6" s="30">
        <f t="shared" si="1"/>
        <v>1.02</v>
      </c>
      <c r="V6" s="30">
        <f t="shared" si="2"/>
        <v>1.74</v>
      </c>
      <c r="W6" s="30">
        <f t="shared" si="3"/>
        <v>0.81</v>
      </c>
      <c r="X6" s="30">
        <f>VLOOKUP(N6,[1]PlayerC!$A$3:$B$30,2,FALSE)</f>
        <v>69</v>
      </c>
      <c r="Y6" s="30">
        <f>VLOOKUP(O6,[1]PlayerC!$C$3:$D$133,2,FALSE)</f>
        <v>61</v>
      </c>
      <c r="Z6" s="30">
        <f>VLOOKUP(R6,[2]PCharts!$R$3:$S$2003,2,FALSE)</f>
        <v>0</v>
      </c>
      <c r="AA6" s="30">
        <f>VLOOKUP(A6,PCharts!$T$3:$U$25,2,FALSE)</f>
        <v>0.9</v>
      </c>
      <c r="AB6" s="30">
        <f>ROUND((PFormulas!$F$2*AF6)+(PFormulas!$F$3*(120-AD6)),0)</f>
        <v>59</v>
      </c>
      <c r="AC6" s="30">
        <f>ROUND((PFormulas!$F$7*AF6)+(PFormulas!$F$9*AB6)+(PFormulas!$F$8*AD6),0)</f>
        <v>52</v>
      </c>
      <c r="AD6" s="30">
        <f>VLOOKUP(V6,PCharts!$I$3:$J$651,2,FALSE)</f>
        <v>54</v>
      </c>
      <c r="AE6" s="30">
        <f>ROUND((PFormulas!$B$29*AK6)+(PFormulas!$B$30*AI6)+(PFormulas!$B$31*AL6)+(PFormulas!$B$32*AF6)+PFormulas!$B$33,0)</f>
        <v>83</v>
      </c>
      <c r="AF6" s="30">
        <f t="shared" si="4"/>
        <v>65</v>
      </c>
      <c r="AG6" s="30">
        <f>ROUND((AK6*PFormulas!$F$40)+(AL6*PFormulas!$F$41)+(AH6*PFormulas!$F$42),0)</f>
        <v>84</v>
      </c>
      <c r="AH6" s="30">
        <f>VLOOKUP(D6,PCharts!$G$3:$H$83,2,FALSE)</f>
        <v>95</v>
      </c>
      <c r="AI6" s="30">
        <f>ROUND((AK6*PFormulas!$F$18)+(AL6*PFormulas!$F$17),0)</f>
        <v>80</v>
      </c>
      <c r="AJ6" s="30">
        <f>IF(C6&gt;7,25,IF(C6=1,IF(ROUND((PFormulas!$F$35*AK6)+(PFormulas!$F$36*AF6),0)&lt;50,50,ROUND((PFormulas!$F$35*AK6)+(PFormulas!$F$36*AF6),0)),ROUND((PFormulas!$F$35*AK6)+(PFormulas!$F$36*AF6),0)))</f>
        <v>71</v>
      </c>
      <c r="AK6" s="30">
        <f>ROUND(IF(C6&gt;7,ROUND(VLOOKUP(U6,PCharts!$K$3:$L$153,2,FALSE)*AA6,0)*PFormulas!$B$8,ROUND(VLOOKUP(U6,PCharts!$K$3:$L$153,2,FALSE)*AA6,0)),0)</f>
        <v>73</v>
      </c>
      <c r="AL6" s="30">
        <f>ROUND(IF(C6&gt;7,ROUND(VLOOKUP(T6,PCharts!$M$3:$N$133,2,FALSE)*AA6,0)*PFormulas!$B$9,ROUND(VLOOKUP(T6,PCharts!$M$3:$N$133,2,FALSE)*AA6,0)),0)</f>
        <v>72</v>
      </c>
      <c r="AM6" s="30">
        <f>ROUND(IF(C6&gt;7,ROUND((PFormulas!$F$30*Z6)+(PFormulas!$F$31*AB6)+(PFormulas!$F$32*AI6),0)*PFormulas!$B$13,ROUND((PFormulas!$F$30*Z6)+(PFormulas!$F$31*AB6)+(PFormulas!$F$32*AI6),0)+PFormulas!$B$14),0)</f>
        <v>60</v>
      </c>
      <c r="AN6" s="30">
        <f>ROUND((PFormulas!$F$46*AL6),0)</f>
        <v>76</v>
      </c>
      <c r="AO6" s="30">
        <f>VLOOKUP(2016-L6,PCharts!$O$3:$P$32,2,FALSE)</f>
        <v>50</v>
      </c>
      <c r="AP6" s="30">
        <f t="shared" si="5"/>
        <v>50</v>
      </c>
      <c r="AQ6" s="30">
        <f t="shared" si="6"/>
        <v>71</v>
      </c>
    </row>
    <row r="7" spans="1:43" x14ac:dyDescent="0.25">
      <c r="A7" s="13" t="s">
        <v>55</v>
      </c>
      <c r="B7" s="13" t="s">
        <v>62</v>
      </c>
      <c r="C7" s="13">
        <v>2</v>
      </c>
      <c r="D7" s="13">
        <v>72</v>
      </c>
      <c r="E7" s="13">
        <v>58</v>
      </c>
      <c r="F7" s="13">
        <v>58</v>
      </c>
      <c r="G7" s="13">
        <v>116</v>
      </c>
      <c r="H7" s="13">
        <v>48</v>
      </c>
      <c r="I7" s="13">
        <v>12</v>
      </c>
      <c r="J7" s="13">
        <v>24</v>
      </c>
      <c r="K7" s="13">
        <v>11</v>
      </c>
      <c r="L7" s="13">
        <v>1995</v>
      </c>
      <c r="M7" s="13">
        <v>8</v>
      </c>
      <c r="N7" s="13">
        <v>72</v>
      </c>
      <c r="O7" s="13">
        <v>196</v>
      </c>
      <c r="P7" s="13" t="s">
        <v>63</v>
      </c>
      <c r="Q7" s="13" t="s">
        <v>64</v>
      </c>
      <c r="R7" s="13">
        <v>0</v>
      </c>
      <c r="S7" s="13">
        <v>0</v>
      </c>
      <c r="T7" s="30">
        <f t="shared" si="0"/>
        <v>0.81</v>
      </c>
      <c r="U7" s="30">
        <f t="shared" si="1"/>
        <v>0.81</v>
      </c>
      <c r="V7" s="30">
        <f t="shared" si="2"/>
        <v>0.67</v>
      </c>
      <c r="W7" s="30">
        <f t="shared" si="3"/>
        <v>0.81</v>
      </c>
      <c r="X7" s="30">
        <f>VLOOKUP(N7,[1]PlayerC!$A$3:$B$30,2,FALSE)</f>
        <v>73</v>
      </c>
      <c r="Y7" s="30">
        <f>VLOOKUP(O7,[1]PlayerC!$C$3:$D$133,2,FALSE)</f>
        <v>67</v>
      </c>
      <c r="Z7" s="30">
        <f>VLOOKUP(R7,[2]PCharts!$R$3:$S$2003,2,FALSE)</f>
        <v>0</v>
      </c>
      <c r="AA7" s="30">
        <f>VLOOKUP(A7,PCharts!$T$3:$U$25,2,FALSE)</f>
        <v>0.9</v>
      </c>
      <c r="AB7" s="30">
        <f>ROUND((PFormulas!$F$2*AF7)+(PFormulas!$F$3*(120-AD7)),0)</f>
        <v>54</v>
      </c>
      <c r="AC7" s="30">
        <f>ROUND((PFormulas!$F$7*AF7)+(PFormulas!$F$9*AB7)+(PFormulas!$F$8*AD7),0)</f>
        <v>49</v>
      </c>
      <c r="AD7" s="30">
        <f>VLOOKUP(V7,PCharts!$I$3:$J$651,2,FALSE)</f>
        <v>81</v>
      </c>
      <c r="AE7" s="30">
        <f>ROUND((PFormulas!$B$29*AK7)+(PFormulas!$B$30*AI7)+(PFormulas!$B$31*AL7)+(PFormulas!$B$32*AF7)+PFormulas!$B$33,0)</f>
        <v>81</v>
      </c>
      <c r="AF7" s="30">
        <f t="shared" si="4"/>
        <v>70</v>
      </c>
      <c r="AG7" s="30">
        <f>ROUND((AK7*PFormulas!$F$40)+(AL7*PFormulas!$F$41)+(AH7*PFormulas!$F$42),0)</f>
        <v>82</v>
      </c>
      <c r="AH7" s="30">
        <f>VLOOKUP(D7,PCharts!$G$3:$H$83,2,FALSE)</f>
        <v>95</v>
      </c>
      <c r="AI7" s="30">
        <f>ROUND((AK7*PFormulas!$F$18)+(AL7*PFormulas!$F$17),0)</f>
        <v>76</v>
      </c>
      <c r="AJ7" s="30">
        <f>IF(C7&gt;7,25,IF(C7=1,IF(ROUND((PFormulas!$F$35*AK7)+(PFormulas!$F$36*AF7),0)&lt;50,50,ROUND((PFormulas!$F$35*AK7)+(PFormulas!$F$36*AF7),0)),ROUND((PFormulas!$F$35*AK7)+(PFormulas!$F$36*AF7),0)))</f>
        <v>68</v>
      </c>
      <c r="AK7" s="30">
        <f>ROUND(IF(C7&gt;7,ROUND(VLOOKUP(U7,PCharts!$K$3:$L$153,2,FALSE)*AA7,0)*PFormulas!$B$8,ROUND(VLOOKUP(U7,PCharts!$K$3:$L$153,2,FALSE)*AA7,0)),0)</f>
        <v>67</v>
      </c>
      <c r="AL7" s="30">
        <f>ROUND(IF(C7&gt;7,ROUND(VLOOKUP(T7,PCharts!$M$3:$N$133,2,FALSE)*AA7,0)*PFormulas!$B$9,ROUND(VLOOKUP(T7,PCharts!$M$3:$N$133,2,FALSE)*AA7,0)),0)</f>
        <v>72</v>
      </c>
      <c r="AM7" s="30">
        <f>ROUND(IF(C7&gt;7,ROUND((PFormulas!$F$30*Z7)+(PFormulas!$F$31*AB7)+(PFormulas!$F$32*AI7),0)*PFormulas!$B$13,ROUND((PFormulas!$F$30*Z7)+(PFormulas!$F$31*AB7)+(PFormulas!$F$32*AI7),0)+PFormulas!$B$14),0)</f>
        <v>56</v>
      </c>
      <c r="AN7" s="30">
        <f>ROUND((PFormulas!$F$46*AL7),0)</f>
        <v>76</v>
      </c>
      <c r="AO7" s="30">
        <f>VLOOKUP(2016-L7,PCharts!$O$3:$P$32,2,FALSE)</f>
        <v>54</v>
      </c>
      <c r="AP7" s="30">
        <f t="shared" si="5"/>
        <v>54</v>
      </c>
      <c r="AQ7" s="30">
        <f t="shared" si="6"/>
        <v>68</v>
      </c>
    </row>
    <row r="8" spans="1:43" x14ac:dyDescent="0.25">
      <c r="A8" s="13" t="s">
        <v>55</v>
      </c>
      <c r="B8" s="13" t="s">
        <v>65</v>
      </c>
      <c r="C8" s="13">
        <v>2</v>
      </c>
      <c r="D8" s="13">
        <v>53</v>
      </c>
      <c r="E8" s="13">
        <v>42</v>
      </c>
      <c r="F8" s="13">
        <v>32</v>
      </c>
      <c r="G8" s="13">
        <f>E8+F8</f>
        <v>74</v>
      </c>
      <c r="H8" s="13">
        <v>57</v>
      </c>
      <c r="I8" s="13"/>
      <c r="J8" s="13"/>
      <c r="K8" s="13"/>
      <c r="L8" s="13">
        <v>1995</v>
      </c>
      <c r="M8" s="13">
        <v>7.5</v>
      </c>
      <c r="N8" s="13">
        <v>74</v>
      </c>
      <c r="O8" s="13">
        <v>205</v>
      </c>
      <c r="P8" s="13" t="s">
        <v>66</v>
      </c>
      <c r="Q8" s="13" t="s">
        <v>67</v>
      </c>
      <c r="R8" s="13">
        <v>0</v>
      </c>
      <c r="S8" s="13">
        <v>0</v>
      </c>
      <c r="T8" s="30">
        <f t="shared" si="0"/>
        <v>0.79</v>
      </c>
      <c r="U8" s="30">
        <f t="shared" si="1"/>
        <v>0.6</v>
      </c>
      <c r="V8" s="30">
        <f t="shared" si="2"/>
        <v>1.08</v>
      </c>
      <c r="W8" s="30">
        <f t="shared" si="3"/>
        <v>0.79</v>
      </c>
      <c r="X8" s="30">
        <f>VLOOKUP(N8,[1]PlayerC!$A$3:$B$30,2,FALSE)</f>
        <v>77</v>
      </c>
      <c r="Y8" s="30">
        <f>VLOOKUP(O8,[1]PlayerC!$C$3:$D$133,2,FALSE)</f>
        <v>73</v>
      </c>
      <c r="Z8" s="30">
        <f>VLOOKUP(R8,[2]PCharts!$R$3:$S$2003,2,FALSE)</f>
        <v>0</v>
      </c>
      <c r="AA8" s="30">
        <f>VLOOKUP(A8,PCharts!$T$3:$U$25,2,FALSE)</f>
        <v>0.9</v>
      </c>
      <c r="AB8" s="30">
        <f>ROUND((PFormulas!$F$2*AF8)+(PFormulas!$F$3*(120-AD8)),0)</f>
        <v>60</v>
      </c>
      <c r="AC8" s="30">
        <f>ROUND((PFormulas!$F$7*AF8)+(PFormulas!$F$9*AB8)+(PFormulas!$F$8*AD8),0)</f>
        <v>57</v>
      </c>
      <c r="AD8" s="30">
        <f>VLOOKUP(V8,PCharts!$I$3:$J$651,2,FALSE)</f>
        <v>70</v>
      </c>
      <c r="AE8" s="30">
        <f>ROUND((PFormulas!$B$29*AK8)+(PFormulas!$B$30*AI8)+(PFormulas!$B$31*AL8)+(PFormulas!$B$32*AF8)+PFormulas!$B$33,0)</f>
        <v>78</v>
      </c>
      <c r="AF8" s="30">
        <f t="shared" si="4"/>
        <v>75</v>
      </c>
      <c r="AG8" s="30">
        <f>ROUND((AK8*PFormulas!$F$40)+(AL8*PFormulas!$F$41)+(AH8*PFormulas!$F$42),0)</f>
        <v>79</v>
      </c>
      <c r="AH8" s="30">
        <f>VLOOKUP(D8,PCharts!$G$3:$H$83,2,FALSE)</f>
        <v>93</v>
      </c>
      <c r="AI8" s="30">
        <f>ROUND((AK8*PFormulas!$F$18)+(AL8*PFormulas!$F$17),0)</f>
        <v>70</v>
      </c>
      <c r="AJ8" s="30">
        <f>IF(C8&gt;7,25,IF(C8=1,IF(ROUND((PFormulas!$F$35*AK8)+(PFormulas!$F$36*AF8),0)&lt;50,50,ROUND((PFormulas!$F$35*AK8)+(PFormulas!$F$36*AF8),0)),ROUND((PFormulas!$F$35*AK8)+(PFormulas!$F$36*AF8),0)))</f>
        <v>61</v>
      </c>
      <c r="AK8" s="30">
        <f>ROUND(IF(C8&gt;7,ROUND(VLOOKUP(U8,PCharts!$K$3:$L$153,2,FALSE)*AA8,0)*PFormulas!$B$8,ROUND(VLOOKUP(U8,PCharts!$K$3:$L$153,2,FALSE)*AA8,0)),0)</f>
        <v>56</v>
      </c>
      <c r="AL8" s="30">
        <f>ROUND(IF(C8&gt;7,ROUND(VLOOKUP(T8,PCharts!$M$3:$N$133,2,FALSE)*AA8,0)*PFormulas!$B$9,ROUND(VLOOKUP(T8,PCharts!$M$3:$N$133,2,FALSE)*AA8,0)),0)</f>
        <v>72</v>
      </c>
      <c r="AM8" s="30">
        <f>ROUND(IF(C8&gt;7,ROUND((PFormulas!$F$30*Z8)+(PFormulas!$F$31*AB8)+(PFormulas!$F$32*AI8),0)*PFormulas!$B$13,ROUND((PFormulas!$F$30*Z8)+(PFormulas!$F$31*AB8)+(PFormulas!$F$32*AI8),0)+PFormulas!$B$14),0)</f>
        <v>58</v>
      </c>
      <c r="AN8" s="30">
        <f>ROUND((PFormulas!$F$46*AL8),0)</f>
        <v>76</v>
      </c>
      <c r="AO8" s="30">
        <f>VLOOKUP(2016-L8,PCharts!$O$3:$P$32,2,FALSE)</f>
        <v>54</v>
      </c>
      <c r="AP8" s="30">
        <f t="shared" si="5"/>
        <v>54</v>
      </c>
      <c r="AQ8" s="30">
        <f t="shared" si="6"/>
        <v>65</v>
      </c>
    </row>
    <row r="9" spans="1:43" x14ac:dyDescent="0.25">
      <c r="A9" s="13" t="s">
        <v>51</v>
      </c>
      <c r="B9" s="13" t="s">
        <v>68</v>
      </c>
      <c r="C9" s="13">
        <v>1</v>
      </c>
      <c r="D9" s="13">
        <v>68</v>
      </c>
      <c r="E9" s="13">
        <v>50</v>
      </c>
      <c r="F9" s="13">
        <v>48</v>
      </c>
      <c r="G9" s="13">
        <v>98</v>
      </c>
      <c r="H9" s="13">
        <v>40</v>
      </c>
      <c r="I9" s="13"/>
      <c r="J9" s="13"/>
      <c r="K9" s="13"/>
      <c r="L9" s="13">
        <v>1996</v>
      </c>
      <c r="M9" s="13">
        <v>7.5</v>
      </c>
      <c r="N9" s="13">
        <v>75</v>
      </c>
      <c r="O9" s="13">
        <v>227</v>
      </c>
      <c r="P9" s="13" t="s">
        <v>69</v>
      </c>
      <c r="Q9" s="35" t="s">
        <v>70</v>
      </c>
      <c r="R9" s="13">
        <v>0</v>
      </c>
      <c r="S9" s="13">
        <v>0</v>
      </c>
      <c r="T9" s="30">
        <f t="shared" si="0"/>
        <v>0.74</v>
      </c>
      <c r="U9" s="30">
        <f t="shared" si="1"/>
        <v>0.71</v>
      </c>
      <c r="V9" s="30">
        <f t="shared" si="2"/>
        <v>0.59</v>
      </c>
      <c r="W9" s="30">
        <f t="shared" si="3"/>
        <v>0.74</v>
      </c>
      <c r="X9" s="30">
        <f>VLOOKUP(N9,[1]PlayerC!$A$3:$B$30,2,FALSE)</f>
        <v>79</v>
      </c>
      <c r="Y9" s="30">
        <f>VLOOKUP(O9,[1]PlayerC!$C$3:$D$133,2,FALSE)</f>
        <v>85</v>
      </c>
      <c r="Z9" s="30">
        <f>VLOOKUP(R9,[2]PCharts!$R$3:$S$2003,2,FALSE)</f>
        <v>0</v>
      </c>
      <c r="AA9" s="30">
        <f>VLOOKUP(A9,PCharts!$T$3:$U$25,2,FALSE)</f>
        <v>0.9</v>
      </c>
      <c r="AB9" s="30">
        <f>ROUND((PFormulas!$F$2*AF9)+(PFormulas!$F$3*(120-AD9)),0)</f>
        <v>60</v>
      </c>
      <c r="AC9" s="30">
        <f>ROUND((PFormulas!$F$7*AF9)+(PFormulas!$F$9*AB9)+(PFormulas!$F$8*AD9),0)</f>
        <v>59</v>
      </c>
      <c r="AD9" s="30">
        <f>VLOOKUP(V9,PCharts!$I$3:$J$651,2,FALSE)</f>
        <v>83</v>
      </c>
      <c r="AE9" s="30">
        <f>ROUND((PFormulas!$B$29*AK9)+(PFormulas!$B$30*AI9)+(PFormulas!$B$31*AL9)+(PFormulas!$B$32*AF9)+PFormulas!$B$33,0)</f>
        <v>77</v>
      </c>
      <c r="AF9" s="30">
        <f t="shared" si="4"/>
        <v>82</v>
      </c>
      <c r="AG9" s="30">
        <f>ROUND((AK9*PFormulas!$F$40)+(AL9*PFormulas!$F$41)+(AH9*PFormulas!$F$42),0)</f>
        <v>81</v>
      </c>
      <c r="AH9" s="30">
        <f>VLOOKUP(D9,PCharts!$G$3:$H$83,2,FALSE)</f>
        <v>95</v>
      </c>
      <c r="AI9" s="30">
        <f>ROUND((AK9*PFormulas!$F$18)+(AL9*PFormulas!$F$17),0)</f>
        <v>73</v>
      </c>
      <c r="AJ9" s="30">
        <f>IF(C9&gt;7,25,IF(C9=1,IF(ROUND((PFormulas!$F$35*AK9)+(PFormulas!$F$36*AF9),0)&lt;50,50,ROUND((PFormulas!$F$35*AK9)+(PFormulas!$F$36*AF9),0)),ROUND((PFormulas!$F$35*AK9)+(PFormulas!$F$36*AF9),0)))</f>
        <v>67</v>
      </c>
      <c r="AK9" s="30">
        <f>ROUND(IF(C9&gt;7,ROUND(VLOOKUP(U9,PCharts!$K$3:$L$153,2,FALSE)*AA9,0)*PFormulas!$B$8,ROUND(VLOOKUP(U9,PCharts!$K$3:$L$153,2,FALSE)*AA9,0)),0)</f>
        <v>62</v>
      </c>
      <c r="AL9" s="30">
        <f>ROUND(IF(C9&gt;7,ROUND(VLOOKUP(T9,PCharts!$M$3:$N$133,2,FALSE)*AA9,0)*PFormulas!$B$9,ROUND(VLOOKUP(T9,PCharts!$M$3:$N$133,2,FALSE)*AA9,0)),0)</f>
        <v>70</v>
      </c>
      <c r="AM9" s="30">
        <f>ROUND(IF(C9&gt;7,ROUND((PFormulas!$F$30*Z9)+(PFormulas!$F$31*AB9)+(PFormulas!$F$32*AI9),0)*PFormulas!$B$13,ROUND((PFormulas!$F$30*Z9)+(PFormulas!$F$31*AB9)+(PFormulas!$F$32*AI9),0)+PFormulas!$B$14),0)</f>
        <v>59</v>
      </c>
      <c r="AN9" s="30">
        <f>ROUND((PFormulas!$F$46*AL9),0)</f>
        <v>74</v>
      </c>
      <c r="AO9" s="30">
        <f>VLOOKUP(2016-L9,PCharts!$O$3:$P$32,2,FALSE)</f>
        <v>50</v>
      </c>
      <c r="AP9" s="30">
        <f t="shared" si="5"/>
        <v>50</v>
      </c>
      <c r="AQ9" s="30">
        <f t="shared" si="6"/>
        <v>67</v>
      </c>
    </row>
    <row r="10" spans="1:43" x14ac:dyDescent="0.25">
      <c r="A10" s="13" t="s">
        <v>51</v>
      </c>
      <c r="B10" s="13" t="s">
        <v>71</v>
      </c>
      <c r="C10" s="13">
        <v>3</v>
      </c>
      <c r="D10" s="13">
        <v>59</v>
      </c>
      <c r="E10" s="13">
        <v>51</v>
      </c>
      <c r="F10" s="13">
        <v>55</v>
      </c>
      <c r="G10" s="13">
        <f>E10+F10</f>
        <v>106</v>
      </c>
      <c r="H10" s="13">
        <v>50</v>
      </c>
      <c r="I10" s="13"/>
      <c r="J10" s="13"/>
      <c r="K10" s="13"/>
      <c r="L10" s="13">
        <v>1996</v>
      </c>
      <c r="M10" s="13">
        <v>7</v>
      </c>
      <c r="N10" s="13">
        <v>70</v>
      </c>
      <c r="O10" s="13">
        <v>178</v>
      </c>
      <c r="P10" s="13" t="s">
        <v>72</v>
      </c>
      <c r="Q10" s="13" t="s">
        <v>73</v>
      </c>
      <c r="R10" s="13">
        <v>0</v>
      </c>
      <c r="S10" s="13">
        <v>0</v>
      </c>
      <c r="T10" s="30">
        <f t="shared" si="0"/>
        <v>0.86</v>
      </c>
      <c r="U10" s="30">
        <f t="shared" si="1"/>
        <v>0.93</v>
      </c>
      <c r="V10" s="30">
        <f t="shared" si="2"/>
        <v>0.85</v>
      </c>
      <c r="W10" s="30">
        <f t="shared" si="3"/>
        <v>0.86</v>
      </c>
      <c r="X10" s="30">
        <f>VLOOKUP(N10,[1]PlayerC!$A$3:$B$30,2,FALSE)</f>
        <v>69</v>
      </c>
      <c r="Y10" s="30">
        <f>VLOOKUP(O10,[1]PlayerC!$C$3:$D$133,2,FALSE)</f>
        <v>55</v>
      </c>
      <c r="Z10" s="30">
        <f>VLOOKUP(R10,[2]PCharts!$R$3:$S$2003,2,FALSE)</f>
        <v>0</v>
      </c>
      <c r="AA10" s="30">
        <f>VLOOKUP(A10,PCharts!$T$3:$U$25,2,FALSE)</f>
        <v>0.9</v>
      </c>
      <c r="AB10" s="30">
        <f>ROUND((PFormulas!$F$2*AF10)+(PFormulas!$F$3*(120-AD10)),0)</f>
        <v>50</v>
      </c>
      <c r="AC10" s="30">
        <f>ROUND((PFormulas!$F$7*AF10)+(PFormulas!$F$9*AB10)+(PFormulas!$F$8*AD10),0)</f>
        <v>43</v>
      </c>
      <c r="AD10" s="30">
        <f>VLOOKUP(V10,PCharts!$I$3:$J$651,2,FALSE)</f>
        <v>76</v>
      </c>
      <c r="AE10" s="30">
        <f>ROUND((PFormulas!$B$29*AK10)+(PFormulas!$B$30*AI10)+(PFormulas!$B$31*AL10)+(PFormulas!$B$32*AF10)+PFormulas!$B$33,0)</f>
        <v>84</v>
      </c>
      <c r="AF10" s="30">
        <f t="shared" si="4"/>
        <v>62</v>
      </c>
      <c r="AG10" s="30">
        <f>ROUND((AK10*PFormulas!$F$40)+(AL10*PFormulas!$F$41)+(AH10*PFormulas!$F$42),0)</f>
        <v>83</v>
      </c>
      <c r="AH10" s="30">
        <f>VLOOKUP(D10,PCharts!$G$3:$H$83,2,FALSE)</f>
        <v>95</v>
      </c>
      <c r="AI10" s="30">
        <f>ROUND((AK10*PFormulas!$F$18)+(AL10*PFormulas!$F$17),0)</f>
        <v>78</v>
      </c>
      <c r="AJ10" s="30">
        <f>IF(C10&gt;7,25,IF(C10=1,IF(ROUND((PFormulas!$F$35*AK10)+(PFormulas!$F$36*AF10),0)&lt;50,50,ROUND((PFormulas!$F$35*AK10)+(PFormulas!$F$36*AF10),0)),ROUND((PFormulas!$F$35*AK10)+(PFormulas!$F$36*AF10),0)))</f>
        <v>68</v>
      </c>
      <c r="AK10" s="30">
        <f>ROUND(IF(C10&gt;7,ROUND(VLOOKUP(U10,PCharts!$K$3:$L$153,2,FALSE)*AA10,0)*PFormulas!$B$8,ROUND(VLOOKUP(U10,PCharts!$K$3:$L$153,2,FALSE)*AA10,0)),0)</f>
        <v>70</v>
      </c>
      <c r="AL10" s="30">
        <f>ROUND(IF(C10&gt;7,ROUND(VLOOKUP(T10,PCharts!$M$3:$N$133,2,FALSE)*AA10,0)*PFormulas!$B$9,ROUND(VLOOKUP(T10,PCharts!$M$3:$N$133,2,FALSE)*AA10,0)),0)</f>
        <v>72</v>
      </c>
      <c r="AM10" s="30">
        <f>ROUND(IF(C10&gt;7,ROUND((PFormulas!$F$30*Z10)+(PFormulas!$F$31*AB10)+(PFormulas!$F$32*AI10),0)*PFormulas!$B$13,ROUND((PFormulas!$F$30*Z10)+(PFormulas!$F$31*AB10)+(PFormulas!$F$32*AI10),0)+PFormulas!$B$14),0)</f>
        <v>54</v>
      </c>
      <c r="AN10" s="30">
        <f>ROUND((PFormulas!$F$46*AL10),0)</f>
        <v>76</v>
      </c>
      <c r="AO10" s="30">
        <f>VLOOKUP(2016-L10,PCharts!$O$3:$P$32,2,FALSE)</f>
        <v>50</v>
      </c>
      <c r="AP10" s="30">
        <f t="shared" si="5"/>
        <v>50</v>
      </c>
      <c r="AQ10" s="30">
        <f t="shared" si="6"/>
        <v>68</v>
      </c>
    </row>
    <row r="11" spans="1:43" x14ac:dyDescent="0.25">
      <c r="A11" s="13" t="s">
        <v>74</v>
      </c>
      <c r="B11" s="13" t="s">
        <v>75</v>
      </c>
      <c r="C11" s="13">
        <v>2</v>
      </c>
      <c r="D11" s="13">
        <v>48</v>
      </c>
      <c r="E11" s="13">
        <v>25</v>
      </c>
      <c r="F11" s="13">
        <v>15</v>
      </c>
      <c r="G11" s="13">
        <v>40</v>
      </c>
      <c r="H11" s="13">
        <v>20</v>
      </c>
      <c r="I11" s="13">
        <v>1</v>
      </c>
      <c r="J11" s="13">
        <v>21</v>
      </c>
      <c r="K11" s="13">
        <v>8</v>
      </c>
      <c r="L11" s="13">
        <v>1995</v>
      </c>
      <c r="M11" s="13">
        <v>6.5</v>
      </c>
      <c r="N11" s="13">
        <v>74</v>
      </c>
      <c r="O11" s="13">
        <v>179</v>
      </c>
      <c r="P11" s="13" t="s">
        <v>76</v>
      </c>
      <c r="Q11" s="35" t="s">
        <v>77</v>
      </c>
      <c r="R11" s="13">
        <v>0</v>
      </c>
      <c r="S11" s="13">
        <v>0</v>
      </c>
      <c r="T11" s="30">
        <f t="shared" si="0"/>
        <v>0.52</v>
      </c>
      <c r="U11" s="30">
        <f t="shared" si="1"/>
        <v>0.31</v>
      </c>
      <c r="V11" s="30">
        <f t="shared" si="2"/>
        <v>0.42</v>
      </c>
      <c r="W11" s="30">
        <f t="shared" si="3"/>
        <v>0.52</v>
      </c>
      <c r="X11" s="30">
        <f>VLOOKUP(N11,[1]PlayerC!$A$3:$B$30,2,FALSE)</f>
        <v>77</v>
      </c>
      <c r="Y11" s="30">
        <f>VLOOKUP(O11,[1]PlayerC!$C$3:$D$133,2,FALSE)</f>
        <v>55</v>
      </c>
      <c r="Z11" s="30">
        <f>VLOOKUP(R11,[2]PCharts!$R$3:$S$2003,2,FALSE)</f>
        <v>0</v>
      </c>
      <c r="AA11" s="30">
        <f>VLOOKUP(A11,PCharts!$T$3:$U$25,2,FALSE)</f>
        <v>0.95</v>
      </c>
      <c r="AB11" s="30">
        <f>ROUND((PFormulas!$F$2*AF11)+(PFormulas!$F$3*(120-AD11)),0)</f>
        <v>50</v>
      </c>
      <c r="AC11" s="30">
        <f>ROUND((PFormulas!$F$7*AF11)+(PFormulas!$F$9*AB11)+(PFormulas!$F$8*AD11),0)</f>
        <v>44</v>
      </c>
      <c r="AD11" s="30">
        <f>VLOOKUP(V11,PCharts!$I$3:$J$651,2,FALSE)</f>
        <v>87</v>
      </c>
      <c r="AE11" s="30">
        <f>ROUND((PFormulas!$B$29*AK11)+(PFormulas!$B$30*AI11)+(PFormulas!$B$31*AL11)+(PFormulas!$B$32*AF11)+PFormulas!$B$33,0)</f>
        <v>80</v>
      </c>
      <c r="AF11" s="30">
        <f t="shared" si="4"/>
        <v>66</v>
      </c>
      <c r="AG11" s="30">
        <f>ROUND((AK11*PFormulas!$F$40)+(AL11*PFormulas!$F$41)+(AH11*PFormulas!$F$42),0)</f>
        <v>75</v>
      </c>
      <c r="AH11" s="30">
        <f>VLOOKUP(D11,PCharts!$G$3:$H$83,2,FALSE)</f>
        <v>88</v>
      </c>
      <c r="AI11" s="30">
        <f>ROUND((AK11*PFormulas!$F$18)+(AL11*PFormulas!$F$17),0)</f>
        <v>68</v>
      </c>
      <c r="AJ11" s="30">
        <f>IF(C11&gt;7,25,IF(C11=1,IF(ROUND((PFormulas!$F$35*AK11)+(PFormulas!$F$36*AF11),0)&lt;50,50,ROUND((PFormulas!$F$35*AK11)+(PFormulas!$F$36*AF11),0)),ROUND((PFormulas!$F$35*AK11)+(PFormulas!$F$36*AF11),0)))</f>
        <v>57</v>
      </c>
      <c r="AK11" s="30">
        <f>ROUND(IF(C11&gt;7,ROUND(VLOOKUP(U11,PCharts!$K$3:$L$153,2,FALSE)*AA11,0)*PFormulas!$B$8,ROUND(VLOOKUP(U11,PCharts!$K$3:$L$153,2,FALSE)*AA11,0)),0)</f>
        <v>54</v>
      </c>
      <c r="AL11" s="30">
        <f>ROUND(IF(C11&gt;7,ROUND(VLOOKUP(T11,PCharts!$M$3:$N$133,2,FALSE)*AA11,0)*PFormulas!$B$9,ROUND(VLOOKUP(T11,PCharts!$M$3:$N$133,2,FALSE)*AA11,0)),0)</f>
        <v>69</v>
      </c>
      <c r="AM11" s="30">
        <f>ROUND(IF(C11&gt;7,ROUND((PFormulas!$F$30*Z11)+(PFormulas!$F$31*AB11)+(PFormulas!$F$32*AI11),0)*PFormulas!$B$13,ROUND((PFormulas!$F$30*Z11)+(PFormulas!$F$31*AB11)+(PFormulas!$F$32*AI11),0)+PFormulas!$B$14),0)</f>
        <v>51</v>
      </c>
      <c r="AN11" s="30">
        <f>ROUND((PFormulas!$F$46*AL11),0)</f>
        <v>72</v>
      </c>
      <c r="AO11" s="30">
        <f>VLOOKUP(2016-L11,PCharts!$O$3:$P$32,2,FALSE)</f>
        <v>54</v>
      </c>
      <c r="AP11" s="30">
        <f t="shared" si="5"/>
        <v>54</v>
      </c>
      <c r="AQ11" s="30">
        <f t="shared" si="6"/>
        <v>61</v>
      </c>
    </row>
    <row r="12" spans="1:43" x14ac:dyDescent="0.25">
      <c r="A12" s="13" t="s">
        <v>78</v>
      </c>
      <c r="B12" s="13" t="s">
        <v>79</v>
      </c>
      <c r="C12" s="13">
        <v>1</v>
      </c>
      <c r="D12" s="13">
        <v>36</v>
      </c>
      <c r="E12" s="13">
        <v>24</v>
      </c>
      <c r="F12" s="13">
        <v>22</v>
      </c>
      <c r="G12" s="13">
        <v>46</v>
      </c>
      <c r="H12" s="13">
        <v>6</v>
      </c>
      <c r="I12" s="13">
        <v>16</v>
      </c>
      <c r="J12" s="13">
        <v>17</v>
      </c>
      <c r="K12" s="13">
        <v>9</v>
      </c>
      <c r="L12" s="13">
        <v>1997</v>
      </c>
      <c r="M12" s="13"/>
      <c r="N12" s="13">
        <v>74</v>
      </c>
      <c r="O12" s="13">
        <v>194</v>
      </c>
      <c r="P12" s="13" t="s">
        <v>53</v>
      </c>
      <c r="Q12" s="13" t="s">
        <v>80</v>
      </c>
      <c r="R12" s="13">
        <v>0</v>
      </c>
      <c r="S12" s="13">
        <v>0</v>
      </c>
      <c r="T12" s="30">
        <f t="shared" si="0"/>
        <v>0.67</v>
      </c>
      <c r="U12" s="30">
        <f t="shared" si="1"/>
        <v>0.61</v>
      </c>
      <c r="V12" s="30">
        <f t="shared" si="2"/>
        <v>0.17</v>
      </c>
      <c r="W12" s="30">
        <f t="shared" si="3"/>
        <v>0.67</v>
      </c>
      <c r="X12" s="30">
        <f>VLOOKUP(N12,[1]PlayerC!$A$3:$B$30,2,FALSE)</f>
        <v>77</v>
      </c>
      <c r="Y12" s="30">
        <f>VLOOKUP(O12,[1]PlayerC!$C$3:$D$133,2,FALSE)</f>
        <v>64</v>
      </c>
      <c r="Z12" s="30">
        <f>VLOOKUP(R12,[2]PCharts!$R$3:$S$2003,2,FALSE)</f>
        <v>0</v>
      </c>
      <c r="AA12" s="30">
        <f>VLOOKUP(A12,PCharts!$T$3:$U$25,2,FALSE)</f>
        <v>0.98</v>
      </c>
      <c r="AB12" s="30">
        <f>ROUND((PFormulas!$F$2*AF12)+(PFormulas!$F$3*(120-AD12)),0)</f>
        <v>50</v>
      </c>
      <c r="AC12" s="30">
        <f>ROUND((PFormulas!$F$7*AF12)+(PFormulas!$F$9*AB12)+(PFormulas!$F$8*AD12),0)</f>
        <v>46</v>
      </c>
      <c r="AD12" s="30">
        <f>VLOOKUP(V12,PCharts!$I$3:$J$651,2,FALSE)</f>
        <v>94</v>
      </c>
      <c r="AE12" s="30">
        <f>ROUND((PFormulas!$B$29*AK12)+(PFormulas!$B$30*AI12)+(PFormulas!$B$31*AL12)+(PFormulas!$B$32*AF12)+PFormulas!$B$33,0)</f>
        <v>80</v>
      </c>
      <c r="AF12" s="30">
        <f t="shared" si="4"/>
        <v>71</v>
      </c>
      <c r="AG12" s="30">
        <f>ROUND((AK12*PFormulas!$F$40)+(AL12*PFormulas!$F$41)+(AH12*PFormulas!$F$42),0)</f>
        <v>72</v>
      </c>
      <c r="AH12" s="30">
        <f>VLOOKUP(D12,PCharts!$G$3:$H$83,2,FALSE)</f>
        <v>76</v>
      </c>
      <c r="AI12" s="30">
        <f>ROUND((AK12*PFormulas!$F$18)+(AL12*PFormulas!$F$17),0)</f>
        <v>75</v>
      </c>
      <c r="AJ12" s="30">
        <f>IF(C12&gt;7,25,IF(C12=1,IF(ROUND((PFormulas!$F$35*AK12)+(PFormulas!$F$36*AF12),0)&lt;50,50,ROUND((PFormulas!$F$35*AK12)+(PFormulas!$F$36*AF12),0)),ROUND((PFormulas!$F$35*AK12)+(PFormulas!$F$36*AF12),0)))</f>
        <v>64</v>
      </c>
      <c r="AK12" s="30">
        <f>ROUND(IF(C12&gt;7,ROUND(VLOOKUP(U12,PCharts!$K$3:$L$153,2,FALSE)*AA12,0)*PFormulas!$B$8,ROUND(VLOOKUP(U12,PCharts!$K$3:$L$153,2,FALSE)*AA12,0)),0)</f>
        <v>61</v>
      </c>
      <c r="AL12" s="30">
        <f>ROUND(IF(C12&gt;7,ROUND(VLOOKUP(T12,PCharts!$M$3:$N$133,2,FALSE)*AA12,0)*PFormulas!$B$9,ROUND(VLOOKUP(T12,PCharts!$M$3:$N$133,2,FALSE)*AA12,0)),0)</f>
        <v>75</v>
      </c>
      <c r="AM12" s="30">
        <f>ROUND(IF(C12&gt;7,ROUND((PFormulas!$F$30*Z12)+(PFormulas!$F$31*AB12)+(PFormulas!$F$32*AI12),0)*PFormulas!$B$13,ROUND((PFormulas!$F$30*Z12)+(PFormulas!$F$31*AB12)+(PFormulas!$F$32*AI12),0)+PFormulas!$B$14),0)</f>
        <v>54</v>
      </c>
      <c r="AN12" s="30">
        <f>ROUND((PFormulas!$F$46*AL12),0)</f>
        <v>79</v>
      </c>
      <c r="AO12" s="30">
        <f>VLOOKUP(2016-L12,PCharts!$O$3:$P$32,2,FALSE)</f>
        <v>46</v>
      </c>
      <c r="AP12" s="30">
        <f t="shared" si="5"/>
        <v>46</v>
      </c>
      <c r="AQ12" s="30">
        <f t="shared" si="6"/>
        <v>66</v>
      </c>
    </row>
    <row r="13" spans="1:43" x14ac:dyDescent="0.25">
      <c r="A13" s="13" t="s">
        <v>51</v>
      </c>
      <c r="B13" s="13" t="s">
        <v>81</v>
      </c>
      <c r="C13" s="13">
        <v>3</v>
      </c>
      <c r="D13" s="13">
        <v>56</v>
      </c>
      <c r="E13" s="13">
        <v>37</v>
      </c>
      <c r="F13" s="13">
        <v>74</v>
      </c>
      <c r="G13" s="13">
        <f>E13+F13</f>
        <v>111</v>
      </c>
      <c r="H13" s="13">
        <v>44</v>
      </c>
      <c r="I13" s="13"/>
      <c r="J13" s="13"/>
      <c r="K13" s="13"/>
      <c r="L13" s="13">
        <v>1997</v>
      </c>
      <c r="M13" s="13">
        <v>10</v>
      </c>
      <c r="N13" s="13">
        <v>75</v>
      </c>
      <c r="O13" s="13">
        <v>194</v>
      </c>
      <c r="P13" s="13" t="s">
        <v>82</v>
      </c>
      <c r="Q13" s="13" t="s">
        <v>83</v>
      </c>
      <c r="R13" s="13">
        <v>0</v>
      </c>
      <c r="S13" s="13">
        <v>0</v>
      </c>
      <c r="T13" s="30">
        <f t="shared" si="0"/>
        <v>0.66</v>
      </c>
      <c r="U13" s="30">
        <f t="shared" si="1"/>
        <v>1.32</v>
      </c>
      <c r="V13" s="30">
        <f t="shared" si="2"/>
        <v>0.79</v>
      </c>
      <c r="W13" s="30">
        <f t="shared" si="3"/>
        <v>0.66</v>
      </c>
      <c r="X13" s="30">
        <f>VLOOKUP(N13,[1]PlayerC!$A$3:$B$30,2,FALSE)</f>
        <v>79</v>
      </c>
      <c r="Y13" s="30">
        <f>VLOOKUP(O13,[1]PlayerC!$C$3:$D$133,2,FALSE)</f>
        <v>64</v>
      </c>
      <c r="Z13" s="30">
        <f>VLOOKUP(R13,[2]PCharts!$R$3:$S$2003,2,FALSE)</f>
        <v>0</v>
      </c>
      <c r="AA13" s="30">
        <f>VLOOKUP(A13,PCharts!$T$3:$U$25,2,FALSE)</f>
        <v>0.9</v>
      </c>
      <c r="AB13" s="30">
        <f>ROUND((PFormulas!$F$2*AF13)+(PFormulas!$F$3*(120-AD13)),0)</f>
        <v>56</v>
      </c>
      <c r="AC13" s="30">
        <f>ROUND((PFormulas!$F$7*AF13)+(PFormulas!$F$9*AB13)+(PFormulas!$F$8*AD13),0)</f>
        <v>52</v>
      </c>
      <c r="AD13" s="30">
        <f>VLOOKUP(V13,PCharts!$I$3:$J$651,2,FALSE)</f>
        <v>78</v>
      </c>
      <c r="AE13" s="30">
        <f>ROUND((PFormulas!$B$29*AK13)+(PFormulas!$B$30*AI13)+(PFormulas!$B$31*AL13)+(PFormulas!$B$32*AF13)+PFormulas!$B$33,0)</f>
        <v>82</v>
      </c>
      <c r="AF13" s="30">
        <f t="shared" si="4"/>
        <v>72</v>
      </c>
      <c r="AG13" s="30">
        <f>ROUND((AK13*PFormulas!$F$40)+(AL13*PFormulas!$F$41)+(AH13*PFormulas!$F$42),0)</f>
        <v>84</v>
      </c>
      <c r="AH13" s="30">
        <f>VLOOKUP(D13,PCharts!$G$3:$H$83,2,FALSE)</f>
        <v>95</v>
      </c>
      <c r="AI13" s="30">
        <f>ROUND((AK13*PFormulas!$F$18)+(AL13*PFormulas!$F$17),0)</f>
        <v>80</v>
      </c>
      <c r="AJ13" s="30">
        <f>IF(C13&gt;7,25,IF(C13=1,IF(ROUND((PFormulas!$F$35*AK13)+(PFormulas!$F$36*AF13),0)&lt;50,50,ROUND((PFormulas!$F$35*AK13)+(PFormulas!$F$36*AF13),0)),ROUND((PFormulas!$F$35*AK13)+(PFormulas!$F$36*AF13),0)))</f>
        <v>76</v>
      </c>
      <c r="AK13" s="30">
        <f>ROUND(IF(C13&gt;7,ROUND(VLOOKUP(U13,PCharts!$K$3:$L$153,2,FALSE)*AA13,0)*PFormulas!$B$8,ROUND(VLOOKUP(U13,PCharts!$K$3:$L$153,2,FALSE)*AA13,0)),0)</f>
        <v>77</v>
      </c>
      <c r="AL13" s="30">
        <f>ROUND(IF(C13&gt;7,ROUND(VLOOKUP(T13,PCharts!$M$3:$N$133,2,FALSE)*AA13,0)*PFormulas!$B$9,ROUND(VLOOKUP(T13,PCharts!$M$3:$N$133,2,FALSE)*AA13,0)),0)</f>
        <v>69</v>
      </c>
      <c r="AM13" s="30">
        <f>ROUND(IF(C13&gt;7,ROUND((PFormulas!$F$30*Z13)+(PFormulas!$F$31*AB13)+(PFormulas!$F$32*AI13),0)*PFormulas!$B$13,ROUND((PFormulas!$F$30*Z13)+(PFormulas!$F$31*AB13)+(PFormulas!$F$32*AI13),0)+PFormulas!$B$14),0)</f>
        <v>59</v>
      </c>
      <c r="AN13" s="30">
        <f>ROUND((PFormulas!$F$46*AL13),0)</f>
        <v>72</v>
      </c>
      <c r="AO13" s="30">
        <f>VLOOKUP(2016-L13,PCharts!$O$3:$P$32,2,FALSE)</f>
        <v>46</v>
      </c>
      <c r="AP13" s="30">
        <f t="shared" si="5"/>
        <v>46</v>
      </c>
      <c r="AQ13" s="30">
        <f t="shared" si="6"/>
        <v>71</v>
      </c>
    </row>
    <row r="14" spans="1:43" x14ac:dyDescent="0.25">
      <c r="A14" s="13" t="s">
        <v>51</v>
      </c>
      <c r="B14" s="13" t="s">
        <v>84</v>
      </c>
      <c r="C14" s="13">
        <v>5</v>
      </c>
      <c r="D14" s="13">
        <v>57</v>
      </c>
      <c r="E14" s="13">
        <v>39</v>
      </c>
      <c r="F14" s="13">
        <v>77</v>
      </c>
      <c r="G14" s="13">
        <f>E14+F14</f>
        <v>116</v>
      </c>
      <c r="H14" s="13">
        <v>66</v>
      </c>
      <c r="I14" s="13"/>
      <c r="J14" s="13"/>
      <c r="K14" s="13"/>
      <c r="L14" s="13">
        <v>1997</v>
      </c>
      <c r="M14" s="13">
        <v>10</v>
      </c>
      <c r="N14" s="13">
        <v>71</v>
      </c>
      <c r="O14" s="13">
        <v>163</v>
      </c>
      <c r="P14" s="13" t="s">
        <v>85</v>
      </c>
      <c r="Q14" s="13" t="s">
        <v>86</v>
      </c>
      <c r="R14" s="13">
        <v>0</v>
      </c>
      <c r="S14" s="13">
        <v>0</v>
      </c>
      <c r="T14" s="30">
        <f t="shared" si="0"/>
        <v>0.68</v>
      </c>
      <c r="U14" s="30">
        <f t="shared" si="1"/>
        <v>1.35</v>
      </c>
      <c r="V14" s="30">
        <f t="shared" si="2"/>
        <v>1.1599999999999999</v>
      </c>
      <c r="W14" s="30">
        <f t="shared" si="3"/>
        <v>0.68</v>
      </c>
      <c r="X14" s="30">
        <f>VLOOKUP(N14,[1]PlayerC!$A$3:$B$30,2,FALSE)</f>
        <v>71</v>
      </c>
      <c r="Y14" s="30">
        <f>VLOOKUP(O14,[1]PlayerC!$C$3:$D$133,2,FALSE)</f>
        <v>46</v>
      </c>
      <c r="Z14" s="30">
        <f>VLOOKUP(R14,[2]PCharts!$R$3:$S$2003,2,FALSE)</f>
        <v>0</v>
      </c>
      <c r="AA14" s="30">
        <f>VLOOKUP(A14,PCharts!$T$3:$U$25,2,FALSE)</f>
        <v>0.9</v>
      </c>
      <c r="AB14" s="30">
        <f>ROUND((PFormulas!$F$2*AF14)+(PFormulas!$F$3*(120-AD14)),0)</f>
        <v>51</v>
      </c>
      <c r="AC14" s="30">
        <f>ROUND((PFormulas!$F$7*AF14)+(PFormulas!$F$9*AB14)+(PFormulas!$F$8*AD14),0)</f>
        <v>43</v>
      </c>
      <c r="AD14" s="30">
        <f>VLOOKUP(V14,PCharts!$I$3:$J$651,2,FALSE)</f>
        <v>68</v>
      </c>
      <c r="AE14" s="30">
        <f>ROUND((PFormulas!$B$29*AK14)+(PFormulas!$B$30*AI14)+(PFormulas!$B$31*AL14)+(PFormulas!$B$32*AF14)+PFormulas!$B$33,0)</f>
        <v>85</v>
      </c>
      <c r="AF14" s="30">
        <f t="shared" si="4"/>
        <v>59</v>
      </c>
      <c r="AG14" s="30">
        <f>ROUND((AK14*PFormulas!$F$40)+(AL14*PFormulas!$F$41)+(AH14*PFormulas!$F$42),0)</f>
        <v>84</v>
      </c>
      <c r="AH14" s="30">
        <f>VLOOKUP(D14,PCharts!$G$3:$H$83,2,FALSE)</f>
        <v>95</v>
      </c>
      <c r="AI14" s="30">
        <f>ROUND((AK14*PFormulas!$F$18)+(AL14*PFormulas!$F$17),0)</f>
        <v>80</v>
      </c>
      <c r="AJ14" s="30">
        <f>IF(C14&gt;7,25,IF(C14=1,IF(ROUND((PFormulas!$F$35*AK14)+(PFormulas!$F$36*AF14),0)&lt;50,50,ROUND((PFormulas!$F$35*AK14)+(PFormulas!$F$36*AF14),0)),ROUND((PFormulas!$F$35*AK14)+(PFormulas!$F$36*AF14),0)))</f>
        <v>73</v>
      </c>
      <c r="AK14" s="30">
        <f>ROUND(IF(C14&gt;7,ROUND(VLOOKUP(U14,PCharts!$K$3:$L$153,2,FALSE)*AA14,0)*PFormulas!$B$8,ROUND(VLOOKUP(U14,PCharts!$K$3:$L$153,2,FALSE)*AA14,0)),0)</f>
        <v>77</v>
      </c>
      <c r="AL14" s="30">
        <f>ROUND(IF(C14&gt;7,ROUND(VLOOKUP(T14,PCharts!$M$3:$N$133,2,FALSE)*AA14,0)*PFormulas!$B$9,ROUND(VLOOKUP(T14,PCharts!$M$3:$N$133,2,FALSE)*AA14,0)),0)</f>
        <v>69</v>
      </c>
      <c r="AM14" s="30">
        <f>ROUND(IF(C14&gt;7,ROUND((PFormulas!$F$30*Z14)+(PFormulas!$F$31*AB14)+(PFormulas!$F$32*AI14),0)*PFormulas!$B$13,ROUND((PFormulas!$F$30*Z14)+(PFormulas!$F$31*AB14)+(PFormulas!$F$32*AI14),0)+PFormulas!$B$14),0)</f>
        <v>56</v>
      </c>
      <c r="AN14" s="30">
        <f>ROUND((PFormulas!$F$46*AL14),0)</f>
        <v>72</v>
      </c>
      <c r="AO14" s="30">
        <f>VLOOKUP(2016-L14,PCharts!$O$3:$P$32,2,FALSE)</f>
        <v>46</v>
      </c>
      <c r="AP14" s="30">
        <f t="shared" si="5"/>
        <v>46</v>
      </c>
      <c r="AQ14" s="30">
        <f t="shared" si="6"/>
        <v>69</v>
      </c>
    </row>
    <row r="15" spans="1:43" x14ac:dyDescent="0.25">
      <c r="A15" s="13" t="s">
        <v>51</v>
      </c>
      <c r="B15" s="13" t="s">
        <v>87</v>
      </c>
      <c r="C15" s="13">
        <v>5</v>
      </c>
      <c r="D15" s="13">
        <v>31</v>
      </c>
      <c r="E15" s="13">
        <v>21</v>
      </c>
      <c r="F15" s="13">
        <v>33</v>
      </c>
      <c r="G15" s="13">
        <f>E15+F15</f>
        <v>54</v>
      </c>
      <c r="H15" s="13">
        <v>21</v>
      </c>
      <c r="I15" s="13"/>
      <c r="J15" s="13"/>
      <c r="K15" s="13"/>
      <c r="L15" s="13">
        <v>1997</v>
      </c>
      <c r="M15" s="13">
        <v>9</v>
      </c>
      <c r="N15" s="13">
        <v>71</v>
      </c>
      <c r="O15" s="13">
        <v>176</v>
      </c>
      <c r="P15" s="13" t="s">
        <v>88</v>
      </c>
      <c r="Q15" s="13" t="s">
        <v>89</v>
      </c>
      <c r="R15" s="13">
        <v>0</v>
      </c>
      <c r="S15" s="13">
        <v>0</v>
      </c>
      <c r="T15" s="30">
        <f t="shared" si="0"/>
        <v>0.68</v>
      </c>
      <c r="U15" s="30">
        <f t="shared" si="1"/>
        <v>1.06</v>
      </c>
      <c r="V15" s="30">
        <f t="shared" si="2"/>
        <v>0.68</v>
      </c>
      <c r="W15" s="30">
        <f t="shared" si="3"/>
        <v>0.68</v>
      </c>
      <c r="X15" s="30">
        <f>VLOOKUP(N15,[1]PlayerC!$A$3:$B$30,2,FALSE)</f>
        <v>71</v>
      </c>
      <c r="Y15" s="30">
        <f>VLOOKUP(O15,[1]PlayerC!$C$3:$D$133,2,FALSE)</f>
        <v>55</v>
      </c>
      <c r="Z15" s="30">
        <f>VLOOKUP(R15,[2]PCharts!$R$3:$S$2003,2,FALSE)</f>
        <v>0</v>
      </c>
      <c r="AA15" s="30">
        <f>VLOOKUP(A15,PCharts!$T$3:$U$25,2,FALSE)</f>
        <v>0.9</v>
      </c>
      <c r="AB15" s="30">
        <f>ROUND((PFormulas!$F$2*AF15)+(PFormulas!$F$3*(120-AD15)),0)</f>
        <v>50</v>
      </c>
      <c r="AC15" s="30">
        <f>ROUND((PFormulas!$F$7*AF15)+(PFormulas!$F$9*AB15)+(PFormulas!$F$8*AD15),0)</f>
        <v>43</v>
      </c>
      <c r="AD15" s="30">
        <f>VLOOKUP(V15,PCharts!$I$3:$J$651,2,FALSE)</f>
        <v>80</v>
      </c>
      <c r="AE15" s="30">
        <f>ROUND((PFormulas!$B$29*AK15)+(PFormulas!$B$30*AI15)+(PFormulas!$B$31*AL15)+(PFormulas!$B$32*AF15)+PFormulas!$B$33,0)</f>
        <v>83</v>
      </c>
      <c r="AF15" s="30">
        <f t="shared" si="4"/>
        <v>63</v>
      </c>
      <c r="AG15" s="30">
        <f>ROUND((AK15*PFormulas!$F$40)+(AL15*PFormulas!$F$41)+(AH15*PFormulas!$F$42),0)</f>
        <v>71</v>
      </c>
      <c r="AH15" s="30">
        <f>VLOOKUP(D15,PCharts!$G$3:$H$83,2,FALSE)</f>
        <v>71</v>
      </c>
      <c r="AI15" s="30">
        <f>ROUND((AK15*PFormulas!$F$18)+(AL15*PFormulas!$F$17),0)</f>
        <v>79</v>
      </c>
      <c r="AJ15" s="30">
        <f>IF(C15&gt;7,25,IF(C15=1,IF(ROUND((PFormulas!$F$35*AK15)+(PFormulas!$F$36*AF15),0)&lt;50,50,ROUND((PFormulas!$F$35*AK15)+(PFormulas!$F$36*AF15),0)),ROUND((PFormulas!$F$35*AK15)+(PFormulas!$F$36*AF15),0)))</f>
        <v>71</v>
      </c>
      <c r="AK15" s="30">
        <f>ROUND(IF(C15&gt;7,ROUND(VLOOKUP(U15,PCharts!$K$3:$L$153,2,FALSE)*AA15,0)*PFormulas!$B$8,ROUND(VLOOKUP(U15,PCharts!$K$3:$L$153,2,FALSE)*AA15,0)),0)</f>
        <v>74</v>
      </c>
      <c r="AL15" s="30">
        <f>ROUND(IF(C15&gt;7,ROUND(VLOOKUP(T15,PCharts!$M$3:$N$133,2,FALSE)*AA15,0)*PFormulas!$B$9,ROUND(VLOOKUP(T15,PCharts!$M$3:$N$133,2,FALSE)*AA15,0)),0)</f>
        <v>69</v>
      </c>
      <c r="AM15" s="30">
        <f>ROUND(IF(C15&gt;7,ROUND((PFormulas!$F$30*Z15)+(PFormulas!$F$31*AB15)+(PFormulas!$F$32*AI15),0)*PFormulas!$B$13,ROUND((PFormulas!$F$30*Z15)+(PFormulas!$F$31*AB15)+(PFormulas!$F$32*AI15),0)+PFormulas!$B$14),0)</f>
        <v>55</v>
      </c>
      <c r="AN15" s="30">
        <f>ROUND((PFormulas!$F$46*AL15),0)</f>
        <v>72</v>
      </c>
      <c r="AO15" s="30">
        <f>VLOOKUP(2016-L15,PCharts!$O$3:$P$32,2,FALSE)</f>
        <v>46</v>
      </c>
      <c r="AP15" s="30">
        <f t="shared" si="5"/>
        <v>46</v>
      </c>
      <c r="AQ15" s="30">
        <f t="shared" si="6"/>
        <v>68</v>
      </c>
    </row>
    <row r="16" spans="1:43" x14ac:dyDescent="0.25">
      <c r="A16" s="13" t="s">
        <v>51</v>
      </c>
      <c r="B16" s="13" t="s">
        <v>90</v>
      </c>
      <c r="C16" s="13">
        <v>4</v>
      </c>
      <c r="D16" s="13">
        <v>66</v>
      </c>
      <c r="E16" s="13">
        <v>45</v>
      </c>
      <c r="F16" s="13">
        <v>20</v>
      </c>
      <c r="G16" s="13">
        <f>E16+F16</f>
        <v>65</v>
      </c>
      <c r="H16" s="13">
        <v>20</v>
      </c>
      <c r="I16" s="13"/>
      <c r="J16" s="13"/>
      <c r="K16" s="13"/>
      <c r="L16" s="13">
        <v>1997</v>
      </c>
      <c r="M16" s="13">
        <v>8</v>
      </c>
      <c r="N16" s="13">
        <v>73</v>
      </c>
      <c r="O16" s="13">
        <v>192</v>
      </c>
      <c r="P16" s="13" t="s">
        <v>91</v>
      </c>
      <c r="Q16" s="13" t="s">
        <v>92</v>
      </c>
      <c r="R16" s="13">
        <v>0</v>
      </c>
      <c r="S16" s="13">
        <v>0</v>
      </c>
      <c r="T16" s="30">
        <f t="shared" si="0"/>
        <v>0.68</v>
      </c>
      <c r="U16" s="30">
        <f t="shared" si="1"/>
        <v>0.3</v>
      </c>
      <c r="V16" s="30">
        <f t="shared" si="2"/>
        <v>0.3</v>
      </c>
      <c r="W16" s="30">
        <f t="shared" si="3"/>
        <v>0.68</v>
      </c>
      <c r="X16" s="30">
        <f>VLOOKUP(N16,[1]PlayerC!$A$3:$B$30,2,FALSE)</f>
        <v>75</v>
      </c>
      <c r="Y16" s="30">
        <f>VLOOKUP(O16,[1]PlayerC!$C$3:$D$133,2,FALSE)</f>
        <v>64</v>
      </c>
      <c r="Z16" s="30">
        <f>VLOOKUP(R16,[2]PCharts!$R$3:$S$2003,2,FALSE)</f>
        <v>0</v>
      </c>
      <c r="AA16" s="30">
        <f>VLOOKUP(A16,PCharts!$T$3:$U$25,2,FALSE)</f>
        <v>0.9</v>
      </c>
      <c r="AB16" s="30">
        <f>ROUND((PFormulas!$F$2*AF16)+(PFormulas!$F$3*(120-AD16)),0)</f>
        <v>51</v>
      </c>
      <c r="AC16" s="30">
        <f>ROUND((PFormulas!$F$7*AF16)+(PFormulas!$F$9*AB16)+(PFormulas!$F$8*AD16),0)</f>
        <v>46</v>
      </c>
      <c r="AD16" s="30">
        <f>VLOOKUP(V16,PCharts!$I$3:$J$651,2,FALSE)</f>
        <v>90</v>
      </c>
      <c r="AE16" s="30">
        <f>ROUND((PFormulas!$B$29*AK16)+(PFormulas!$B$30*AI16)+(PFormulas!$B$31*AL16)+(PFormulas!$B$32*AF16)+PFormulas!$B$33,0)</f>
        <v>78</v>
      </c>
      <c r="AF16" s="30">
        <f t="shared" si="4"/>
        <v>70</v>
      </c>
      <c r="AG16" s="30">
        <f>ROUND((AK16*PFormulas!$F$40)+(AL16*PFormulas!$F$41)+(AH16*PFormulas!$F$42),0)</f>
        <v>77</v>
      </c>
      <c r="AH16" s="30">
        <f>VLOOKUP(D16,PCharts!$G$3:$H$83,2,FALSE)</f>
        <v>95</v>
      </c>
      <c r="AI16" s="30">
        <f>ROUND((AK16*PFormulas!$F$18)+(AL16*PFormulas!$F$17),0)</f>
        <v>65</v>
      </c>
      <c r="AJ16" s="30">
        <f>IF(C16&gt;7,25,IF(C16=1,IF(ROUND((PFormulas!$F$35*AK16)+(PFormulas!$F$36*AF16),0)&lt;50,50,ROUND((PFormulas!$F$35*AK16)+(PFormulas!$F$36*AF16),0)),ROUND((PFormulas!$F$35*AK16)+(PFormulas!$F$36*AF16),0)))</f>
        <v>55</v>
      </c>
      <c r="AK16" s="30">
        <f>ROUND(IF(C16&gt;7,ROUND(VLOOKUP(U16,PCharts!$K$3:$L$153,2,FALSE)*AA16,0)*PFormulas!$B$8,ROUND(VLOOKUP(U16,PCharts!$K$3:$L$153,2,FALSE)*AA16,0)),0)</f>
        <v>50</v>
      </c>
      <c r="AL16" s="30">
        <f>ROUND(IF(C16&gt;7,ROUND(VLOOKUP(T16,PCharts!$M$3:$N$133,2,FALSE)*AA16,0)*PFormulas!$B$9,ROUND(VLOOKUP(T16,PCharts!$M$3:$N$133,2,FALSE)*AA16,0)),0)</f>
        <v>69</v>
      </c>
      <c r="AM16" s="30">
        <f>ROUND(IF(C16&gt;7,ROUND((PFormulas!$F$30*Z16)+(PFormulas!$F$31*AB16)+(PFormulas!$F$32*AI16),0)*PFormulas!$B$13,ROUND((PFormulas!$F$30*Z16)+(PFormulas!$F$31*AB16)+(PFormulas!$F$32*AI16),0)+PFormulas!$B$14),0)</f>
        <v>51</v>
      </c>
      <c r="AN16" s="30">
        <f>ROUND((PFormulas!$F$46*AL16),0)</f>
        <v>72</v>
      </c>
      <c r="AO16" s="30">
        <f>VLOOKUP(2016-L16,PCharts!$O$3:$P$32,2,FALSE)</f>
        <v>46</v>
      </c>
      <c r="AP16" s="30">
        <f t="shared" si="5"/>
        <v>46</v>
      </c>
      <c r="AQ16" s="30">
        <f t="shared" si="6"/>
        <v>60</v>
      </c>
    </row>
    <row r="17" spans="1:43" x14ac:dyDescent="0.25">
      <c r="A17" s="13" t="s">
        <v>47</v>
      </c>
      <c r="B17" s="13" t="s">
        <v>93</v>
      </c>
      <c r="C17" s="13">
        <v>3</v>
      </c>
      <c r="D17" s="13">
        <v>49</v>
      </c>
      <c r="E17" s="13">
        <v>20</v>
      </c>
      <c r="F17" s="13">
        <v>13</v>
      </c>
      <c r="G17" s="13">
        <v>33</v>
      </c>
      <c r="H17" s="13">
        <v>14</v>
      </c>
      <c r="I17" s="13">
        <v>7</v>
      </c>
      <c r="J17" s="13">
        <v>7</v>
      </c>
      <c r="K17" s="13">
        <v>1</v>
      </c>
      <c r="L17" s="13">
        <v>1997</v>
      </c>
      <c r="M17" s="13">
        <v>7.5</v>
      </c>
      <c r="N17" s="13">
        <v>70</v>
      </c>
      <c r="O17" s="13">
        <v>194</v>
      </c>
      <c r="P17" s="13" t="s">
        <v>49</v>
      </c>
      <c r="Q17" s="13" t="s">
        <v>94</v>
      </c>
      <c r="R17" s="13">
        <v>0</v>
      </c>
      <c r="S17" s="13">
        <v>0</v>
      </c>
      <c r="T17" s="30">
        <f t="shared" si="0"/>
        <v>0.41</v>
      </c>
      <c r="U17" s="30">
        <f t="shared" si="1"/>
        <v>0.27</v>
      </c>
      <c r="V17" s="30">
        <f t="shared" si="2"/>
        <v>0.28999999999999998</v>
      </c>
      <c r="W17" s="30">
        <f t="shared" si="3"/>
        <v>0.41</v>
      </c>
      <c r="X17" s="30">
        <f>VLOOKUP(N17,[1]PlayerC!$A$3:$B$30,2,FALSE)</f>
        <v>69</v>
      </c>
      <c r="Y17" s="30">
        <f>VLOOKUP(O17,[1]PlayerC!$C$3:$D$133,2,FALSE)</f>
        <v>64</v>
      </c>
      <c r="Z17" s="30">
        <f>VLOOKUP(R17,[2]PCharts!$R$3:$S$2003,2,FALSE)</f>
        <v>0</v>
      </c>
      <c r="AA17" s="30">
        <f>VLOOKUP(A17,PCharts!$T$3:$U$25,2,FALSE)</f>
        <v>1.07</v>
      </c>
      <c r="AB17" s="30">
        <f>ROUND((PFormulas!$F$2*AF17)+(PFormulas!$F$3*(120-AD17)),0)</f>
        <v>49</v>
      </c>
      <c r="AC17" s="30">
        <f>ROUND((PFormulas!$F$7*AF17)+(PFormulas!$F$9*AB17)+(PFormulas!$F$8*AD17),0)</f>
        <v>44</v>
      </c>
      <c r="AD17" s="30">
        <f>VLOOKUP(V17,PCharts!$I$3:$J$651,2,FALSE)</f>
        <v>90</v>
      </c>
      <c r="AE17" s="30">
        <f>ROUND((PFormulas!$B$29*AK17)+(PFormulas!$B$30*AI17)+(PFormulas!$B$31*AL17)+(PFormulas!$B$32*AF17)+PFormulas!$B$33,0)</f>
        <v>80</v>
      </c>
      <c r="AF17" s="30">
        <f t="shared" si="4"/>
        <v>67</v>
      </c>
      <c r="AG17" s="30">
        <f>ROUND((AK17*PFormulas!$F$40)+(AL17*PFormulas!$F$41)+(AH17*PFormulas!$F$42),0)</f>
        <v>77</v>
      </c>
      <c r="AH17" s="30">
        <f>VLOOKUP(D17,PCharts!$G$3:$H$83,2,FALSE)</f>
        <v>89</v>
      </c>
      <c r="AI17" s="30">
        <f>ROUND((AK17*PFormulas!$F$18)+(AL17*PFormulas!$F$17),0)</f>
        <v>70</v>
      </c>
      <c r="AJ17" s="30">
        <f>IF(C17&gt;7,25,IF(C17=1,IF(ROUND((PFormulas!$F$35*AK17)+(PFormulas!$F$36*AF17),0)&lt;50,50,ROUND((PFormulas!$F$35*AK17)+(PFormulas!$F$36*AF17),0)),ROUND((PFormulas!$F$35*AK17)+(PFormulas!$F$36*AF17),0)))</f>
        <v>62</v>
      </c>
      <c r="AK17" s="30">
        <f>ROUND(IF(C17&gt;7,ROUND(VLOOKUP(U17,PCharts!$K$3:$L$153,2,FALSE)*AA17,0)*PFormulas!$B$8,ROUND(VLOOKUP(U17,PCharts!$K$3:$L$153,2,FALSE)*AA17,0)),0)</f>
        <v>60</v>
      </c>
      <c r="AL17" s="30">
        <f>ROUND(IF(C17&gt;7,ROUND(VLOOKUP(T17,PCharts!$M$3:$N$133,2,FALSE)*AA17,0)*PFormulas!$B$9,ROUND(VLOOKUP(T17,PCharts!$M$3:$N$133,2,FALSE)*AA17,0)),0)</f>
        <v>68</v>
      </c>
      <c r="AM17" s="30">
        <f>ROUND(IF(C17&gt;7,ROUND((PFormulas!$F$30*Z17)+(PFormulas!$F$31*AB17)+(PFormulas!$F$32*AI17),0)*PFormulas!$B$13,ROUND((PFormulas!$F$30*Z17)+(PFormulas!$F$31*AB17)+(PFormulas!$F$32*AI17),0)+PFormulas!$B$14),0)</f>
        <v>51</v>
      </c>
      <c r="AN17" s="30">
        <f>ROUND((PFormulas!$F$46*AL17),0)</f>
        <v>71</v>
      </c>
      <c r="AO17" s="30">
        <f>VLOOKUP(2016-L17,PCharts!$O$3:$P$32,2,FALSE)</f>
        <v>46</v>
      </c>
      <c r="AP17" s="30">
        <f t="shared" si="5"/>
        <v>46</v>
      </c>
      <c r="AQ17" s="30">
        <f t="shared" si="6"/>
        <v>63</v>
      </c>
    </row>
    <row r="18" spans="1:43" x14ac:dyDescent="0.25">
      <c r="A18" s="13" t="s">
        <v>95</v>
      </c>
      <c r="B18" s="13" t="s">
        <v>96</v>
      </c>
      <c r="C18" s="13">
        <v>2</v>
      </c>
      <c r="D18" s="13">
        <v>52</v>
      </c>
      <c r="E18" s="13">
        <v>19</v>
      </c>
      <c r="F18" s="13">
        <v>25</v>
      </c>
      <c r="G18" s="13">
        <v>44</v>
      </c>
      <c r="H18" s="13">
        <v>20</v>
      </c>
      <c r="I18" s="13">
        <v>8</v>
      </c>
      <c r="J18" s="13">
        <v>21</v>
      </c>
      <c r="K18" s="13">
        <v>11</v>
      </c>
      <c r="L18" s="13">
        <v>1994</v>
      </c>
      <c r="M18" s="13">
        <v>7</v>
      </c>
      <c r="N18" s="13">
        <v>70</v>
      </c>
      <c r="O18" s="13">
        <v>183</v>
      </c>
      <c r="P18" s="13" t="s">
        <v>97</v>
      </c>
      <c r="Q18" s="13" t="s">
        <v>98</v>
      </c>
      <c r="R18" s="13">
        <v>0</v>
      </c>
      <c r="S18" s="13">
        <v>0</v>
      </c>
      <c r="T18" s="30">
        <f t="shared" si="0"/>
        <v>0.37</v>
      </c>
      <c r="U18" s="30">
        <f t="shared" si="1"/>
        <v>0.48</v>
      </c>
      <c r="V18" s="30">
        <f t="shared" si="2"/>
        <v>0.38</v>
      </c>
      <c r="W18" s="30">
        <f t="shared" si="3"/>
        <v>0.37</v>
      </c>
      <c r="X18" s="30">
        <f>VLOOKUP(N18,[1]PlayerC!$A$3:$B$30,2,FALSE)</f>
        <v>69</v>
      </c>
      <c r="Y18" s="30">
        <f>VLOOKUP(O18,[1]PlayerC!$C$3:$D$133,2,FALSE)</f>
        <v>58</v>
      </c>
      <c r="Z18" s="30">
        <f>VLOOKUP(R18,[2]PCharts!$R$3:$S$2003,2,FALSE)</f>
        <v>0</v>
      </c>
      <c r="AA18" s="30">
        <f>VLOOKUP(A18,PCharts!$T$3:$U$25,2,FALSE)</f>
        <v>1.06</v>
      </c>
      <c r="AB18" s="30">
        <f>ROUND((PFormulas!$F$2*AF18)+(PFormulas!$F$3*(120-AD18)),0)</f>
        <v>48</v>
      </c>
      <c r="AC18" s="30">
        <f>ROUND((PFormulas!$F$7*AF18)+(PFormulas!$F$9*AB18)+(PFormulas!$F$8*AD18),0)</f>
        <v>42</v>
      </c>
      <c r="AD18" s="30">
        <f>VLOOKUP(V18,PCharts!$I$3:$J$651,2,FALSE)</f>
        <v>88</v>
      </c>
      <c r="AE18" s="30">
        <f>ROUND((PFormulas!$B$29*AK18)+(PFormulas!$B$30*AI18)+(PFormulas!$B$31*AL18)+(PFormulas!$B$32*AF18)+PFormulas!$B$33,0)</f>
        <v>81</v>
      </c>
      <c r="AF18" s="30">
        <f t="shared" si="4"/>
        <v>64</v>
      </c>
      <c r="AG18" s="30">
        <f>ROUND((AK18*PFormulas!$F$40)+(AL18*PFormulas!$F$41)+(AH18*PFormulas!$F$42),0)</f>
        <v>78</v>
      </c>
      <c r="AH18" s="30">
        <f>VLOOKUP(D18,PCharts!$G$3:$H$83,2,FALSE)</f>
        <v>92</v>
      </c>
      <c r="AI18" s="30">
        <f>ROUND((AK18*PFormulas!$F$18)+(AL18*PFormulas!$F$17),0)</f>
        <v>70</v>
      </c>
      <c r="AJ18" s="30">
        <f>IF(C18&gt;7,25,IF(C18=1,IF(ROUND((PFormulas!$F$35*AK18)+(PFormulas!$F$36*AF18),0)&lt;50,50,ROUND((PFormulas!$F$35*AK18)+(PFormulas!$F$36*AF18),0)),ROUND((PFormulas!$F$35*AK18)+(PFormulas!$F$36*AF18),0)))</f>
        <v>64</v>
      </c>
      <c r="AK18" s="30">
        <f>ROUND(IF(C18&gt;7,ROUND(VLOOKUP(U18,PCharts!$K$3:$L$153,2,FALSE)*AA18,0)*PFormulas!$B$8,ROUND(VLOOKUP(U18,PCharts!$K$3:$L$153,2,FALSE)*AA18,0)),0)</f>
        <v>64</v>
      </c>
      <c r="AL18" s="30">
        <f>ROUND(IF(C18&gt;7,ROUND(VLOOKUP(T18,PCharts!$M$3:$N$133,2,FALSE)*AA18,0)*PFormulas!$B$9,ROUND(VLOOKUP(T18,PCharts!$M$3:$N$133,2,FALSE)*AA18,0)),0)</f>
        <v>64</v>
      </c>
      <c r="AM18" s="30">
        <f>ROUND(IF(C18&gt;7,ROUND((PFormulas!$F$30*Z18)+(PFormulas!$F$31*AB18)+(PFormulas!$F$32*AI18),0)*PFormulas!$B$13,ROUND((PFormulas!$F$30*Z18)+(PFormulas!$F$31*AB18)+(PFormulas!$F$32*AI18),0)+PFormulas!$B$14),0)</f>
        <v>51</v>
      </c>
      <c r="AN18" s="30">
        <f>ROUND((PFormulas!$F$46*AL18),0)</f>
        <v>67</v>
      </c>
      <c r="AO18" s="30">
        <f>VLOOKUP(2016-L18,PCharts!$O$3:$P$32,2,FALSE)</f>
        <v>58</v>
      </c>
      <c r="AP18" s="30">
        <f t="shared" si="5"/>
        <v>58</v>
      </c>
      <c r="AQ18" s="30">
        <f t="shared" si="6"/>
        <v>63</v>
      </c>
    </row>
    <row r="19" spans="1:43" x14ac:dyDescent="0.25">
      <c r="A19" s="13" t="s">
        <v>51</v>
      </c>
      <c r="B19" s="13" t="s">
        <v>99</v>
      </c>
      <c r="C19" s="13">
        <v>4</v>
      </c>
      <c r="D19" s="13">
        <v>64</v>
      </c>
      <c r="E19" s="13">
        <v>43</v>
      </c>
      <c r="F19" s="13">
        <v>46</v>
      </c>
      <c r="G19" s="13">
        <v>89</v>
      </c>
      <c r="H19" s="13">
        <v>32</v>
      </c>
      <c r="I19" s="13"/>
      <c r="J19" s="13"/>
      <c r="K19" s="13"/>
      <c r="L19" s="13">
        <v>1996</v>
      </c>
      <c r="M19" s="13">
        <v>7</v>
      </c>
      <c r="N19" s="13">
        <v>70</v>
      </c>
      <c r="O19" s="13">
        <v>170</v>
      </c>
      <c r="P19" s="13" t="s">
        <v>100</v>
      </c>
      <c r="Q19" s="13" t="s">
        <v>101</v>
      </c>
      <c r="R19" s="13">
        <v>0</v>
      </c>
      <c r="S19" s="13">
        <v>0</v>
      </c>
      <c r="T19" s="30">
        <f t="shared" si="0"/>
        <v>0.67</v>
      </c>
      <c r="U19" s="30">
        <f t="shared" si="1"/>
        <v>0.72</v>
      </c>
      <c r="V19" s="30">
        <f t="shared" si="2"/>
        <v>0.5</v>
      </c>
      <c r="W19" s="30">
        <f t="shared" si="3"/>
        <v>0.67</v>
      </c>
      <c r="X19" s="30">
        <f>VLOOKUP(N19,[1]PlayerC!$A$3:$B$30,2,FALSE)</f>
        <v>69</v>
      </c>
      <c r="Y19" s="30">
        <f>VLOOKUP(O19,[1]PlayerC!$C$3:$D$133,2,FALSE)</f>
        <v>52</v>
      </c>
      <c r="Z19" s="30">
        <f>VLOOKUP(R19,[2]PCharts!$R$3:$S$2003,2,FALSE)</f>
        <v>0</v>
      </c>
      <c r="AA19" s="30">
        <f>VLOOKUP(A19,PCharts!$T$3:$U$25,2,FALSE)</f>
        <v>0.9</v>
      </c>
      <c r="AB19" s="30">
        <f>ROUND((PFormulas!$F$2*AF19)+(PFormulas!$F$3*(120-AD19)),0)</f>
        <v>47</v>
      </c>
      <c r="AC19" s="30">
        <f>ROUND((PFormulas!$F$7*AF19)+(PFormulas!$F$9*AB19)+(PFormulas!$F$8*AD19),0)</f>
        <v>40</v>
      </c>
      <c r="AD19" s="30">
        <f>VLOOKUP(V19,PCharts!$I$3:$J$651,2,FALSE)</f>
        <v>85</v>
      </c>
      <c r="AE19" s="30">
        <f>ROUND((PFormulas!$B$29*AK19)+(PFormulas!$B$30*AI19)+(PFormulas!$B$31*AL19)+(PFormulas!$B$32*AF19)+PFormulas!$B$33,0)</f>
        <v>82</v>
      </c>
      <c r="AF19" s="30">
        <f t="shared" si="4"/>
        <v>61</v>
      </c>
      <c r="AG19" s="30">
        <f>ROUND((AK19*PFormulas!$F$40)+(AL19*PFormulas!$F$41)+(AH19*PFormulas!$F$42),0)</f>
        <v>80</v>
      </c>
      <c r="AH19" s="30">
        <f>VLOOKUP(D19,PCharts!$G$3:$H$83,2,FALSE)</f>
        <v>95</v>
      </c>
      <c r="AI19" s="30">
        <f>ROUND((AK19*PFormulas!$F$18)+(AL19*PFormulas!$F$17),0)</f>
        <v>72</v>
      </c>
      <c r="AJ19" s="30">
        <f>IF(C19&gt;7,25,IF(C19=1,IF(ROUND((PFormulas!$F$35*AK19)+(PFormulas!$F$36*AF19),0)&lt;50,50,ROUND((PFormulas!$F$35*AK19)+(PFormulas!$F$36*AF19),0)),ROUND((PFormulas!$F$35*AK19)+(PFormulas!$F$36*AF19),0)))</f>
        <v>62</v>
      </c>
      <c r="AK19" s="30">
        <f>ROUND(IF(C19&gt;7,ROUND(VLOOKUP(U19,PCharts!$K$3:$L$153,2,FALSE)*AA19,0)*PFormulas!$B$8,ROUND(VLOOKUP(U19,PCharts!$K$3:$L$153,2,FALSE)*AA19,0)),0)</f>
        <v>62</v>
      </c>
      <c r="AL19" s="30">
        <f>ROUND(IF(C19&gt;7,ROUND(VLOOKUP(T19,PCharts!$M$3:$N$133,2,FALSE)*AA19,0)*PFormulas!$B$9,ROUND(VLOOKUP(T19,PCharts!$M$3:$N$133,2,FALSE)*AA19,0)),0)</f>
        <v>69</v>
      </c>
      <c r="AM19" s="30">
        <f>ROUND(IF(C19&gt;7,ROUND((PFormulas!$F$30*Z19)+(PFormulas!$F$31*AB19)+(PFormulas!$F$32*AI19),0)*PFormulas!$B$13,ROUND((PFormulas!$F$30*Z19)+(PFormulas!$F$31*AB19)+(PFormulas!$F$32*AI19),0)+PFormulas!$B$14),0)</f>
        <v>51</v>
      </c>
      <c r="AN19" s="30">
        <f>ROUND((PFormulas!$F$46*AL19),0)</f>
        <v>72</v>
      </c>
      <c r="AO19" s="30">
        <f>VLOOKUP(2016-L19,PCharts!$O$3:$P$32,2,FALSE)</f>
        <v>50</v>
      </c>
      <c r="AP19" s="30">
        <f t="shared" si="5"/>
        <v>50</v>
      </c>
      <c r="AQ19" s="30">
        <f t="shared" si="6"/>
        <v>63</v>
      </c>
    </row>
    <row r="20" spans="1:43" x14ac:dyDescent="0.25">
      <c r="A20" s="13" t="s">
        <v>51</v>
      </c>
      <c r="B20" s="13" t="s">
        <v>102</v>
      </c>
      <c r="C20" s="13">
        <v>5</v>
      </c>
      <c r="D20" s="13">
        <v>66</v>
      </c>
      <c r="E20" s="13">
        <v>40</v>
      </c>
      <c r="F20" s="13">
        <v>50</v>
      </c>
      <c r="G20" s="13">
        <f>E20+F20</f>
        <v>90</v>
      </c>
      <c r="H20" s="13">
        <v>34</v>
      </c>
      <c r="I20" s="13"/>
      <c r="J20" s="13"/>
      <c r="K20" s="13"/>
      <c r="L20" s="13">
        <v>1997</v>
      </c>
      <c r="M20" s="13">
        <v>9</v>
      </c>
      <c r="N20" s="13">
        <v>73</v>
      </c>
      <c r="O20" s="13">
        <v>212</v>
      </c>
      <c r="P20" s="13" t="s">
        <v>103</v>
      </c>
      <c r="Q20" s="13" t="s">
        <v>104</v>
      </c>
      <c r="R20" s="13">
        <v>0</v>
      </c>
      <c r="S20" s="13">
        <v>0</v>
      </c>
      <c r="T20" s="30">
        <f t="shared" si="0"/>
        <v>0.61</v>
      </c>
      <c r="U20" s="30">
        <f t="shared" si="1"/>
        <v>0.76</v>
      </c>
      <c r="V20" s="30">
        <f t="shared" si="2"/>
        <v>0.52</v>
      </c>
      <c r="W20" s="30">
        <f t="shared" si="3"/>
        <v>0.61</v>
      </c>
      <c r="X20" s="30">
        <f>VLOOKUP(N20,[1]PlayerC!$A$3:$B$30,2,FALSE)</f>
        <v>75</v>
      </c>
      <c r="Y20" s="30">
        <f>VLOOKUP(O20,[1]PlayerC!$C$3:$D$133,2,FALSE)</f>
        <v>76</v>
      </c>
      <c r="Z20" s="30">
        <f>VLOOKUP(R20,[2]PCharts!$R$3:$S$2003,2,FALSE)</f>
        <v>0</v>
      </c>
      <c r="AA20" s="30">
        <f>VLOOKUP(A20,PCharts!$T$3:$U$25,2,FALSE)</f>
        <v>0.9</v>
      </c>
      <c r="AB20" s="30">
        <f>ROUND((PFormulas!$F$2*AF20)+(PFormulas!$F$3*(120-AD20)),0)</f>
        <v>56</v>
      </c>
      <c r="AC20" s="30">
        <f>ROUND((PFormulas!$F$7*AF20)+(PFormulas!$F$9*AB20)+(PFormulas!$F$8*AD20),0)</f>
        <v>53</v>
      </c>
      <c r="AD20" s="30">
        <f>VLOOKUP(V20,PCharts!$I$3:$J$651,2,FALSE)</f>
        <v>84</v>
      </c>
      <c r="AE20" s="30">
        <f>ROUND((PFormulas!$B$29*AK20)+(PFormulas!$B$30*AI20)+(PFormulas!$B$31*AL20)+(PFormulas!$B$32*AF20)+PFormulas!$B$33,0)</f>
        <v>79</v>
      </c>
      <c r="AF20" s="30">
        <f t="shared" si="4"/>
        <v>76</v>
      </c>
      <c r="AG20" s="30">
        <f>ROUND((AK20*PFormulas!$F$40)+(AL20*PFormulas!$F$41)+(AH20*PFormulas!$F$42),0)</f>
        <v>81</v>
      </c>
      <c r="AH20" s="30">
        <f>VLOOKUP(D20,PCharts!$G$3:$H$83,2,FALSE)</f>
        <v>95</v>
      </c>
      <c r="AI20" s="30">
        <f>ROUND((AK20*PFormulas!$F$18)+(AL20*PFormulas!$F$17),0)</f>
        <v>73</v>
      </c>
      <c r="AJ20" s="30">
        <f>IF(C20&gt;7,25,IF(C20=1,IF(ROUND((PFormulas!$F$35*AK20)+(PFormulas!$F$36*AF20),0)&lt;50,50,ROUND((PFormulas!$F$35*AK20)+(PFormulas!$F$36*AF20),0)),ROUND((PFormulas!$F$35*AK20)+(PFormulas!$F$36*AF20),0)))</f>
        <v>68</v>
      </c>
      <c r="AK20" s="30">
        <f>ROUND(IF(C20&gt;7,ROUND(VLOOKUP(U20,PCharts!$K$3:$L$153,2,FALSE)*AA20,0)*PFormulas!$B$8,ROUND(VLOOKUP(U20,PCharts!$K$3:$L$153,2,FALSE)*AA20,0)),0)</f>
        <v>65</v>
      </c>
      <c r="AL20" s="30">
        <f>ROUND(IF(C20&gt;7,ROUND(VLOOKUP(T20,PCharts!$M$3:$N$133,2,FALSE)*AA20,0)*PFormulas!$B$9,ROUND(VLOOKUP(T20,PCharts!$M$3:$N$133,2,FALSE)*AA20,0)),0)</f>
        <v>68</v>
      </c>
      <c r="AM20" s="30">
        <f>ROUND(IF(C20&gt;7,ROUND((PFormulas!$F$30*Z20)+(PFormulas!$F$31*AB20)+(PFormulas!$F$32*AI20),0)*PFormulas!$B$13,ROUND((PFormulas!$F$30*Z20)+(PFormulas!$F$31*AB20)+(PFormulas!$F$32*AI20),0)+PFormulas!$B$14),0)</f>
        <v>57</v>
      </c>
      <c r="AN20" s="30">
        <f>ROUND((PFormulas!$F$46*AL20),0)</f>
        <v>71</v>
      </c>
      <c r="AO20" s="30">
        <f>VLOOKUP(2016-L20,PCharts!$O$3:$P$32,2,FALSE)</f>
        <v>46</v>
      </c>
      <c r="AP20" s="30">
        <f t="shared" si="5"/>
        <v>46</v>
      </c>
      <c r="AQ20" s="30">
        <f t="shared" si="6"/>
        <v>67</v>
      </c>
    </row>
    <row r="21" spans="1:43" x14ac:dyDescent="0.25">
      <c r="A21" s="13" t="s">
        <v>51</v>
      </c>
      <c r="B21" s="13" t="s">
        <v>105</v>
      </c>
      <c r="C21" s="13">
        <v>3</v>
      </c>
      <c r="D21" s="13">
        <v>59</v>
      </c>
      <c r="E21" s="13">
        <v>38</v>
      </c>
      <c r="F21" s="13">
        <v>43</v>
      </c>
      <c r="G21" s="13">
        <v>81</v>
      </c>
      <c r="H21" s="13">
        <v>49</v>
      </c>
      <c r="I21" s="13"/>
      <c r="J21" s="13"/>
      <c r="K21" s="13"/>
      <c r="L21" s="13">
        <v>1996</v>
      </c>
      <c r="M21" s="13">
        <v>7.5</v>
      </c>
      <c r="N21" s="13">
        <v>75</v>
      </c>
      <c r="O21" s="13">
        <v>183</v>
      </c>
      <c r="P21" s="13" t="s">
        <v>106</v>
      </c>
      <c r="Q21" s="35" t="s">
        <v>107</v>
      </c>
      <c r="R21" s="13">
        <v>0</v>
      </c>
      <c r="S21" s="13">
        <v>0</v>
      </c>
      <c r="T21" s="30">
        <f t="shared" si="0"/>
        <v>0.64</v>
      </c>
      <c r="U21" s="30">
        <f t="shared" si="1"/>
        <v>0.73</v>
      </c>
      <c r="V21" s="30">
        <f t="shared" si="2"/>
        <v>0.83</v>
      </c>
      <c r="W21" s="30">
        <f t="shared" si="3"/>
        <v>0.64</v>
      </c>
      <c r="X21" s="30">
        <f>VLOOKUP(N21,[1]PlayerC!$A$3:$B$30,2,FALSE)</f>
        <v>79</v>
      </c>
      <c r="Y21" s="30">
        <f>VLOOKUP(O21,[1]PlayerC!$C$3:$D$133,2,FALSE)</f>
        <v>58</v>
      </c>
      <c r="Z21" s="30">
        <f>VLOOKUP(R21,[2]PCharts!$R$3:$S$2003,2,FALSE)</f>
        <v>0</v>
      </c>
      <c r="AA21" s="30">
        <f>VLOOKUP(A21,PCharts!$T$3:$U$25,2,FALSE)</f>
        <v>0.9</v>
      </c>
      <c r="AB21" s="30">
        <f>ROUND((PFormulas!$F$2*AF21)+(PFormulas!$F$3*(120-AD21)),0)</f>
        <v>54</v>
      </c>
      <c r="AC21" s="30">
        <f>ROUND((PFormulas!$F$7*AF21)+(PFormulas!$F$9*AB21)+(PFormulas!$F$8*AD21),0)</f>
        <v>49</v>
      </c>
      <c r="AD21" s="30">
        <f>VLOOKUP(V21,PCharts!$I$3:$J$651,2,FALSE)</f>
        <v>77</v>
      </c>
      <c r="AE21" s="30">
        <f>ROUND((PFormulas!$B$29*AK21)+(PFormulas!$B$30*AI21)+(PFormulas!$B$31*AL21)+(PFormulas!$B$32*AF21)+PFormulas!$B$33,0)</f>
        <v>80</v>
      </c>
      <c r="AF21" s="30">
        <f t="shared" si="4"/>
        <v>69</v>
      </c>
      <c r="AG21" s="30">
        <f>ROUND((AK21*PFormulas!$F$40)+(AL21*PFormulas!$F$41)+(AH21*PFormulas!$F$42),0)</f>
        <v>80</v>
      </c>
      <c r="AH21" s="30">
        <f>VLOOKUP(D21,PCharts!$G$3:$H$83,2,FALSE)</f>
        <v>95</v>
      </c>
      <c r="AI21" s="30">
        <f>ROUND((AK21*PFormulas!$F$18)+(AL21*PFormulas!$F$17),0)</f>
        <v>72</v>
      </c>
      <c r="AJ21" s="30">
        <f>IF(C21&gt;7,25,IF(C21=1,IF(ROUND((PFormulas!$F$35*AK21)+(PFormulas!$F$36*AF21),0)&lt;50,50,ROUND((PFormulas!$F$35*AK21)+(PFormulas!$F$36*AF21),0)),ROUND((PFormulas!$F$35*AK21)+(PFormulas!$F$36*AF21),0)))</f>
        <v>65</v>
      </c>
      <c r="AK21" s="30">
        <f>ROUND(IF(C21&gt;7,ROUND(VLOOKUP(U21,PCharts!$K$3:$L$153,2,FALSE)*AA21,0)*PFormulas!$B$8,ROUND(VLOOKUP(U21,PCharts!$K$3:$L$153,2,FALSE)*AA21,0)),0)</f>
        <v>63</v>
      </c>
      <c r="AL21" s="30">
        <f>ROUND(IF(C21&gt;7,ROUND(VLOOKUP(T21,PCharts!$M$3:$N$133,2,FALSE)*AA21,0)*PFormulas!$B$9,ROUND(VLOOKUP(T21,PCharts!$M$3:$N$133,2,FALSE)*AA21,0)),0)</f>
        <v>68</v>
      </c>
      <c r="AM21" s="30">
        <f>ROUND(IF(C21&gt;7,ROUND((PFormulas!$F$30*Z21)+(PFormulas!$F$31*AB21)+(PFormulas!$F$32*AI21),0)*PFormulas!$B$13,ROUND((PFormulas!$F$30*Z21)+(PFormulas!$F$31*AB21)+(PFormulas!$F$32*AI21),0)+PFormulas!$B$14),0)</f>
        <v>55</v>
      </c>
      <c r="AN21" s="30">
        <f>ROUND((PFormulas!$F$46*AL21),0)</f>
        <v>71</v>
      </c>
      <c r="AO21" s="30">
        <f>VLOOKUP(2016-L21,PCharts!$O$3:$P$32,2,FALSE)</f>
        <v>50</v>
      </c>
      <c r="AP21" s="30">
        <f t="shared" si="5"/>
        <v>50</v>
      </c>
      <c r="AQ21" s="30">
        <f t="shared" si="6"/>
        <v>65</v>
      </c>
    </row>
    <row r="22" spans="1:43" x14ac:dyDescent="0.25">
      <c r="A22" s="13" t="s">
        <v>51</v>
      </c>
      <c r="B22" s="13" t="s">
        <v>108</v>
      </c>
      <c r="C22" s="13">
        <v>4</v>
      </c>
      <c r="D22" s="13">
        <v>65</v>
      </c>
      <c r="E22" s="13">
        <v>39</v>
      </c>
      <c r="F22" s="13">
        <v>88</v>
      </c>
      <c r="G22" s="13">
        <v>127</v>
      </c>
      <c r="H22" s="13">
        <v>70</v>
      </c>
      <c r="I22" s="13">
        <v>60</v>
      </c>
      <c r="J22" s="13">
        <v>12</v>
      </c>
      <c r="K22" s="13">
        <v>12</v>
      </c>
      <c r="L22" s="13">
        <v>1995</v>
      </c>
      <c r="M22" s="13">
        <v>6</v>
      </c>
      <c r="N22" s="13">
        <v>71</v>
      </c>
      <c r="O22" s="13">
        <v>179</v>
      </c>
      <c r="P22" s="13" t="s">
        <v>53</v>
      </c>
      <c r="Q22" s="13" t="s">
        <v>109</v>
      </c>
      <c r="R22" s="13">
        <v>0</v>
      </c>
      <c r="S22" s="13">
        <v>0</v>
      </c>
      <c r="T22" s="30">
        <f t="shared" si="0"/>
        <v>0.6</v>
      </c>
      <c r="U22" s="30">
        <f t="shared" si="1"/>
        <v>1.35</v>
      </c>
      <c r="V22" s="30">
        <f t="shared" si="2"/>
        <v>1.08</v>
      </c>
      <c r="W22" s="30">
        <f t="shared" si="3"/>
        <v>0.6</v>
      </c>
      <c r="X22" s="30">
        <f>VLOOKUP(N22,[1]PlayerC!$A$3:$B$30,2,FALSE)</f>
        <v>71</v>
      </c>
      <c r="Y22" s="30">
        <f>VLOOKUP(O22,[1]PlayerC!$C$3:$D$133,2,FALSE)</f>
        <v>55</v>
      </c>
      <c r="Z22" s="30">
        <f>VLOOKUP(R22,[2]PCharts!$R$3:$S$2003,2,FALSE)</f>
        <v>0</v>
      </c>
      <c r="AA22" s="30">
        <f>VLOOKUP(A22,PCharts!$T$3:$U$25,2,FALSE)</f>
        <v>0.9</v>
      </c>
      <c r="AB22" s="30">
        <f>ROUND((PFormulas!$F$2*AF22)+(PFormulas!$F$3*(120-AD22)),0)</f>
        <v>53</v>
      </c>
      <c r="AC22" s="30">
        <f>ROUND((PFormulas!$F$7*AF22)+(PFormulas!$F$9*AB22)+(PFormulas!$F$8*AD22),0)</f>
        <v>46</v>
      </c>
      <c r="AD22" s="30">
        <f>VLOOKUP(V22,PCharts!$I$3:$J$651,2,FALSE)</f>
        <v>70</v>
      </c>
      <c r="AE22" s="30">
        <f>ROUND((PFormulas!$B$29*AK22)+(PFormulas!$B$30*AI22)+(PFormulas!$B$31*AL22)+(PFormulas!$B$32*AF22)+PFormulas!$B$33,0)</f>
        <v>84</v>
      </c>
      <c r="AF22" s="30">
        <f t="shared" si="4"/>
        <v>63</v>
      </c>
      <c r="AG22" s="30">
        <f>ROUND((AK22*PFormulas!$F$40)+(AL22*PFormulas!$F$41)+(AH22*PFormulas!$F$42),0)</f>
        <v>84</v>
      </c>
      <c r="AH22" s="30">
        <f>VLOOKUP(D22,PCharts!$G$3:$H$83,2,FALSE)</f>
        <v>95</v>
      </c>
      <c r="AI22" s="30">
        <f>ROUND((AK22*PFormulas!$F$18)+(AL22*PFormulas!$F$17),0)</f>
        <v>80</v>
      </c>
      <c r="AJ22" s="30">
        <f>IF(C22&gt;7,25,IF(C22=1,IF(ROUND((PFormulas!$F$35*AK22)+(PFormulas!$F$36*AF22),0)&lt;50,50,ROUND((PFormulas!$F$35*AK22)+(PFormulas!$F$36*AF22),0)),ROUND((PFormulas!$F$35*AK22)+(PFormulas!$F$36*AF22),0)))</f>
        <v>74</v>
      </c>
      <c r="AK22" s="30">
        <f>ROUND(IF(C22&gt;7,ROUND(VLOOKUP(U22,PCharts!$K$3:$L$153,2,FALSE)*AA22,0)*PFormulas!$B$8,ROUND(VLOOKUP(U22,PCharts!$K$3:$L$153,2,FALSE)*AA22,0)),0)</f>
        <v>77</v>
      </c>
      <c r="AL22" s="30">
        <f>ROUND(IF(C22&gt;7,ROUND(VLOOKUP(T22,PCharts!$M$3:$N$133,2,FALSE)*AA22,0)*PFormulas!$B$9,ROUND(VLOOKUP(T22,PCharts!$M$3:$N$133,2,FALSE)*AA22,0)),0)</f>
        <v>68</v>
      </c>
      <c r="AM22" s="30">
        <f>ROUND(IF(C22&gt;7,ROUND((PFormulas!$F$30*Z22)+(PFormulas!$F$31*AB22)+(PFormulas!$F$32*AI22),0)*PFormulas!$B$13,ROUND((PFormulas!$F$30*Z22)+(PFormulas!$F$31*AB22)+(PFormulas!$F$32*AI22),0)+PFormulas!$B$14),0)</f>
        <v>57</v>
      </c>
      <c r="AN22" s="30">
        <f>ROUND((PFormulas!$F$46*AL22),0)</f>
        <v>71</v>
      </c>
      <c r="AO22" s="30">
        <f>VLOOKUP(2016-L22,PCharts!$O$3:$P$32,2,FALSE)</f>
        <v>54</v>
      </c>
      <c r="AP22" s="30">
        <f t="shared" si="5"/>
        <v>54</v>
      </c>
      <c r="AQ22" s="30">
        <f t="shared" si="6"/>
        <v>70</v>
      </c>
    </row>
    <row r="23" spans="1:43" x14ac:dyDescent="0.25">
      <c r="A23" s="13" t="s">
        <v>55</v>
      </c>
      <c r="B23" s="13" t="s">
        <v>110</v>
      </c>
      <c r="C23" s="13">
        <v>5</v>
      </c>
      <c r="D23" s="13">
        <v>66</v>
      </c>
      <c r="E23" s="13">
        <v>38</v>
      </c>
      <c r="F23" s="13">
        <v>21</v>
      </c>
      <c r="G23" s="13">
        <f>E23+F23</f>
        <v>59</v>
      </c>
      <c r="H23" s="13">
        <v>74</v>
      </c>
      <c r="I23" s="13"/>
      <c r="J23" s="13"/>
      <c r="K23" s="13"/>
      <c r="L23" s="13">
        <v>1995</v>
      </c>
      <c r="M23" s="13">
        <v>5.5</v>
      </c>
      <c r="N23" s="13">
        <v>73</v>
      </c>
      <c r="O23" s="13">
        <v>212</v>
      </c>
      <c r="P23" s="13" t="s">
        <v>111</v>
      </c>
      <c r="Q23" s="13" t="s">
        <v>112</v>
      </c>
      <c r="R23" s="13">
        <v>0</v>
      </c>
      <c r="S23" s="13">
        <v>0</v>
      </c>
      <c r="T23" s="30">
        <f t="shared" si="0"/>
        <v>0.57999999999999996</v>
      </c>
      <c r="U23" s="30">
        <f t="shared" si="1"/>
        <v>0.32</v>
      </c>
      <c r="V23" s="30">
        <f t="shared" si="2"/>
        <v>1.1200000000000001</v>
      </c>
      <c r="W23" s="30">
        <f t="shared" si="3"/>
        <v>0.57999999999999996</v>
      </c>
      <c r="X23" s="30">
        <f>VLOOKUP(N23,[1]PlayerC!$A$3:$B$30,2,FALSE)</f>
        <v>75</v>
      </c>
      <c r="Y23" s="30">
        <f>VLOOKUP(O23,[1]PlayerC!$C$3:$D$133,2,FALSE)</f>
        <v>76</v>
      </c>
      <c r="Z23" s="30">
        <f>VLOOKUP(R23,[2]PCharts!$R$3:$S$2003,2,FALSE)</f>
        <v>0</v>
      </c>
      <c r="AA23" s="30">
        <f>VLOOKUP(A23,PCharts!$T$3:$U$25,2,FALSE)</f>
        <v>0.9</v>
      </c>
      <c r="AB23" s="30">
        <f>ROUND((PFormulas!$F$2*AF23)+(PFormulas!$F$3*(120-AD23)),0)</f>
        <v>61</v>
      </c>
      <c r="AC23" s="30">
        <f>ROUND((PFormulas!$F$7*AF23)+(PFormulas!$F$9*AB23)+(PFormulas!$F$8*AD23),0)</f>
        <v>58</v>
      </c>
      <c r="AD23" s="30">
        <f>VLOOKUP(V23,PCharts!$I$3:$J$651,2,FALSE)</f>
        <v>69</v>
      </c>
      <c r="AE23" s="30">
        <f>ROUND((PFormulas!$B$29*AK23)+(PFormulas!$B$30*AI23)+(PFormulas!$B$31*AL23)+(PFormulas!$B$32*AF23)+PFormulas!$B$33,0)</f>
        <v>76</v>
      </c>
      <c r="AF23" s="30">
        <f t="shared" si="4"/>
        <v>76</v>
      </c>
      <c r="AG23" s="30">
        <f>ROUND((AK23*PFormulas!$F$40)+(AL23*PFormulas!$F$41)+(AH23*PFormulas!$F$42),0)</f>
        <v>77</v>
      </c>
      <c r="AH23" s="30">
        <f>VLOOKUP(D23,PCharts!$G$3:$H$83,2,FALSE)</f>
        <v>95</v>
      </c>
      <c r="AI23" s="30">
        <f>ROUND((AK23*PFormulas!$F$18)+(AL23*PFormulas!$F$17),0)</f>
        <v>65</v>
      </c>
      <c r="AJ23" s="30">
        <f>IF(C23&gt;7,25,IF(C23=1,IF(ROUND((PFormulas!$F$35*AK23)+(PFormulas!$F$36*AF23),0)&lt;50,50,ROUND((PFormulas!$F$35*AK23)+(PFormulas!$F$36*AF23),0)),ROUND((PFormulas!$F$35*AK23)+(PFormulas!$F$36*AF23),0)))</f>
        <v>57</v>
      </c>
      <c r="AK23" s="30">
        <f>ROUND(IF(C23&gt;7,ROUND(VLOOKUP(U23,PCharts!$K$3:$L$153,2,FALSE)*AA23,0)*PFormulas!$B$8,ROUND(VLOOKUP(U23,PCharts!$K$3:$L$153,2,FALSE)*AA23,0)),0)</f>
        <v>51</v>
      </c>
      <c r="AL23" s="30">
        <f>ROUND(IF(C23&gt;7,ROUND(VLOOKUP(T23,PCharts!$M$3:$N$133,2,FALSE)*AA23,0)*PFormulas!$B$9,ROUND(VLOOKUP(T23,PCharts!$M$3:$N$133,2,FALSE)*AA23,0)),0)</f>
        <v>68</v>
      </c>
      <c r="AM23" s="30">
        <f>ROUND(IF(C23&gt;7,ROUND((PFormulas!$F$30*Z23)+(PFormulas!$F$31*AB23)+(PFormulas!$F$32*AI23),0)*PFormulas!$B$13,ROUND((PFormulas!$F$30*Z23)+(PFormulas!$F$31*AB23)+(PFormulas!$F$32*AI23),0)+PFormulas!$B$14),0)</f>
        <v>57</v>
      </c>
      <c r="AN23" s="30">
        <f>ROUND((PFormulas!$F$46*AL23),0)</f>
        <v>71</v>
      </c>
      <c r="AO23" s="30">
        <f>VLOOKUP(2016-L23,PCharts!$O$3:$P$32,2,FALSE)</f>
        <v>54</v>
      </c>
      <c r="AP23" s="30">
        <f t="shared" si="5"/>
        <v>54</v>
      </c>
      <c r="AQ23" s="30">
        <f t="shared" si="6"/>
        <v>62</v>
      </c>
    </row>
    <row r="24" spans="1:43" x14ac:dyDescent="0.25">
      <c r="A24" s="13" t="s">
        <v>47</v>
      </c>
      <c r="B24" s="13" t="s">
        <v>113</v>
      </c>
      <c r="C24" s="13">
        <v>6</v>
      </c>
      <c r="D24" s="13">
        <v>45</v>
      </c>
      <c r="E24" s="13">
        <v>17</v>
      </c>
      <c r="F24" s="13">
        <v>16</v>
      </c>
      <c r="G24" s="13">
        <v>33</v>
      </c>
      <c r="H24" s="13">
        <v>6</v>
      </c>
      <c r="I24" s="13">
        <v>6</v>
      </c>
      <c r="J24" s="13">
        <v>19</v>
      </c>
      <c r="K24" s="13">
        <v>4</v>
      </c>
      <c r="L24" s="13">
        <v>1998</v>
      </c>
      <c r="M24" s="13"/>
      <c r="N24" s="13">
        <v>76</v>
      </c>
      <c r="O24" s="13">
        <v>209</v>
      </c>
      <c r="P24" s="13" t="s">
        <v>49</v>
      </c>
      <c r="Q24" s="13" t="s">
        <v>114</v>
      </c>
      <c r="R24" s="13">
        <v>0</v>
      </c>
      <c r="S24" s="13">
        <v>0</v>
      </c>
      <c r="T24" s="30">
        <f t="shared" si="0"/>
        <v>0.38</v>
      </c>
      <c r="U24" s="30">
        <f t="shared" si="1"/>
        <v>0.36</v>
      </c>
      <c r="V24" s="30">
        <f t="shared" si="2"/>
        <v>0.13</v>
      </c>
      <c r="W24" s="30">
        <f t="shared" si="3"/>
        <v>0.38</v>
      </c>
      <c r="X24" s="30">
        <f>VLOOKUP(N24,[1]PlayerC!$A$3:$B$30,2,FALSE)</f>
        <v>81</v>
      </c>
      <c r="Y24" s="30">
        <f>VLOOKUP(O24,[1]PlayerC!$C$3:$D$133,2,FALSE)</f>
        <v>73</v>
      </c>
      <c r="Z24" s="30">
        <f>VLOOKUP(R24,[2]PCharts!$R$3:$S$2003,2,FALSE)</f>
        <v>0</v>
      </c>
      <c r="AA24" s="30">
        <f>VLOOKUP(A24,PCharts!$T$3:$U$25,2,FALSE)</f>
        <v>1.07</v>
      </c>
      <c r="AB24" s="30">
        <f>ROUND((PFormulas!$F$2*AF24)+(PFormulas!$F$3*(120-AD24)),0)</f>
        <v>54</v>
      </c>
      <c r="AC24" s="30">
        <f>ROUND((PFormulas!$F$7*AF24)+(PFormulas!$F$9*AB24)+(PFormulas!$F$8*AD24),0)</f>
        <v>51</v>
      </c>
      <c r="AD24" s="30">
        <f>VLOOKUP(V24,PCharts!$I$3:$J$651,2,FALSE)</f>
        <v>95</v>
      </c>
      <c r="AE24" s="30">
        <f>ROUND((PFormulas!$B$29*AK24)+(PFormulas!$B$30*AI24)+(PFormulas!$B$31*AL24)+(PFormulas!$B$32*AF24)+PFormulas!$B$33,0)</f>
        <v>77</v>
      </c>
      <c r="AF24" s="30">
        <f t="shared" si="4"/>
        <v>77</v>
      </c>
      <c r="AG24" s="30">
        <f>ROUND((AK24*PFormulas!$F$40)+(AL24*PFormulas!$F$41)+(AH24*PFormulas!$F$42),0)</f>
        <v>73</v>
      </c>
      <c r="AH24" s="30">
        <f>VLOOKUP(D24,PCharts!$G$3:$H$83,2,FALSE)</f>
        <v>85</v>
      </c>
      <c r="AI24" s="30">
        <f>ROUND((AK24*PFormulas!$F$18)+(AL24*PFormulas!$F$17),0)</f>
        <v>67</v>
      </c>
      <c r="AJ24" s="30">
        <f>IF(C24&gt;7,25,IF(C24=1,IF(ROUND((PFormulas!$F$35*AK24)+(PFormulas!$F$36*AF24),0)&lt;50,50,ROUND((PFormulas!$F$35*AK24)+(PFormulas!$F$36*AF24),0)),ROUND((PFormulas!$F$35*AK24)+(PFormulas!$F$36*AF24),0)))</f>
        <v>62</v>
      </c>
      <c r="AK24" s="30">
        <f>ROUND(IF(C24&gt;7,ROUND(VLOOKUP(U24,PCharts!$K$3:$L$153,2,FALSE)*AA24,0)*PFormulas!$B$8,ROUND(VLOOKUP(U24,PCharts!$K$3:$L$153,2,FALSE)*AA24,0)),0)</f>
        <v>57</v>
      </c>
      <c r="AL24" s="30">
        <f>ROUND(IF(C24&gt;7,ROUND(VLOOKUP(T24,PCharts!$M$3:$N$133,2,FALSE)*AA24,0)*PFormulas!$B$9,ROUND(VLOOKUP(T24,PCharts!$M$3:$N$133,2,FALSE)*AA24,0)),0)</f>
        <v>65</v>
      </c>
      <c r="AM24" s="30">
        <f>ROUND(IF(C24&gt;7,ROUND((PFormulas!$F$30*Z24)+(PFormulas!$F$31*AB24)+(PFormulas!$F$32*AI24),0)*PFormulas!$B$13,ROUND((PFormulas!$F$30*Z24)+(PFormulas!$F$31*AB24)+(PFormulas!$F$32*AI24),0)+PFormulas!$B$14),0)</f>
        <v>54</v>
      </c>
      <c r="AN24" s="30">
        <f>ROUND((PFormulas!$F$46*AL24),0)</f>
        <v>68</v>
      </c>
      <c r="AO24" s="30">
        <f>VLOOKUP(2016-L24,PCharts!$O$3:$P$32,2,FALSE)</f>
        <v>44</v>
      </c>
      <c r="AP24" s="30">
        <f t="shared" si="5"/>
        <v>44</v>
      </c>
      <c r="AQ24" s="30">
        <f t="shared" si="6"/>
        <v>62</v>
      </c>
    </row>
    <row r="25" spans="1:43" x14ac:dyDescent="0.25">
      <c r="A25" s="13" t="s">
        <v>51</v>
      </c>
      <c r="B25" s="13" t="s">
        <v>115</v>
      </c>
      <c r="C25" s="13">
        <v>3</v>
      </c>
      <c r="D25" s="13">
        <v>51</v>
      </c>
      <c r="E25" s="13">
        <v>28</v>
      </c>
      <c r="F25" s="13">
        <v>36</v>
      </c>
      <c r="G25" s="13">
        <f>E25+F25</f>
        <v>64</v>
      </c>
      <c r="H25" s="13">
        <v>97</v>
      </c>
      <c r="I25" s="13"/>
      <c r="J25" s="13"/>
      <c r="K25" s="13"/>
      <c r="L25" s="13">
        <v>1997</v>
      </c>
      <c r="M25" s="13">
        <v>10</v>
      </c>
      <c r="N25" s="13">
        <v>75</v>
      </c>
      <c r="O25" s="13">
        <v>209</v>
      </c>
      <c r="P25" s="13" t="s">
        <v>116</v>
      </c>
      <c r="Q25" s="13" t="s">
        <v>117</v>
      </c>
      <c r="R25" s="13">
        <v>0</v>
      </c>
      <c r="S25" s="13">
        <v>0</v>
      </c>
      <c r="T25" s="30">
        <f t="shared" si="0"/>
        <v>0.55000000000000004</v>
      </c>
      <c r="U25" s="30">
        <f t="shared" si="1"/>
        <v>0.71</v>
      </c>
      <c r="V25" s="30">
        <f t="shared" si="2"/>
        <v>1.9</v>
      </c>
      <c r="W25" s="30">
        <f t="shared" si="3"/>
        <v>0.55000000000000004</v>
      </c>
      <c r="X25" s="30">
        <f>VLOOKUP(N25,[1]PlayerC!$A$3:$B$30,2,FALSE)</f>
        <v>79</v>
      </c>
      <c r="Y25" s="30">
        <f>VLOOKUP(O25,[1]PlayerC!$C$3:$D$133,2,FALSE)</f>
        <v>73</v>
      </c>
      <c r="Z25" s="30">
        <f>VLOOKUP(R25,[2]PCharts!$R$3:$S$2003,2,FALSE)</f>
        <v>0</v>
      </c>
      <c r="AA25" s="30">
        <f>VLOOKUP(A25,PCharts!$T$3:$U$25,2,FALSE)</f>
        <v>0.9</v>
      </c>
      <c r="AB25" s="30">
        <f>ROUND((PFormulas!$F$2*AF25)+(PFormulas!$F$3*(120-AD25)),0)</f>
        <v>67</v>
      </c>
      <c r="AC25" s="30">
        <f>ROUND((PFormulas!$F$7*AF25)+(PFormulas!$F$9*AB25)+(PFormulas!$F$8*AD25),0)</f>
        <v>63</v>
      </c>
      <c r="AD25" s="30">
        <f>VLOOKUP(V25,PCharts!$I$3:$J$651,2,FALSE)</f>
        <v>50</v>
      </c>
      <c r="AE25" s="30">
        <f>ROUND((PFormulas!$B$29*AK25)+(PFormulas!$B$30*AI25)+(PFormulas!$B$31*AL25)+(PFormulas!$B$32*AF25)+PFormulas!$B$33,0)</f>
        <v>78</v>
      </c>
      <c r="AF25" s="30">
        <f t="shared" si="4"/>
        <v>76</v>
      </c>
      <c r="AG25" s="30">
        <f>ROUND((AK25*PFormulas!$F$40)+(AL25*PFormulas!$F$41)+(AH25*PFormulas!$F$42),0)</f>
        <v>78</v>
      </c>
      <c r="AH25" s="30">
        <f>VLOOKUP(D25,PCharts!$G$3:$H$83,2,FALSE)</f>
        <v>91</v>
      </c>
      <c r="AI25" s="30">
        <f>ROUND((AK25*PFormulas!$F$18)+(AL25*PFormulas!$F$17),0)</f>
        <v>71</v>
      </c>
      <c r="AJ25" s="30">
        <f>IF(C25&gt;7,25,IF(C25=1,IF(ROUND((PFormulas!$F$35*AK25)+(PFormulas!$F$36*AF25),0)&lt;50,50,ROUND((PFormulas!$F$35*AK25)+(PFormulas!$F$36*AF25),0)),ROUND((PFormulas!$F$35*AK25)+(PFormulas!$F$36*AF25),0)))</f>
        <v>66</v>
      </c>
      <c r="AK25" s="30">
        <f>ROUND(IF(C25&gt;7,ROUND(VLOOKUP(U25,PCharts!$K$3:$L$153,2,FALSE)*AA25,0)*PFormulas!$B$8,ROUND(VLOOKUP(U25,PCharts!$K$3:$L$153,2,FALSE)*AA25,0)),0)</f>
        <v>62</v>
      </c>
      <c r="AL25" s="30">
        <f>ROUND(IF(C25&gt;7,ROUND(VLOOKUP(T25,PCharts!$M$3:$N$133,2,FALSE)*AA25,0)*PFormulas!$B$9,ROUND(VLOOKUP(T25,PCharts!$M$3:$N$133,2,FALSE)*AA25,0)),0)</f>
        <v>67</v>
      </c>
      <c r="AM25" s="30">
        <f>ROUND(IF(C25&gt;7,ROUND((PFormulas!$F$30*Z25)+(PFormulas!$F$31*AB25)+(PFormulas!$F$32*AI25),0)*PFormulas!$B$13,ROUND((PFormulas!$F$30*Z25)+(PFormulas!$F$31*AB25)+(PFormulas!$F$32*AI25),0)+PFormulas!$B$14),0)</f>
        <v>63</v>
      </c>
      <c r="AN25" s="30">
        <f>ROUND((PFormulas!$F$46*AL25),0)</f>
        <v>70</v>
      </c>
      <c r="AO25" s="30">
        <f>VLOOKUP(2016-L25,PCharts!$O$3:$P$32,2,FALSE)</f>
        <v>46</v>
      </c>
      <c r="AP25" s="30">
        <f t="shared" si="5"/>
        <v>46</v>
      </c>
      <c r="AQ25" s="30">
        <f t="shared" si="6"/>
        <v>67</v>
      </c>
    </row>
    <row r="26" spans="1:43" x14ac:dyDescent="0.25">
      <c r="A26" s="13" t="s">
        <v>55</v>
      </c>
      <c r="B26" s="13" t="s">
        <v>118</v>
      </c>
      <c r="C26" s="13">
        <v>3</v>
      </c>
      <c r="D26" s="13">
        <v>57</v>
      </c>
      <c r="E26" s="13">
        <v>31</v>
      </c>
      <c r="F26" s="13">
        <v>42</v>
      </c>
      <c r="G26" s="13">
        <v>73</v>
      </c>
      <c r="H26" s="13">
        <v>63</v>
      </c>
      <c r="I26" s="13"/>
      <c r="J26" s="13"/>
      <c r="K26" s="13"/>
      <c r="L26" s="13">
        <v>1996</v>
      </c>
      <c r="M26" s="13">
        <v>8</v>
      </c>
      <c r="N26" s="13">
        <v>73</v>
      </c>
      <c r="O26" s="13">
        <v>205</v>
      </c>
      <c r="P26" s="13" t="s">
        <v>119</v>
      </c>
      <c r="Q26" s="13" t="s">
        <v>120</v>
      </c>
      <c r="R26" s="13">
        <v>0</v>
      </c>
      <c r="S26" s="13">
        <v>0</v>
      </c>
      <c r="T26" s="30">
        <f t="shared" si="0"/>
        <v>0.54</v>
      </c>
      <c r="U26" s="30">
        <f t="shared" si="1"/>
        <v>0.74</v>
      </c>
      <c r="V26" s="30">
        <f t="shared" si="2"/>
        <v>1.1100000000000001</v>
      </c>
      <c r="W26" s="30">
        <f t="shared" si="3"/>
        <v>0.54</v>
      </c>
      <c r="X26" s="30">
        <f>VLOOKUP(N26,[1]PlayerC!$A$3:$B$30,2,FALSE)</f>
        <v>75</v>
      </c>
      <c r="Y26" s="30">
        <f>VLOOKUP(O26,[1]PlayerC!$C$3:$D$133,2,FALSE)</f>
        <v>73</v>
      </c>
      <c r="Z26" s="30">
        <f>VLOOKUP(R26,[2]PCharts!$R$3:$S$2003,2,FALSE)</f>
        <v>0</v>
      </c>
      <c r="AA26" s="30">
        <f>VLOOKUP(A26,PCharts!$T$3:$U$25,2,FALSE)</f>
        <v>0.9</v>
      </c>
      <c r="AB26" s="30">
        <f>ROUND((PFormulas!$F$2*AF26)+(PFormulas!$F$3*(120-AD26)),0)</f>
        <v>59</v>
      </c>
      <c r="AC26" s="30">
        <f>ROUND((PFormulas!$F$7*AF26)+(PFormulas!$F$9*AB26)+(PFormulas!$F$8*AD26),0)</f>
        <v>56</v>
      </c>
      <c r="AD26" s="30">
        <f>VLOOKUP(V26,PCharts!$I$3:$J$651,2,FALSE)</f>
        <v>70</v>
      </c>
      <c r="AE26" s="30">
        <f>ROUND((PFormulas!$B$29*AK26)+(PFormulas!$B$30*AI26)+(PFormulas!$B$31*AL26)+(PFormulas!$B$32*AF26)+PFormulas!$B$33,0)</f>
        <v>79</v>
      </c>
      <c r="AF26" s="30">
        <f t="shared" si="4"/>
        <v>74</v>
      </c>
      <c r="AG26" s="30">
        <f>ROUND((AK26*PFormulas!$F$40)+(AL26*PFormulas!$F$41)+(AH26*PFormulas!$F$42),0)</f>
        <v>80</v>
      </c>
      <c r="AH26" s="30">
        <f>VLOOKUP(D26,PCharts!$G$3:$H$83,2,FALSE)</f>
        <v>95</v>
      </c>
      <c r="AI26" s="30">
        <f>ROUND((AK26*PFormulas!$F$18)+(AL26*PFormulas!$F$17),0)</f>
        <v>72</v>
      </c>
      <c r="AJ26" s="30">
        <f>IF(C26&gt;7,25,IF(C26=1,IF(ROUND((PFormulas!$F$35*AK26)+(PFormulas!$F$36*AF26),0)&lt;50,50,ROUND((PFormulas!$F$35*AK26)+(PFormulas!$F$36*AF26),0)),ROUND((PFormulas!$F$35*AK26)+(PFormulas!$F$36*AF26),0)))</f>
        <v>67</v>
      </c>
      <c r="AK26" s="30">
        <f>ROUND(IF(C26&gt;7,ROUND(VLOOKUP(U26,PCharts!$K$3:$L$153,2,FALSE)*AA26,0)*PFormulas!$B$8,ROUND(VLOOKUP(U26,PCharts!$K$3:$L$153,2,FALSE)*AA26,0)),0)</f>
        <v>64</v>
      </c>
      <c r="AL26" s="30">
        <f>ROUND(IF(C26&gt;7,ROUND(VLOOKUP(T26,PCharts!$M$3:$N$133,2,FALSE)*AA26,0)*PFormulas!$B$9,ROUND(VLOOKUP(T26,PCharts!$M$3:$N$133,2,FALSE)*AA26,0)),0)</f>
        <v>67</v>
      </c>
      <c r="AM26" s="30">
        <f>ROUND(IF(C26&gt;7,ROUND((PFormulas!$F$30*Z26)+(PFormulas!$F$31*AB26)+(PFormulas!$F$32*AI26),0)*PFormulas!$B$13,ROUND((PFormulas!$F$30*Z26)+(PFormulas!$F$31*AB26)+(PFormulas!$F$32*AI26),0)+PFormulas!$B$14),0)</f>
        <v>58</v>
      </c>
      <c r="AN26" s="30">
        <f>ROUND((PFormulas!$F$46*AL26),0)</f>
        <v>70</v>
      </c>
      <c r="AO26" s="30">
        <f>VLOOKUP(2016-L26,PCharts!$O$3:$P$32,2,FALSE)</f>
        <v>50</v>
      </c>
      <c r="AP26" s="30">
        <f t="shared" si="5"/>
        <v>50</v>
      </c>
      <c r="AQ26" s="30">
        <f t="shared" si="6"/>
        <v>66</v>
      </c>
    </row>
    <row r="27" spans="1:43" x14ac:dyDescent="0.25">
      <c r="A27" s="13" t="s">
        <v>51</v>
      </c>
      <c r="B27" s="13" t="s">
        <v>121</v>
      </c>
      <c r="C27" s="13">
        <v>3</v>
      </c>
      <c r="D27" s="13">
        <v>63</v>
      </c>
      <c r="E27" s="13">
        <v>35</v>
      </c>
      <c r="F27" s="13">
        <v>45</v>
      </c>
      <c r="G27" s="13">
        <v>80</v>
      </c>
      <c r="H27" s="13">
        <v>26</v>
      </c>
      <c r="I27" s="13"/>
      <c r="J27" s="13"/>
      <c r="K27" s="13"/>
      <c r="L27" s="13">
        <v>1996</v>
      </c>
      <c r="M27" s="13">
        <v>8</v>
      </c>
      <c r="N27" s="13">
        <v>75</v>
      </c>
      <c r="O27" s="13">
        <v>198</v>
      </c>
      <c r="P27" s="13" t="s">
        <v>122</v>
      </c>
      <c r="Q27" s="13" t="s">
        <v>123</v>
      </c>
      <c r="R27" s="13">
        <v>0</v>
      </c>
      <c r="S27" s="13">
        <v>0</v>
      </c>
      <c r="T27" s="30">
        <f t="shared" si="0"/>
        <v>0.56000000000000005</v>
      </c>
      <c r="U27" s="30">
        <f t="shared" si="1"/>
        <v>0.71</v>
      </c>
      <c r="V27" s="30">
        <f t="shared" si="2"/>
        <v>0.41</v>
      </c>
      <c r="W27" s="30">
        <f t="shared" si="3"/>
        <v>0.56000000000000005</v>
      </c>
      <c r="X27" s="30">
        <f>VLOOKUP(N27,[1]PlayerC!$A$3:$B$30,2,FALSE)</f>
        <v>79</v>
      </c>
      <c r="Y27" s="30">
        <f>VLOOKUP(O27,[1]PlayerC!$C$3:$D$133,2,FALSE)</f>
        <v>67</v>
      </c>
      <c r="Z27" s="30">
        <f>VLOOKUP(R27,[2]PCharts!$R$3:$S$2003,2,FALSE)</f>
        <v>0</v>
      </c>
      <c r="AA27" s="30">
        <f>VLOOKUP(A27,PCharts!$T$3:$U$25,2,FALSE)</f>
        <v>0.9</v>
      </c>
      <c r="AB27" s="30">
        <f>ROUND((PFormulas!$F$2*AF27)+(PFormulas!$F$3*(120-AD27)),0)</f>
        <v>54</v>
      </c>
      <c r="AC27" s="30">
        <f>ROUND((PFormulas!$F$7*AF27)+(PFormulas!$F$9*AB27)+(PFormulas!$F$8*AD27),0)</f>
        <v>50</v>
      </c>
      <c r="AD27" s="30">
        <f>VLOOKUP(V27,PCharts!$I$3:$J$651,2,FALSE)</f>
        <v>87</v>
      </c>
      <c r="AE27" s="30">
        <f>ROUND((PFormulas!$B$29*AK27)+(PFormulas!$B$30*AI27)+(PFormulas!$B$31*AL27)+(PFormulas!$B$32*AF27)+PFormulas!$B$33,0)</f>
        <v>79</v>
      </c>
      <c r="AF27" s="30">
        <f t="shared" si="4"/>
        <v>73</v>
      </c>
      <c r="AG27" s="30">
        <f>ROUND((AK27*PFormulas!$F$40)+(AL27*PFormulas!$F$41)+(AH27*PFormulas!$F$42),0)</f>
        <v>80</v>
      </c>
      <c r="AH27" s="30">
        <f>VLOOKUP(D27,PCharts!$G$3:$H$83,2,FALSE)</f>
        <v>95</v>
      </c>
      <c r="AI27" s="30">
        <f>ROUND((AK27*PFormulas!$F$18)+(AL27*PFormulas!$F$17),0)</f>
        <v>71</v>
      </c>
      <c r="AJ27" s="30">
        <f>IF(C27&gt;7,25,IF(C27=1,IF(ROUND((PFormulas!$F$35*AK27)+(PFormulas!$F$36*AF27),0)&lt;50,50,ROUND((PFormulas!$F$35*AK27)+(PFormulas!$F$36*AF27),0)),ROUND((PFormulas!$F$35*AK27)+(PFormulas!$F$36*AF27),0)))</f>
        <v>65</v>
      </c>
      <c r="AK27" s="30">
        <f>ROUND(IF(C27&gt;7,ROUND(VLOOKUP(U27,PCharts!$K$3:$L$153,2,FALSE)*AA27,0)*PFormulas!$B$8,ROUND(VLOOKUP(U27,PCharts!$K$3:$L$153,2,FALSE)*AA27,0)),0)</f>
        <v>62</v>
      </c>
      <c r="AL27" s="30">
        <f>ROUND(IF(C27&gt;7,ROUND(VLOOKUP(T27,PCharts!$M$3:$N$133,2,FALSE)*AA27,0)*PFormulas!$B$9,ROUND(VLOOKUP(T27,PCharts!$M$3:$N$133,2,FALSE)*AA27,0)),0)</f>
        <v>67</v>
      </c>
      <c r="AM27" s="30">
        <f>ROUND(IF(C27&gt;7,ROUND((PFormulas!$F$30*Z27)+(PFormulas!$F$31*AB27)+(PFormulas!$F$32*AI27),0)*PFormulas!$B$13,ROUND((PFormulas!$F$30*Z27)+(PFormulas!$F$31*AB27)+(PFormulas!$F$32*AI27),0)+PFormulas!$B$14),0)</f>
        <v>55</v>
      </c>
      <c r="AN27" s="30">
        <f>ROUND((PFormulas!$F$46*AL27),0)</f>
        <v>70</v>
      </c>
      <c r="AO27" s="30">
        <f>VLOOKUP(2016-L27,PCharts!$O$3:$P$32,2,FALSE)</f>
        <v>50</v>
      </c>
      <c r="AP27" s="30">
        <f t="shared" si="5"/>
        <v>50</v>
      </c>
      <c r="AQ27" s="30">
        <f t="shared" si="6"/>
        <v>65</v>
      </c>
    </row>
    <row r="28" spans="1:43" x14ac:dyDescent="0.25">
      <c r="A28" s="13" t="s">
        <v>55</v>
      </c>
      <c r="B28" s="13" t="s">
        <v>124</v>
      </c>
      <c r="C28" s="13">
        <v>1</v>
      </c>
      <c r="D28" s="13">
        <v>72</v>
      </c>
      <c r="E28" s="13">
        <v>38</v>
      </c>
      <c r="F28" s="13">
        <v>82</v>
      </c>
      <c r="G28" s="13">
        <v>120</v>
      </c>
      <c r="H28" s="13">
        <v>30</v>
      </c>
      <c r="I28" s="13">
        <v>41</v>
      </c>
      <c r="J28" s="13">
        <v>6</v>
      </c>
      <c r="K28" s="13">
        <v>5</v>
      </c>
      <c r="L28" s="13">
        <v>1996</v>
      </c>
      <c r="M28" s="13"/>
      <c r="N28" s="13">
        <v>70</v>
      </c>
      <c r="O28" s="13">
        <v>174</v>
      </c>
      <c r="P28" s="13" t="s">
        <v>125</v>
      </c>
      <c r="Q28" s="35" t="s">
        <v>126</v>
      </c>
      <c r="R28" s="13">
        <v>0</v>
      </c>
      <c r="S28" s="13">
        <v>0</v>
      </c>
      <c r="T28" s="30">
        <f t="shared" si="0"/>
        <v>0.53</v>
      </c>
      <c r="U28" s="30">
        <f t="shared" si="1"/>
        <v>1.1399999999999999</v>
      </c>
      <c r="V28" s="30">
        <f t="shared" si="2"/>
        <v>0.42</v>
      </c>
      <c r="W28" s="30">
        <f t="shared" si="3"/>
        <v>0.53</v>
      </c>
      <c r="X28" s="30">
        <f>VLOOKUP(N28,[1]PlayerC!$A$3:$B$30,2,FALSE)</f>
        <v>69</v>
      </c>
      <c r="Y28" s="30">
        <f>VLOOKUP(O28,[1]PlayerC!$C$3:$D$133,2,FALSE)</f>
        <v>52</v>
      </c>
      <c r="Z28" s="30">
        <f>VLOOKUP(R28,[2]PCharts!$R$3:$S$2003,2,FALSE)</f>
        <v>0</v>
      </c>
      <c r="AA28" s="30">
        <f>VLOOKUP(A28,PCharts!$T$3:$U$25,2,FALSE)</f>
        <v>0.9</v>
      </c>
      <c r="AB28" s="30">
        <f>ROUND((PFormulas!$F$2*AF28)+(PFormulas!$F$3*(120-AD28)),0)</f>
        <v>47</v>
      </c>
      <c r="AC28" s="30">
        <f>ROUND((PFormulas!$F$7*AF28)+(PFormulas!$F$9*AB28)+(PFormulas!$F$8*AD28),0)</f>
        <v>39</v>
      </c>
      <c r="AD28" s="30">
        <f>VLOOKUP(V28,PCharts!$I$3:$J$651,2,FALSE)</f>
        <v>87</v>
      </c>
      <c r="AE28" s="30">
        <f>ROUND((PFormulas!$B$29*AK28)+(PFormulas!$B$30*AI28)+(PFormulas!$B$31*AL28)+(PFormulas!$B$32*AF28)+PFormulas!$B$33,0)</f>
        <v>84</v>
      </c>
      <c r="AF28" s="30">
        <f t="shared" si="4"/>
        <v>61</v>
      </c>
      <c r="AG28" s="30">
        <f>ROUND((AK28*PFormulas!$F$40)+(AL28*PFormulas!$F$41)+(AH28*PFormulas!$F$42),0)</f>
        <v>83</v>
      </c>
      <c r="AH28" s="30">
        <f>VLOOKUP(D28,PCharts!$G$3:$H$83,2,FALSE)</f>
        <v>95</v>
      </c>
      <c r="AI28" s="30">
        <f>ROUND((AK28*PFormulas!$F$18)+(AL28*PFormulas!$F$17),0)</f>
        <v>78</v>
      </c>
      <c r="AJ28" s="30">
        <f>IF(C28&gt;7,25,IF(C28=1,IF(ROUND((PFormulas!$F$35*AK28)+(PFormulas!$F$36*AF28),0)&lt;50,50,ROUND((PFormulas!$F$35*AK28)+(PFormulas!$F$36*AF28),0)),ROUND((PFormulas!$F$35*AK28)+(PFormulas!$F$36*AF28),0)))</f>
        <v>72</v>
      </c>
      <c r="AK28" s="30">
        <f>ROUND(IF(C28&gt;7,ROUND(VLOOKUP(U28,PCharts!$K$3:$L$153,2,FALSE)*AA28,0)*PFormulas!$B$8,ROUND(VLOOKUP(U28,PCharts!$K$3:$L$153,2,FALSE)*AA28,0)),0)</f>
        <v>75</v>
      </c>
      <c r="AL28" s="30">
        <f>ROUND(IF(C28&gt;7,ROUND(VLOOKUP(T28,PCharts!$M$3:$N$133,2,FALSE)*AA28,0)*PFormulas!$B$9,ROUND(VLOOKUP(T28,PCharts!$M$3:$N$133,2,FALSE)*AA28,0)),0)</f>
        <v>66</v>
      </c>
      <c r="AM28" s="30">
        <f>ROUND(IF(C28&gt;7,ROUND((PFormulas!$F$30*Z28)+(PFormulas!$F$31*AB28)+(PFormulas!$F$32*AI28),0)*PFormulas!$B$13,ROUND((PFormulas!$F$30*Z28)+(PFormulas!$F$31*AB28)+(PFormulas!$F$32*AI28),0)+PFormulas!$B$14),0)</f>
        <v>53</v>
      </c>
      <c r="AN28" s="30">
        <f>ROUND((PFormulas!$F$46*AL28),0)</f>
        <v>69</v>
      </c>
      <c r="AO28" s="30">
        <f>VLOOKUP(2016-L28,PCharts!$O$3:$P$32,2,FALSE)</f>
        <v>50</v>
      </c>
      <c r="AP28" s="30">
        <f t="shared" si="5"/>
        <v>50</v>
      </c>
      <c r="AQ28" s="30">
        <f t="shared" si="6"/>
        <v>67</v>
      </c>
    </row>
    <row r="29" spans="1:43" x14ac:dyDescent="0.25">
      <c r="A29" s="13" t="s">
        <v>127</v>
      </c>
      <c r="B29" s="13" t="s">
        <v>128</v>
      </c>
      <c r="C29" s="13">
        <v>3</v>
      </c>
      <c r="D29" s="13">
        <v>38</v>
      </c>
      <c r="E29" s="13">
        <v>35</v>
      </c>
      <c r="F29" s="13">
        <v>36</v>
      </c>
      <c r="G29" s="13">
        <v>71</v>
      </c>
      <c r="H29" s="13">
        <v>6</v>
      </c>
      <c r="I29" s="13">
        <v>34</v>
      </c>
      <c r="J29" s="13">
        <v>9</v>
      </c>
      <c r="K29" s="13">
        <v>12</v>
      </c>
      <c r="L29" s="13">
        <v>1996</v>
      </c>
      <c r="M29" s="13">
        <v>10</v>
      </c>
      <c r="N29" s="13">
        <v>73</v>
      </c>
      <c r="O29" s="13">
        <v>176</v>
      </c>
      <c r="P29" s="13" t="s">
        <v>53</v>
      </c>
      <c r="Q29" s="13" t="s">
        <v>129</v>
      </c>
      <c r="R29" s="13">
        <v>0</v>
      </c>
      <c r="S29" s="13">
        <v>0</v>
      </c>
      <c r="T29" s="30">
        <f t="shared" si="0"/>
        <v>0.92</v>
      </c>
      <c r="U29" s="30">
        <f t="shared" si="1"/>
        <v>0.95</v>
      </c>
      <c r="V29" s="30">
        <f t="shared" si="2"/>
        <v>0.16</v>
      </c>
      <c r="W29" s="30">
        <f t="shared" si="3"/>
        <v>0.92</v>
      </c>
      <c r="X29" s="30">
        <f>VLOOKUP(N29,[1]PlayerC!$A$3:$B$30,2,FALSE)</f>
        <v>75</v>
      </c>
      <c r="Y29" s="30">
        <f>VLOOKUP(O29,[1]PlayerC!$C$3:$D$133,2,FALSE)</f>
        <v>55</v>
      </c>
      <c r="Z29" s="30">
        <f>VLOOKUP(R29,[2]PCharts!$R$3:$S$2003,2,FALSE)</f>
        <v>0</v>
      </c>
      <c r="AA29" s="30">
        <f>VLOOKUP(A29,PCharts!$T$3:$U$25,2,FALSE)</f>
        <v>0.87</v>
      </c>
      <c r="AB29" s="30">
        <f>ROUND((PFormulas!$F$2*AF29)+(PFormulas!$F$3*(120-AD29)),0)</f>
        <v>47</v>
      </c>
      <c r="AC29" s="30">
        <f>ROUND((PFormulas!$F$7*AF29)+(PFormulas!$F$9*AB29)+(PFormulas!$F$8*AD29),0)</f>
        <v>41</v>
      </c>
      <c r="AD29" s="30">
        <f>VLOOKUP(V29,PCharts!$I$3:$J$651,2,FALSE)</f>
        <v>94</v>
      </c>
      <c r="AE29" s="30">
        <f>ROUND((PFormulas!$B$29*AK29)+(PFormulas!$B$30*AI29)+(PFormulas!$B$31*AL29)+(PFormulas!$B$32*AF29)+PFormulas!$B$33,0)</f>
        <v>82</v>
      </c>
      <c r="AF29" s="30">
        <f t="shared" si="4"/>
        <v>65</v>
      </c>
      <c r="AG29" s="30">
        <f>ROUND((AK29*PFormulas!$F$40)+(AL29*PFormulas!$F$41)+(AH29*PFormulas!$F$42),0)</f>
        <v>74</v>
      </c>
      <c r="AH29" s="30">
        <f>VLOOKUP(D29,PCharts!$G$3:$H$83,2,FALSE)</f>
        <v>78</v>
      </c>
      <c r="AI29" s="30">
        <f>ROUND((AK29*PFormulas!$F$18)+(AL29*PFormulas!$F$17),0)</f>
        <v>77</v>
      </c>
      <c r="AJ29" s="30">
        <f>IF(C29&gt;7,25,IF(C29=1,IF(ROUND((PFormulas!$F$35*AK29)+(PFormulas!$F$36*AF29),0)&lt;50,50,ROUND((PFormulas!$F$35*AK29)+(PFormulas!$F$36*AF29),0)),ROUND((PFormulas!$F$35*AK29)+(PFormulas!$F$36*AF29),0)))</f>
        <v>68</v>
      </c>
      <c r="AK29" s="30">
        <f>ROUND(IF(C29&gt;7,ROUND(VLOOKUP(U29,PCharts!$K$3:$L$153,2,FALSE)*AA29,0)*PFormulas!$B$8,ROUND(VLOOKUP(U29,PCharts!$K$3:$L$153,2,FALSE)*AA29,0)),0)</f>
        <v>69</v>
      </c>
      <c r="AL29" s="30">
        <f>ROUND(IF(C29&gt;7,ROUND(VLOOKUP(T29,PCharts!$M$3:$N$133,2,FALSE)*AA29,0)*PFormulas!$B$9,ROUND(VLOOKUP(T29,PCharts!$M$3:$N$133,2,FALSE)*AA29,0)),0)</f>
        <v>71</v>
      </c>
      <c r="AM29" s="30">
        <f>ROUND(IF(C29&gt;7,ROUND((PFormulas!$F$30*Z29)+(PFormulas!$F$31*AB29)+(PFormulas!$F$32*AI29),0)*PFormulas!$B$13,ROUND((PFormulas!$F$30*Z29)+(PFormulas!$F$31*AB29)+(PFormulas!$F$32*AI29),0)+PFormulas!$B$14),0)</f>
        <v>52</v>
      </c>
      <c r="AN29" s="30">
        <f>ROUND((PFormulas!$F$46*AL29),0)</f>
        <v>75</v>
      </c>
      <c r="AO29" s="30">
        <f>VLOOKUP(2016-L29,PCharts!$O$3:$P$32,2,FALSE)</f>
        <v>50</v>
      </c>
      <c r="AP29" s="30">
        <f t="shared" si="5"/>
        <v>50</v>
      </c>
      <c r="AQ29" s="30">
        <f t="shared" si="6"/>
        <v>67</v>
      </c>
    </row>
    <row r="30" spans="1:43" x14ac:dyDescent="0.25">
      <c r="A30" s="13" t="s">
        <v>130</v>
      </c>
      <c r="B30" s="13" t="s">
        <v>131</v>
      </c>
      <c r="C30" s="13">
        <v>3</v>
      </c>
      <c r="D30" s="13">
        <v>47</v>
      </c>
      <c r="E30" s="13">
        <v>40</v>
      </c>
      <c r="F30" s="13">
        <v>39</v>
      </c>
      <c r="G30" s="13">
        <f>E30+F30</f>
        <v>79</v>
      </c>
      <c r="H30" s="13">
        <v>57</v>
      </c>
      <c r="I30" s="13"/>
      <c r="J30" s="13"/>
      <c r="K30" s="13"/>
      <c r="L30" s="13">
        <v>1997</v>
      </c>
      <c r="M30" s="13">
        <v>9</v>
      </c>
      <c r="N30" s="13">
        <v>71</v>
      </c>
      <c r="O30" s="13">
        <v>179</v>
      </c>
      <c r="P30" s="13" t="s">
        <v>132</v>
      </c>
      <c r="Q30" s="13" t="s">
        <v>133</v>
      </c>
      <c r="R30" s="13">
        <v>0</v>
      </c>
      <c r="S30" s="13">
        <v>0</v>
      </c>
      <c r="T30" s="30">
        <f t="shared" si="0"/>
        <v>0.85</v>
      </c>
      <c r="U30" s="30">
        <f t="shared" si="1"/>
        <v>0.83</v>
      </c>
      <c r="V30" s="30">
        <f t="shared" si="2"/>
        <v>1.21</v>
      </c>
      <c r="W30" s="30">
        <f t="shared" si="3"/>
        <v>0.85</v>
      </c>
      <c r="X30" s="30">
        <f>VLOOKUP(N30,[1]PlayerC!$A$3:$B$30,2,FALSE)</f>
        <v>71</v>
      </c>
      <c r="Y30" s="30">
        <f>VLOOKUP(O30,[1]PlayerC!$C$3:$D$133,2,FALSE)</f>
        <v>55</v>
      </c>
      <c r="Z30" s="30">
        <f>VLOOKUP(R30,[2]PCharts!$R$3:$S$2003,2,FALSE)</f>
        <v>0</v>
      </c>
      <c r="AA30" s="30">
        <f>VLOOKUP(A30,PCharts!$T$3:$U$25,2,FALSE)</f>
        <v>0.87</v>
      </c>
      <c r="AB30" s="30">
        <f>ROUND((PFormulas!$F$2*AF30)+(PFormulas!$F$3*(120-AD30)),0)</f>
        <v>54</v>
      </c>
      <c r="AC30" s="30">
        <f>ROUND((PFormulas!$F$7*AF30)+(PFormulas!$F$9*AB30)+(PFormulas!$F$8*AD30),0)</f>
        <v>47</v>
      </c>
      <c r="AD30" s="30">
        <f>VLOOKUP(V30,PCharts!$I$3:$J$651,2,FALSE)</f>
        <v>67</v>
      </c>
      <c r="AE30" s="30">
        <f>ROUND((PFormulas!$B$29*AK30)+(PFormulas!$B$30*AI30)+(PFormulas!$B$31*AL30)+(PFormulas!$B$32*AF30)+PFormulas!$B$33,0)</f>
        <v>82</v>
      </c>
      <c r="AF30" s="30">
        <f t="shared" si="4"/>
        <v>63</v>
      </c>
      <c r="AG30" s="30">
        <f>ROUND((AK30*PFormulas!$F$40)+(AL30*PFormulas!$F$41)+(AH30*PFormulas!$F$42),0)</f>
        <v>77</v>
      </c>
      <c r="AH30" s="30">
        <f>VLOOKUP(D30,PCharts!$G$3:$H$83,2,FALSE)</f>
        <v>87</v>
      </c>
      <c r="AI30" s="30">
        <f>ROUND((AK30*PFormulas!$F$18)+(AL30*PFormulas!$F$17),0)</f>
        <v>74</v>
      </c>
      <c r="AJ30" s="30">
        <f>IF(C30&gt;7,25,IF(C30=1,IF(ROUND((PFormulas!$F$35*AK30)+(PFormulas!$F$36*AF30),0)&lt;50,50,ROUND((PFormulas!$F$35*AK30)+(PFormulas!$F$36*AF30),0)),ROUND((PFormulas!$F$35*AK30)+(PFormulas!$F$36*AF30),0)))</f>
        <v>64</v>
      </c>
      <c r="AK30" s="30">
        <f>ROUND(IF(C30&gt;7,ROUND(VLOOKUP(U30,PCharts!$K$3:$L$153,2,FALSE)*AA30,0)*PFormulas!$B$8,ROUND(VLOOKUP(U30,PCharts!$K$3:$L$153,2,FALSE)*AA30,0)),0)</f>
        <v>64</v>
      </c>
      <c r="AL30" s="30">
        <f>ROUND(IF(C30&gt;7,ROUND(VLOOKUP(T30,PCharts!$M$3:$N$133,2,FALSE)*AA30,0)*PFormulas!$B$9,ROUND(VLOOKUP(T30,PCharts!$M$3:$N$133,2,FALSE)*AA30,0)),0)</f>
        <v>70</v>
      </c>
      <c r="AM30" s="30">
        <f>ROUND(IF(C30&gt;7,ROUND((PFormulas!$F$30*Z30)+(PFormulas!$F$31*AB30)+(PFormulas!$F$32*AI30),0)*PFormulas!$B$13,ROUND((PFormulas!$F$30*Z30)+(PFormulas!$F$31*AB30)+(PFormulas!$F$32*AI30),0)+PFormulas!$B$14),0)</f>
        <v>56</v>
      </c>
      <c r="AN30" s="30">
        <f>ROUND((PFormulas!$F$46*AL30),0)</f>
        <v>74</v>
      </c>
      <c r="AO30" s="30">
        <f>VLOOKUP(2016-L30,PCharts!$O$3:$P$32,2,FALSE)</f>
        <v>46</v>
      </c>
      <c r="AP30" s="30">
        <f t="shared" si="5"/>
        <v>46</v>
      </c>
      <c r="AQ30" s="30">
        <f t="shared" si="6"/>
        <v>66</v>
      </c>
    </row>
    <row r="31" spans="1:43" x14ac:dyDescent="0.25">
      <c r="A31" s="13" t="s">
        <v>130</v>
      </c>
      <c r="B31" s="13" t="s">
        <v>131</v>
      </c>
      <c r="C31" s="13">
        <v>3</v>
      </c>
      <c r="D31" s="13">
        <v>47</v>
      </c>
      <c r="E31" s="13">
        <v>40</v>
      </c>
      <c r="F31" s="13">
        <v>39</v>
      </c>
      <c r="G31" s="13">
        <v>79</v>
      </c>
      <c r="H31" s="13">
        <v>57</v>
      </c>
      <c r="I31" s="13">
        <v>21</v>
      </c>
      <c r="J31" s="13">
        <v>8</v>
      </c>
      <c r="K31" s="13">
        <v>6</v>
      </c>
      <c r="L31" s="13">
        <v>1997</v>
      </c>
      <c r="M31" s="13">
        <v>9</v>
      </c>
      <c r="N31" s="13">
        <v>71</v>
      </c>
      <c r="O31" s="13">
        <v>170</v>
      </c>
      <c r="P31" s="13" t="s">
        <v>134</v>
      </c>
      <c r="Q31" s="13" t="s">
        <v>135</v>
      </c>
      <c r="R31" s="13">
        <v>0</v>
      </c>
      <c r="S31" s="13">
        <v>0</v>
      </c>
      <c r="T31" s="30">
        <f t="shared" si="0"/>
        <v>0.85</v>
      </c>
      <c r="U31" s="30">
        <f t="shared" si="1"/>
        <v>0.83</v>
      </c>
      <c r="V31" s="30">
        <f t="shared" si="2"/>
        <v>1.21</v>
      </c>
      <c r="W31" s="30">
        <f t="shared" si="3"/>
        <v>0.85</v>
      </c>
      <c r="X31" s="30">
        <f>VLOOKUP(N31,[1]PlayerC!$A$3:$B$30,2,FALSE)</f>
        <v>71</v>
      </c>
      <c r="Y31" s="30">
        <f>VLOOKUP(O31,[1]PlayerC!$C$3:$D$133,2,FALSE)</f>
        <v>52</v>
      </c>
      <c r="Z31" s="30">
        <f>VLOOKUP(R31,[2]PCharts!$R$3:$S$2003,2,FALSE)</f>
        <v>0</v>
      </c>
      <c r="AA31" s="30">
        <f>VLOOKUP(A31,PCharts!$T$3:$U$25,2,FALSE)</f>
        <v>0.87</v>
      </c>
      <c r="AB31" s="30">
        <f>ROUND((PFormulas!$F$2*AF31)+(PFormulas!$F$3*(120-AD31)),0)</f>
        <v>53</v>
      </c>
      <c r="AC31" s="30">
        <f>ROUND((PFormulas!$F$7*AF31)+(PFormulas!$F$9*AB31)+(PFormulas!$F$8*AD31),0)</f>
        <v>46</v>
      </c>
      <c r="AD31" s="30">
        <f>VLOOKUP(V31,PCharts!$I$3:$J$651,2,FALSE)</f>
        <v>67</v>
      </c>
      <c r="AE31" s="30">
        <f>ROUND((PFormulas!$B$29*AK31)+(PFormulas!$B$30*AI31)+(PFormulas!$B$31*AL31)+(PFormulas!$B$32*AF31)+PFormulas!$B$33,0)</f>
        <v>82</v>
      </c>
      <c r="AF31" s="30">
        <f t="shared" si="4"/>
        <v>62</v>
      </c>
      <c r="AG31" s="30">
        <f>ROUND((AK31*PFormulas!$F$40)+(AL31*PFormulas!$F$41)+(AH31*PFormulas!$F$42),0)</f>
        <v>77</v>
      </c>
      <c r="AH31" s="30">
        <f>VLOOKUP(D31,PCharts!$G$3:$H$83,2,FALSE)</f>
        <v>87</v>
      </c>
      <c r="AI31" s="30">
        <f>ROUND((AK31*PFormulas!$F$18)+(AL31*PFormulas!$F$17),0)</f>
        <v>74</v>
      </c>
      <c r="AJ31" s="30">
        <f>IF(C31&gt;7,25,IF(C31=1,IF(ROUND((PFormulas!$F$35*AK31)+(PFormulas!$F$36*AF31),0)&lt;50,50,ROUND((PFormulas!$F$35*AK31)+(PFormulas!$F$36*AF31),0)),ROUND((PFormulas!$F$35*AK31)+(PFormulas!$F$36*AF31),0)))</f>
        <v>64</v>
      </c>
      <c r="AK31" s="30">
        <f>ROUND(IF(C31&gt;7,ROUND(VLOOKUP(U31,PCharts!$K$3:$L$153,2,FALSE)*AA31,0)*PFormulas!$B$8,ROUND(VLOOKUP(U31,PCharts!$K$3:$L$153,2,FALSE)*AA31,0)),0)</f>
        <v>64</v>
      </c>
      <c r="AL31" s="30">
        <f>ROUND(IF(C31&gt;7,ROUND(VLOOKUP(T31,PCharts!$M$3:$N$133,2,FALSE)*AA31,0)*PFormulas!$B$9,ROUND(VLOOKUP(T31,PCharts!$M$3:$N$133,2,FALSE)*AA31,0)),0)</f>
        <v>70</v>
      </c>
      <c r="AM31" s="30">
        <f>ROUND(IF(C31&gt;7,ROUND((PFormulas!$F$30*Z31)+(PFormulas!$F$31*AB31)+(PFormulas!$F$32*AI31),0)*PFormulas!$B$13,ROUND((PFormulas!$F$30*Z31)+(PFormulas!$F$31*AB31)+(PFormulas!$F$32*AI31),0)+PFormulas!$B$14),0)</f>
        <v>55</v>
      </c>
      <c r="AN31" s="30">
        <f>ROUND((PFormulas!$F$46*AL31),0)</f>
        <v>74</v>
      </c>
      <c r="AO31" s="30">
        <f>VLOOKUP(2016-L31,PCharts!$O$3:$P$32,2,FALSE)</f>
        <v>46</v>
      </c>
      <c r="AP31" s="30">
        <f t="shared" si="5"/>
        <v>46</v>
      </c>
      <c r="AQ31" s="30">
        <f t="shared" si="6"/>
        <v>66</v>
      </c>
    </row>
    <row r="32" spans="1:43" x14ac:dyDescent="0.25">
      <c r="A32" s="13" t="s">
        <v>130</v>
      </c>
      <c r="B32" s="13" t="s">
        <v>136</v>
      </c>
      <c r="C32" s="13">
        <v>5</v>
      </c>
      <c r="D32" s="13">
        <v>63</v>
      </c>
      <c r="E32" s="13">
        <v>48</v>
      </c>
      <c r="F32" s="13">
        <v>42</v>
      </c>
      <c r="G32" s="13">
        <f>E32+F32</f>
        <v>90</v>
      </c>
      <c r="H32" s="13">
        <v>71</v>
      </c>
      <c r="I32" s="13"/>
      <c r="J32" s="13"/>
      <c r="K32" s="13"/>
      <c r="L32" s="13">
        <v>1997</v>
      </c>
      <c r="M32" s="13">
        <v>8</v>
      </c>
      <c r="N32" s="13">
        <v>76</v>
      </c>
      <c r="O32" s="13">
        <v>196</v>
      </c>
      <c r="P32" s="13" t="s">
        <v>137</v>
      </c>
      <c r="Q32" s="13" t="s">
        <v>138</v>
      </c>
      <c r="R32" s="13">
        <v>0</v>
      </c>
      <c r="S32" s="13">
        <v>0</v>
      </c>
      <c r="T32" s="30">
        <f t="shared" si="0"/>
        <v>0.76</v>
      </c>
      <c r="U32" s="30">
        <f t="shared" si="1"/>
        <v>0.67</v>
      </c>
      <c r="V32" s="30">
        <f t="shared" si="2"/>
        <v>1.1299999999999999</v>
      </c>
      <c r="W32" s="30">
        <f t="shared" si="3"/>
        <v>0.76</v>
      </c>
      <c r="X32" s="30">
        <f>VLOOKUP(N32,[1]PlayerC!$A$3:$B$30,2,FALSE)</f>
        <v>81</v>
      </c>
      <c r="Y32" s="30">
        <f>VLOOKUP(O32,[1]PlayerC!$C$3:$D$133,2,FALSE)</f>
        <v>67</v>
      </c>
      <c r="Z32" s="30">
        <f>VLOOKUP(R32,[2]PCharts!$R$3:$S$2003,2,FALSE)</f>
        <v>0</v>
      </c>
      <c r="AA32" s="30">
        <f>VLOOKUP(A32,PCharts!$T$3:$U$25,2,FALSE)</f>
        <v>0.87</v>
      </c>
      <c r="AB32" s="30">
        <f>ROUND((PFormulas!$F$2*AF32)+(PFormulas!$F$3*(120-AD32)),0)</f>
        <v>60</v>
      </c>
      <c r="AC32" s="30">
        <f>ROUND((PFormulas!$F$7*AF32)+(PFormulas!$F$9*AB32)+(PFormulas!$F$8*AD32),0)</f>
        <v>56</v>
      </c>
      <c r="AD32" s="30">
        <f>VLOOKUP(V32,PCharts!$I$3:$J$651,2,FALSE)</f>
        <v>69</v>
      </c>
      <c r="AE32" s="30">
        <f>ROUND((PFormulas!$B$29*AK32)+(PFormulas!$B$30*AI32)+(PFormulas!$B$31*AL32)+(PFormulas!$B$32*AF32)+PFormulas!$B$33,0)</f>
        <v>78</v>
      </c>
      <c r="AF32" s="30">
        <f t="shared" si="4"/>
        <v>74</v>
      </c>
      <c r="AG32" s="30">
        <f>ROUND((AK32*PFormulas!$F$40)+(AL32*PFormulas!$F$41)+(AH32*PFormulas!$F$42),0)</f>
        <v>79</v>
      </c>
      <c r="AH32" s="30">
        <f>VLOOKUP(D32,PCharts!$G$3:$H$83,2,FALSE)</f>
        <v>95</v>
      </c>
      <c r="AI32" s="30">
        <f>ROUND((AK32*PFormulas!$F$18)+(AL32*PFormulas!$F$17),0)</f>
        <v>69</v>
      </c>
      <c r="AJ32" s="30">
        <f>IF(C32&gt;7,25,IF(C32=1,IF(ROUND((PFormulas!$F$35*AK32)+(PFormulas!$F$36*AF32),0)&lt;50,50,ROUND((PFormulas!$F$35*AK32)+(PFormulas!$F$36*AF32),0)),ROUND((PFormulas!$F$35*AK32)+(PFormulas!$F$36*AF32),0)))</f>
        <v>61</v>
      </c>
      <c r="AK32" s="30">
        <f>ROUND(IF(C32&gt;7,ROUND(VLOOKUP(U32,PCharts!$K$3:$L$153,2,FALSE)*AA32,0)*PFormulas!$B$8,ROUND(VLOOKUP(U32,PCharts!$K$3:$L$153,2,FALSE)*AA32,0)),0)</f>
        <v>57</v>
      </c>
      <c r="AL32" s="30">
        <f>ROUND(IF(C32&gt;7,ROUND(VLOOKUP(T32,PCharts!$M$3:$N$133,2,FALSE)*AA32,0)*PFormulas!$B$9,ROUND(VLOOKUP(T32,PCharts!$M$3:$N$133,2,FALSE)*AA32,0)),0)</f>
        <v>68</v>
      </c>
      <c r="AM32" s="30">
        <f>ROUND(IF(C32&gt;7,ROUND((PFormulas!$F$30*Z32)+(PFormulas!$F$31*AB32)+(PFormulas!$F$32*AI32),0)*PFormulas!$B$13,ROUND((PFormulas!$F$30*Z32)+(PFormulas!$F$31*AB32)+(PFormulas!$F$32*AI32),0)+PFormulas!$B$14),0)</f>
        <v>58</v>
      </c>
      <c r="AN32" s="30">
        <f>ROUND((PFormulas!$F$46*AL32),0)</f>
        <v>71</v>
      </c>
      <c r="AO32" s="30">
        <f>VLOOKUP(2016-L32,PCharts!$O$3:$P$32,2,FALSE)</f>
        <v>46</v>
      </c>
      <c r="AP32" s="30">
        <f t="shared" si="5"/>
        <v>46</v>
      </c>
      <c r="AQ32" s="30">
        <f t="shared" si="6"/>
        <v>65</v>
      </c>
    </row>
    <row r="33" spans="1:43" x14ac:dyDescent="0.25">
      <c r="A33" s="13" t="s">
        <v>139</v>
      </c>
      <c r="B33" s="13" t="s">
        <v>140</v>
      </c>
      <c r="C33" s="13">
        <v>2</v>
      </c>
      <c r="D33" s="13">
        <v>33</v>
      </c>
      <c r="E33" s="13">
        <v>24</v>
      </c>
      <c r="F33" s="13">
        <v>22</v>
      </c>
      <c r="G33" s="13">
        <v>46</v>
      </c>
      <c r="H33" s="13">
        <v>6</v>
      </c>
      <c r="I33" s="13"/>
      <c r="J33" s="13"/>
      <c r="K33" s="13"/>
      <c r="L33" s="13">
        <v>1993</v>
      </c>
      <c r="M33" s="13">
        <v>7.5</v>
      </c>
      <c r="N33" s="13">
        <v>73</v>
      </c>
      <c r="O33" s="13">
        <v>194</v>
      </c>
      <c r="P33" s="13" t="s">
        <v>141</v>
      </c>
      <c r="Q33" s="13" t="s">
        <v>142</v>
      </c>
      <c r="R33" s="13">
        <v>0</v>
      </c>
      <c r="S33" s="13">
        <v>0</v>
      </c>
      <c r="T33" s="30">
        <f t="shared" si="0"/>
        <v>0.73</v>
      </c>
      <c r="U33" s="30">
        <f t="shared" si="1"/>
        <v>0.67</v>
      </c>
      <c r="V33" s="30">
        <f t="shared" si="2"/>
        <v>0.18</v>
      </c>
      <c r="W33" s="30">
        <f t="shared" si="3"/>
        <v>0.73</v>
      </c>
      <c r="X33" s="30">
        <f>VLOOKUP(N33,[1]PlayerC!$A$3:$B$30,2,FALSE)</f>
        <v>75</v>
      </c>
      <c r="Y33" s="30">
        <f>VLOOKUP(O33,[1]PlayerC!$C$3:$D$133,2,FALSE)</f>
        <v>64</v>
      </c>
      <c r="Z33" s="30">
        <f>VLOOKUP(R33,[2]PCharts!$R$3:$S$2003,2,FALSE)</f>
        <v>0</v>
      </c>
      <c r="AA33" s="30">
        <f>VLOOKUP(A33,PCharts!$T$3:$U$25,2,FALSE)</f>
        <v>0.87</v>
      </c>
      <c r="AB33" s="30">
        <f>ROUND((PFormulas!$F$2*AF33)+(PFormulas!$F$3*(120-AD33)),0)</f>
        <v>50</v>
      </c>
      <c r="AC33" s="30">
        <f>ROUND((PFormulas!$F$7*AF33)+(PFormulas!$F$9*AB33)+(PFormulas!$F$8*AD33),0)</f>
        <v>45</v>
      </c>
      <c r="AD33" s="30">
        <f>VLOOKUP(V33,PCharts!$I$3:$J$651,2,FALSE)</f>
        <v>93</v>
      </c>
      <c r="AE33" s="30">
        <f>ROUND((PFormulas!$B$29*AK33)+(PFormulas!$B$30*AI33)+(PFormulas!$B$31*AL33)+(PFormulas!$B$32*AF33)+PFormulas!$B$33,0)</f>
        <v>79</v>
      </c>
      <c r="AF33" s="30">
        <f t="shared" si="4"/>
        <v>70</v>
      </c>
      <c r="AG33" s="30">
        <f>ROUND((AK33*PFormulas!$F$40)+(AL33*PFormulas!$F$41)+(AH33*PFormulas!$F$42),0)</f>
        <v>68</v>
      </c>
      <c r="AH33" s="30">
        <f>VLOOKUP(D33,PCharts!$G$3:$H$83,2,FALSE)</f>
        <v>73</v>
      </c>
      <c r="AI33" s="30">
        <f>ROUND((AK33*PFormulas!$F$18)+(AL33*PFormulas!$F$17),0)</f>
        <v>69</v>
      </c>
      <c r="AJ33" s="30">
        <f>IF(C33&gt;7,25,IF(C33=1,IF(ROUND((PFormulas!$F$35*AK33)+(PFormulas!$F$36*AF33),0)&lt;50,50,ROUND((PFormulas!$F$35*AK33)+(PFormulas!$F$36*AF33),0)),ROUND((PFormulas!$F$35*AK33)+(PFormulas!$F$36*AF33),0)))</f>
        <v>60</v>
      </c>
      <c r="AK33" s="30">
        <f>ROUND(IF(C33&gt;7,ROUND(VLOOKUP(U33,PCharts!$K$3:$L$153,2,FALSE)*AA33,0)*PFormulas!$B$8,ROUND(VLOOKUP(U33,PCharts!$K$3:$L$153,2,FALSE)*AA33,0)),0)</f>
        <v>57</v>
      </c>
      <c r="AL33" s="30">
        <f>ROUND(IF(C33&gt;7,ROUND(VLOOKUP(T33,PCharts!$M$3:$N$133,2,FALSE)*AA33,0)*PFormulas!$B$9,ROUND(VLOOKUP(T33,PCharts!$M$3:$N$133,2,FALSE)*AA33,0)),0)</f>
        <v>68</v>
      </c>
      <c r="AM33" s="30">
        <f>ROUND(IF(C33&gt;7,ROUND((PFormulas!$F$30*Z33)+(PFormulas!$F$31*AB33)+(PFormulas!$F$32*AI33),0)*PFormulas!$B$13,ROUND((PFormulas!$F$30*Z33)+(PFormulas!$F$31*AB33)+(PFormulas!$F$32*AI33),0)+PFormulas!$B$14),0)</f>
        <v>52</v>
      </c>
      <c r="AN33" s="30">
        <f>ROUND((PFormulas!$F$46*AL33),0)</f>
        <v>71</v>
      </c>
      <c r="AO33" s="30">
        <f>VLOOKUP(2016-L33,PCharts!$O$3:$P$32,2,FALSE)</f>
        <v>60</v>
      </c>
      <c r="AP33" s="30">
        <f t="shared" si="5"/>
        <v>60</v>
      </c>
      <c r="AQ33" s="30">
        <f t="shared" si="6"/>
        <v>62</v>
      </c>
    </row>
    <row r="34" spans="1:43" x14ac:dyDescent="0.25">
      <c r="A34" s="13" t="s">
        <v>51</v>
      </c>
      <c r="B34" s="13" t="s">
        <v>143</v>
      </c>
      <c r="C34" s="13">
        <v>1</v>
      </c>
      <c r="D34" s="13">
        <v>39</v>
      </c>
      <c r="E34" s="13">
        <v>20</v>
      </c>
      <c r="F34" s="13">
        <v>18</v>
      </c>
      <c r="G34" s="13">
        <f>E34+F34</f>
        <v>38</v>
      </c>
      <c r="H34" s="13">
        <v>14</v>
      </c>
      <c r="I34" s="13"/>
      <c r="J34" s="13"/>
      <c r="K34" s="13"/>
      <c r="L34" s="13">
        <v>1997</v>
      </c>
      <c r="M34" s="13">
        <v>7.5</v>
      </c>
      <c r="N34" s="13">
        <v>73</v>
      </c>
      <c r="O34" s="13">
        <v>196</v>
      </c>
      <c r="P34" s="13" t="s">
        <v>144</v>
      </c>
      <c r="Q34" s="13" t="s">
        <v>145</v>
      </c>
      <c r="R34" s="13">
        <v>0</v>
      </c>
      <c r="S34" s="13">
        <v>0</v>
      </c>
      <c r="T34" s="30">
        <f t="shared" si="0"/>
        <v>0.51</v>
      </c>
      <c r="U34" s="30">
        <f t="shared" si="1"/>
        <v>0.46</v>
      </c>
      <c r="V34" s="30">
        <f t="shared" si="2"/>
        <v>0.36</v>
      </c>
      <c r="W34" s="30">
        <f t="shared" si="3"/>
        <v>0.51</v>
      </c>
      <c r="X34" s="30">
        <f>VLOOKUP(N34,[1]PlayerC!$A$3:$B$30,2,FALSE)</f>
        <v>75</v>
      </c>
      <c r="Y34" s="30">
        <f>VLOOKUP(O34,[1]PlayerC!$C$3:$D$133,2,FALSE)</f>
        <v>67</v>
      </c>
      <c r="Z34" s="30">
        <f>VLOOKUP(R34,[2]PCharts!$R$3:$S$2003,2,FALSE)</f>
        <v>0</v>
      </c>
      <c r="AA34" s="30">
        <f>VLOOKUP(A34,PCharts!$T$3:$U$25,2,FALSE)</f>
        <v>0.9</v>
      </c>
      <c r="AB34" s="30">
        <f>ROUND((PFormulas!$F$2*AF34)+(PFormulas!$F$3*(120-AD34)),0)</f>
        <v>52</v>
      </c>
      <c r="AC34" s="30">
        <f>ROUND((PFormulas!$F$7*AF34)+(PFormulas!$F$9*AB34)+(PFormulas!$F$8*AD34),0)</f>
        <v>48</v>
      </c>
      <c r="AD34" s="30">
        <f>VLOOKUP(V34,PCharts!$I$3:$J$651,2,FALSE)</f>
        <v>88</v>
      </c>
      <c r="AE34" s="30">
        <f>ROUND((PFormulas!$B$29*AK34)+(PFormulas!$B$30*AI34)+(PFormulas!$B$31*AL34)+(PFormulas!$B$32*AF34)+PFormulas!$B$33,0)</f>
        <v>78</v>
      </c>
      <c r="AF34" s="30">
        <f t="shared" si="4"/>
        <v>71</v>
      </c>
      <c r="AG34" s="30">
        <f>ROUND((AK34*PFormulas!$F$40)+(AL34*PFormulas!$F$41)+(AH34*PFormulas!$F$42),0)</f>
        <v>70</v>
      </c>
      <c r="AH34" s="30">
        <f>VLOOKUP(D34,PCharts!$G$3:$H$83,2,FALSE)</f>
        <v>79</v>
      </c>
      <c r="AI34" s="30">
        <f>ROUND((AK34*PFormulas!$F$18)+(AL34*PFormulas!$F$17),0)</f>
        <v>66</v>
      </c>
      <c r="AJ34" s="30">
        <f>IF(C34&gt;7,25,IF(C34=1,IF(ROUND((PFormulas!$F$35*AK34)+(PFormulas!$F$36*AF34),0)&lt;50,50,ROUND((PFormulas!$F$35*AK34)+(PFormulas!$F$36*AF34),0)),ROUND((PFormulas!$F$35*AK34)+(PFormulas!$F$36*AF34),0)))</f>
        <v>58</v>
      </c>
      <c r="AK34" s="30">
        <f>ROUND(IF(C34&gt;7,ROUND(VLOOKUP(U34,PCharts!$K$3:$L$153,2,FALSE)*AA34,0)*PFormulas!$B$8,ROUND(VLOOKUP(U34,PCharts!$K$3:$L$153,2,FALSE)*AA34,0)),0)</f>
        <v>54</v>
      </c>
      <c r="AL34" s="30">
        <f>ROUND(IF(C34&gt;7,ROUND(VLOOKUP(T34,PCharts!$M$3:$N$133,2,FALSE)*AA34,0)*PFormulas!$B$9,ROUND(VLOOKUP(T34,PCharts!$M$3:$N$133,2,FALSE)*AA34,0)),0)</f>
        <v>66</v>
      </c>
      <c r="AM34" s="30">
        <f>ROUND(IF(C34&gt;7,ROUND((PFormulas!$F$30*Z34)+(PFormulas!$F$31*AB34)+(PFormulas!$F$32*AI34),0)*PFormulas!$B$13,ROUND((PFormulas!$F$30*Z34)+(PFormulas!$F$31*AB34)+(PFormulas!$F$32*AI34),0)+PFormulas!$B$14),0)</f>
        <v>52</v>
      </c>
      <c r="AN34" s="30">
        <f>ROUND((PFormulas!$F$46*AL34),0)</f>
        <v>69</v>
      </c>
      <c r="AO34" s="30">
        <f>VLOOKUP(2016-L34,PCharts!$O$3:$P$32,2,FALSE)</f>
        <v>46</v>
      </c>
      <c r="AP34" s="30">
        <f t="shared" si="5"/>
        <v>46</v>
      </c>
      <c r="AQ34" s="30">
        <f t="shared" si="6"/>
        <v>61</v>
      </c>
    </row>
    <row r="35" spans="1:43" x14ac:dyDescent="0.25">
      <c r="A35" s="13" t="s">
        <v>51</v>
      </c>
      <c r="B35" s="13" t="s">
        <v>146</v>
      </c>
      <c r="C35" s="13">
        <v>2</v>
      </c>
      <c r="D35" s="13">
        <v>45</v>
      </c>
      <c r="E35" s="13">
        <v>23</v>
      </c>
      <c r="F35" s="13">
        <v>25</v>
      </c>
      <c r="G35" s="13">
        <v>62</v>
      </c>
      <c r="H35" s="13">
        <v>37</v>
      </c>
      <c r="I35" s="13"/>
      <c r="J35" s="13"/>
      <c r="K35" s="13"/>
      <c r="L35" s="13">
        <v>1996</v>
      </c>
      <c r="M35" s="13">
        <v>7.5</v>
      </c>
      <c r="N35" s="13">
        <v>73</v>
      </c>
      <c r="O35" s="13">
        <v>209</v>
      </c>
      <c r="P35" s="13" t="s">
        <v>147</v>
      </c>
      <c r="Q35" s="13" t="s">
        <v>148</v>
      </c>
      <c r="R35" s="13">
        <v>0</v>
      </c>
      <c r="S35" s="13">
        <v>0</v>
      </c>
      <c r="T35" s="30">
        <f t="shared" si="0"/>
        <v>0.51</v>
      </c>
      <c r="U35" s="30">
        <f t="shared" si="1"/>
        <v>0.56000000000000005</v>
      </c>
      <c r="V35" s="30">
        <f t="shared" si="2"/>
        <v>0.82</v>
      </c>
      <c r="W35" s="30">
        <f t="shared" si="3"/>
        <v>0.51</v>
      </c>
      <c r="X35" s="30">
        <f>VLOOKUP(N35,[1]PlayerC!$A$3:$B$30,2,FALSE)</f>
        <v>75</v>
      </c>
      <c r="Y35" s="30">
        <f>VLOOKUP(O35,[1]PlayerC!$C$3:$D$133,2,FALSE)</f>
        <v>73</v>
      </c>
      <c r="Z35" s="30">
        <f>VLOOKUP(R35,[2]PCharts!$R$3:$S$2003,2,FALSE)</f>
        <v>0</v>
      </c>
      <c r="AA35" s="30">
        <f>VLOOKUP(A35,PCharts!$T$3:$U$25,2,FALSE)</f>
        <v>0.9</v>
      </c>
      <c r="AB35" s="30">
        <f>ROUND((PFormulas!$F$2*AF35)+(PFormulas!$F$3*(120-AD35)),0)</f>
        <v>57</v>
      </c>
      <c r="AC35" s="30">
        <f>ROUND((PFormulas!$F$7*AF35)+(PFormulas!$F$9*AB35)+(PFormulas!$F$8*AD35),0)</f>
        <v>54</v>
      </c>
      <c r="AD35" s="30">
        <f>VLOOKUP(V35,PCharts!$I$3:$J$651,2,FALSE)</f>
        <v>77</v>
      </c>
      <c r="AE35" s="30">
        <f>ROUND((PFormulas!$B$29*AK35)+(PFormulas!$B$30*AI35)+(PFormulas!$B$31*AL35)+(PFormulas!$B$32*AF35)+PFormulas!$B$33,0)</f>
        <v>77</v>
      </c>
      <c r="AF35" s="30">
        <f t="shared" si="4"/>
        <v>74</v>
      </c>
      <c r="AG35" s="30">
        <f>ROUND((AK35*PFormulas!$F$40)+(AL35*PFormulas!$F$41)+(AH35*PFormulas!$F$42),0)</f>
        <v>73</v>
      </c>
      <c r="AH35" s="30">
        <f>VLOOKUP(D35,PCharts!$G$3:$H$83,2,FALSE)</f>
        <v>85</v>
      </c>
      <c r="AI35" s="30">
        <f>ROUND((AK35*PFormulas!$F$18)+(AL35*PFormulas!$F$17),0)</f>
        <v>67</v>
      </c>
      <c r="AJ35" s="30">
        <f>IF(C35&gt;7,25,IF(C35=1,IF(ROUND((PFormulas!$F$35*AK35)+(PFormulas!$F$36*AF35),0)&lt;50,50,ROUND((PFormulas!$F$35*AK35)+(PFormulas!$F$36*AF35),0)),ROUND((PFormulas!$F$35*AK35)+(PFormulas!$F$36*AF35),0)))</f>
        <v>61</v>
      </c>
      <c r="AK35" s="30">
        <f>ROUND(IF(C35&gt;7,ROUND(VLOOKUP(U35,PCharts!$K$3:$L$153,2,FALSE)*AA35,0)*PFormulas!$B$8,ROUND(VLOOKUP(U35,PCharts!$K$3:$L$153,2,FALSE)*AA35,0)),0)</f>
        <v>56</v>
      </c>
      <c r="AL35" s="30">
        <f>ROUND(IF(C35&gt;7,ROUND(VLOOKUP(T35,PCharts!$M$3:$N$133,2,FALSE)*AA35,0)*PFormulas!$B$9,ROUND(VLOOKUP(T35,PCharts!$M$3:$N$133,2,FALSE)*AA35,0)),0)</f>
        <v>66</v>
      </c>
      <c r="AM35" s="30">
        <f>ROUND(IF(C35&gt;7,ROUND((PFormulas!$F$30*Z35)+(PFormulas!$F$31*AB35)+(PFormulas!$F$32*AI35),0)*PFormulas!$B$13,ROUND((PFormulas!$F$30*Z35)+(PFormulas!$F$31*AB35)+(PFormulas!$F$32*AI35),0)+PFormulas!$B$14),0)</f>
        <v>55</v>
      </c>
      <c r="AN35" s="30">
        <f>ROUND((PFormulas!$F$46*AL35),0)</f>
        <v>69</v>
      </c>
      <c r="AO35" s="30">
        <f>VLOOKUP(2016-L35,PCharts!$O$3:$P$32,2,FALSE)</f>
        <v>50</v>
      </c>
      <c r="AP35" s="30">
        <f t="shared" si="5"/>
        <v>50</v>
      </c>
      <c r="AQ35" s="30">
        <f t="shared" si="6"/>
        <v>63</v>
      </c>
    </row>
    <row r="36" spans="1:43" x14ac:dyDescent="0.25">
      <c r="A36" s="13" t="s">
        <v>55</v>
      </c>
      <c r="B36" s="13" t="s">
        <v>149</v>
      </c>
      <c r="C36" s="13">
        <v>2</v>
      </c>
      <c r="D36" s="13">
        <v>66</v>
      </c>
      <c r="E36" s="13">
        <v>34</v>
      </c>
      <c r="F36" s="13">
        <v>36</v>
      </c>
      <c r="G36" s="13">
        <f>E36+F36</f>
        <v>70</v>
      </c>
      <c r="H36" s="13">
        <v>40</v>
      </c>
      <c r="I36" s="13"/>
      <c r="J36" s="13"/>
      <c r="K36" s="13"/>
      <c r="L36" s="13">
        <v>1996</v>
      </c>
      <c r="M36" s="13">
        <v>7.5</v>
      </c>
      <c r="N36" s="13">
        <v>74</v>
      </c>
      <c r="O36" s="13">
        <v>187</v>
      </c>
      <c r="P36" s="13" t="s">
        <v>150</v>
      </c>
      <c r="Q36" s="13" t="s">
        <v>151</v>
      </c>
      <c r="R36" s="13">
        <v>0</v>
      </c>
      <c r="S36" s="13">
        <v>0</v>
      </c>
      <c r="T36" s="30">
        <f t="shared" si="0"/>
        <v>0.52</v>
      </c>
      <c r="U36" s="30">
        <f t="shared" si="1"/>
        <v>0.55000000000000004</v>
      </c>
      <c r="V36" s="30">
        <f t="shared" si="2"/>
        <v>0.61</v>
      </c>
      <c r="W36" s="30">
        <f t="shared" si="3"/>
        <v>0.52</v>
      </c>
      <c r="X36" s="30">
        <f>VLOOKUP(N36,[1]PlayerC!$A$3:$B$30,2,FALSE)</f>
        <v>77</v>
      </c>
      <c r="Y36" s="30">
        <f>VLOOKUP(O36,[1]PlayerC!$C$3:$D$133,2,FALSE)</f>
        <v>61</v>
      </c>
      <c r="Z36" s="30">
        <f>VLOOKUP(R36,[2]PCharts!$R$3:$S$2003,2,FALSE)</f>
        <v>0</v>
      </c>
      <c r="AA36" s="30">
        <f>VLOOKUP(A36,PCharts!$T$3:$U$25,2,FALSE)</f>
        <v>0.9</v>
      </c>
      <c r="AB36" s="30">
        <f>ROUND((PFormulas!$F$2*AF36)+(PFormulas!$F$3*(120-AD36)),0)</f>
        <v>53</v>
      </c>
      <c r="AC36" s="30">
        <f>ROUND((PFormulas!$F$7*AF36)+(PFormulas!$F$9*AB36)+(PFormulas!$F$8*AD36),0)</f>
        <v>48</v>
      </c>
      <c r="AD36" s="30">
        <f>VLOOKUP(V36,PCharts!$I$3:$J$651,2,FALSE)</f>
        <v>82</v>
      </c>
      <c r="AE36" s="30">
        <f>ROUND((PFormulas!$B$29*AK36)+(PFormulas!$B$30*AI36)+(PFormulas!$B$31*AL36)+(PFormulas!$B$32*AF36)+PFormulas!$B$33,0)</f>
        <v>79</v>
      </c>
      <c r="AF36" s="30">
        <f t="shared" si="4"/>
        <v>69</v>
      </c>
      <c r="AG36" s="30">
        <f>ROUND((AK36*PFormulas!$F$40)+(AL36*PFormulas!$F$41)+(AH36*PFormulas!$F$42),0)</f>
        <v>78</v>
      </c>
      <c r="AH36" s="30">
        <f>VLOOKUP(D36,PCharts!$G$3:$H$83,2,FALSE)</f>
        <v>95</v>
      </c>
      <c r="AI36" s="30">
        <f>ROUND((AK36*PFormulas!$F$18)+(AL36*PFormulas!$F$17),0)</f>
        <v>67</v>
      </c>
      <c r="AJ36" s="30">
        <f>IF(C36&gt;7,25,IF(C36=1,IF(ROUND((PFormulas!$F$35*AK36)+(PFormulas!$F$36*AF36),0)&lt;50,50,ROUND((PFormulas!$F$35*AK36)+(PFormulas!$F$36*AF36),0)),ROUND((PFormulas!$F$35*AK36)+(PFormulas!$F$36*AF36),0)))</f>
        <v>59</v>
      </c>
      <c r="AK36" s="30">
        <f>ROUND(IF(C36&gt;7,ROUND(VLOOKUP(U36,PCharts!$K$3:$L$153,2,FALSE)*AA36,0)*PFormulas!$B$8,ROUND(VLOOKUP(U36,PCharts!$K$3:$L$153,2,FALSE)*AA36,0)),0)</f>
        <v>55</v>
      </c>
      <c r="AL36" s="30">
        <f>ROUND(IF(C36&gt;7,ROUND(VLOOKUP(T36,PCharts!$M$3:$N$133,2,FALSE)*AA36,0)*PFormulas!$B$9,ROUND(VLOOKUP(T36,PCharts!$M$3:$N$133,2,FALSE)*AA36,0)),0)</f>
        <v>66</v>
      </c>
      <c r="AM36" s="30">
        <f>ROUND(IF(C36&gt;7,ROUND((PFormulas!$F$30*Z36)+(PFormulas!$F$31*AB36)+(PFormulas!$F$32*AI36),0)*PFormulas!$B$13,ROUND((PFormulas!$F$30*Z36)+(PFormulas!$F$31*AB36)+(PFormulas!$F$32*AI36),0)+PFormulas!$B$14),0)</f>
        <v>53</v>
      </c>
      <c r="AN36" s="30">
        <f>ROUND((PFormulas!$F$46*AL36),0)</f>
        <v>69</v>
      </c>
      <c r="AO36" s="30">
        <f>VLOOKUP(2016-L36,PCharts!$O$3:$P$32,2,FALSE)</f>
        <v>50</v>
      </c>
      <c r="AP36" s="30">
        <f t="shared" si="5"/>
        <v>50</v>
      </c>
      <c r="AQ36" s="30">
        <f t="shared" si="6"/>
        <v>62</v>
      </c>
    </row>
    <row r="37" spans="1:43" x14ac:dyDescent="0.25">
      <c r="A37" s="13" t="s">
        <v>127</v>
      </c>
      <c r="B37" s="13" t="s">
        <v>152</v>
      </c>
      <c r="C37" s="13">
        <v>3</v>
      </c>
      <c r="D37" s="13">
        <v>38</v>
      </c>
      <c r="E37" s="13">
        <v>32</v>
      </c>
      <c r="F37" s="13">
        <v>24</v>
      </c>
      <c r="G37" s="13">
        <v>56</v>
      </c>
      <c r="H37" s="13">
        <v>36</v>
      </c>
      <c r="I37" s="13"/>
      <c r="J37" s="13"/>
      <c r="K37" s="13"/>
      <c r="L37" s="13">
        <v>1995</v>
      </c>
      <c r="M37" s="13">
        <v>6.5</v>
      </c>
      <c r="N37" s="13">
        <v>69</v>
      </c>
      <c r="O37" s="13">
        <v>192</v>
      </c>
      <c r="P37" s="13" t="s">
        <v>153</v>
      </c>
      <c r="Q37" s="13" t="s">
        <v>154</v>
      </c>
      <c r="R37" s="13">
        <v>0</v>
      </c>
      <c r="S37" s="13">
        <v>0</v>
      </c>
      <c r="T37" s="30">
        <f t="shared" si="0"/>
        <v>0.84</v>
      </c>
      <c r="U37" s="30">
        <f t="shared" si="1"/>
        <v>0.63</v>
      </c>
      <c r="V37" s="30">
        <f t="shared" si="2"/>
        <v>0.95</v>
      </c>
      <c r="W37" s="30">
        <f t="shared" si="3"/>
        <v>0.84</v>
      </c>
      <c r="X37" s="30">
        <f>VLOOKUP(N37,[1]PlayerC!$A$3:$B$30,2,FALSE)</f>
        <v>67</v>
      </c>
      <c r="Y37" s="30">
        <f>VLOOKUP(O37,[1]PlayerC!$C$3:$D$133,2,FALSE)</f>
        <v>64</v>
      </c>
      <c r="Z37" s="30">
        <f>VLOOKUP(R37,[2]PCharts!$R$3:$S$2003,2,FALSE)</f>
        <v>0</v>
      </c>
      <c r="AA37" s="30">
        <f>VLOOKUP(A37,PCharts!$T$3:$U$25,2,FALSE)</f>
        <v>0.87</v>
      </c>
      <c r="AB37" s="30">
        <f>ROUND((PFormulas!$F$2*AF37)+(PFormulas!$F$3*(120-AD37)),0)</f>
        <v>53</v>
      </c>
      <c r="AC37" s="30">
        <f>ROUND((PFormulas!$F$7*AF37)+(PFormulas!$F$9*AB37)+(PFormulas!$F$8*AD37),0)</f>
        <v>47</v>
      </c>
      <c r="AD37" s="30">
        <f>VLOOKUP(V37,PCharts!$I$3:$J$651,2,FALSE)</f>
        <v>74</v>
      </c>
      <c r="AE37" s="30">
        <f>ROUND((PFormulas!$B$29*AK37)+(PFormulas!$B$30*AI37)+(PFormulas!$B$31*AL37)+(PFormulas!$B$32*AF37)+PFormulas!$B$33,0)</f>
        <v>80</v>
      </c>
      <c r="AF37" s="30">
        <f t="shared" si="4"/>
        <v>66</v>
      </c>
      <c r="AG37" s="30">
        <f>ROUND((AK37*PFormulas!$F$40)+(AL37*PFormulas!$F$41)+(AH37*PFormulas!$F$42),0)</f>
        <v>70</v>
      </c>
      <c r="AH37" s="30">
        <f>VLOOKUP(D37,PCharts!$G$3:$H$83,2,FALSE)</f>
        <v>78</v>
      </c>
      <c r="AI37" s="30">
        <f>ROUND((AK37*PFormulas!$F$18)+(AL37*PFormulas!$F$17),0)</f>
        <v>69</v>
      </c>
      <c r="AJ37" s="30">
        <f>IF(C37&gt;7,25,IF(C37=1,IF(ROUND((PFormulas!$F$35*AK37)+(PFormulas!$F$36*AF37),0)&lt;50,50,ROUND((PFormulas!$F$35*AK37)+(PFormulas!$F$36*AF37),0)),ROUND((PFormulas!$F$35*AK37)+(PFormulas!$F$36*AF37),0)))</f>
        <v>58</v>
      </c>
      <c r="AK37" s="30">
        <f>ROUND(IF(C37&gt;7,ROUND(VLOOKUP(U37,PCharts!$K$3:$L$153,2,FALSE)*AA37,0)*PFormulas!$B$8,ROUND(VLOOKUP(U37,PCharts!$K$3:$L$153,2,FALSE)*AA37,0)),0)</f>
        <v>55</v>
      </c>
      <c r="AL37" s="30">
        <f>ROUND(IF(C37&gt;7,ROUND(VLOOKUP(T37,PCharts!$M$3:$N$133,2,FALSE)*AA37,0)*PFormulas!$B$9,ROUND(VLOOKUP(T37,PCharts!$M$3:$N$133,2,FALSE)*AA37,0)),0)</f>
        <v>70</v>
      </c>
      <c r="AM37" s="30">
        <f>ROUND(IF(C37&gt;7,ROUND((PFormulas!$F$30*Z37)+(PFormulas!$F$31*AB37)+(PFormulas!$F$32*AI37),0)*PFormulas!$B$13,ROUND((PFormulas!$F$30*Z37)+(PFormulas!$F$31*AB37)+(PFormulas!$F$32*AI37),0)+PFormulas!$B$14),0)</f>
        <v>54</v>
      </c>
      <c r="AN37" s="30">
        <f>ROUND((PFormulas!$F$46*AL37),0)</f>
        <v>74</v>
      </c>
      <c r="AO37" s="30">
        <f>VLOOKUP(2016-L37,PCharts!$O$3:$P$32,2,FALSE)</f>
        <v>54</v>
      </c>
      <c r="AP37" s="30">
        <f t="shared" si="5"/>
        <v>54</v>
      </c>
      <c r="AQ37" s="30">
        <f t="shared" si="6"/>
        <v>63</v>
      </c>
    </row>
    <row r="38" spans="1:43" x14ac:dyDescent="0.25">
      <c r="A38" s="13" t="s">
        <v>55</v>
      </c>
      <c r="B38" s="13" t="s">
        <v>155</v>
      </c>
      <c r="C38" s="13">
        <v>1</v>
      </c>
      <c r="D38" s="13">
        <v>59</v>
      </c>
      <c r="E38" s="13">
        <v>30</v>
      </c>
      <c r="F38" s="13">
        <v>44</v>
      </c>
      <c r="G38" s="13">
        <f>E38+F38</f>
        <v>74</v>
      </c>
      <c r="H38" s="13">
        <v>12</v>
      </c>
      <c r="I38" s="13"/>
      <c r="J38" s="13"/>
      <c r="K38" s="13"/>
      <c r="L38" s="13">
        <v>1997</v>
      </c>
      <c r="M38" s="13">
        <v>6.5</v>
      </c>
      <c r="N38" s="13">
        <v>73</v>
      </c>
      <c r="O38" s="13">
        <v>183</v>
      </c>
      <c r="P38" s="13" t="s">
        <v>156</v>
      </c>
      <c r="Q38" s="13" t="s">
        <v>157</v>
      </c>
      <c r="R38" s="13">
        <v>0</v>
      </c>
      <c r="S38" s="13">
        <v>0</v>
      </c>
      <c r="T38" s="30">
        <f t="shared" si="0"/>
        <v>0.51</v>
      </c>
      <c r="U38" s="30">
        <f t="shared" si="1"/>
        <v>0.75</v>
      </c>
      <c r="V38" s="30">
        <f t="shared" si="2"/>
        <v>0.2</v>
      </c>
      <c r="W38" s="30">
        <f t="shared" si="3"/>
        <v>0.51</v>
      </c>
      <c r="X38" s="30">
        <f>VLOOKUP(N38,[1]PlayerC!$A$3:$B$30,2,FALSE)</f>
        <v>75</v>
      </c>
      <c r="Y38" s="30">
        <f>VLOOKUP(O38,[1]PlayerC!$C$3:$D$133,2,FALSE)</f>
        <v>58</v>
      </c>
      <c r="Z38" s="30">
        <f>VLOOKUP(R38,[2]PCharts!$R$3:$S$2003,2,FALSE)</f>
        <v>0</v>
      </c>
      <c r="AA38" s="30">
        <f>VLOOKUP(A38,PCharts!$T$3:$U$25,2,FALSE)</f>
        <v>0.9</v>
      </c>
      <c r="AB38" s="30">
        <f>ROUND((PFormulas!$F$2*AF38)+(PFormulas!$F$3*(120-AD38)),0)</f>
        <v>48</v>
      </c>
      <c r="AC38" s="30">
        <f>ROUND((PFormulas!$F$7*AF38)+(PFormulas!$F$9*AB38)+(PFormulas!$F$8*AD38),0)</f>
        <v>43</v>
      </c>
      <c r="AD38" s="30">
        <f>VLOOKUP(V38,PCharts!$I$3:$J$651,2,FALSE)</f>
        <v>93</v>
      </c>
      <c r="AE38" s="30">
        <f>ROUND((PFormulas!$B$29*AK38)+(PFormulas!$B$30*AI38)+(PFormulas!$B$31*AL38)+(PFormulas!$B$32*AF38)+PFormulas!$B$33,0)</f>
        <v>81</v>
      </c>
      <c r="AF38" s="30">
        <f t="shared" si="4"/>
        <v>67</v>
      </c>
      <c r="AG38" s="30">
        <f>ROUND((AK38*PFormulas!$F$40)+(AL38*PFormulas!$F$41)+(AH38*PFormulas!$F$42),0)</f>
        <v>80</v>
      </c>
      <c r="AH38" s="30">
        <f>VLOOKUP(D38,PCharts!$G$3:$H$83,2,FALSE)</f>
        <v>95</v>
      </c>
      <c r="AI38" s="30">
        <f>ROUND((AK38*PFormulas!$F$18)+(AL38*PFormulas!$F$17),0)</f>
        <v>72</v>
      </c>
      <c r="AJ38" s="30">
        <f>IF(C38&gt;7,25,IF(C38=1,IF(ROUND((PFormulas!$F$35*AK38)+(PFormulas!$F$36*AF38),0)&lt;50,50,ROUND((PFormulas!$F$35*AK38)+(PFormulas!$F$36*AF38),0)),ROUND((PFormulas!$F$35*AK38)+(PFormulas!$F$36*AF38),0)))</f>
        <v>66</v>
      </c>
      <c r="AK38" s="30">
        <f>ROUND(IF(C38&gt;7,ROUND(VLOOKUP(U38,PCharts!$K$3:$L$153,2,FALSE)*AA38,0)*PFormulas!$B$8,ROUND(VLOOKUP(U38,PCharts!$K$3:$L$153,2,FALSE)*AA38,0)),0)</f>
        <v>65</v>
      </c>
      <c r="AL38" s="30">
        <f>ROUND(IF(C38&gt;7,ROUND(VLOOKUP(T38,PCharts!$M$3:$N$133,2,FALSE)*AA38,0)*PFormulas!$B$9,ROUND(VLOOKUP(T38,PCharts!$M$3:$N$133,2,FALSE)*AA38,0)),0)</f>
        <v>66</v>
      </c>
      <c r="AM38" s="30">
        <f>ROUND(IF(C38&gt;7,ROUND((PFormulas!$F$30*Z38)+(PFormulas!$F$31*AB38)+(PFormulas!$F$32*AI38),0)*PFormulas!$B$13,ROUND((PFormulas!$F$30*Z38)+(PFormulas!$F$31*AB38)+(PFormulas!$F$32*AI38),0)+PFormulas!$B$14),0)</f>
        <v>51</v>
      </c>
      <c r="AN38" s="30">
        <f>ROUND((PFormulas!$F$46*AL38),0)</f>
        <v>69</v>
      </c>
      <c r="AO38" s="30">
        <f>VLOOKUP(2016-L38,PCharts!$O$3:$P$32,2,FALSE)</f>
        <v>46</v>
      </c>
      <c r="AP38" s="30">
        <f t="shared" si="5"/>
        <v>46</v>
      </c>
      <c r="AQ38" s="30">
        <f t="shared" si="6"/>
        <v>64</v>
      </c>
    </row>
    <row r="39" spans="1:43" x14ac:dyDescent="0.25">
      <c r="A39" s="13" t="s">
        <v>51</v>
      </c>
      <c r="B39" s="13" t="s">
        <v>158</v>
      </c>
      <c r="C39" s="13">
        <v>1</v>
      </c>
      <c r="D39" s="13">
        <v>68</v>
      </c>
      <c r="E39" s="13">
        <v>34</v>
      </c>
      <c r="F39" s="13">
        <v>25</v>
      </c>
      <c r="G39" s="13">
        <f>E39+F39</f>
        <v>59</v>
      </c>
      <c r="H39" s="13">
        <v>55</v>
      </c>
      <c r="I39" s="13"/>
      <c r="J39" s="13"/>
      <c r="K39" s="13"/>
      <c r="L39" s="13">
        <v>1995</v>
      </c>
      <c r="M39" s="13">
        <v>6</v>
      </c>
      <c r="N39" s="13">
        <v>75</v>
      </c>
      <c r="O39" s="13">
        <v>216</v>
      </c>
      <c r="P39" s="13" t="s">
        <v>159</v>
      </c>
      <c r="Q39" s="13" t="s">
        <v>160</v>
      </c>
      <c r="R39" s="13">
        <v>0</v>
      </c>
      <c r="S39" s="13">
        <v>0</v>
      </c>
      <c r="T39" s="30">
        <f t="shared" si="0"/>
        <v>0.5</v>
      </c>
      <c r="U39" s="30">
        <f t="shared" si="1"/>
        <v>0.37</v>
      </c>
      <c r="V39" s="30">
        <f t="shared" si="2"/>
        <v>0.81</v>
      </c>
      <c r="W39" s="30">
        <f t="shared" si="3"/>
        <v>0.5</v>
      </c>
      <c r="X39" s="30">
        <f>VLOOKUP(N39,[1]PlayerC!$A$3:$B$30,2,FALSE)</f>
        <v>79</v>
      </c>
      <c r="Y39" s="30">
        <f>VLOOKUP(O39,[1]PlayerC!$C$3:$D$133,2,FALSE)</f>
        <v>79</v>
      </c>
      <c r="Z39" s="30">
        <f>VLOOKUP(R39,[2]PCharts!$R$3:$S$2003,2,FALSE)</f>
        <v>0</v>
      </c>
      <c r="AA39" s="30">
        <f>VLOOKUP(A39,PCharts!$T$3:$U$25,2,FALSE)</f>
        <v>0.9</v>
      </c>
      <c r="AB39" s="30">
        <f>ROUND((PFormulas!$F$2*AF39)+(PFormulas!$F$3*(120-AD39)),0)</f>
        <v>60</v>
      </c>
      <c r="AC39" s="30">
        <f>ROUND((PFormulas!$F$7*AF39)+(PFormulas!$F$9*AB39)+(PFormulas!$F$8*AD39),0)</f>
        <v>58</v>
      </c>
      <c r="AD39" s="30">
        <f>VLOOKUP(V39,PCharts!$I$3:$J$651,2,FALSE)</f>
        <v>77</v>
      </c>
      <c r="AE39" s="30">
        <f>ROUND((PFormulas!$B$29*AK39)+(PFormulas!$B$30*AI39)+(PFormulas!$B$31*AL39)+(PFormulas!$B$32*AF39)+PFormulas!$B$33,0)</f>
        <v>75</v>
      </c>
      <c r="AF39" s="30">
        <f t="shared" si="4"/>
        <v>79</v>
      </c>
      <c r="AG39" s="30">
        <f>ROUND((AK39*PFormulas!$F$40)+(AL39*PFormulas!$F$41)+(AH39*PFormulas!$F$42),0)</f>
        <v>76</v>
      </c>
      <c r="AH39" s="30">
        <f>VLOOKUP(D39,PCharts!$G$3:$H$83,2,FALSE)</f>
        <v>95</v>
      </c>
      <c r="AI39" s="30">
        <f>ROUND((AK39*PFormulas!$F$18)+(AL39*PFormulas!$F$17),0)</f>
        <v>63</v>
      </c>
      <c r="AJ39" s="30">
        <f>IF(C39&gt;7,25,IF(C39=1,IF(ROUND((PFormulas!$F$35*AK39)+(PFormulas!$F$36*AF39),0)&lt;50,50,ROUND((PFormulas!$F$35*AK39)+(PFormulas!$F$36*AF39),0)),ROUND((PFormulas!$F$35*AK39)+(PFormulas!$F$36*AF39),0)))</f>
        <v>56</v>
      </c>
      <c r="AK39" s="30">
        <f>ROUND(IF(C39&gt;7,ROUND(VLOOKUP(U39,PCharts!$K$3:$L$153,2,FALSE)*AA39,0)*PFormulas!$B$8,ROUND(VLOOKUP(U39,PCharts!$K$3:$L$153,2,FALSE)*AA39,0)),0)</f>
        <v>48</v>
      </c>
      <c r="AL39" s="30">
        <f>ROUND(IF(C39&gt;7,ROUND(VLOOKUP(T39,PCharts!$M$3:$N$133,2,FALSE)*AA39,0)*PFormulas!$B$9,ROUND(VLOOKUP(T39,PCharts!$M$3:$N$133,2,FALSE)*AA39,0)),0)</f>
        <v>66</v>
      </c>
      <c r="AM39" s="30">
        <f>ROUND(IF(C39&gt;7,ROUND((PFormulas!$F$30*Z39)+(PFormulas!$F$31*AB39)+(PFormulas!$F$32*AI39),0)*PFormulas!$B$13,ROUND((PFormulas!$F$30*Z39)+(PFormulas!$F$31*AB39)+(PFormulas!$F$32*AI39),0)+PFormulas!$B$14),0)</f>
        <v>56</v>
      </c>
      <c r="AN39" s="30">
        <f>ROUND((PFormulas!$F$46*AL39),0)</f>
        <v>69</v>
      </c>
      <c r="AO39" s="30">
        <f>VLOOKUP(2016-L39,PCharts!$O$3:$P$32,2,FALSE)</f>
        <v>54</v>
      </c>
      <c r="AP39" s="30">
        <f t="shared" si="5"/>
        <v>54</v>
      </c>
      <c r="AQ39" s="30">
        <f t="shared" si="6"/>
        <v>61</v>
      </c>
    </row>
    <row r="40" spans="1:43" x14ac:dyDescent="0.25">
      <c r="A40" s="13" t="s">
        <v>78</v>
      </c>
      <c r="B40" s="13" t="s">
        <v>161</v>
      </c>
      <c r="C40" s="13">
        <v>4</v>
      </c>
      <c r="D40" s="13">
        <v>50</v>
      </c>
      <c r="E40" s="13">
        <v>26</v>
      </c>
      <c r="F40" s="13">
        <v>28</v>
      </c>
      <c r="G40" s="13">
        <v>54</v>
      </c>
      <c r="H40" s="13">
        <v>6</v>
      </c>
      <c r="I40" s="13">
        <v>6</v>
      </c>
      <c r="J40" s="13">
        <v>21</v>
      </c>
      <c r="K40" s="13">
        <v>1</v>
      </c>
      <c r="L40" s="13">
        <v>1993</v>
      </c>
      <c r="M40" s="13">
        <v>5</v>
      </c>
      <c r="N40" s="13">
        <v>66</v>
      </c>
      <c r="O40" s="13">
        <v>150</v>
      </c>
      <c r="P40" s="13" t="s">
        <v>162</v>
      </c>
      <c r="Q40" s="35" t="s">
        <v>163</v>
      </c>
      <c r="R40" s="13"/>
      <c r="S40" s="13"/>
      <c r="T40" s="30">
        <f t="shared" si="0"/>
        <v>0.52</v>
      </c>
      <c r="U40" s="30">
        <f t="shared" si="1"/>
        <v>0.56000000000000005</v>
      </c>
      <c r="V40" s="30">
        <f t="shared" si="2"/>
        <v>0.12</v>
      </c>
      <c r="W40" s="30">
        <f t="shared" si="3"/>
        <v>0.52</v>
      </c>
      <c r="X40" s="30">
        <f>VLOOKUP(N40,[1]PlayerC!$A$3:$B$30,2,FALSE)</f>
        <v>61</v>
      </c>
      <c r="Y40" s="30">
        <f>VLOOKUP(O40,[1]PlayerC!$C$3:$D$133,2,FALSE)</f>
        <v>40</v>
      </c>
      <c r="Z40" s="30">
        <f>VLOOKUP(R40,[2]PCharts!$R$3:$S$2003,2,FALSE)</f>
        <v>0</v>
      </c>
      <c r="AA40" s="30">
        <f>VLOOKUP(A40,PCharts!$T$3:$U$25,2,FALSE)</f>
        <v>0.98</v>
      </c>
      <c r="AB40" s="30">
        <f>ROUND((PFormulas!$F$2*AF40)+(PFormulas!$F$3*(120-AD40)),0)</f>
        <v>38</v>
      </c>
      <c r="AC40" s="30">
        <f>ROUND((PFormulas!$F$7*AF40)+(PFormulas!$F$9*AB40)+(PFormulas!$F$8*AD40),0)</f>
        <v>28</v>
      </c>
      <c r="AD40" s="30">
        <f>VLOOKUP(V40,PCharts!$I$3:$J$651,2,FALSE)</f>
        <v>95</v>
      </c>
      <c r="AE40" s="30">
        <f>ROUND((PFormulas!$B$29*AK40)+(PFormulas!$B$30*AI40)+(PFormulas!$B$31*AL40)+(PFormulas!$B$32*AF40)+PFormulas!$B$33,0)</f>
        <v>85</v>
      </c>
      <c r="AF40" s="30">
        <f t="shared" si="4"/>
        <v>51</v>
      </c>
      <c r="AG40" s="30">
        <f>ROUND((AK40*PFormulas!$F$40)+(AL40*PFormulas!$F$41)+(AH40*PFormulas!$F$42),0)</f>
        <v>78</v>
      </c>
      <c r="AH40" s="30">
        <f>VLOOKUP(D40,PCharts!$G$3:$H$83,2,FALSE)</f>
        <v>90</v>
      </c>
      <c r="AI40" s="30">
        <f>ROUND((AK40*PFormulas!$F$18)+(AL40*PFormulas!$F$17),0)</f>
        <v>73</v>
      </c>
      <c r="AJ40" s="30">
        <f>IF(C40&gt;7,25,IF(C40=1,IF(ROUND((PFormulas!$F$35*AK40)+(PFormulas!$F$36*AF40),0)&lt;50,50,ROUND((PFormulas!$F$35*AK40)+(PFormulas!$F$36*AF40),0)),ROUND((PFormulas!$F$35*AK40)+(PFormulas!$F$36*AF40),0)))</f>
        <v>59</v>
      </c>
      <c r="AK40" s="30">
        <f>ROUND(IF(C40&gt;7,ROUND(VLOOKUP(U40,PCharts!$K$3:$L$153,2,FALSE)*AA40,0)*PFormulas!$B$8,ROUND(VLOOKUP(U40,PCharts!$K$3:$L$153,2,FALSE)*AA40,0)),0)</f>
        <v>61</v>
      </c>
      <c r="AL40" s="30">
        <f>ROUND(IF(C40&gt;7,ROUND(VLOOKUP(T40,PCharts!$M$3:$N$133,2,FALSE)*AA40,0)*PFormulas!$B$9,ROUND(VLOOKUP(T40,PCharts!$M$3:$N$133,2,FALSE)*AA40,0)),0)</f>
        <v>72</v>
      </c>
      <c r="AM40" s="30">
        <f>ROUND(IF(C40&gt;7,ROUND((PFormulas!$F$30*Z40)+(PFormulas!$F$31*AB40)+(PFormulas!$F$32*AI40),0)*PFormulas!$B$13,ROUND((PFormulas!$F$30*Z40)+(PFormulas!$F$31*AB40)+(PFormulas!$F$32*AI40),0)+PFormulas!$B$14),0)</f>
        <v>46</v>
      </c>
      <c r="AN40" s="30">
        <f>ROUND((PFormulas!$F$46*AL40),0)</f>
        <v>76</v>
      </c>
      <c r="AO40" s="30">
        <f>VLOOKUP(2016-L40,PCharts!$O$3:$P$32,2,FALSE)</f>
        <v>60</v>
      </c>
      <c r="AP40" s="30">
        <f t="shared" si="5"/>
        <v>60</v>
      </c>
      <c r="AQ40" s="30">
        <f t="shared" si="6"/>
        <v>62</v>
      </c>
    </row>
    <row r="41" spans="1:43" x14ac:dyDescent="0.25">
      <c r="A41" s="13" t="s">
        <v>95</v>
      </c>
      <c r="B41" s="13" t="s">
        <v>164</v>
      </c>
      <c r="C41" s="13">
        <v>6</v>
      </c>
      <c r="D41" s="13">
        <v>49</v>
      </c>
      <c r="E41" s="13">
        <v>16</v>
      </c>
      <c r="F41" s="13">
        <v>17</v>
      </c>
      <c r="G41" s="13">
        <v>33</v>
      </c>
      <c r="H41" s="13">
        <v>12</v>
      </c>
      <c r="I41" s="13">
        <v>6</v>
      </c>
      <c r="J41" s="13">
        <v>4</v>
      </c>
      <c r="K41" s="13">
        <v>7</v>
      </c>
      <c r="L41" s="13">
        <v>1995</v>
      </c>
      <c r="M41" s="13"/>
      <c r="N41" s="13">
        <v>71</v>
      </c>
      <c r="O41" s="13">
        <v>176</v>
      </c>
      <c r="P41" s="13" t="s">
        <v>49</v>
      </c>
      <c r="Q41" s="13" t="s">
        <v>80</v>
      </c>
      <c r="R41" s="13">
        <v>0</v>
      </c>
      <c r="S41" s="13">
        <v>0</v>
      </c>
      <c r="T41" s="30">
        <f t="shared" si="0"/>
        <v>0.33</v>
      </c>
      <c r="U41" s="30">
        <f t="shared" si="1"/>
        <v>0.35</v>
      </c>
      <c r="V41" s="30">
        <f t="shared" si="2"/>
        <v>0.24</v>
      </c>
      <c r="W41" s="30">
        <f t="shared" si="3"/>
        <v>0.33</v>
      </c>
      <c r="X41" s="30">
        <f>VLOOKUP(N41,[1]PlayerC!$A$3:$B$30,2,FALSE)</f>
        <v>71</v>
      </c>
      <c r="Y41" s="30">
        <f>VLOOKUP(O41,[1]PlayerC!$C$3:$D$133,2,FALSE)</f>
        <v>55</v>
      </c>
      <c r="Z41" s="30">
        <f>VLOOKUP(R41,[2]PCharts!$R$3:$S$2003,2,FALSE)</f>
        <v>0</v>
      </c>
      <c r="AA41" s="30">
        <f>VLOOKUP(A41,PCharts!$T$3:$U$25,2,FALSE)</f>
        <v>1.06</v>
      </c>
      <c r="AB41" s="30">
        <f>ROUND((PFormulas!$F$2*AF41)+(PFormulas!$F$3*(120-AD41)),0)</f>
        <v>47</v>
      </c>
      <c r="AC41" s="30">
        <f>ROUND((PFormulas!$F$7*AF41)+(PFormulas!$F$9*AB41)+(PFormulas!$F$8*AD41),0)</f>
        <v>40</v>
      </c>
      <c r="AD41" s="30">
        <f>VLOOKUP(V41,PCharts!$I$3:$J$651,2,FALSE)</f>
        <v>91</v>
      </c>
      <c r="AE41" s="30">
        <f>ROUND((PFormulas!$B$29*AK41)+(PFormulas!$B$30*AI41)+(PFormulas!$B$31*AL41)+(PFormulas!$B$32*AF41)+PFormulas!$B$33,0)</f>
        <v>80</v>
      </c>
      <c r="AF41" s="30">
        <f t="shared" si="4"/>
        <v>63</v>
      </c>
      <c r="AG41" s="30">
        <f>ROUND((AK41*PFormulas!$F$40)+(AL41*PFormulas!$F$41)+(AH41*PFormulas!$F$42),0)</f>
        <v>74</v>
      </c>
      <c r="AH41" s="30">
        <f>VLOOKUP(D41,PCharts!$G$3:$H$83,2,FALSE)</f>
        <v>89</v>
      </c>
      <c r="AI41" s="30">
        <f>ROUND((AK41*PFormulas!$F$18)+(AL41*PFormulas!$F$17),0)</f>
        <v>65</v>
      </c>
      <c r="AJ41" s="30">
        <f>IF(C41&gt;7,25,IF(C41=1,IF(ROUND((PFormulas!$F$35*AK41)+(PFormulas!$F$36*AF41),0)&lt;50,50,ROUND((PFormulas!$F$35*AK41)+(PFormulas!$F$36*AF41),0)),ROUND((PFormulas!$F$35*AK41)+(PFormulas!$F$36*AF41),0)))</f>
        <v>61</v>
      </c>
      <c r="AK41" s="30">
        <f>ROUND(IF(C41&gt;7,ROUND(VLOOKUP(U41,PCharts!$K$3:$L$153,2,FALSE)*AA41,0)*PFormulas!$B$8,ROUND(VLOOKUP(U41,PCharts!$K$3:$L$153,2,FALSE)*AA41,0)),0)</f>
        <v>60</v>
      </c>
      <c r="AL41" s="30">
        <f>ROUND(IF(C41&gt;7,ROUND(VLOOKUP(T41,PCharts!$M$3:$N$133,2,FALSE)*AA41,0)*PFormulas!$B$9,ROUND(VLOOKUP(T41,PCharts!$M$3:$N$133,2,FALSE)*AA41,0)),0)</f>
        <v>59</v>
      </c>
      <c r="AM41" s="30">
        <f>ROUND(IF(C41&gt;7,ROUND((PFormulas!$F$30*Z41)+(PFormulas!$F$31*AB41)+(PFormulas!$F$32*AI41),0)*PFormulas!$B$13,ROUND((PFormulas!$F$30*Z41)+(PFormulas!$F$31*AB41)+(PFormulas!$F$32*AI41),0)+PFormulas!$B$14),0)</f>
        <v>49</v>
      </c>
      <c r="AN41" s="30">
        <f>ROUND((PFormulas!$F$46*AL41),0)</f>
        <v>62</v>
      </c>
      <c r="AO41" s="30">
        <f>VLOOKUP(2016-L41,PCharts!$O$3:$P$32,2,FALSE)</f>
        <v>54</v>
      </c>
      <c r="AP41" s="30">
        <f t="shared" si="5"/>
        <v>54</v>
      </c>
      <c r="AQ41" s="30">
        <f t="shared" si="6"/>
        <v>59</v>
      </c>
    </row>
    <row r="42" spans="1:43" x14ac:dyDescent="0.25">
      <c r="A42" s="13" t="s">
        <v>130</v>
      </c>
      <c r="B42" s="13" t="s">
        <v>165</v>
      </c>
      <c r="C42" s="13">
        <v>3</v>
      </c>
      <c r="D42" s="13">
        <v>62</v>
      </c>
      <c r="E42" s="13">
        <v>41</v>
      </c>
      <c r="F42" s="13">
        <v>67</v>
      </c>
      <c r="G42" s="13">
        <v>108</v>
      </c>
      <c r="H42" s="13">
        <v>38</v>
      </c>
      <c r="I42" s="13">
        <v>41</v>
      </c>
      <c r="J42" s="13">
        <v>18</v>
      </c>
      <c r="K42" s="13">
        <v>4</v>
      </c>
      <c r="L42" s="13">
        <v>1996</v>
      </c>
      <c r="M42" s="13"/>
      <c r="N42" s="13">
        <v>72</v>
      </c>
      <c r="O42" s="13">
        <v>165</v>
      </c>
      <c r="P42" s="13" t="s">
        <v>134</v>
      </c>
      <c r="Q42" s="13" t="s">
        <v>166</v>
      </c>
      <c r="R42" s="13">
        <v>0</v>
      </c>
      <c r="S42" s="13">
        <v>0</v>
      </c>
      <c r="T42" s="30">
        <f t="shared" si="0"/>
        <v>0.66</v>
      </c>
      <c r="U42" s="30">
        <f t="shared" si="1"/>
        <v>1.08</v>
      </c>
      <c r="V42" s="30">
        <f t="shared" si="2"/>
        <v>0.61</v>
      </c>
      <c r="W42" s="30">
        <f t="shared" si="3"/>
        <v>0.66</v>
      </c>
      <c r="X42" s="30">
        <f>VLOOKUP(N42,[1]PlayerC!$A$3:$B$30,2,FALSE)</f>
        <v>73</v>
      </c>
      <c r="Y42" s="30">
        <f>VLOOKUP(O42,[1]PlayerC!$C$3:$D$133,2,FALSE)</f>
        <v>49</v>
      </c>
      <c r="Z42" s="30">
        <f>VLOOKUP(R42,[2]PCharts!$R$3:$S$2003,2,FALSE)</f>
        <v>0</v>
      </c>
      <c r="AA42" s="30">
        <f>VLOOKUP(A42,PCharts!$T$3:$U$25,2,FALSE)</f>
        <v>0.87</v>
      </c>
      <c r="AB42" s="30">
        <f>ROUND((PFormulas!$F$2*AF42)+(PFormulas!$F$3*(120-AD42)),0)</f>
        <v>48</v>
      </c>
      <c r="AC42" s="30">
        <f>ROUND((PFormulas!$F$7*AF42)+(PFormulas!$F$9*AB42)+(PFormulas!$F$8*AD42),0)</f>
        <v>41</v>
      </c>
      <c r="AD42" s="30">
        <f>VLOOKUP(V42,PCharts!$I$3:$J$651,2,FALSE)</f>
        <v>82</v>
      </c>
      <c r="AE42" s="30">
        <f>ROUND((PFormulas!$B$29*AK42)+(PFormulas!$B$30*AI42)+(PFormulas!$B$31*AL42)+(PFormulas!$B$32*AF42)+PFormulas!$B$33,0)</f>
        <v>83</v>
      </c>
      <c r="AF42" s="30">
        <f t="shared" si="4"/>
        <v>61</v>
      </c>
      <c r="AG42" s="30">
        <f>ROUND((AK42*PFormulas!$F$40)+(AL42*PFormulas!$F$41)+(AH42*PFormulas!$F$42),0)</f>
        <v>82</v>
      </c>
      <c r="AH42" s="30">
        <f>VLOOKUP(D42,PCharts!$G$3:$H$83,2,FALSE)</f>
        <v>95</v>
      </c>
      <c r="AI42" s="30">
        <f>ROUND((AK42*PFormulas!$F$18)+(AL42*PFormulas!$F$17),0)</f>
        <v>76</v>
      </c>
      <c r="AJ42" s="30">
        <f>IF(C42&gt;7,25,IF(C42=1,IF(ROUND((PFormulas!$F$35*AK42)+(PFormulas!$F$36*AF42),0)&lt;50,50,ROUND((PFormulas!$F$35*AK42)+(PFormulas!$F$36*AF42),0)),ROUND((PFormulas!$F$35*AK42)+(PFormulas!$F$36*AF42),0)))</f>
        <v>69</v>
      </c>
      <c r="AK42" s="30">
        <f>ROUND(IF(C42&gt;7,ROUND(VLOOKUP(U42,PCharts!$K$3:$L$153,2,FALSE)*AA42,0)*PFormulas!$B$8,ROUND(VLOOKUP(U42,PCharts!$K$3:$L$153,2,FALSE)*AA42,0)),0)</f>
        <v>71</v>
      </c>
      <c r="AL42" s="30">
        <f>ROUND(IF(C42&gt;7,ROUND(VLOOKUP(T42,PCharts!$M$3:$N$133,2,FALSE)*AA42,0)*PFormulas!$B$9,ROUND(VLOOKUP(T42,PCharts!$M$3:$N$133,2,FALSE)*AA42,0)),0)</f>
        <v>67</v>
      </c>
      <c r="AM42" s="30">
        <f>ROUND(IF(C42&gt;7,ROUND((PFormulas!$F$30*Z42)+(PFormulas!$F$31*AB42)+(PFormulas!$F$32*AI42),0)*PFormulas!$B$13,ROUND((PFormulas!$F$30*Z42)+(PFormulas!$F$31*AB42)+(PFormulas!$F$32*AI42),0)+PFormulas!$B$14),0)</f>
        <v>53</v>
      </c>
      <c r="AN42" s="30">
        <f>ROUND((PFormulas!$F$46*AL42),0)</f>
        <v>70</v>
      </c>
      <c r="AO42" s="30">
        <f>VLOOKUP(2016-L42,PCharts!$O$3:$P$32,2,FALSE)</f>
        <v>50</v>
      </c>
      <c r="AP42" s="30">
        <f t="shared" si="5"/>
        <v>50</v>
      </c>
      <c r="AQ42" s="30">
        <f t="shared" si="6"/>
        <v>66</v>
      </c>
    </row>
    <row r="43" spans="1:43" x14ac:dyDescent="0.25">
      <c r="A43" s="13" t="s">
        <v>167</v>
      </c>
      <c r="B43" s="13" t="s">
        <v>168</v>
      </c>
      <c r="C43" s="13">
        <v>5</v>
      </c>
      <c r="D43" s="13">
        <v>38</v>
      </c>
      <c r="E43" s="13">
        <v>25</v>
      </c>
      <c r="F43" s="13">
        <v>26</v>
      </c>
      <c r="G43" s="13">
        <f>E43+F43</f>
        <v>51</v>
      </c>
      <c r="H43" s="13">
        <v>26</v>
      </c>
      <c r="I43" s="13"/>
      <c r="J43" s="13"/>
      <c r="K43" s="13"/>
      <c r="L43" s="13">
        <v>1997</v>
      </c>
      <c r="M43" s="13">
        <v>10</v>
      </c>
      <c r="N43" s="13">
        <v>73</v>
      </c>
      <c r="O43" s="13">
        <v>194</v>
      </c>
      <c r="P43" s="13" t="s">
        <v>169</v>
      </c>
      <c r="Q43" s="13" t="s">
        <v>170</v>
      </c>
      <c r="R43" s="13">
        <v>0</v>
      </c>
      <c r="S43" s="13">
        <v>0</v>
      </c>
      <c r="T43" s="30">
        <f t="shared" si="0"/>
        <v>0.66</v>
      </c>
      <c r="U43" s="30">
        <f t="shared" si="1"/>
        <v>0.68</v>
      </c>
      <c r="V43" s="30">
        <f t="shared" si="2"/>
        <v>0.68</v>
      </c>
      <c r="W43" s="30">
        <f t="shared" si="3"/>
        <v>0.66</v>
      </c>
      <c r="X43" s="30">
        <f>VLOOKUP(N43,[1]PlayerC!$A$3:$B$30,2,FALSE)</f>
        <v>75</v>
      </c>
      <c r="Y43" s="30">
        <f>VLOOKUP(O43,[1]PlayerC!$C$3:$D$133,2,FALSE)</f>
        <v>64</v>
      </c>
      <c r="Z43" s="30">
        <f>VLOOKUP(R43,[2]PCharts!$R$3:$S$2003,2,FALSE)</f>
        <v>0</v>
      </c>
      <c r="AA43" s="30">
        <f>VLOOKUP(A43,PCharts!$T$3:$U$25,2,FALSE)</f>
        <v>0.87</v>
      </c>
      <c r="AB43" s="30">
        <f>ROUND((PFormulas!$F$2*AF43)+(PFormulas!$F$3*(120-AD43)),0)</f>
        <v>54</v>
      </c>
      <c r="AC43" s="30">
        <f>ROUND((PFormulas!$F$7*AF43)+(PFormulas!$F$9*AB43)+(PFormulas!$F$8*AD43),0)</f>
        <v>49</v>
      </c>
      <c r="AD43" s="30">
        <f>VLOOKUP(V43,PCharts!$I$3:$J$651,2,FALSE)</f>
        <v>80</v>
      </c>
      <c r="AE43" s="30">
        <f>ROUND((PFormulas!$B$29*AK43)+(PFormulas!$B$30*AI43)+(PFormulas!$B$31*AL43)+(PFormulas!$B$32*AF43)+PFormulas!$B$33,0)</f>
        <v>79</v>
      </c>
      <c r="AF43" s="30">
        <f t="shared" si="4"/>
        <v>70</v>
      </c>
      <c r="AG43" s="30">
        <f>ROUND((AK43*PFormulas!$F$40)+(AL43*PFormulas!$F$41)+(AH43*PFormulas!$F$42),0)</f>
        <v>70</v>
      </c>
      <c r="AH43" s="30">
        <f>VLOOKUP(D43,PCharts!$G$3:$H$83,2,FALSE)</f>
        <v>78</v>
      </c>
      <c r="AI43" s="30">
        <f>ROUND((AK43*PFormulas!$F$18)+(AL43*PFormulas!$F$17),0)</f>
        <v>69</v>
      </c>
      <c r="AJ43" s="30">
        <f>IF(C43&gt;7,25,IF(C43=1,IF(ROUND((PFormulas!$F$35*AK43)+(PFormulas!$F$36*AF43),0)&lt;50,50,ROUND((PFormulas!$F$35*AK43)+(PFormulas!$F$36*AF43),0)),ROUND((PFormulas!$F$35*AK43)+(PFormulas!$F$36*AF43),0)))</f>
        <v>61</v>
      </c>
      <c r="AK43" s="30">
        <f>ROUND(IF(C43&gt;7,ROUND(VLOOKUP(U43,PCharts!$K$3:$L$153,2,FALSE)*AA43,0)*PFormulas!$B$8,ROUND(VLOOKUP(U43,PCharts!$K$3:$L$153,2,FALSE)*AA43,0)),0)</f>
        <v>58</v>
      </c>
      <c r="AL43" s="30">
        <f>ROUND(IF(C43&gt;7,ROUND(VLOOKUP(T43,PCharts!$M$3:$N$133,2,FALSE)*AA43,0)*PFormulas!$B$9,ROUND(VLOOKUP(T43,PCharts!$M$3:$N$133,2,FALSE)*AA43,0)),0)</f>
        <v>67</v>
      </c>
      <c r="AM43" s="30">
        <f>ROUND(IF(C43&gt;7,ROUND((PFormulas!$F$30*Z43)+(PFormulas!$F$31*AB43)+(PFormulas!$F$32*AI43),0)*PFormulas!$B$13,ROUND((PFormulas!$F$30*Z43)+(PFormulas!$F$31*AB43)+(PFormulas!$F$32*AI43),0)+PFormulas!$B$14),0)</f>
        <v>54</v>
      </c>
      <c r="AN43" s="30">
        <f>ROUND((PFormulas!$F$46*AL43),0)</f>
        <v>70</v>
      </c>
      <c r="AO43" s="30">
        <f>VLOOKUP(2016-L43,PCharts!$O$3:$P$32,2,FALSE)</f>
        <v>46</v>
      </c>
      <c r="AP43" s="30">
        <f t="shared" si="5"/>
        <v>46</v>
      </c>
      <c r="AQ43" s="30">
        <f t="shared" si="6"/>
        <v>63</v>
      </c>
    </row>
    <row r="44" spans="1:43" x14ac:dyDescent="0.25">
      <c r="A44" s="13" t="s">
        <v>130</v>
      </c>
      <c r="B44" s="13" t="s">
        <v>165</v>
      </c>
      <c r="C44" s="13">
        <v>1</v>
      </c>
      <c r="D44" s="13">
        <v>62</v>
      </c>
      <c r="E44" s="13">
        <v>41</v>
      </c>
      <c r="F44" s="13">
        <v>67</v>
      </c>
      <c r="G44" s="13">
        <v>108</v>
      </c>
      <c r="H44" s="13">
        <v>38</v>
      </c>
      <c r="I44" s="13"/>
      <c r="J44" s="13"/>
      <c r="K44" s="13"/>
      <c r="L44" s="13">
        <v>1995</v>
      </c>
      <c r="M44" s="13">
        <v>7.5</v>
      </c>
      <c r="N44" s="13">
        <v>72</v>
      </c>
      <c r="O44" s="13">
        <v>165</v>
      </c>
      <c r="P44" s="13" t="s">
        <v>171</v>
      </c>
      <c r="Q44" s="35" t="s">
        <v>166</v>
      </c>
      <c r="R44" s="13">
        <v>0</v>
      </c>
      <c r="S44" s="13">
        <v>0</v>
      </c>
      <c r="T44" s="30">
        <f t="shared" si="0"/>
        <v>0.66</v>
      </c>
      <c r="U44" s="30">
        <f t="shared" si="1"/>
        <v>1.08</v>
      </c>
      <c r="V44" s="30">
        <f t="shared" si="2"/>
        <v>0.61</v>
      </c>
      <c r="W44" s="30">
        <f t="shared" si="3"/>
        <v>0.66</v>
      </c>
      <c r="X44" s="30">
        <f>VLOOKUP(N44,[1]PlayerC!$A$3:$B$30,2,FALSE)</f>
        <v>73</v>
      </c>
      <c r="Y44" s="30">
        <f>VLOOKUP(O44,[1]PlayerC!$C$3:$D$133,2,FALSE)</f>
        <v>49</v>
      </c>
      <c r="Z44" s="30">
        <f>VLOOKUP(R44,[2]PCharts!$R$3:$S$2003,2,FALSE)</f>
        <v>0</v>
      </c>
      <c r="AA44" s="30">
        <f>VLOOKUP(A44,PCharts!$T$3:$U$25,2,FALSE)</f>
        <v>0.87</v>
      </c>
      <c r="AB44" s="30">
        <f>ROUND((PFormulas!$F$2*AF44)+(PFormulas!$F$3*(120-AD44)),0)</f>
        <v>48</v>
      </c>
      <c r="AC44" s="30">
        <f>ROUND((PFormulas!$F$7*AF44)+(PFormulas!$F$9*AB44)+(PFormulas!$F$8*AD44),0)</f>
        <v>41</v>
      </c>
      <c r="AD44" s="30">
        <f>VLOOKUP(V44,PCharts!$I$3:$J$651,2,FALSE)</f>
        <v>82</v>
      </c>
      <c r="AE44" s="30">
        <f>ROUND((PFormulas!$B$29*AK44)+(PFormulas!$B$30*AI44)+(PFormulas!$B$31*AL44)+(PFormulas!$B$32*AF44)+PFormulas!$B$33,0)</f>
        <v>83</v>
      </c>
      <c r="AF44" s="30">
        <f t="shared" si="4"/>
        <v>61</v>
      </c>
      <c r="AG44" s="30">
        <f>ROUND((AK44*PFormulas!$F$40)+(AL44*PFormulas!$F$41)+(AH44*PFormulas!$F$42),0)</f>
        <v>82</v>
      </c>
      <c r="AH44" s="30">
        <f>VLOOKUP(D44,PCharts!$G$3:$H$83,2,FALSE)</f>
        <v>95</v>
      </c>
      <c r="AI44" s="30">
        <f>ROUND((AK44*PFormulas!$F$18)+(AL44*PFormulas!$F$17),0)</f>
        <v>76</v>
      </c>
      <c r="AJ44" s="30">
        <f>IF(C44&gt;7,25,IF(C44=1,IF(ROUND((PFormulas!$F$35*AK44)+(PFormulas!$F$36*AF44),0)&lt;50,50,ROUND((PFormulas!$F$35*AK44)+(PFormulas!$F$36*AF44),0)),ROUND((PFormulas!$F$35*AK44)+(PFormulas!$F$36*AF44),0)))</f>
        <v>69</v>
      </c>
      <c r="AK44" s="30">
        <f>ROUND(IF(C44&gt;7,ROUND(VLOOKUP(U44,PCharts!$K$3:$L$153,2,FALSE)*AA44,0)*PFormulas!$B$8,ROUND(VLOOKUP(U44,PCharts!$K$3:$L$153,2,FALSE)*AA44,0)),0)</f>
        <v>71</v>
      </c>
      <c r="AL44" s="30">
        <f>ROUND(IF(C44&gt;7,ROUND(VLOOKUP(T44,PCharts!$M$3:$N$133,2,FALSE)*AA44,0)*PFormulas!$B$9,ROUND(VLOOKUP(T44,PCharts!$M$3:$N$133,2,FALSE)*AA44,0)),0)</f>
        <v>67</v>
      </c>
      <c r="AM44" s="30">
        <f>ROUND(IF(C44&gt;7,ROUND((PFormulas!$F$30*Z44)+(PFormulas!$F$31*AB44)+(PFormulas!$F$32*AI44),0)*PFormulas!$B$13,ROUND((PFormulas!$F$30*Z44)+(PFormulas!$F$31*AB44)+(PFormulas!$F$32*AI44),0)+PFormulas!$B$14),0)</f>
        <v>53</v>
      </c>
      <c r="AN44" s="30">
        <f>ROUND((PFormulas!$F$46*AL44),0)</f>
        <v>70</v>
      </c>
      <c r="AO44" s="30">
        <f>VLOOKUP(2016-L44,PCharts!$O$3:$P$32,2,FALSE)</f>
        <v>54</v>
      </c>
      <c r="AP44" s="30">
        <f t="shared" si="5"/>
        <v>54</v>
      </c>
      <c r="AQ44" s="30">
        <f t="shared" si="6"/>
        <v>66</v>
      </c>
    </row>
    <row r="45" spans="1:43" x14ac:dyDescent="0.25">
      <c r="A45" s="13" t="s">
        <v>167</v>
      </c>
      <c r="B45" s="13" t="s">
        <v>168</v>
      </c>
      <c r="C45" s="13">
        <v>5</v>
      </c>
      <c r="D45" s="13">
        <v>42</v>
      </c>
      <c r="E45" s="13">
        <v>27</v>
      </c>
      <c r="F45" s="13">
        <v>33</v>
      </c>
      <c r="G45" s="13">
        <v>60</v>
      </c>
      <c r="H45" s="13">
        <v>26</v>
      </c>
      <c r="I45" s="13">
        <v>45</v>
      </c>
      <c r="J45" s="13">
        <v>25</v>
      </c>
      <c r="K45" s="13">
        <v>2</v>
      </c>
      <c r="L45" s="13">
        <v>1997</v>
      </c>
      <c r="M45" s="13"/>
      <c r="N45" s="13">
        <v>73</v>
      </c>
      <c r="O45" s="13">
        <v>192</v>
      </c>
      <c r="P45" s="13" t="s">
        <v>53</v>
      </c>
      <c r="Q45" s="13" t="s">
        <v>172</v>
      </c>
      <c r="R45" s="13">
        <v>0</v>
      </c>
      <c r="S45" s="13">
        <v>0</v>
      </c>
      <c r="T45" s="30">
        <f t="shared" si="0"/>
        <v>0.64</v>
      </c>
      <c r="U45" s="30">
        <f t="shared" si="1"/>
        <v>0.79</v>
      </c>
      <c r="V45" s="30">
        <f t="shared" si="2"/>
        <v>0.62</v>
      </c>
      <c r="W45" s="30">
        <f t="shared" si="3"/>
        <v>0.64</v>
      </c>
      <c r="X45" s="30">
        <f>VLOOKUP(N45,[1]PlayerC!$A$3:$B$30,2,FALSE)</f>
        <v>75</v>
      </c>
      <c r="Y45" s="30">
        <f>VLOOKUP(O45,[1]PlayerC!$C$3:$D$133,2,FALSE)</f>
        <v>64</v>
      </c>
      <c r="Z45" s="30">
        <f>VLOOKUP(R45,[2]PCharts!$R$3:$S$2003,2,FALSE)</f>
        <v>0</v>
      </c>
      <c r="AA45" s="30">
        <f>VLOOKUP(A45,PCharts!$T$3:$U$25,2,FALSE)</f>
        <v>0.87</v>
      </c>
      <c r="AB45" s="30">
        <f>ROUND((PFormulas!$F$2*AF45)+(PFormulas!$F$3*(120-AD45)),0)</f>
        <v>53</v>
      </c>
      <c r="AC45" s="30">
        <f>ROUND((PFormulas!$F$7*AF45)+(PFormulas!$F$9*AB45)+(PFormulas!$F$8*AD45),0)</f>
        <v>49</v>
      </c>
      <c r="AD45" s="30">
        <f>VLOOKUP(V45,PCharts!$I$3:$J$651,2,FALSE)</f>
        <v>82</v>
      </c>
      <c r="AE45" s="30">
        <f>ROUND((PFormulas!$B$29*AK45)+(PFormulas!$B$30*AI45)+(PFormulas!$B$31*AL45)+(PFormulas!$B$32*AF45)+PFormulas!$B$33,0)</f>
        <v>80</v>
      </c>
      <c r="AF45" s="30">
        <f t="shared" si="4"/>
        <v>70</v>
      </c>
      <c r="AG45" s="30">
        <f>ROUND((AK45*PFormulas!$F$40)+(AL45*PFormulas!$F$41)+(AH45*PFormulas!$F$42),0)</f>
        <v>74</v>
      </c>
      <c r="AH45" s="30">
        <f>VLOOKUP(D45,PCharts!$G$3:$H$83,2,FALSE)</f>
        <v>82</v>
      </c>
      <c r="AI45" s="30">
        <f>ROUND((AK45*PFormulas!$F$18)+(AL45*PFormulas!$F$17),0)</f>
        <v>72</v>
      </c>
      <c r="AJ45" s="30">
        <f>IF(C45&gt;7,25,IF(C45=1,IF(ROUND((PFormulas!$F$35*AK45)+(PFormulas!$F$36*AF45),0)&lt;50,50,ROUND((PFormulas!$F$35*AK45)+(PFormulas!$F$36*AF45),0)),ROUND((PFormulas!$F$35*AK45)+(PFormulas!$F$36*AF45),0)))</f>
        <v>66</v>
      </c>
      <c r="AK45" s="30">
        <f>ROUND(IF(C45&gt;7,ROUND(VLOOKUP(U45,PCharts!$K$3:$L$153,2,FALSE)*AA45,0)*PFormulas!$B$8,ROUND(VLOOKUP(U45,PCharts!$K$3:$L$153,2,FALSE)*AA45,0)),0)</f>
        <v>64</v>
      </c>
      <c r="AL45" s="30">
        <f>ROUND(IF(C45&gt;7,ROUND(VLOOKUP(T45,PCharts!$M$3:$N$133,2,FALSE)*AA45,0)*PFormulas!$B$9,ROUND(VLOOKUP(T45,PCharts!$M$3:$N$133,2,FALSE)*AA45,0)),0)</f>
        <v>66</v>
      </c>
      <c r="AM45" s="30">
        <f>ROUND(IF(C45&gt;7,ROUND((PFormulas!$F$30*Z45)+(PFormulas!$F$31*AB45)+(PFormulas!$F$32*AI45),0)*PFormulas!$B$13,ROUND((PFormulas!$F$30*Z45)+(PFormulas!$F$31*AB45)+(PFormulas!$F$32*AI45),0)+PFormulas!$B$14),0)</f>
        <v>54</v>
      </c>
      <c r="AN45" s="30">
        <f>ROUND((PFormulas!$F$46*AL45),0)</f>
        <v>69</v>
      </c>
      <c r="AO45" s="30">
        <f>VLOOKUP(2016-L45,PCharts!$O$3:$P$32,2,FALSE)</f>
        <v>46</v>
      </c>
      <c r="AP45" s="30">
        <f t="shared" si="5"/>
        <v>46</v>
      </c>
      <c r="AQ45" s="30">
        <f t="shared" si="6"/>
        <v>65</v>
      </c>
    </row>
    <row r="46" spans="1:43" x14ac:dyDescent="0.25">
      <c r="A46" s="13" t="s">
        <v>55</v>
      </c>
      <c r="B46" s="13" t="s">
        <v>173</v>
      </c>
      <c r="C46" s="13">
        <v>1</v>
      </c>
      <c r="D46" s="13">
        <v>58</v>
      </c>
      <c r="E46" s="13">
        <v>27</v>
      </c>
      <c r="F46" s="13">
        <v>61</v>
      </c>
      <c r="G46" s="13">
        <v>88</v>
      </c>
      <c r="H46" s="13">
        <v>58</v>
      </c>
      <c r="I46" s="13">
        <v>22</v>
      </c>
      <c r="J46" s="13">
        <v>26</v>
      </c>
      <c r="K46" s="13">
        <v>5</v>
      </c>
      <c r="L46" s="13">
        <v>1997</v>
      </c>
      <c r="M46" s="13"/>
      <c r="N46" s="13">
        <v>72</v>
      </c>
      <c r="O46" s="13">
        <v>183</v>
      </c>
      <c r="P46" s="13" t="s">
        <v>63</v>
      </c>
      <c r="Q46" s="13" t="s">
        <v>174</v>
      </c>
      <c r="R46" s="13">
        <v>0</v>
      </c>
      <c r="S46" s="13">
        <v>0</v>
      </c>
      <c r="T46" s="30">
        <f t="shared" si="0"/>
        <v>0.47</v>
      </c>
      <c r="U46" s="30">
        <f t="shared" si="1"/>
        <v>1.05</v>
      </c>
      <c r="V46" s="30">
        <f t="shared" si="2"/>
        <v>1</v>
      </c>
      <c r="W46" s="30">
        <f t="shared" si="3"/>
        <v>0.47</v>
      </c>
      <c r="X46" s="30">
        <f>VLOOKUP(N46,[1]PlayerC!$A$3:$B$30,2,FALSE)</f>
        <v>73</v>
      </c>
      <c r="Y46" s="30">
        <f>VLOOKUP(O46,[1]PlayerC!$C$3:$D$133,2,FALSE)</f>
        <v>58</v>
      </c>
      <c r="Z46" s="30">
        <f>VLOOKUP(R46,[2]PCharts!$R$3:$S$2003,2,FALSE)</f>
        <v>0</v>
      </c>
      <c r="AA46" s="30">
        <f>VLOOKUP(A46,PCharts!$T$3:$U$25,2,FALSE)</f>
        <v>0.9</v>
      </c>
      <c r="AB46" s="30">
        <f>ROUND((PFormulas!$F$2*AF46)+(PFormulas!$F$3*(120-AD46)),0)</f>
        <v>54</v>
      </c>
      <c r="AC46" s="30">
        <f>ROUND((PFormulas!$F$7*AF46)+(PFormulas!$F$9*AB46)+(PFormulas!$F$8*AD46),0)</f>
        <v>48</v>
      </c>
      <c r="AD46" s="30">
        <f>VLOOKUP(V46,PCharts!$I$3:$J$651,2,FALSE)</f>
        <v>72</v>
      </c>
      <c r="AE46" s="30">
        <f>ROUND((PFormulas!$B$29*AK46)+(PFormulas!$B$30*AI46)+(PFormulas!$B$31*AL46)+(PFormulas!$B$32*AF46)+PFormulas!$B$33,0)</f>
        <v>82</v>
      </c>
      <c r="AF46" s="30">
        <f t="shared" si="4"/>
        <v>66</v>
      </c>
      <c r="AG46" s="30">
        <f>ROUND((AK46*PFormulas!$F$40)+(AL46*PFormulas!$F$41)+(AH46*PFormulas!$F$42),0)</f>
        <v>82</v>
      </c>
      <c r="AH46" s="30">
        <f>VLOOKUP(D46,PCharts!$G$3:$H$83,2,FALSE)</f>
        <v>95</v>
      </c>
      <c r="AI46" s="30">
        <f>ROUND((AK46*PFormulas!$F$18)+(AL46*PFormulas!$F$17),0)</f>
        <v>75</v>
      </c>
      <c r="AJ46" s="30">
        <f>IF(C46&gt;7,25,IF(C46=1,IF(ROUND((PFormulas!$F$35*AK46)+(PFormulas!$F$36*AF46),0)&lt;50,50,ROUND((PFormulas!$F$35*AK46)+(PFormulas!$F$36*AF46),0)),ROUND((PFormulas!$F$35*AK46)+(PFormulas!$F$36*AF46),0)))</f>
        <v>71</v>
      </c>
      <c r="AK46" s="30">
        <f>ROUND(IF(C46&gt;7,ROUND(VLOOKUP(U46,PCharts!$K$3:$L$153,2,FALSE)*AA46,0)*PFormulas!$B$8,ROUND(VLOOKUP(U46,PCharts!$K$3:$L$153,2,FALSE)*AA46,0)),0)</f>
        <v>73</v>
      </c>
      <c r="AL46" s="30">
        <f>ROUND(IF(C46&gt;7,ROUND(VLOOKUP(T46,PCharts!$M$3:$N$133,2,FALSE)*AA46,0)*PFormulas!$B$9,ROUND(VLOOKUP(T46,PCharts!$M$3:$N$133,2,FALSE)*AA46,0)),0)</f>
        <v>63</v>
      </c>
      <c r="AM46" s="30">
        <f>ROUND(IF(C46&gt;7,ROUND((PFormulas!$F$30*Z46)+(PFormulas!$F$31*AB46)+(PFormulas!$F$32*AI46),0)*PFormulas!$B$13,ROUND((PFormulas!$F$30*Z46)+(PFormulas!$F$31*AB46)+(PFormulas!$F$32*AI46),0)+PFormulas!$B$14),0)</f>
        <v>56</v>
      </c>
      <c r="AN46" s="30">
        <f>ROUND((PFormulas!$F$46*AL46),0)</f>
        <v>66</v>
      </c>
      <c r="AO46" s="30">
        <f>VLOOKUP(2016-L46,PCharts!$O$3:$P$32,2,FALSE)</f>
        <v>46</v>
      </c>
      <c r="AP46" s="30">
        <f t="shared" si="5"/>
        <v>46</v>
      </c>
      <c r="AQ46" s="30">
        <f t="shared" si="6"/>
        <v>67</v>
      </c>
    </row>
    <row r="47" spans="1:43" x14ac:dyDescent="0.25">
      <c r="A47" s="13" t="s">
        <v>130</v>
      </c>
      <c r="B47" s="13" t="s">
        <v>175</v>
      </c>
      <c r="C47" s="13">
        <v>4</v>
      </c>
      <c r="D47" s="13">
        <v>62</v>
      </c>
      <c r="E47" s="13">
        <v>39</v>
      </c>
      <c r="F47" s="13">
        <v>89</v>
      </c>
      <c r="G47" s="13">
        <v>128</v>
      </c>
      <c r="H47" s="13">
        <v>97</v>
      </c>
      <c r="I47" s="13">
        <v>26</v>
      </c>
      <c r="J47" s="13">
        <v>11</v>
      </c>
      <c r="K47" s="13">
        <v>3</v>
      </c>
      <c r="L47" s="13">
        <v>1996</v>
      </c>
      <c r="M47" s="13"/>
      <c r="N47" s="13">
        <v>68</v>
      </c>
      <c r="O47" s="13">
        <v>163</v>
      </c>
      <c r="P47" s="13" t="s">
        <v>53</v>
      </c>
      <c r="Q47" s="13" t="s">
        <v>176</v>
      </c>
      <c r="R47" s="13">
        <v>0</v>
      </c>
      <c r="S47" s="13">
        <v>0</v>
      </c>
      <c r="T47" s="30">
        <f t="shared" si="0"/>
        <v>0.63</v>
      </c>
      <c r="U47" s="30">
        <f t="shared" si="1"/>
        <v>1.44</v>
      </c>
      <c r="V47" s="30">
        <f t="shared" si="2"/>
        <v>1.56</v>
      </c>
      <c r="W47" s="30">
        <f t="shared" si="3"/>
        <v>0.63</v>
      </c>
      <c r="X47" s="30">
        <f>VLOOKUP(N47,[1]PlayerC!$A$3:$B$30,2,FALSE)</f>
        <v>65</v>
      </c>
      <c r="Y47" s="30">
        <f>VLOOKUP(O47,[1]PlayerC!$C$3:$D$133,2,FALSE)</f>
        <v>46</v>
      </c>
      <c r="Z47" s="30">
        <f>VLOOKUP(R47,[2]PCharts!$R$3:$S$2003,2,FALSE)</f>
        <v>0</v>
      </c>
      <c r="AA47" s="30">
        <f>VLOOKUP(A47,PCharts!$T$3:$U$25,2,FALSE)</f>
        <v>0.87</v>
      </c>
      <c r="AB47" s="30">
        <f>ROUND((PFormulas!$F$2*AF47)+(PFormulas!$F$3*(120-AD47)),0)</f>
        <v>52</v>
      </c>
      <c r="AC47" s="30">
        <f>ROUND((PFormulas!$F$7*AF47)+(PFormulas!$F$9*AB47)+(PFormulas!$F$8*AD47),0)</f>
        <v>43</v>
      </c>
      <c r="AD47" s="30">
        <f>VLOOKUP(V47,PCharts!$I$3:$J$651,2,FALSE)</f>
        <v>58</v>
      </c>
      <c r="AE47" s="30">
        <f>ROUND((PFormulas!$B$29*AK47)+(PFormulas!$B$30*AI47)+(PFormulas!$B$31*AL47)+(PFormulas!$B$32*AF47)+PFormulas!$B$33,0)</f>
        <v>85</v>
      </c>
      <c r="AF47" s="30">
        <f t="shared" si="4"/>
        <v>56</v>
      </c>
      <c r="AG47" s="30">
        <f>ROUND((AK47*PFormulas!$F$40)+(AL47*PFormulas!$F$41)+(AH47*PFormulas!$F$42),0)</f>
        <v>83</v>
      </c>
      <c r="AH47" s="30">
        <f>VLOOKUP(D47,PCharts!$G$3:$H$83,2,FALSE)</f>
        <v>95</v>
      </c>
      <c r="AI47" s="30">
        <f>ROUND((AK47*PFormulas!$F$18)+(AL47*PFormulas!$F$17),0)</f>
        <v>78</v>
      </c>
      <c r="AJ47" s="30">
        <f>IF(C47&gt;7,25,IF(C47=1,IF(ROUND((PFormulas!$F$35*AK47)+(PFormulas!$F$36*AF47),0)&lt;50,50,ROUND((PFormulas!$F$35*AK47)+(PFormulas!$F$36*AF47),0)),ROUND((PFormulas!$F$35*AK47)+(PFormulas!$F$36*AF47),0)))</f>
        <v>70</v>
      </c>
      <c r="AK47" s="30">
        <f>ROUND(IF(C47&gt;7,ROUND(VLOOKUP(U47,PCharts!$K$3:$L$153,2,FALSE)*AA47,0)*PFormulas!$B$8,ROUND(VLOOKUP(U47,PCharts!$K$3:$L$153,2,FALSE)*AA47,0)),0)</f>
        <v>75</v>
      </c>
      <c r="AL47" s="30">
        <f>ROUND(IF(C47&gt;7,ROUND(VLOOKUP(T47,PCharts!$M$3:$N$133,2,FALSE)*AA47,0)*PFormulas!$B$9,ROUND(VLOOKUP(T47,PCharts!$M$3:$N$133,2,FALSE)*AA47,0)),0)</f>
        <v>66</v>
      </c>
      <c r="AM47" s="30">
        <f>ROUND(IF(C47&gt;7,ROUND((PFormulas!$F$30*Z47)+(PFormulas!$F$31*AB47)+(PFormulas!$F$32*AI47),0)*PFormulas!$B$13,ROUND((PFormulas!$F$30*Z47)+(PFormulas!$F$31*AB47)+(PFormulas!$F$32*AI47),0)+PFormulas!$B$14),0)</f>
        <v>56</v>
      </c>
      <c r="AN47" s="30">
        <f>ROUND((PFormulas!$F$46*AL47),0)</f>
        <v>69</v>
      </c>
      <c r="AO47" s="30">
        <f>VLOOKUP(2016-L47,PCharts!$O$3:$P$32,2,FALSE)</f>
        <v>50</v>
      </c>
      <c r="AP47" s="30">
        <f t="shared" si="5"/>
        <v>50</v>
      </c>
      <c r="AQ47" s="30">
        <f t="shared" si="6"/>
        <v>68</v>
      </c>
    </row>
    <row r="48" spans="1:43" x14ac:dyDescent="0.25">
      <c r="A48" s="13" t="s">
        <v>43</v>
      </c>
      <c r="B48" s="13" t="s">
        <v>177</v>
      </c>
      <c r="C48" s="13">
        <v>2</v>
      </c>
      <c r="D48" s="13">
        <v>55</v>
      </c>
      <c r="E48" s="13">
        <v>19</v>
      </c>
      <c r="F48" s="13">
        <v>17</v>
      </c>
      <c r="G48" s="13">
        <v>36</v>
      </c>
      <c r="H48" s="13">
        <v>91</v>
      </c>
      <c r="I48" s="13">
        <v>10</v>
      </c>
      <c r="J48" s="13">
        <v>17</v>
      </c>
      <c r="K48" s="13">
        <v>9</v>
      </c>
      <c r="L48" s="13">
        <v>1993</v>
      </c>
      <c r="M48" s="13"/>
      <c r="N48" s="13">
        <v>74</v>
      </c>
      <c r="O48" s="13">
        <v>183</v>
      </c>
      <c r="P48" s="13" t="s">
        <v>45</v>
      </c>
      <c r="Q48" s="13" t="s">
        <v>178</v>
      </c>
      <c r="R48" s="13">
        <v>0</v>
      </c>
      <c r="S48" s="13">
        <v>0</v>
      </c>
      <c r="T48" s="30">
        <f t="shared" si="0"/>
        <v>0.35</v>
      </c>
      <c r="U48" s="30">
        <f t="shared" si="1"/>
        <v>0.31</v>
      </c>
      <c r="V48" s="30">
        <f t="shared" si="2"/>
        <v>1.65</v>
      </c>
      <c r="W48" s="30">
        <f t="shared" si="3"/>
        <v>0.35</v>
      </c>
      <c r="X48" s="30">
        <f>VLOOKUP(N48,[1]PlayerC!$A$3:$B$30,2,FALSE)</f>
        <v>77</v>
      </c>
      <c r="Y48" s="30">
        <f>VLOOKUP(O48,[1]PlayerC!$C$3:$D$133,2,FALSE)</f>
        <v>58</v>
      </c>
      <c r="Z48" s="30">
        <f>VLOOKUP(R48,[2]PCharts!$R$3:$S$2003,2,FALSE)</f>
        <v>0</v>
      </c>
      <c r="AA48" s="30">
        <f>VLOOKUP(A48,PCharts!$T$3:$U$25,2,FALSE)</f>
        <v>1.05</v>
      </c>
      <c r="AB48" s="30">
        <f>ROUND((PFormulas!$F$2*AF48)+(PFormulas!$F$3*(120-AD48)),0)</f>
        <v>60</v>
      </c>
      <c r="AC48" s="30">
        <f>ROUND((PFormulas!$F$7*AF48)+(PFormulas!$F$9*AB48)+(PFormulas!$F$8*AD48),0)</f>
        <v>54</v>
      </c>
      <c r="AD48" s="30">
        <f>VLOOKUP(V48,PCharts!$I$3:$J$651,2,FALSE)</f>
        <v>56</v>
      </c>
      <c r="AE48" s="30">
        <f>ROUND((PFormulas!$B$29*AK48)+(PFormulas!$B$30*AI48)+(PFormulas!$B$31*AL48)+(PFormulas!$B$32*AF48)+PFormulas!$B$33,0)</f>
        <v>79</v>
      </c>
      <c r="AF48" s="30">
        <f t="shared" si="4"/>
        <v>68</v>
      </c>
      <c r="AG48" s="30">
        <f>ROUND((AK48*PFormulas!$F$40)+(AL48*PFormulas!$F$41)+(AH48*PFormulas!$F$42),0)</f>
        <v>78</v>
      </c>
      <c r="AH48" s="30">
        <f>VLOOKUP(D48,PCharts!$G$3:$H$83,2,FALSE)</f>
        <v>95</v>
      </c>
      <c r="AI48" s="30">
        <f>ROUND((AK48*PFormulas!$F$18)+(AL48*PFormulas!$F$17),0)</f>
        <v>67</v>
      </c>
      <c r="AJ48" s="30">
        <f>IF(C48&gt;7,25,IF(C48=1,IF(ROUND((PFormulas!$F$35*AK48)+(PFormulas!$F$36*AF48),0)&lt;50,50,ROUND((PFormulas!$F$35*AK48)+(PFormulas!$F$36*AF48),0)),ROUND((PFormulas!$F$35*AK48)+(PFormulas!$F$36*AF48),0)))</f>
        <v>62</v>
      </c>
      <c r="AK48" s="30">
        <f>ROUND(IF(C48&gt;7,ROUND(VLOOKUP(U48,PCharts!$K$3:$L$153,2,FALSE)*AA48,0)*PFormulas!$B$8,ROUND(VLOOKUP(U48,PCharts!$K$3:$L$153,2,FALSE)*AA48,0)),0)</f>
        <v>60</v>
      </c>
      <c r="AL48" s="30">
        <f>ROUND(IF(C48&gt;7,ROUND(VLOOKUP(T48,PCharts!$M$3:$N$133,2,FALSE)*AA48,0)*PFormulas!$B$9,ROUND(VLOOKUP(T48,PCharts!$M$3:$N$133,2,FALSE)*AA48,0)),0)</f>
        <v>61</v>
      </c>
      <c r="AM48" s="30">
        <f>ROUND(IF(C48&gt;7,ROUND((PFormulas!$F$30*Z48)+(PFormulas!$F$31*AB48)+(PFormulas!$F$32*AI48),0)*PFormulas!$B$13,ROUND((PFormulas!$F$30*Z48)+(PFormulas!$F$31*AB48)+(PFormulas!$F$32*AI48),0)+PFormulas!$B$14),0)</f>
        <v>57</v>
      </c>
      <c r="AN48" s="30">
        <f>ROUND((PFormulas!$F$46*AL48),0)</f>
        <v>64</v>
      </c>
      <c r="AO48" s="30">
        <f>VLOOKUP(2016-L48,PCharts!$O$3:$P$32,2,FALSE)</f>
        <v>60</v>
      </c>
      <c r="AP48" s="30">
        <f t="shared" si="5"/>
        <v>60</v>
      </c>
      <c r="AQ48" s="30">
        <f t="shared" si="6"/>
        <v>63</v>
      </c>
    </row>
    <row r="49" spans="1:43" x14ac:dyDescent="0.25">
      <c r="A49" s="13" t="s">
        <v>51</v>
      </c>
      <c r="B49" s="13" t="s">
        <v>179</v>
      </c>
      <c r="C49" s="13">
        <v>2</v>
      </c>
      <c r="D49" s="13">
        <v>49</v>
      </c>
      <c r="E49" s="13">
        <v>23</v>
      </c>
      <c r="F49" s="13">
        <v>39</v>
      </c>
      <c r="G49" s="13">
        <f>E49+F49</f>
        <v>62</v>
      </c>
      <c r="H49" s="13">
        <v>56</v>
      </c>
      <c r="I49" s="13"/>
      <c r="J49" s="13"/>
      <c r="K49" s="13"/>
      <c r="L49" s="13">
        <v>1997</v>
      </c>
      <c r="M49" s="13">
        <v>9</v>
      </c>
      <c r="N49" s="13">
        <v>76</v>
      </c>
      <c r="O49" s="13">
        <v>214</v>
      </c>
      <c r="P49" s="13" t="s">
        <v>180</v>
      </c>
      <c r="Q49" s="13" t="s">
        <v>181</v>
      </c>
      <c r="R49" s="13">
        <v>0</v>
      </c>
      <c r="S49" s="13">
        <v>0</v>
      </c>
      <c r="T49" s="30">
        <f t="shared" si="0"/>
        <v>0.47</v>
      </c>
      <c r="U49" s="30">
        <f t="shared" si="1"/>
        <v>0.8</v>
      </c>
      <c r="V49" s="30">
        <f t="shared" si="2"/>
        <v>1.1399999999999999</v>
      </c>
      <c r="W49" s="30">
        <f t="shared" si="3"/>
        <v>0.47</v>
      </c>
      <c r="X49" s="30">
        <f>VLOOKUP(N49,[1]PlayerC!$A$3:$B$30,2,FALSE)</f>
        <v>81</v>
      </c>
      <c r="Y49" s="30">
        <f>VLOOKUP(O49,[1]PlayerC!$C$3:$D$133,2,FALSE)</f>
        <v>76</v>
      </c>
      <c r="Z49" s="30">
        <f>VLOOKUP(R49,[2]PCharts!$R$3:$S$2003,2,FALSE)</f>
        <v>0</v>
      </c>
      <c r="AA49" s="30">
        <f>VLOOKUP(A49,PCharts!$T$3:$U$25,2,FALSE)</f>
        <v>0.9</v>
      </c>
      <c r="AB49" s="30">
        <f>ROUND((PFormulas!$F$2*AF49)+(PFormulas!$F$3*(120-AD49)),0)</f>
        <v>63</v>
      </c>
      <c r="AC49" s="30">
        <f>ROUND((PFormulas!$F$7*AF49)+(PFormulas!$F$9*AB49)+(PFormulas!$F$8*AD49),0)</f>
        <v>60</v>
      </c>
      <c r="AD49" s="30">
        <f>VLOOKUP(V49,PCharts!$I$3:$J$651,2,FALSE)</f>
        <v>69</v>
      </c>
      <c r="AE49" s="30">
        <f>ROUND((PFormulas!$B$29*AK49)+(PFormulas!$B$30*AI49)+(PFormulas!$B$31*AL49)+(PFormulas!$B$32*AF49)+PFormulas!$B$33,0)</f>
        <v>77</v>
      </c>
      <c r="AF49" s="30">
        <f t="shared" si="4"/>
        <v>79</v>
      </c>
      <c r="AG49" s="30">
        <f>ROUND((AK49*PFormulas!$F$40)+(AL49*PFormulas!$F$41)+(AH49*PFormulas!$F$42),0)</f>
        <v>77</v>
      </c>
      <c r="AH49" s="30">
        <f>VLOOKUP(D49,PCharts!$G$3:$H$83,2,FALSE)</f>
        <v>89</v>
      </c>
      <c r="AI49" s="30">
        <f>ROUND((AK49*PFormulas!$F$18)+(AL49*PFormulas!$F$17),0)</f>
        <v>71</v>
      </c>
      <c r="AJ49" s="30">
        <f>IF(C49&gt;7,25,IF(C49=1,IF(ROUND((PFormulas!$F$35*AK49)+(PFormulas!$F$36*AF49),0)&lt;50,50,ROUND((PFormulas!$F$35*AK49)+(PFormulas!$F$36*AF49),0)),ROUND((PFormulas!$F$35*AK49)+(PFormulas!$F$36*AF49),0)))</f>
        <v>69</v>
      </c>
      <c r="AK49" s="30">
        <f>ROUND(IF(C49&gt;7,ROUND(VLOOKUP(U49,PCharts!$K$3:$L$153,2,FALSE)*AA49,0)*PFormulas!$B$8,ROUND(VLOOKUP(U49,PCharts!$K$3:$L$153,2,FALSE)*AA49,0)),0)</f>
        <v>66</v>
      </c>
      <c r="AL49" s="30">
        <f>ROUND(IF(C49&gt;7,ROUND(VLOOKUP(T49,PCharts!$M$3:$N$133,2,FALSE)*AA49,0)*PFormulas!$B$9,ROUND(VLOOKUP(T49,PCharts!$M$3:$N$133,2,FALSE)*AA49,0)),0)</f>
        <v>63</v>
      </c>
      <c r="AM49" s="30">
        <f>ROUND(IF(C49&gt;7,ROUND((PFormulas!$F$30*Z49)+(PFormulas!$F$31*AB49)+(PFormulas!$F$32*AI49),0)*PFormulas!$B$13,ROUND((PFormulas!$F$30*Z49)+(PFormulas!$F$31*AB49)+(PFormulas!$F$32*AI49),0)+PFormulas!$B$14),0)</f>
        <v>60</v>
      </c>
      <c r="AN49" s="30">
        <f>ROUND((PFormulas!$F$46*AL49),0)</f>
        <v>66</v>
      </c>
      <c r="AO49" s="30">
        <f>VLOOKUP(2016-L49,PCharts!$O$3:$P$32,2,FALSE)</f>
        <v>46</v>
      </c>
      <c r="AP49" s="30">
        <f t="shared" si="5"/>
        <v>46</v>
      </c>
      <c r="AQ49" s="30">
        <f t="shared" si="6"/>
        <v>67</v>
      </c>
    </row>
    <row r="50" spans="1:43" x14ac:dyDescent="0.25">
      <c r="A50" s="13" t="s">
        <v>130</v>
      </c>
      <c r="B50" s="13" t="s">
        <v>182</v>
      </c>
      <c r="C50" s="13">
        <v>7</v>
      </c>
      <c r="D50" s="13">
        <v>52</v>
      </c>
      <c r="E50" s="13">
        <v>34</v>
      </c>
      <c r="F50" s="13">
        <v>53</v>
      </c>
      <c r="G50" s="13">
        <f>E50+F50</f>
        <v>87</v>
      </c>
      <c r="H50" s="13">
        <v>46</v>
      </c>
      <c r="I50" s="13"/>
      <c r="J50" s="13"/>
      <c r="K50" s="13"/>
      <c r="L50" s="13">
        <v>1996</v>
      </c>
      <c r="M50" s="13">
        <v>9</v>
      </c>
      <c r="N50" s="13">
        <v>73</v>
      </c>
      <c r="O50" s="13">
        <v>212</v>
      </c>
      <c r="P50" s="13" t="s">
        <v>183</v>
      </c>
      <c r="Q50" s="13" t="s">
        <v>184</v>
      </c>
      <c r="R50" s="13">
        <v>0</v>
      </c>
      <c r="S50" s="13">
        <v>0</v>
      </c>
      <c r="T50" s="30">
        <f t="shared" si="0"/>
        <v>0.65</v>
      </c>
      <c r="U50" s="30">
        <f t="shared" si="1"/>
        <v>1.02</v>
      </c>
      <c r="V50" s="30">
        <f t="shared" si="2"/>
        <v>0.88</v>
      </c>
      <c r="W50" s="30">
        <f t="shared" si="3"/>
        <v>0.65</v>
      </c>
      <c r="X50" s="30">
        <f>VLOOKUP(N50,[1]PlayerC!$A$3:$B$30,2,FALSE)</f>
        <v>75</v>
      </c>
      <c r="Y50" s="30">
        <f>VLOOKUP(O50,[1]PlayerC!$C$3:$D$133,2,FALSE)</f>
        <v>76</v>
      </c>
      <c r="Z50" s="30">
        <f>VLOOKUP(R50,[2]PCharts!$R$3:$S$2003,2,FALSE)</f>
        <v>0</v>
      </c>
      <c r="AA50" s="30">
        <f>VLOOKUP(A50,PCharts!$T$3:$U$25,2,FALSE)</f>
        <v>0.87</v>
      </c>
      <c r="AB50" s="30">
        <f>ROUND((PFormulas!$F$2*AF50)+(PFormulas!$F$3*(120-AD50)),0)</f>
        <v>59</v>
      </c>
      <c r="AC50" s="30">
        <f>ROUND((PFormulas!$F$7*AF50)+(PFormulas!$F$9*AB50)+(PFormulas!$F$8*AD50),0)</f>
        <v>56</v>
      </c>
      <c r="AD50" s="30">
        <f>VLOOKUP(V50,PCharts!$I$3:$J$651,2,FALSE)</f>
        <v>75</v>
      </c>
      <c r="AE50" s="30">
        <f>ROUND((PFormulas!$B$29*AK50)+(PFormulas!$B$30*AI50)+(PFormulas!$B$31*AL50)+(PFormulas!$B$32*AF50)+PFormulas!$B$33,0)</f>
        <v>79</v>
      </c>
      <c r="AF50" s="30">
        <f t="shared" si="4"/>
        <v>76</v>
      </c>
      <c r="AG50" s="30">
        <f>ROUND((AK50*PFormulas!$F$40)+(AL50*PFormulas!$F$41)+(AH50*PFormulas!$F$42),0)</f>
        <v>80</v>
      </c>
      <c r="AH50" s="30">
        <f>VLOOKUP(D50,PCharts!$G$3:$H$83,2,FALSE)</f>
        <v>92</v>
      </c>
      <c r="AI50" s="30">
        <f>ROUND((AK50*PFormulas!$F$18)+(AL50*PFormulas!$F$17),0)</f>
        <v>75</v>
      </c>
      <c r="AJ50" s="30">
        <f>IF(C50&gt;7,25,IF(C50=1,IF(ROUND((PFormulas!$F$35*AK50)+(PFormulas!$F$36*AF50),0)&lt;50,50,ROUND((PFormulas!$F$35*AK50)+(PFormulas!$F$36*AF50),0)),ROUND((PFormulas!$F$35*AK50)+(PFormulas!$F$36*AF50),0)))</f>
        <v>72</v>
      </c>
      <c r="AK50" s="30">
        <f>ROUND(IF(C50&gt;7,ROUND(VLOOKUP(U50,PCharts!$K$3:$L$153,2,FALSE)*AA50,0)*PFormulas!$B$8,ROUND(VLOOKUP(U50,PCharts!$K$3:$L$153,2,FALSE)*AA50,0)),0)</f>
        <v>70</v>
      </c>
      <c r="AL50" s="30">
        <f>ROUND(IF(C50&gt;7,ROUND(VLOOKUP(T50,PCharts!$M$3:$N$133,2,FALSE)*AA50,0)*PFormulas!$B$9,ROUND(VLOOKUP(T50,PCharts!$M$3:$N$133,2,FALSE)*AA50,0)),0)</f>
        <v>66</v>
      </c>
      <c r="AM50" s="30">
        <f>ROUND(IF(C50&gt;7,ROUND((PFormulas!$F$30*Z50)+(PFormulas!$F$31*AB50)+(PFormulas!$F$32*AI50),0)*PFormulas!$B$13,ROUND((PFormulas!$F$30*Z50)+(PFormulas!$F$31*AB50)+(PFormulas!$F$32*AI50),0)+PFormulas!$B$14),0)</f>
        <v>59</v>
      </c>
      <c r="AN50" s="30">
        <f>ROUND((PFormulas!$F$46*AL50),0)</f>
        <v>69</v>
      </c>
      <c r="AO50" s="30">
        <f>VLOOKUP(2016-L50,PCharts!$O$3:$P$32,2,FALSE)</f>
        <v>50</v>
      </c>
      <c r="AP50" s="30">
        <f t="shared" si="5"/>
        <v>50</v>
      </c>
      <c r="AQ50" s="30">
        <f t="shared" si="6"/>
        <v>68</v>
      </c>
    </row>
    <row r="51" spans="1:43" x14ac:dyDescent="0.25">
      <c r="A51" s="13" t="s">
        <v>130</v>
      </c>
      <c r="B51" s="13" t="s">
        <v>185</v>
      </c>
      <c r="C51" s="13">
        <v>6</v>
      </c>
      <c r="D51" s="13">
        <v>50</v>
      </c>
      <c r="E51" s="13">
        <v>32</v>
      </c>
      <c r="F51" s="13">
        <v>47</v>
      </c>
      <c r="G51" s="13">
        <f>E51+F51</f>
        <v>79</v>
      </c>
      <c r="H51" s="13">
        <v>97</v>
      </c>
      <c r="I51" s="13"/>
      <c r="J51" s="13"/>
      <c r="K51" s="13"/>
      <c r="L51" s="13">
        <v>1996</v>
      </c>
      <c r="M51" s="13">
        <v>8</v>
      </c>
      <c r="N51" s="13">
        <v>74</v>
      </c>
      <c r="O51" s="13">
        <v>198</v>
      </c>
      <c r="P51" s="13" t="s">
        <v>186</v>
      </c>
      <c r="Q51" s="13" t="s">
        <v>187</v>
      </c>
      <c r="R51" s="13">
        <v>0</v>
      </c>
      <c r="S51" s="13">
        <v>0</v>
      </c>
      <c r="T51" s="30">
        <f t="shared" si="0"/>
        <v>0.64</v>
      </c>
      <c r="U51" s="30">
        <f t="shared" si="1"/>
        <v>0.94</v>
      </c>
      <c r="V51" s="30">
        <f t="shared" si="2"/>
        <v>1.94</v>
      </c>
      <c r="W51" s="30">
        <f t="shared" si="3"/>
        <v>0.64</v>
      </c>
      <c r="X51" s="30">
        <f>VLOOKUP(N51,[1]PlayerC!$A$3:$B$30,2,FALSE)</f>
        <v>77</v>
      </c>
      <c r="Y51" s="30">
        <f>VLOOKUP(O51,[1]PlayerC!$C$3:$D$133,2,FALSE)</f>
        <v>67</v>
      </c>
      <c r="Z51" s="30">
        <f>VLOOKUP(R51,[2]PCharts!$R$3:$S$2003,2,FALSE)</f>
        <v>0</v>
      </c>
      <c r="AA51" s="30">
        <f>VLOOKUP(A51,PCharts!$T$3:$U$25,2,FALSE)</f>
        <v>0.87</v>
      </c>
      <c r="AB51" s="30">
        <f>ROUND((PFormulas!$F$2*AF51)+(PFormulas!$F$3*(120-AD51)),0)</f>
        <v>65</v>
      </c>
      <c r="AC51" s="30">
        <f>ROUND((PFormulas!$F$7*AF51)+(PFormulas!$F$9*AB51)+(PFormulas!$F$8*AD51),0)</f>
        <v>60</v>
      </c>
      <c r="AD51" s="30">
        <f>VLOOKUP(V51,PCharts!$I$3:$J$651,2,FALSE)</f>
        <v>49</v>
      </c>
      <c r="AE51" s="30">
        <f>ROUND((PFormulas!$B$29*AK51)+(PFormulas!$B$30*AI51)+(PFormulas!$B$31*AL51)+(PFormulas!$B$32*AF51)+PFormulas!$B$33,0)</f>
        <v>80</v>
      </c>
      <c r="AF51" s="30">
        <f t="shared" si="4"/>
        <v>72</v>
      </c>
      <c r="AG51" s="30">
        <f>ROUND((AK51*PFormulas!$F$40)+(AL51*PFormulas!$F$41)+(AH51*PFormulas!$F$42),0)</f>
        <v>79</v>
      </c>
      <c r="AH51" s="30">
        <f>VLOOKUP(D51,PCharts!$G$3:$H$83,2,FALSE)</f>
        <v>90</v>
      </c>
      <c r="AI51" s="30">
        <f>ROUND((AK51*PFormulas!$F$18)+(AL51*PFormulas!$F$17),0)</f>
        <v>74</v>
      </c>
      <c r="AJ51" s="30">
        <f>IF(C51&gt;7,25,IF(C51=1,IF(ROUND((PFormulas!$F$35*AK51)+(PFormulas!$F$36*AF51),0)&lt;50,50,ROUND((PFormulas!$F$35*AK51)+(PFormulas!$F$36*AF51),0)),ROUND((PFormulas!$F$35*AK51)+(PFormulas!$F$36*AF51),0)))</f>
        <v>70</v>
      </c>
      <c r="AK51" s="30">
        <f>ROUND(IF(C51&gt;7,ROUND(VLOOKUP(U51,PCharts!$K$3:$L$153,2,FALSE)*AA51,0)*PFormulas!$B$8,ROUND(VLOOKUP(U51,PCharts!$K$3:$L$153,2,FALSE)*AA51,0)),0)</f>
        <v>69</v>
      </c>
      <c r="AL51" s="30">
        <f>ROUND(IF(C51&gt;7,ROUND(VLOOKUP(T51,PCharts!$M$3:$N$133,2,FALSE)*AA51,0)*PFormulas!$B$9,ROUND(VLOOKUP(T51,PCharts!$M$3:$N$133,2,FALSE)*AA51,0)),0)</f>
        <v>66</v>
      </c>
      <c r="AM51" s="30">
        <f>ROUND(IF(C51&gt;7,ROUND((PFormulas!$F$30*Z51)+(PFormulas!$F$31*AB51)+(PFormulas!$F$32*AI51),0)*PFormulas!$B$13,ROUND((PFormulas!$F$30*Z51)+(PFormulas!$F$31*AB51)+(PFormulas!$F$32*AI51),0)+PFormulas!$B$14),0)</f>
        <v>62</v>
      </c>
      <c r="AN51" s="30">
        <f>ROUND((PFormulas!$F$46*AL51),0)</f>
        <v>69</v>
      </c>
      <c r="AO51" s="30">
        <f>VLOOKUP(2016-L51,PCharts!$O$3:$P$32,2,FALSE)</f>
        <v>50</v>
      </c>
      <c r="AP51" s="30">
        <f t="shared" si="5"/>
        <v>50</v>
      </c>
      <c r="AQ51" s="30">
        <f t="shared" si="6"/>
        <v>69</v>
      </c>
    </row>
    <row r="52" spans="1:43" x14ac:dyDescent="0.25">
      <c r="A52" s="13" t="s">
        <v>55</v>
      </c>
      <c r="B52" s="13" t="s">
        <v>188</v>
      </c>
      <c r="C52" s="13">
        <v>4</v>
      </c>
      <c r="D52" s="13">
        <v>64</v>
      </c>
      <c r="E52" s="13">
        <v>30</v>
      </c>
      <c r="F52" s="13">
        <v>31</v>
      </c>
      <c r="G52" s="13">
        <f>E52+F52</f>
        <v>61</v>
      </c>
      <c r="H52" s="13">
        <v>107</v>
      </c>
      <c r="I52" s="13"/>
      <c r="J52" s="13"/>
      <c r="K52" s="13"/>
      <c r="L52" s="13">
        <v>1997</v>
      </c>
      <c r="M52" s="13">
        <v>7.5</v>
      </c>
      <c r="N52" s="13">
        <v>74</v>
      </c>
      <c r="O52" s="13">
        <v>223</v>
      </c>
      <c r="P52" s="13" t="s">
        <v>189</v>
      </c>
      <c r="Q52" s="13" t="s">
        <v>190</v>
      </c>
      <c r="R52" s="13">
        <v>0</v>
      </c>
      <c r="S52" s="13">
        <v>0</v>
      </c>
      <c r="T52" s="30">
        <f t="shared" si="0"/>
        <v>0.47</v>
      </c>
      <c r="U52" s="30">
        <f t="shared" si="1"/>
        <v>0.48</v>
      </c>
      <c r="V52" s="30">
        <f t="shared" si="2"/>
        <v>1.67</v>
      </c>
      <c r="W52" s="30">
        <f t="shared" si="3"/>
        <v>0.47</v>
      </c>
      <c r="X52" s="30">
        <f>VLOOKUP(N52,[1]PlayerC!$A$3:$B$30,2,FALSE)</f>
        <v>77</v>
      </c>
      <c r="Y52" s="30">
        <f>VLOOKUP(O52,[1]PlayerC!$C$3:$D$133,2,FALSE)</f>
        <v>82</v>
      </c>
      <c r="Z52" s="30">
        <f>VLOOKUP(R52,[2]PCharts!$R$3:$S$2003,2,FALSE)</f>
        <v>0</v>
      </c>
      <c r="AA52" s="30">
        <f>VLOOKUP(A52,PCharts!$T$3:$U$25,2,FALSE)</f>
        <v>0.9</v>
      </c>
      <c r="AB52" s="30">
        <f>ROUND((PFormulas!$F$2*AF52)+(PFormulas!$F$3*(120-AD52)),0)</f>
        <v>67</v>
      </c>
      <c r="AC52" s="30">
        <f>ROUND((PFormulas!$F$7*AF52)+(PFormulas!$F$9*AB52)+(PFormulas!$F$8*AD52),0)</f>
        <v>65</v>
      </c>
      <c r="AD52" s="30">
        <f>VLOOKUP(V52,PCharts!$I$3:$J$651,2,FALSE)</f>
        <v>56</v>
      </c>
      <c r="AE52" s="30">
        <f>ROUND((PFormulas!$B$29*AK52)+(PFormulas!$B$30*AI52)+(PFormulas!$B$31*AL52)+(PFormulas!$B$32*AF52)+PFormulas!$B$33,0)</f>
        <v>75</v>
      </c>
      <c r="AF52" s="30">
        <f t="shared" si="4"/>
        <v>80</v>
      </c>
      <c r="AG52" s="30">
        <f>ROUND((AK52*PFormulas!$F$40)+(AL52*PFormulas!$F$41)+(AH52*PFormulas!$F$42),0)</f>
        <v>77</v>
      </c>
      <c r="AH52" s="30">
        <f>VLOOKUP(D52,PCharts!$G$3:$H$83,2,FALSE)</f>
        <v>95</v>
      </c>
      <c r="AI52" s="30">
        <f>ROUND((AK52*PFormulas!$F$18)+(AL52*PFormulas!$F$17),0)</f>
        <v>64</v>
      </c>
      <c r="AJ52" s="30">
        <f>IF(C52&gt;7,25,IF(C52=1,IF(ROUND((PFormulas!$F$35*AK52)+(PFormulas!$F$36*AF52),0)&lt;50,50,ROUND((PFormulas!$F$35*AK52)+(PFormulas!$F$36*AF52),0)),ROUND((PFormulas!$F$35*AK52)+(PFormulas!$F$36*AF52),0)))</f>
        <v>61</v>
      </c>
      <c r="AK52" s="30">
        <f>ROUND(IF(C52&gt;7,ROUND(VLOOKUP(U52,PCharts!$K$3:$L$153,2,FALSE)*AA52,0)*PFormulas!$B$8,ROUND(VLOOKUP(U52,PCharts!$K$3:$L$153,2,FALSE)*AA52,0)),0)</f>
        <v>54</v>
      </c>
      <c r="AL52" s="30">
        <f>ROUND(IF(C52&gt;7,ROUND(VLOOKUP(T52,PCharts!$M$3:$N$133,2,FALSE)*AA52,0)*PFormulas!$B$9,ROUND(VLOOKUP(T52,PCharts!$M$3:$N$133,2,FALSE)*AA52,0)),0)</f>
        <v>63</v>
      </c>
      <c r="AM52" s="30">
        <f>ROUND(IF(C52&gt;7,ROUND((PFormulas!$F$30*Z52)+(PFormulas!$F$31*AB52)+(PFormulas!$F$32*AI52),0)*PFormulas!$B$13,ROUND((PFormulas!$F$30*Z52)+(PFormulas!$F$31*AB52)+(PFormulas!$F$32*AI52),0)+PFormulas!$B$14),0)</f>
        <v>60</v>
      </c>
      <c r="AN52" s="30">
        <f>ROUND((PFormulas!$F$46*AL52),0)</f>
        <v>66</v>
      </c>
      <c r="AO52" s="30">
        <f>VLOOKUP(2016-L52,PCharts!$O$3:$P$32,2,FALSE)</f>
        <v>46</v>
      </c>
      <c r="AP52" s="30">
        <f t="shared" si="5"/>
        <v>46</v>
      </c>
      <c r="AQ52" s="30">
        <f t="shared" si="6"/>
        <v>63</v>
      </c>
    </row>
    <row r="53" spans="1:43" x14ac:dyDescent="0.25">
      <c r="A53" s="13" t="s">
        <v>130</v>
      </c>
      <c r="B53" s="13" t="s">
        <v>191</v>
      </c>
      <c r="C53" s="13">
        <v>1</v>
      </c>
      <c r="D53" s="13">
        <v>58</v>
      </c>
      <c r="E53" s="13">
        <v>37</v>
      </c>
      <c r="F53" s="13">
        <v>50</v>
      </c>
      <c r="G53" s="13">
        <f>E53+F53</f>
        <v>87</v>
      </c>
      <c r="H53" s="13">
        <v>37</v>
      </c>
      <c r="I53" s="13"/>
      <c r="J53" s="13"/>
      <c r="K53" s="13"/>
      <c r="L53" s="13">
        <v>1996</v>
      </c>
      <c r="M53" s="13">
        <v>7</v>
      </c>
      <c r="N53" s="13">
        <v>71</v>
      </c>
      <c r="O53" s="13">
        <v>174</v>
      </c>
      <c r="P53" s="13" t="s">
        <v>192</v>
      </c>
      <c r="Q53" s="13" t="s">
        <v>193</v>
      </c>
      <c r="R53" s="13">
        <v>0</v>
      </c>
      <c r="S53" s="13">
        <v>0</v>
      </c>
      <c r="T53" s="30">
        <f t="shared" si="0"/>
        <v>0.64</v>
      </c>
      <c r="U53" s="30">
        <f t="shared" si="1"/>
        <v>0.86</v>
      </c>
      <c r="V53" s="30">
        <f t="shared" si="2"/>
        <v>0.64</v>
      </c>
      <c r="W53" s="30">
        <f t="shared" si="3"/>
        <v>0.64</v>
      </c>
      <c r="X53" s="30">
        <f>VLOOKUP(N53,[1]PlayerC!$A$3:$B$30,2,FALSE)</f>
        <v>71</v>
      </c>
      <c r="Y53" s="30">
        <f>VLOOKUP(O53,[1]PlayerC!$C$3:$D$133,2,FALSE)</f>
        <v>52</v>
      </c>
      <c r="Z53" s="30">
        <f>VLOOKUP(R53,[2]PCharts!$R$3:$S$2003,2,FALSE)</f>
        <v>0</v>
      </c>
      <c r="AA53" s="30">
        <f>VLOOKUP(A53,PCharts!$T$3:$U$25,2,FALSE)</f>
        <v>0.87</v>
      </c>
      <c r="AB53" s="30">
        <f>ROUND((PFormulas!$F$2*AF53)+(PFormulas!$F$3*(120-AD53)),0)</f>
        <v>49</v>
      </c>
      <c r="AC53" s="30">
        <f>ROUND((PFormulas!$F$7*AF53)+(PFormulas!$F$9*AB53)+(PFormulas!$F$8*AD53),0)</f>
        <v>42</v>
      </c>
      <c r="AD53" s="30">
        <f>VLOOKUP(V53,PCharts!$I$3:$J$651,2,FALSE)</f>
        <v>81</v>
      </c>
      <c r="AE53" s="30">
        <f>ROUND((PFormulas!$B$29*AK53)+(PFormulas!$B$30*AI53)+(PFormulas!$B$31*AL53)+(PFormulas!$B$32*AF53)+PFormulas!$B$33,0)</f>
        <v>82</v>
      </c>
      <c r="AF53" s="30">
        <f t="shared" si="4"/>
        <v>62</v>
      </c>
      <c r="AG53" s="30">
        <f>ROUND((AK53*PFormulas!$F$40)+(AL53*PFormulas!$F$41)+(AH53*PFormulas!$F$42),0)</f>
        <v>80</v>
      </c>
      <c r="AH53" s="30">
        <f>VLOOKUP(D53,PCharts!$G$3:$H$83,2,FALSE)</f>
        <v>95</v>
      </c>
      <c r="AI53" s="30">
        <f>ROUND((AK53*PFormulas!$F$18)+(AL53*PFormulas!$F$17),0)</f>
        <v>72</v>
      </c>
      <c r="AJ53" s="30">
        <f>IF(C53&gt;7,25,IF(C53=1,IF(ROUND((PFormulas!$F$35*AK53)+(PFormulas!$F$36*AF53),0)&lt;50,50,ROUND((PFormulas!$F$35*AK53)+(PFormulas!$F$36*AF53),0)),ROUND((PFormulas!$F$35*AK53)+(PFormulas!$F$36*AF53),0)))</f>
        <v>64</v>
      </c>
      <c r="AK53" s="30">
        <f>ROUND(IF(C53&gt;7,ROUND(VLOOKUP(U53,PCharts!$K$3:$L$153,2,FALSE)*AA53,0)*PFormulas!$B$8,ROUND(VLOOKUP(U53,PCharts!$K$3:$L$153,2,FALSE)*AA53,0)),0)</f>
        <v>65</v>
      </c>
      <c r="AL53" s="30">
        <f>ROUND(IF(C53&gt;7,ROUND(VLOOKUP(T53,PCharts!$M$3:$N$133,2,FALSE)*AA53,0)*PFormulas!$B$9,ROUND(VLOOKUP(T53,PCharts!$M$3:$N$133,2,FALSE)*AA53,0)),0)</f>
        <v>66</v>
      </c>
      <c r="AM53" s="30">
        <f>ROUND(IF(C53&gt;7,ROUND((PFormulas!$F$30*Z53)+(PFormulas!$F$31*AB53)+(PFormulas!$F$32*AI53),0)*PFormulas!$B$13,ROUND((PFormulas!$F$30*Z53)+(PFormulas!$F$31*AB53)+(PFormulas!$F$32*AI53),0)+PFormulas!$B$14),0)</f>
        <v>52</v>
      </c>
      <c r="AN53" s="30">
        <f>ROUND((PFormulas!$F$46*AL53),0)</f>
        <v>69</v>
      </c>
      <c r="AO53" s="30">
        <f>VLOOKUP(2016-L53,PCharts!$O$3:$P$32,2,FALSE)</f>
        <v>50</v>
      </c>
      <c r="AP53" s="30">
        <f t="shared" si="5"/>
        <v>50</v>
      </c>
      <c r="AQ53" s="30">
        <f t="shared" si="6"/>
        <v>64</v>
      </c>
    </row>
    <row r="54" spans="1:43" x14ac:dyDescent="0.25">
      <c r="A54" s="13" t="s">
        <v>130</v>
      </c>
      <c r="B54" s="13" t="s">
        <v>194</v>
      </c>
      <c r="C54" s="13">
        <v>5</v>
      </c>
      <c r="D54" s="13">
        <v>61</v>
      </c>
      <c r="E54" s="13">
        <v>38</v>
      </c>
      <c r="F54" s="13">
        <v>46</v>
      </c>
      <c r="G54" s="13">
        <v>84</v>
      </c>
      <c r="H54" s="13">
        <v>71</v>
      </c>
      <c r="I54" s="13"/>
      <c r="J54" s="13"/>
      <c r="K54" s="13"/>
      <c r="L54" s="13">
        <v>1996</v>
      </c>
      <c r="M54" s="13">
        <v>7</v>
      </c>
      <c r="N54" s="13">
        <v>71</v>
      </c>
      <c r="O54" s="13">
        <v>187</v>
      </c>
      <c r="P54" s="13" t="s">
        <v>195</v>
      </c>
      <c r="Q54" s="13" t="s">
        <v>196</v>
      </c>
      <c r="R54" s="13">
        <v>0</v>
      </c>
      <c r="S54" s="13">
        <v>0</v>
      </c>
      <c r="T54" s="30">
        <f t="shared" si="0"/>
        <v>0.62</v>
      </c>
      <c r="U54" s="30">
        <f t="shared" si="1"/>
        <v>0.75</v>
      </c>
      <c r="V54" s="30">
        <f t="shared" si="2"/>
        <v>1.1599999999999999</v>
      </c>
      <c r="W54" s="30">
        <f t="shared" si="3"/>
        <v>0.62</v>
      </c>
      <c r="X54" s="30">
        <f>VLOOKUP(N54,[1]PlayerC!$A$3:$B$30,2,FALSE)</f>
        <v>71</v>
      </c>
      <c r="Y54" s="30">
        <f>VLOOKUP(O54,[1]PlayerC!$C$3:$D$133,2,FALSE)</f>
        <v>61</v>
      </c>
      <c r="Z54" s="30">
        <f>VLOOKUP(R54,[2]PCharts!$R$3:$S$2003,2,FALSE)</f>
        <v>0</v>
      </c>
      <c r="AA54" s="30">
        <f>VLOOKUP(A54,PCharts!$T$3:$U$25,2,FALSE)</f>
        <v>0.87</v>
      </c>
      <c r="AB54" s="30">
        <f>ROUND((PFormulas!$F$2*AF54)+(PFormulas!$F$3*(120-AD54)),0)</f>
        <v>55</v>
      </c>
      <c r="AC54" s="30">
        <f>ROUND((PFormulas!$F$7*AF54)+(PFormulas!$F$9*AB54)+(PFormulas!$F$8*AD54),0)</f>
        <v>49</v>
      </c>
      <c r="AD54" s="30">
        <f>VLOOKUP(V54,PCharts!$I$3:$J$651,2,FALSE)</f>
        <v>68</v>
      </c>
      <c r="AE54" s="30">
        <f>ROUND((PFormulas!$B$29*AK54)+(PFormulas!$B$30*AI54)+(PFormulas!$B$31*AL54)+(PFormulas!$B$32*AF54)+PFormulas!$B$33,0)</f>
        <v>81</v>
      </c>
      <c r="AF54" s="30">
        <f t="shared" si="4"/>
        <v>66</v>
      </c>
      <c r="AG54" s="30">
        <f>ROUND((AK54*PFormulas!$F$40)+(AL54*PFormulas!$F$41)+(AH54*PFormulas!$F$42),0)</f>
        <v>80</v>
      </c>
      <c r="AH54" s="30">
        <f>VLOOKUP(D54,PCharts!$G$3:$H$83,2,FALSE)</f>
        <v>95</v>
      </c>
      <c r="AI54" s="30">
        <f>ROUND((AK54*PFormulas!$F$18)+(AL54*PFormulas!$F$17),0)</f>
        <v>71</v>
      </c>
      <c r="AJ54" s="30">
        <f>IF(C54&gt;7,25,IF(C54=1,IF(ROUND((PFormulas!$F$35*AK54)+(PFormulas!$F$36*AF54),0)&lt;50,50,ROUND((PFormulas!$F$35*AK54)+(PFormulas!$F$36*AF54),0)),ROUND((PFormulas!$F$35*AK54)+(PFormulas!$F$36*AF54),0)))</f>
        <v>64</v>
      </c>
      <c r="AK54" s="30">
        <f>ROUND(IF(C54&gt;7,ROUND(VLOOKUP(U54,PCharts!$K$3:$L$153,2,FALSE)*AA54,0)*PFormulas!$B$8,ROUND(VLOOKUP(U54,PCharts!$K$3:$L$153,2,FALSE)*AA54,0)),0)</f>
        <v>63</v>
      </c>
      <c r="AL54" s="30">
        <f>ROUND(IF(C54&gt;7,ROUND(VLOOKUP(T54,PCharts!$M$3:$N$133,2,FALSE)*AA54,0)*PFormulas!$B$9,ROUND(VLOOKUP(T54,PCharts!$M$3:$N$133,2,FALSE)*AA54,0)),0)</f>
        <v>66</v>
      </c>
      <c r="AM54" s="30">
        <f>ROUND(IF(C54&gt;7,ROUND((PFormulas!$F$30*Z54)+(PFormulas!$F$31*AB54)+(PFormulas!$F$32*AI54),0)*PFormulas!$B$13,ROUND((PFormulas!$F$30*Z54)+(PFormulas!$F$31*AB54)+(PFormulas!$F$32*AI54),0)+PFormulas!$B$14),0)</f>
        <v>55</v>
      </c>
      <c r="AN54" s="30">
        <f>ROUND((PFormulas!$F$46*AL54),0)</f>
        <v>69</v>
      </c>
      <c r="AO54" s="30">
        <f>VLOOKUP(2016-L54,PCharts!$O$3:$P$32,2,FALSE)</f>
        <v>50</v>
      </c>
      <c r="AP54" s="30">
        <f t="shared" si="5"/>
        <v>50</v>
      </c>
      <c r="AQ54" s="30">
        <f t="shared" si="6"/>
        <v>64</v>
      </c>
    </row>
    <row r="55" spans="1:43" x14ac:dyDescent="0.25">
      <c r="A55" s="13" t="s">
        <v>130</v>
      </c>
      <c r="B55" s="13" t="s">
        <v>175</v>
      </c>
      <c r="C55" s="13">
        <v>4</v>
      </c>
      <c r="D55" s="13">
        <v>62</v>
      </c>
      <c r="E55" s="13">
        <v>39</v>
      </c>
      <c r="F55" s="13">
        <v>89</v>
      </c>
      <c r="G55" s="13">
        <f>E55+F55</f>
        <v>128</v>
      </c>
      <c r="H55" s="13">
        <v>97</v>
      </c>
      <c r="I55" s="13"/>
      <c r="J55" s="13"/>
      <c r="K55" s="13"/>
      <c r="L55" s="13">
        <v>1996</v>
      </c>
      <c r="M55" s="13">
        <v>7</v>
      </c>
      <c r="N55" s="13">
        <v>68</v>
      </c>
      <c r="O55" s="13">
        <v>173</v>
      </c>
      <c r="P55" s="13" t="s">
        <v>197</v>
      </c>
      <c r="Q55" s="13" t="s">
        <v>198</v>
      </c>
      <c r="R55" s="13">
        <v>0</v>
      </c>
      <c r="S55" s="13">
        <v>0</v>
      </c>
      <c r="T55" s="30">
        <f t="shared" si="0"/>
        <v>0.63</v>
      </c>
      <c r="U55" s="30">
        <f t="shared" si="1"/>
        <v>1.44</v>
      </c>
      <c r="V55" s="30">
        <f t="shared" si="2"/>
        <v>1.56</v>
      </c>
      <c r="W55" s="30">
        <f t="shared" si="3"/>
        <v>0.63</v>
      </c>
      <c r="X55" s="30">
        <f>VLOOKUP(N55,[1]PlayerC!$A$3:$B$30,2,FALSE)</f>
        <v>65</v>
      </c>
      <c r="Y55" s="30">
        <f>VLOOKUP(O55,[1]PlayerC!$C$3:$D$133,2,FALSE)</f>
        <v>52</v>
      </c>
      <c r="Z55" s="30">
        <f>VLOOKUP(R55,[2]PCharts!$R$3:$S$2003,2,FALSE)</f>
        <v>0</v>
      </c>
      <c r="AA55" s="30">
        <f>VLOOKUP(A55,PCharts!$T$3:$U$25,2,FALSE)</f>
        <v>0.87</v>
      </c>
      <c r="AB55" s="30">
        <f>ROUND((PFormulas!$F$2*AF55)+(PFormulas!$F$3*(120-AD55)),0)</f>
        <v>54</v>
      </c>
      <c r="AC55" s="30">
        <f>ROUND((PFormulas!$F$7*AF55)+(PFormulas!$F$9*AB55)+(PFormulas!$F$8*AD55),0)</f>
        <v>46</v>
      </c>
      <c r="AD55" s="30">
        <f>VLOOKUP(V55,PCharts!$I$3:$J$651,2,FALSE)</f>
        <v>58</v>
      </c>
      <c r="AE55" s="30">
        <f>ROUND((PFormulas!$B$29*AK55)+(PFormulas!$B$30*AI55)+(PFormulas!$B$31*AL55)+(PFormulas!$B$32*AF55)+PFormulas!$B$33,0)</f>
        <v>84</v>
      </c>
      <c r="AF55" s="30">
        <f t="shared" si="4"/>
        <v>59</v>
      </c>
      <c r="AG55" s="30">
        <f>ROUND((AK55*PFormulas!$F$40)+(AL55*PFormulas!$F$41)+(AH55*PFormulas!$F$42),0)</f>
        <v>83</v>
      </c>
      <c r="AH55" s="30">
        <f>VLOOKUP(D55,PCharts!$G$3:$H$83,2,FALSE)</f>
        <v>95</v>
      </c>
      <c r="AI55" s="30">
        <f>ROUND((AK55*PFormulas!$F$18)+(AL55*PFormulas!$F$17),0)</f>
        <v>78</v>
      </c>
      <c r="AJ55" s="30">
        <f>IF(C55&gt;7,25,IF(C55=1,IF(ROUND((PFormulas!$F$35*AK55)+(PFormulas!$F$36*AF55),0)&lt;50,50,ROUND((PFormulas!$F$35*AK55)+(PFormulas!$F$36*AF55),0)),ROUND((PFormulas!$F$35*AK55)+(PFormulas!$F$36*AF55),0)))</f>
        <v>71</v>
      </c>
      <c r="AK55" s="30">
        <f>ROUND(IF(C55&gt;7,ROUND(VLOOKUP(U55,PCharts!$K$3:$L$153,2,FALSE)*AA55,0)*PFormulas!$B$8,ROUND(VLOOKUP(U55,PCharts!$K$3:$L$153,2,FALSE)*AA55,0)),0)</f>
        <v>75</v>
      </c>
      <c r="AL55" s="30">
        <f>ROUND(IF(C55&gt;7,ROUND(VLOOKUP(T55,PCharts!$M$3:$N$133,2,FALSE)*AA55,0)*PFormulas!$B$9,ROUND(VLOOKUP(T55,PCharts!$M$3:$N$133,2,FALSE)*AA55,0)),0)</f>
        <v>66</v>
      </c>
      <c r="AM55" s="30">
        <f>ROUND(IF(C55&gt;7,ROUND((PFormulas!$F$30*Z55)+(PFormulas!$F$31*AB55)+(PFormulas!$F$32*AI55),0)*PFormulas!$B$13,ROUND((PFormulas!$F$30*Z55)+(PFormulas!$F$31*AB55)+(PFormulas!$F$32*AI55),0)+PFormulas!$B$14),0)</f>
        <v>57</v>
      </c>
      <c r="AN55" s="30">
        <f>ROUND((PFormulas!$F$46*AL55),0)</f>
        <v>69</v>
      </c>
      <c r="AO55" s="30">
        <f>VLOOKUP(2016-L55,PCharts!$O$3:$P$32,2,FALSE)</f>
        <v>50</v>
      </c>
      <c r="AP55" s="30">
        <f t="shared" si="5"/>
        <v>50</v>
      </c>
      <c r="AQ55" s="30">
        <f t="shared" si="6"/>
        <v>68</v>
      </c>
    </row>
    <row r="56" spans="1:43" x14ac:dyDescent="0.25">
      <c r="A56" s="13" t="s">
        <v>139</v>
      </c>
      <c r="B56" s="13" t="s">
        <v>199</v>
      </c>
      <c r="C56" s="13">
        <v>5</v>
      </c>
      <c r="D56" s="13">
        <v>34</v>
      </c>
      <c r="E56" s="13">
        <v>19</v>
      </c>
      <c r="F56" s="13">
        <v>22</v>
      </c>
      <c r="G56" s="13">
        <f>E56+F56</f>
        <v>41</v>
      </c>
      <c r="H56" s="13">
        <v>44</v>
      </c>
      <c r="I56" s="13"/>
      <c r="J56" s="13"/>
      <c r="K56" s="13"/>
      <c r="L56" s="13">
        <v>1997</v>
      </c>
      <c r="M56" s="13">
        <v>10</v>
      </c>
      <c r="N56" s="13">
        <v>73</v>
      </c>
      <c r="O56" s="13">
        <v>183</v>
      </c>
      <c r="P56" s="13" t="s">
        <v>200</v>
      </c>
      <c r="Q56" s="13" t="s">
        <v>201</v>
      </c>
      <c r="R56" s="13">
        <v>0</v>
      </c>
      <c r="S56" s="13">
        <v>0</v>
      </c>
      <c r="T56" s="30">
        <f t="shared" si="0"/>
        <v>0.56000000000000005</v>
      </c>
      <c r="U56" s="30">
        <f t="shared" si="1"/>
        <v>0.65</v>
      </c>
      <c r="V56" s="30">
        <f t="shared" si="2"/>
        <v>1.29</v>
      </c>
      <c r="W56" s="30">
        <f t="shared" si="3"/>
        <v>0.56000000000000005</v>
      </c>
      <c r="X56" s="30">
        <f>VLOOKUP(N56,[1]PlayerC!$A$3:$B$30,2,FALSE)</f>
        <v>75</v>
      </c>
      <c r="Y56" s="30">
        <f>VLOOKUP(O56,[1]PlayerC!$C$3:$D$133,2,FALSE)</f>
        <v>58</v>
      </c>
      <c r="Z56" s="30">
        <f>VLOOKUP(R56,[2]PCharts!$R$3:$S$2003,2,FALSE)</f>
        <v>0</v>
      </c>
      <c r="AA56" s="30">
        <f>VLOOKUP(A56,PCharts!$T$3:$U$25,2,FALSE)</f>
        <v>0.87</v>
      </c>
      <c r="AB56" s="30">
        <f>ROUND((PFormulas!$F$2*AF56)+(PFormulas!$F$3*(120-AD56)),0)</f>
        <v>57</v>
      </c>
      <c r="AC56" s="30">
        <f>ROUND((PFormulas!$F$7*AF56)+(PFormulas!$F$9*AB56)+(PFormulas!$F$8*AD56),0)</f>
        <v>51</v>
      </c>
      <c r="AD56" s="30">
        <f>VLOOKUP(V56,PCharts!$I$3:$J$651,2,FALSE)</f>
        <v>65</v>
      </c>
      <c r="AE56" s="30">
        <f>ROUND((PFormulas!$B$29*AK56)+(PFormulas!$B$30*AI56)+(PFormulas!$B$31*AL56)+(PFormulas!$B$32*AF56)+PFormulas!$B$33,0)</f>
        <v>79</v>
      </c>
      <c r="AF56" s="30">
        <f t="shared" si="4"/>
        <v>67</v>
      </c>
      <c r="AG56" s="30">
        <f>ROUND((AK56*PFormulas!$F$40)+(AL56*PFormulas!$F$41)+(AH56*PFormulas!$F$42),0)</f>
        <v>67</v>
      </c>
      <c r="AH56" s="30">
        <f>VLOOKUP(D56,PCharts!$G$3:$H$83,2,FALSE)</f>
        <v>74</v>
      </c>
      <c r="AI56" s="30">
        <f>ROUND((AK56*PFormulas!$F$18)+(AL56*PFormulas!$F$17),0)</f>
        <v>67</v>
      </c>
      <c r="AJ56" s="30">
        <f>IF(C56&gt;7,25,IF(C56=1,IF(ROUND((PFormulas!$F$35*AK56)+(PFormulas!$F$36*AF56),0)&lt;50,50,ROUND((PFormulas!$F$35*AK56)+(PFormulas!$F$36*AF56),0)),ROUND((PFormulas!$F$35*AK56)+(PFormulas!$F$36*AF56),0)))</f>
        <v>60</v>
      </c>
      <c r="AK56" s="30">
        <f>ROUND(IF(C56&gt;7,ROUND(VLOOKUP(U56,PCharts!$K$3:$L$153,2,FALSE)*AA56,0)*PFormulas!$B$8,ROUND(VLOOKUP(U56,PCharts!$K$3:$L$153,2,FALSE)*AA56,0)),0)</f>
        <v>57</v>
      </c>
      <c r="AL56" s="30">
        <f>ROUND(IF(C56&gt;7,ROUND(VLOOKUP(T56,PCharts!$M$3:$N$133,2,FALSE)*AA56,0)*PFormulas!$B$9,ROUND(VLOOKUP(T56,PCharts!$M$3:$N$133,2,FALSE)*AA56,0)),0)</f>
        <v>64</v>
      </c>
      <c r="AM56" s="30">
        <f>ROUND(IF(C56&gt;7,ROUND((PFormulas!$F$30*Z56)+(PFormulas!$F$31*AB56)+(PFormulas!$F$32*AI56),0)*PFormulas!$B$13,ROUND((PFormulas!$F$30*Z56)+(PFormulas!$F$31*AB56)+(PFormulas!$F$32*AI56),0)+PFormulas!$B$14),0)</f>
        <v>55</v>
      </c>
      <c r="AN56" s="30">
        <f>ROUND((PFormulas!$F$46*AL56),0)</f>
        <v>67</v>
      </c>
      <c r="AO56" s="30">
        <f>VLOOKUP(2016-L56,PCharts!$O$3:$P$32,2,FALSE)</f>
        <v>46</v>
      </c>
      <c r="AP56" s="30">
        <f t="shared" si="5"/>
        <v>46</v>
      </c>
      <c r="AQ56" s="30">
        <f t="shared" si="6"/>
        <v>62</v>
      </c>
    </row>
    <row r="57" spans="1:43" x14ac:dyDescent="0.25">
      <c r="A57" s="13" t="s">
        <v>130</v>
      </c>
      <c r="B57" s="13" t="s">
        <v>202</v>
      </c>
      <c r="C57" s="13">
        <v>5</v>
      </c>
      <c r="D57" s="13">
        <v>58</v>
      </c>
      <c r="E57" s="13">
        <v>33</v>
      </c>
      <c r="F57" s="13">
        <v>49</v>
      </c>
      <c r="G57" s="13">
        <f>E57+F57</f>
        <v>82</v>
      </c>
      <c r="H57" s="13">
        <v>34</v>
      </c>
      <c r="I57" s="13"/>
      <c r="J57" s="13"/>
      <c r="K57" s="13"/>
      <c r="L57" s="13">
        <v>1997</v>
      </c>
      <c r="M57" s="13">
        <v>7.5</v>
      </c>
      <c r="N57" s="13">
        <v>73</v>
      </c>
      <c r="O57" s="13">
        <v>181</v>
      </c>
      <c r="P57" s="13" t="s">
        <v>203</v>
      </c>
      <c r="Q57" s="13" t="s">
        <v>204</v>
      </c>
      <c r="R57" s="13">
        <v>0</v>
      </c>
      <c r="S57" s="13">
        <v>0</v>
      </c>
      <c r="T57" s="30">
        <f t="shared" si="0"/>
        <v>0.56999999999999995</v>
      </c>
      <c r="U57" s="30">
        <f t="shared" si="1"/>
        <v>0.84</v>
      </c>
      <c r="V57" s="30">
        <f t="shared" si="2"/>
        <v>0.59</v>
      </c>
      <c r="W57" s="30">
        <f t="shared" si="3"/>
        <v>0.56999999999999995</v>
      </c>
      <c r="X57" s="30">
        <f>VLOOKUP(N57,[1]PlayerC!$A$3:$B$30,2,FALSE)</f>
        <v>75</v>
      </c>
      <c r="Y57" s="30">
        <f>VLOOKUP(O57,[1]PlayerC!$C$3:$D$133,2,FALSE)</f>
        <v>58</v>
      </c>
      <c r="Z57" s="30">
        <f>VLOOKUP(R57,[2]PCharts!$R$3:$S$2003,2,FALSE)</f>
        <v>0</v>
      </c>
      <c r="AA57" s="30">
        <f>VLOOKUP(A57,PCharts!$T$3:$U$25,2,FALSE)</f>
        <v>0.87</v>
      </c>
      <c r="AB57" s="30">
        <f>ROUND((PFormulas!$F$2*AF57)+(PFormulas!$F$3*(120-AD57)),0)</f>
        <v>51</v>
      </c>
      <c r="AC57" s="30">
        <f>ROUND((PFormulas!$F$7*AF57)+(PFormulas!$F$9*AB57)+(PFormulas!$F$8*AD57),0)</f>
        <v>46</v>
      </c>
      <c r="AD57" s="30">
        <f>VLOOKUP(V57,PCharts!$I$3:$J$651,2,FALSE)</f>
        <v>83</v>
      </c>
      <c r="AE57" s="30">
        <f>ROUND((PFormulas!$B$29*AK57)+(PFormulas!$B$30*AI57)+(PFormulas!$B$31*AL57)+(PFormulas!$B$32*AF57)+PFormulas!$B$33,0)</f>
        <v>80</v>
      </c>
      <c r="AF57" s="30">
        <f t="shared" si="4"/>
        <v>67</v>
      </c>
      <c r="AG57" s="30">
        <f>ROUND((AK57*PFormulas!$F$40)+(AL57*PFormulas!$F$41)+(AH57*PFormulas!$F$42),0)</f>
        <v>80</v>
      </c>
      <c r="AH57" s="30">
        <f>VLOOKUP(D57,PCharts!$G$3:$H$83,2,FALSE)</f>
        <v>95</v>
      </c>
      <c r="AI57" s="30">
        <f>ROUND((AK57*PFormulas!$F$18)+(AL57*PFormulas!$F$17),0)</f>
        <v>71</v>
      </c>
      <c r="AJ57" s="30">
        <f>IF(C57&gt;7,25,IF(C57=1,IF(ROUND((PFormulas!$F$35*AK57)+(PFormulas!$F$36*AF57),0)&lt;50,50,ROUND((PFormulas!$F$35*AK57)+(PFormulas!$F$36*AF57),0)),ROUND((PFormulas!$F$35*AK57)+(PFormulas!$F$36*AF57),0)))</f>
        <v>66</v>
      </c>
      <c r="AK57" s="30">
        <f>ROUND(IF(C57&gt;7,ROUND(VLOOKUP(U57,PCharts!$K$3:$L$153,2,FALSE)*AA57,0)*PFormulas!$B$8,ROUND(VLOOKUP(U57,PCharts!$K$3:$L$153,2,FALSE)*AA57,0)),0)</f>
        <v>65</v>
      </c>
      <c r="AL57" s="30">
        <f>ROUND(IF(C57&gt;7,ROUND(VLOOKUP(T57,PCharts!$M$3:$N$133,2,FALSE)*AA57,0)*PFormulas!$B$9,ROUND(VLOOKUP(T57,PCharts!$M$3:$N$133,2,FALSE)*AA57,0)),0)</f>
        <v>64</v>
      </c>
      <c r="AM57" s="30">
        <f>ROUND(IF(C57&gt;7,ROUND((PFormulas!$F$30*Z57)+(PFormulas!$F$31*AB57)+(PFormulas!$F$32*AI57),0)*PFormulas!$B$13,ROUND((PFormulas!$F$30*Z57)+(PFormulas!$F$31*AB57)+(PFormulas!$F$32*AI57),0)+PFormulas!$B$14),0)</f>
        <v>53</v>
      </c>
      <c r="AN57" s="30">
        <f>ROUND((PFormulas!$F$46*AL57),0)</f>
        <v>67</v>
      </c>
      <c r="AO57" s="30">
        <f>VLOOKUP(2016-L57,PCharts!$O$3:$P$32,2,FALSE)</f>
        <v>46</v>
      </c>
      <c r="AP57" s="30">
        <f t="shared" si="5"/>
        <v>46</v>
      </c>
      <c r="AQ57" s="30">
        <f t="shared" si="6"/>
        <v>64</v>
      </c>
    </row>
    <row r="58" spans="1:43" x14ac:dyDescent="0.25">
      <c r="A58" s="13" t="s">
        <v>130</v>
      </c>
      <c r="B58" s="13" t="s">
        <v>205</v>
      </c>
      <c r="C58" s="13">
        <v>4</v>
      </c>
      <c r="D58" s="13">
        <v>58</v>
      </c>
      <c r="E58" s="13">
        <v>33</v>
      </c>
      <c r="F58" s="13">
        <v>40</v>
      </c>
      <c r="G58" s="13">
        <f>E58+F58</f>
        <v>73</v>
      </c>
      <c r="H58" s="13">
        <v>57</v>
      </c>
      <c r="I58" s="13"/>
      <c r="J58" s="13"/>
      <c r="K58" s="13"/>
      <c r="L58" s="13">
        <v>1997</v>
      </c>
      <c r="M58" s="13">
        <v>7</v>
      </c>
      <c r="N58" s="13">
        <v>73</v>
      </c>
      <c r="O58" s="13">
        <v>165</v>
      </c>
      <c r="P58" s="13" t="s">
        <v>206</v>
      </c>
      <c r="Q58" s="13" t="s">
        <v>207</v>
      </c>
      <c r="R58" s="13">
        <v>0</v>
      </c>
      <c r="S58" s="13">
        <v>0</v>
      </c>
      <c r="T58" s="30">
        <f t="shared" si="0"/>
        <v>0.56999999999999995</v>
      </c>
      <c r="U58" s="30">
        <f t="shared" si="1"/>
        <v>0.69</v>
      </c>
      <c r="V58" s="30">
        <f t="shared" si="2"/>
        <v>0.98</v>
      </c>
      <c r="W58" s="30">
        <f t="shared" si="3"/>
        <v>0.56999999999999995</v>
      </c>
      <c r="X58" s="30">
        <f>VLOOKUP(N58,[1]PlayerC!$A$3:$B$30,2,FALSE)</f>
        <v>75</v>
      </c>
      <c r="Y58" s="30">
        <f>VLOOKUP(O58,[1]PlayerC!$C$3:$D$133,2,FALSE)</f>
        <v>49</v>
      </c>
      <c r="Z58" s="30">
        <f>VLOOKUP(R58,[2]PCharts!$R$3:$S$2003,2,FALSE)</f>
        <v>0</v>
      </c>
      <c r="AA58" s="30">
        <f>VLOOKUP(A58,PCharts!$T$3:$U$25,2,FALSE)</f>
        <v>0.87</v>
      </c>
      <c r="AB58" s="30">
        <f>ROUND((PFormulas!$F$2*AF58)+(PFormulas!$F$3*(120-AD58)),0)</f>
        <v>51</v>
      </c>
      <c r="AC58" s="30">
        <f>ROUND((PFormulas!$F$7*AF58)+(PFormulas!$F$9*AB58)+(PFormulas!$F$8*AD58),0)</f>
        <v>44</v>
      </c>
      <c r="AD58" s="30">
        <f>VLOOKUP(V58,PCharts!$I$3:$J$651,2,FALSE)</f>
        <v>73</v>
      </c>
      <c r="AE58" s="30">
        <f>ROUND((PFormulas!$B$29*AK58)+(PFormulas!$B$30*AI58)+(PFormulas!$B$31*AL58)+(PFormulas!$B$32*AF58)+PFormulas!$B$33,0)</f>
        <v>80</v>
      </c>
      <c r="AF58" s="30">
        <f t="shared" si="4"/>
        <v>62</v>
      </c>
      <c r="AG58" s="30">
        <f>ROUND((AK58*PFormulas!$F$40)+(AL58*PFormulas!$F$41)+(AH58*PFormulas!$F$42),0)</f>
        <v>78</v>
      </c>
      <c r="AH58" s="30">
        <f>VLOOKUP(D58,PCharts!$G$3:$H$83,2,FALSE)</f>
        <v>95</v>
      </c>
      <c r="AI58" s="30">
        <f>ROUND((AK58*PFormulas!$F$18)+(AL58*PFormulas!$F$17),0)</f>
        <v>67</v>
      </c>
      <c r="AJ58" s="30">
        <f>IF(C58&gt;7,25,IF(C58=1,IF(ROUND((PFormulas!$F$35*AK58)+(PFormulas!$F$36*AF58),0)&lt;50,50,ROUND((PFormulas!$F$35*AK58)+(PFormulas!$F$36*AF58),0)),ROUND((PFormulas!$F$35*AK58)+(PFormulas!$F$36*AF58),0)))</f>
        <v>59</v>
      </c>
      <c r="AK58" s="30">
        <f>ROUND(IF(C58&gt;7,ROUND(VLOOKUP(U58,PCharts!$K$3:$L$153,2,FALSE)*AA58,0)*PFormulas!$B$8,ROUND(VLOOKUP(U58,PCharts!$K$3:$L$153,2,FALSE)*AA58,0)),0)</f>
        <v>58</v>
      </c>
      <c r="AL58" s="30">
        <f>ROUND(IF(C58&gt;7,ROUND(VLOOKUP(T58,PCharts!$M$3:$N$133,2,FALSE)*AA58,0)*PFormulas!$B$9,ROUND(VLOOKUP(T58,PCharts!$M$3:$N$133,2,FALSE)*AA58,0)),0)</f>
        <v>64</v>
      </c>
      <c r="AM58" s="30">
        <f>ROUND(IF(C58&gt;7,ROUND((PFormulas!$F$30*Z58)+(PFormulas!$F$31*AB58)+(PFormulas!$F$32*AI58),0)*PFormulas!$B$13,ROUND((PFormulas!$F$30*Z58)+(PFormulas!$F$31*AB58)+(PFormulas!$F$32*AI58),0)+PFormulas!$B$14),0)</f>
        <v>52</v>
      </c>
      <c r="AN58" s="30">
        <f>ROUND((PFormulas!$F$46*AL58),0)</f>
        <v>67</v>
      </c>
      <c r="AO58" s="30">
        <f>VLOOKUP(2016-L58,PCharts!$O$3:$P$32,2,FALSE)</f>
        <v>46</v>
      </c>
      <c r="AP58" s="30">
        <f t="shared" si="5"/>
        <v>46</v>
      </c>
      <c r="AQ58" s="30">
        <f t="shared" si="6"/>
        <v>61</v>
      </c>
    </row>
    <row r="59" spans="1:43" x14ac:dyDescent="0.25">
      <c r="A59" s="13" t="s">
        <v>43</v>
      </c>
      <c r="B59" s="13" t="s">
        <v>208</v>
      </c>
      <c r="C59" s="13">
        <v>2</v>
      </c>
      <c r="D59" s="13">
        <v>52</v>
      </c>
      <c r="E59" s="13">
        <v>17</v>
      </c>
      <c r="F59" s="13">
        <v>15</v>
      </c>
      <c r="G59" s="13">
        <v>32</v>
      </c>
      <c r="H59" s="13">
        <v>52</v>
      </c>
      <c r="I59" s="13">
        <v>7</v>
      </c>
      <c r="J59" s="13">
        <v>27</v>
      </c>
      <c r="K59" s="13">
        <v>3</v>
      </c>
      <c r="L59" s="13">
        <v>1993</v>
      </c>
      <c r="M59" s="13"/>
      <c r="N59" s="13">
        <v>69</v>
      </c>
      <c r="O59" s="13">
        <v>170</v>
      </c>
      <c r="P59" s="13" t="s">
        <v>45</v>
      </c>
      <c r="Q59" s="13" t="s">
        <v>209</v>
      </c>
      <c r="R59" s="13">
        <v>0</v>
      </c>
      <c r="S59" s="13">
        <v>0</v>
      </c>
      <c r="T59" s="30">
        <f t="shared" si="0"/>
        <v>0.33</v>
      </c>
      <c r="U59" s="30">
        <f t="shared" si="1"/>
        <v>0.28999999999999998</v>
      </c>
      <c r="V59" s="30">
        <f t="shared" si="2"/>
        <v>1</v>
      </c>
      <c r="W59" s="30">
        <f t="shared" si="3"/>
        <v>0.33</v>
      </c>
      <c r="X59" s="30">
        <f>VLOOKUP(N59,[1]PlayerC!$A$3:$B$30,2,FALSE)</f>
        <v>67</v>
      </c>
      <c r="Y59" s="30">
        <f>VLOOKUP(O59,[1]PlayerC!$C$3:$D$133,2,FALSE)</f>
        <v>52</v>
      </c>
      <c r="Z59" s="30">
        <f>VLOOKUP(R59,[2]PCharts!$R$3:$S$2003,2,FALSE)</f>
        <v>0</v>
      </c>
      <c r="AA59" s="30">
        <f>VLOOKUP(A59,PCharts!$T$3:$U$25,2,FALSE)</f>
        <v>1.05</v>
      </c>
      <c r="AB59" s="30">
        <f>ROUND((PFormulas!$F$2*AF59)+(PFormulas!$F$3*(120-AD59)),0)</f>
        <v>50</v>
      </c>
      <c r="AC59" s="30">
        <f>ROUND((PFormulas!$F$7*AF59)+(PFormulas!$F$9*AB59)+(PFormulas!$F$8*AD59),0)</f>
        <v>43</v>
      </c>
      <c r="AD59" s="30">
        <f>VLOOKUP(V59,PCharts!$I$3:$J$651,2,FALSE)</f>
        <v>72</v>
      </c>
      <c r="AE59" s="30">
        <f>ROUND((PFormulas!$B$29*AK59)+(PFormulas!$B$30*AI59)+(PFormulas!$B$31*AL59)+(PFormulas!$B$32*AF59)+PFormulas!$B$33,0)</f>
        <v>80</v>
      </c>
      <c r="AF59" s="30">
        <f t="shared" si="4"/>
        <v>60</v>
      </c>
      <c r="AG59" s="30">
        <f>ROUND((AK59*PFormulas!$F$40)+(AL59*PFormulas!$F$41)+(AH59*PFormulas!$F$42),0)</f>
        <v>76</v>
      </c>
      <c r="AH59" s="30">
        <f>VLOOKUP(D59,PCharts!$G$3:$H$83,2,FALSE)</f>
        <v>92</v>
      </c>
      <c r="AI59" s="30">
        <f>ROUND((AK59*PFormulas!$F$18)+(AL59*PFormulas!$F$17),0)</f>
        <v>65</v>
      </c>
      <c r="AJ59" s="30">
        <f>IF(C59&gt;7,25,IF(C59=1,IF(ROUND((PFormulas!$F$35*AK59)+(PFormulas!$F$36*AF59),0)&lt;50,50,ROUND((PFormulas!$F$35*AK59)+(PFormulas!$F$36*AF59),0)),ROUND((PFormulas!$F$35*AK59)+(PFormulas!$F$36*AF59),0)))</f>
        <v>59</v>
      </c>
      <c r="AK59" s="30">
        <f>ROUND(IF(C59&gt;7,ROUND(VLOOKUP(U59,PCharts!$K$3:$L$153,2,FALSE)*AA59,0)*PFormulas!$B$8,ROUND(VLOOKUP(U59,PCharts!$K$3:$L$153,2,FALSE)*AA59,0)),0)</f>
        <v>59</v>
      </c>
      <c r="AL59" s="30">
        <f>ROUND(IF(C59&gt;7,ROUND(VLOOKUP(T59,PCharts!$M$3:$N$133,2,FALSE)*AA59,0)*PFormulas!$B$9,ROUND(VLOOKUP(T59,PCharts!$M$3:$N$133,2,FALSE)*AA59,0)),0)</f>
        <v>59</v>
      </c>
      <c r="AM59" s="30">
        <f>ROUND(IF(C59&gt;7,ROUND((PFormulas!$F$30*Z59)+(PFormulas!$F$31*AB59)+(PFormulas!$F$32*AI59),0)*PFormulas!$B$13,ROUND((PFormulas!$F$30*Z59)+(PFormulas!$F$31*AB59)+(PFormulas!$F$32*AI59),0)+PFormulas!$B$14),0)</f>
        <v>51</v>
      </c>
      <c r="AN59" s="30">
        <f>ROUND((PFormulas!$F$46*AL59),0)</f>
        <v>62</v>
      </c>
      <c r="AO59" s="30">
        <f>VLOOKUP(2016-L59,PCharts!$O$3:$P$32,2,FALSE)</f>
        <v>60</v>
      </c>
      <c r="AP59" s="30">
        <f t="shared" si="5"/>
        <v>60</v>
      </c>
      <c r="AQ59" s="30">
        <f t="shared" si="6"/>
        <v>59</v>
      </c>
    </row>
    <row r="60" spans="1:43" x14ac:dyDescent="0.25">
      <c r="A60" s="13" t="s">
        <v>130</v>
      </c>
      <c r="B60" s="13" t="s">
        <v>210</v>
      </c>
      <c r="C60" s="13">
        <v>2</v>
      </c>
      <c r="D60" s="13">
        <v>62</v>
      </c>
      <c r="E60" s="13">
        <v>32</v>
      </c>
      <c r="F60" s="13">
        <v>37</v>
      </c>
      <c r="G60" s="13">
        <f>E60+F60</f>
        <v>69</v>
      </c>
      <c r="H60" s="13">
        <v>71</v>
      </c>
      <c r="I60" s="13"/>
      <c r="J60" s="13"/>
      <c r="K60" s="13"/>
      <c r="L60" s="13">
        <v>1997</v>
      </c>
      <c r="M60" s="13">
        <v>7.5</v>
      </c>
      <c r="N60" s="13">
        <v>73</v>
      </c>
      <c r="O60" s="13">
        <v>183</v>
      </c>
      <c r="P60" s="13" t="s">
        <v>211</v>
      </c>
      <c r="Q60" s="13" t="s">
        <v>212</v>
      </c>
      <c r="R60" s="13">
        <v>0</v>
      </c>
      <c r="S60" s="13">
        <v>0</v>
      </c>
      <c r="T60" s="30">
        <f t="shared" si="0"/>
        <v>0.52</v>
      </c>
      <c r="U60" s="30">
        <f t="shared" si="1"/>
        <v>0.6</v>
      </c>
      <c r="V60" s="30">
        <f t="shared" si="2"/>
        <v>1.1499999999999999</v>
      </c>
      <c r="W60" s="30">
        <f t="shared" si="3"/>
        <v>0.52</v>
      </c>
      <c r="X60" s="30">
        <f>VLOOKUP(N60,[1]PlayerC!$A$3:$B$30,2,FALSE)</f>
        <v>75</v>
      </c>
      <c r="Y60" s="30">
        <f>VLOOKUP(O60,[1]PlayerC!$C$3:$D$133,2,FALSE)</f>
        <v>58</v>
      </c>
      <c r="Z60" s="30">
        <f>VLOOKUP(R60,[2]PCharts!$R$3:$S$2003,2,FALSE)</f>
        <v>0</v>
      </c>
      <c r="AA60" s="30">
        <f>VLOOKUP(A60,PCharts!$T$3:$U$25,2,FALSE)</f>
        <v>0.87</v>
      </c>
      <c r="AB60" s="30">
        <f>ROUND((PFormulas!$F$2*AF60)+(PFormulas!$F$3*(120-AD60)),0)</f>
        <v>56</v>
      </c>
      <c r="AC60" s="30">
        <f>ROUND((PFormulas!$F$7*AF60)+(PFormulas!$F$9*AB60)+(PFormulas!$F$8*AD60),0)</f>
        <v>50</v>
      </c>
      <c r="AD60" s="30">
        <f>VLOOKUP(V60,PCharts!$I$3:$J$651,2,FALSE)</f>
        <v>69</v>
      </c>
      <c r="AE60" s="30">
        <f>ROUND((PFormulas!$B$29*AK60)+(PFormulas!$B$30*AI60)+(PFormulas!$B$31*AL60)+(PFormulas!$B$32*AF60)+PFormulas!$B$33,0)</f>
        <v>79</v>
      </c>
      <c r="AF60" s="30">
        <f t="shared" si="4"/>
        <v>67</v>
      </c>
      <c r="AG60" s="30">
        <f>ROUND((AK60*PFormulas!$F$40)+(AL60*PFormulas!$F$41)+(AH60*PFormulas!$F$42),0)</f>
        <v>77</v>
      </c>
      <c r="AH60" s="30">
        <f>VLOOKUP(D60,PCharts!$G$3:$H$83,2,FALSE)</f>
        <v>95</v>
      </c>
      <c r="AI60" s="30">
        <f>ROUND((AK60*PFormulas!$F$18)+(AL60*PFormulas!$F$17),0)</f>
        <v>65</v>
      </c>
      <c r="AJ60" s="30">
        <f>IF(C60&gt;7,25,IF(C60=1,IF(ROUND((PFormulas!$F$35*AK60)+(PFormulas!$F$36*AF60),0)&lt;50,50,ROUND((PFormulas!$F$35*AK60)+(PFormulas!$F$36*AF60),0)),ROUND((PFormulas!$F$35*AK60)+(PFormulas!$F$36*AF60),0)))</f>
        <v>57</v>
      </c>
      <c r="AK60" s="30">
        <f>ROUND(IF(C60&gt;7,ROUND(VLOOKUP(U60,PCharts!$K$3:$L$153,2,FALSE)*AA60,0)*PFormulas!$B$8,ROUND(VLOOKUP(U60,PCharts!$K$3:$L$153,2,FALSE)*AA60,0)),0)</f>
        <v>54</v>
      </c>
      <c r="AL60" s="30">
        <f>ROUND(IF(C60&gt;7,ROUND(VLOOKUP(T60,PCharts!$M$3:$N$133,2,FALSE)*AA60,0)*PFormulas!$B$9,ROUND(VLOOKUP(T60,PCharts!$M$3:$N$133,2,FALSE)*AA60,0)),0)</f>
        <v>64</v>
      </c>
      <c r="AM60" s="30">
        <f>ROUND(IF(C60&gt;7,ROUND((PFormulas!$F$30*Z60)+(PFormulas!$F$31*AB60)+(PFormulas!$F$32*AI60),0)*PFormulas!$B$13,ROUND((PFormulas!$F$30*Z60)+(PFormulas!$F$31*AB60)+(PFormulas!$F$32*AI60),0)+PFormulas!$B$14),0)</f>
        <v>54</v>
      </c>
      <c r="AN60" s="30">
        <f>ROUND((PFormulas!$F$46*AL60),0)</f>
        <v>67</v>
      </c>
      <c r="AO60" s="30">
        <f>VLOOKUP(2016-L60,PCharts!$O$3:$P$32,2,FALSE)</f>
        <v>46</v>
      </c>
      <c r="AP60" s="30">
        <f t="shared" si="5"/>
        <v>46</v>
      </c>
      <c r="AQ60" s="30">
        <f t="shared" si="6"/>
        <v>61</v>
      </c>
    </row>
    <row r="61" spans="1:43" x14ac:dyDescent="0.25">
      <c r="A61" s="13" t="s">
        <v>167</v>
      </c>
      <c r="B61" s="13" t="s">
        <v>213</v>
      </c>
      <c r="C61" s="13">
        <v>1</v>
      </c>
      <c r="D61" s="13">
        <v>41</v>
      </c>
      <c r="E61" s="13">
        <v>20</v>
      </c>
      <c r="F61" s="13">
        <v>28</v>
      </c>
      <c r="G61" s="13">
        <v>48</v>
      </c>
      <c r="H61" s="13">
        <v>10</v>
      </c>
      <c r="I61" s="13">
        <v>19</v>
      </c>
      <c r="J61" s="13">
        <v>5</v>
      </c>
      <c r="K61" s="13">
        <v>7</v>
      </c>
      <c r="L61" s="13">
        <v>1995</v>
      </c>
      <c r="M61" s="13"/>
      <c r="N61" s="13">
        <v>73</v>
      </c>
      <c r="O61" s="13">
        <v>185</v>
      </c>
      <c r="P61" s="13" t="s">
        <v>63</v>
      </c>
      <c r="Q61" s="13" t="s">
        <v>214</v>
      </c>
      <c r="R61" s="13">
        <v>0</v>
      </c>
      <c r="S61" s="13">
        <v>0</v>
      </c>
      <c r="T61" s="30">
        <f t="shared" si="0"/>
        <v>0.49</v>
      </c>
      <c r="U61" s="30">
        <f t="shared" si="1"/>
        <v>0.68</v>
      </c>
      <c r="V61" s="30">
        <f t="shared" si="2"/>
        <v>0.24</v>
      </c>
      <c r="W61" s="30">
        <f t="shared" si="3"/>
        <v>0.49</v>
      </c>
      <c r="X61" s="30">
        <f>VLOOKUP(N61,[1]PlayerC!$A$3:$B$30,2,FALSE)</f>
        <v>75</v>
      </c>
      <c r="Y61" s="30">
        <f>VLOOKUP(O61,[1]PlayerC!$C$3:$D$133,2,FALSE)</f>
        <v>61</v>
      </c>
      <c r="Z61" s="30">
        <f>VLOOKUP(R61,[2]PCharts!$R$3:$S$2003,2,FALSE)</f>
        <v>0</v>
      </c>
      <c r="AA61" s="30">
        <f>VLOOKUP(A61,PCharts!$T$3:$U$25,2,FALSE)</f>
        <v>0.87</v>
      </c>
      <c r="AB61" s="30">
        <f>ROUND((PFormulas!$F$2*AF61)+(PFormulas!$F$3*(120-AD61)),0)</f>
        <v>50</v>
      </c>
      <c r="AC61" s="30">
        <f>ROUND((PFormulas!$F$7*AF61)+(PFormulas!$F$9*AB61)+(PFormulas!$F$8*AD61),0)</f>
        <v>44</v>
      </c>
      <c r="AD61" s="30">
        <f>VLOOKUP(V61,PCharts!$I$3:$J$651,2,FALSE)</f>
        <v>91</v>
      </c>
      <c r="AE61" s="30">
        <f>ROUND((PFormulas!$B$29*AK61)+(PFormulas!$B$30*AI61)+(PFormulas!$B$31*AL61)+(PFormulas!$B$32*AF61)+PFormulas!$B$33,0)</f>
        <v>79</v>
      </c>
      <c r="AF61" s="30">
        <f t="shared" si="4"/>
        <v>68</v>
      </c>
      <c r="AG61" s="30">
        <f>ROUND((AK61*PFormulas!$F$40)+(AL61*PFormulas!$F$41)+(AH61*PFormulas!$F$42),0)</f>
        <v>71</v>
      </c>
      <c r="AH61" s="30">
        <f>VLOOKUP(D61,PCharts!$G$3:$H$83,2,FALSE)</f>
        <v>81</v>
      </c>
      <c r="AI61" s="30">
        <f>ROUND((AK61*PFormulas!$F$18)+(AL61*PFormulas!$F$17),0)</f>
        <v>67</v>
      </c>
      <c r="AJ61" s="30">
        <f>IF(C61&gt;7,25,IF(C61=1,IF(ROUND((PFormulas!$F$35*AK61)+(PFormulas!$F$36*AF61),0)&lt;50,50,ROUND((PFormulas!$F$35*AK61)+(PFormulas!$F$36*AF61),0)),ROUND((PFormulas!$F$35*AK61)+(PFormulas!$F$36*AF61),0)))</f>
        <v>61</v>
      </c>
      <c r="AK61" s="30">
        <f>ROUND(IF(C61&gt;7,ROUND(VLOOKUP(U61,PCharts!$K$3:$L$153,2,FALSE)*AA61,0)*PFormulas!$B$8,ROUND(VLOOKUP(U61,PCharts!$K$3:$L$153,2,FALSE)*AA61,0)),0)</f>
        <v>58</v>
      </c>
      <c r="AL61" s="30">
        <f>ROUND(IF(C61&gt;7,ROUND(VLOOKUP(T61,PCharts!$M$3:$N$133,2,FALSE)*AA61,0)*PFormulas!$B$9,ROUND(VLOOKUP(T61,PCharts!$M$3:$N$133,2,FALSE)*AA61,0)),0)</f>
        <v>63</v>
      </c>
      <c r="AM61" s="30">
        <f>ROUND(IF(C61&gt;7,ROUND((PFormulas!$F$30*Z61)+(PFormulas!$F$31*AB61)+(PFormulas!$F$32*AI61),0)*PFormulas!$B$13,ROUND((PFormulas!$F$30*Z61)+(PFormulas!$F$31*AB61)+(PFormulas!$F$32*AI61),0)+PFormulas!$B$14),0)</f>
        <v>51</v>
      </c>
      <c r="AN61" s="30">
        <f>ROUND((PFormulas!$F$46*AL61),0)</f>
        <v>66</v>
      </c>
      <c r="AO61" s="30">
        <f>VLOOKUP(2016-L61,PCharts!$O$3:$P$32,2,FALSE)</f>
        <v>54</v>
      </c>
      <c r="AP61" s="30">
        <f t="shared" si="5"/>
        <v>54</v>
      </c>
      <c r="AQ61" s="30">
        <f t="shared" si="6"/>
        <v>61</v>
      </c>
    </row>
    <row r="62" spans="1:43" x14ac:dyDescent="0.25">
      <c r="A62" s="13" t="s">
        <v>95</v>
      </c>
      <c r="B62" s="13" t="s">
        <v>215</v>
      </c>
      <c r="C62" s="13">
        <v>6</v>
      </c>
      <c r="D62" s="13">
        <v>49</v>
      </c>
      <c r="E62" s="13">
        <v>14</v>
      </c>
      <c r="F62" s="13">
        <v>15</v>
      </c>
      <c r="G62" s="13">
        <v>29</v>
      </c>
      <c r="H62" s="13">
        <v>6</v>
      </c>
      <c r="I62" s="13">
        <v>-1</v>
      </c>
      <c r="J62" s="13">
        <v>18</v>
      </c>
      <c r="K62" s="13">
        <v>7</v>
      </c>
      <c r="L62" s="13">
        <v>1995</v>
      </c>
      <c r="M62" s="13"/>
      <c r="N62" s="13">
        <v>71</v>
      </c>
      <c r="O62" s="13">
        <v>172</v>
      </c>
      <c r="P62" s="13" t="s">
        <v>97</v>
      </c>
      <c r="Q62" s="13" t="s">
        <v>216</v>
      </c>
      <c r="R62" s="13">
        <v>0</v>
      </c>
      <c r="S62" s="13">
        <v>0</v>
      </c>
      <c r="T62" s="30">
        <f t="shared" si="0"/>
        <v>0.28999999999999998</v>
      </c>
      <c r="U62" s="30">
        <f t="shared" si="1"/>
        <v>0.31</v>
      </c>
      <c r="V62" s="30">
        <f t="shared" si="2"/>
        <v>0.12</v>
      </c>
      <c r="W62" s="30">
        <f t="shared" si="3"/>
        <v>0.28999999999999998</v>
      </c>
      <c r="X62" s="30">
        <f>VLOOKUP(N62,[1]PlayerC!$A$3:$B$30,2,FALSE)</f>
        <v>71</v>
      </c>
      <c r="Y62" s="30">
        <f>VLOOKUP(O62,[1]PlayerC!$C$3:$D$133,2,FALSE)</f>
        <v>52</v>
      </c>
      <c r="Z62" s="30">
        <f>VLOOKUP(R62,[2]PCharts!$R$3:$S$2003,2,FALSE)</f>
        <v>0</v>
      </c>
      <c r="AA62" s="30">
        <f>VLOOKUP(A62,PCharts!$T$3:$U$25,2,FALSE)</f>
        <v>1.06</v>
      </c>
      <c r="AB62" s="30">
        <f>ROUND((PFormulas!$F$2*AF62)+(PFormulas!$F$3*(120-AD62)),0)</f>
        <v>45</v>
      </c>
      <c r="AC62" s="30">
        <f>ROUND((PFormulas!$F$7*AF62)+(PFormulas!$F$9*AB62)+(PFormulas!$F$8*AD62),0)</f>
        <v>38</v>
      </c>
      <c r="AD62" s="30">
        <f>VLOOKUP(V62,PCharts!$I$3:$J$651,2,FALSE)</f>
        <v>95</v>
      </c>
      <c r="AE62" s="30">
        <f>ROUND((PFormulas!$B$29*AK62)+(PFormulas!$B$30*AI62)+(PFormulas!$B$31*AL62)+(PFormulas!$B$32*AF62)+PFormulas!$B$33,0)</f>
        <v>79</v>
      </c>
      <c r="AF62" s="30">
        <f t="shared" si="4"/>
        <v>62</v>
      </c>
      <c r="AG62" s="30">
        <f>ROUND((AK62*PFormulas!$F$40)+(AL62*PFormulas!$F$41)+(AH62*PFormulas!$F$42),0)</f>
        <v>73</v>
      </c>
      <c r="AH62" s="30">
        <f>VLOOKUP(D62,PCharts!$G$3:$H$83,2,FALSE)</f>
        <v>89</v>
      </c>
      <c r="AI62" s="30">
        <f>ROUND((AK62*PFormulas!$F$18)+(AL62*PFormulas!$F$17),0)</f>
        <v>63</v>
      </c>
      <c r="AJ62" s="30">
        <f>IF(C62&gt;7,25,IF(C62=1,IF(ROUND((PFormulas!$F$35*AK62)+(PFormulas!$F$36*AF62),0)&lt;50,50,ROUND((PFormulas!$F$35*AK62)+(PFormulas!$F$36*AF62),0)),ROUND((PFormulas!$F$35*AK62)+(PFormulas!$F$36*AF62),0)))</f>
        <v>61</v>
      </c>
      <c r="AK62" s="30">
        <f>ROUND(IF(C62&gt;7,ROUND(VLOOKUP(U62,PCharts!$K$3:$L$153,2,FALSE)*AA62,0)*PFormulas!$B$8,ROUND(VLOOKUP(U62,PCharts!$K$3:$L$153,2,FALSE)*AA62,0)),0)</f>
        <v>60</v>
      </c>
      <c r="AL62" s="30">
        <f>ROUND(IF(C62&gt;7,ROUND(VLOOKUP(T62,PCharts!$M$3:$N$133,2,FALSE)*AA62,0)*PFormulas!$B$9,ROUND(VLOOKUP(T62,PCharts!$M$3:$N$133,2,FALSE)*AA62,0)),0)</f>
        <v>55</v>
      </c>
      <c r="AM62" s="30">
        <f>ROUND(IF(C62&gt;7,ROUND((PFormulas!$F$30*Z62)+(PFormulas!$F$31*AB62)+(PFormulas!$F$32*AI62),0)*PFormulas!$B$13,ROUND((PFormulas!$F$30*Z62)+(PFormulas!$F$31*AB62)+(PFormulas!$F$32*AI62),0)+PFormulas!$B$14),0)</f>
        <v>47</v>
      </c>
      <c r="AN62" s="30">
        <f>ROUND((PFormulas!$F$46*AL62),0)</f>
        <v>58</v>
      </c>
      <c r="AO62" s="30">
        <f>VLOOKUP(2016-L62,PCharts!$O$3:$P$32,2,FALSE)</f>
        <v>54</v>
      </c>
      <c r="AP62" s="30">
        <f t="shared" si="5"/>
        <v>54</v>
      </c>
      <c r="AQ62" s="30">
        <f t="shared" si="6"/>
        <v>57</v>
      </c>
    </row>
    <row r="63" spans="1:43" x14ac:dyDescent="0.25">
      <c r="A63" s="13" t="s">
        <v>47</v>
      </c>
      <c r="B63" s="13" t="s">
        <v>217</v>
      </c>
      <c r="C63" s="13">
        <v>2</v>
      </c>
      <c r="D63" s="13">
        <v>53</v>
      </c>
      <c r="E63" s="13">
        <v>17</v>
      </c>
      <c r="F63" s="13">
        <v>19</v>
      </c>
      <c r="G63" s="13">
        <v>36</v>
      </c>
      <c r="H63" s="13">
        <v>2</v>
      </c>
      <c r="I63" s="13">
        <v>1</v>
      </c>
      <c r="J63" s="13">
        <v>13</v>
      </c>
      <c r="K63" s="13">
        <v>10</v>
      </c>
      <c r="L63" s="13">
        <v>1994</v>
      </c>
      <c r="M63" s="13"/>
      <c r="N63" s="13">
        <v>76</v>
      </c>
      <c r="O63" s="13">
        <v>203</v>
      </c>
      <c r="P63" s="13" t="s">
        <v>49</v>
      </c>
      <c r="Q63" s="13" t="s">
        <v>218</v>
      </c>
      <c r="R63" s="13">
        <v>0</v>
      </c>
      <c r="S63" s="13">
        <v>0</v>
      </c>
      <c r="T63" s="30">
        <f t="shared" si="0"/>
        <v>0.32</v>
      </c>
      <c r="U63" s="30">
        <f t="shared" si="1"/>
        <v>0.36</v>
      </c>
      <c r="V63" s="30">
        <f t="shared" si="2"/>
        <v>0.04</v>
      </c>
      <c r="W63" s="30">
        <f t="shared" si="3"/>
        <v>0.32</v>
      </c>
      <c r="X63" s="30">
        <f>VLOOKUP(N63,[1]PlayerC!$A$3:$B$30,2,FALSE)</f>
        <v>81</v>
      </c>
      <c r="Y63" s="30">
        <f>VLOOKUP(O63,[1]PlayerC!$C$3:$D$133,2,FALSE)</f>
        <v>70</v>
      </c>
      <c r="Z63" s="30">
        <f>VLOOKUP(R63,[2]PCharts!$R$3:$S$2003,2,FALSE)</f>
        <v>0</v>
      </c>
      <c r="AA63" s="30">
        <f>VLOOKUP(A63,PCharts!$T$3:$U$25,2,FALSE)</f>
        <v>1.07</v>
      </c>
      <c r="AB63" s="30">
        <f>ROUND((PFormulas!$F$2*AF63)+(PFormulas!$F$3*(120-AD63)),0)</f>
        <v>52</v>
      </c>
      <c r="AC63" s="30">
        <f>ROUND((PFormulas!$F$7*AF63)+(PFormulas!$F$9*AB63)+(PFormulas!$F$8*AD63),0)</f>
        <v>49</v>
      </c>
      <c r="AD63" s="30">
        <f>VLOOKUP(V63,PCharts!$I$3:$J$651,2,FALSE)</f>
        <v>98</v>
      </c>
      <c r="AE63" s="30">
        <f>ROUND((PFormulas!$B$29*AK63)+(PFormulas!$B$30*AI63)+(PFormulas!$B$31*AL63)+(PFormulas!$B$32*AF63)+PFormulas!$B$33,0)</f>
        <v>76</v>
      </c>
      <c r="AF63" s="30">
        <f t="shared" si="4"/>
        <v>76</v>
      </c>
      <c r="AG63" s="30">
        <f>ROUND((AK63*PFormulas!$F$40)+(AL63*PFormulas!$F$41)+(AH63*PFormulas!$F$42),0)</f>
        <v>76</v>
      </c>
      <c r="AH63" s="30">
        <f>VLOOKUP(D63,PCharts!$G$3:$H$83,2,FALSE)</f>
        <v>93</v>
      </c>
      <c r="AI63" s="30">
        <f>ROUND((AK63*PFormulas!$F$18)+(AL63*PFormulas!$F$17),0)</f>
        <v>64</v>
      </c>
      <c r="AJ63" s="30">
        <f>IF(C63&gt;7,25,IF(C63=1,IF(ROUND((PFormulas!$F$35*AK63)+(PFormulas!$F$36*AF63),0)&lt;50,50,ROUND((PFormulas!$F$35*AK63)+(PFormulas!$F$36*AF63),0)),ROUND((PFormulas!$F$35*AK63)+(PFormulas!$F$36*AF63),0)))</f>
        <v>62</v>
      </c>
      <c r="AK63" s="30">
        <f>ROUND(IF(C63&gt;7,ROUND(VLOOKUP(U63,PCharts!$K$3:$L$153,2,FALSE)*AA63,0)*PFormulas!$B$8,ROUND(VLOOKUP(U63,PCharts!$K$3:$L$153,2,FALSE)*AA63,0)),0)</f>
        <v>57</v>
      </c>
      <c r="AL63" s="30">
        <f>ROUND(IF(C63&gt;7,ROUND(VLOOKUP(T63,PCharts!$M$3:$N$133,2,FALSE)*AA63,0)*PFormulas!$B$9,ROUND(VLOOKUP(T63,PCharts!$M$3:$N$133,2,FALSE)*AA63,0)),0)</f>
        <v>59</v>
      </c>
      <c r="AM63" s="30">
        <f>ROUND(IF(C63&gt;7,ROUND((PFormulas!$F$30*Z63)+(PFormulas!$F$31*AB63)+(PFormulas!$F$32*AI63),0)*PFormulas!$B$13,ROUND((PFormulas!$F$30*Z63)+(PFormulas!$F$31*AB63)+(PFormulas!$F$32*AI63),0)+PFormulas!$B$14),0)</f>
        <v>51</v>
      </c>
      <c r="AN63" s="30">
        <f>ROUND((PFormulas!$F$46*AL63),0)</f>
        <v>62</v>
      </c>
      <c r="AO63" s="30">
        <f>VLOOKUP(2016-L63,PCharts!$O$3:$P$32,2,FALSE)</f>
        <v>58</v>
      </c>
      <c r="AP63" s="30">
        <f t="shared" si="5"/>
        <v>58</v>
      </c>
      <c r="AQ63" s="30">
        <f t="shared" si="6"/>
        <v>60</v>
      </c>
    </row>
    <row r="64" spans="1:43" x14ac:dyDescent="0.25">
      <c r="A64" s="13" t="s">
        <v>51</v>
      </c>
      <c r="B64" s="13" t="s">
        <v>219</v>
      </c>
      <c r="C64" s="13">
        <v>3</v>
      </c>
      <c r="D64" s="13">
        <v>52</v>
      </c>
      <c r="E64" s="13">
        <v>23</v>
      </c>
      <c r="F64" s="13">
        <v>49</v>
      </c>
      <c r="G64" s="13">
        <f>E64+F64</f>
        <v>72</v>
      </c>
      <c r="H64" s="13">
        <v>18</v>
      </c>
      <c r="I64" s="13"/>
      <c r="J64" s="13"/>
      <c r="K64" s="13"/>
      <c r="L64" s="13">
        <v>1997</v>
      </c>
      <c r="M64" s="13">
        <v>9</v>
      </c>
      <c r="N64" s="13">
        <v>74</v>
      </c>
      <c r="O64" s="13">
        <v>194</v>
      </c>
      <c r="P64" s="13" t="s">
        <v>220</v>
      </c>
      <c r="Q64" s="13" t="s">
        <v>221</v>
      </c>
      <c r="R64" s="13">
        <v>0</v>
      </c>
      <c r="S64" s="13">
        <v>0</v>
      </c>
      <c r="T64" s="30">
        <f t="shared" si="0"/>
        <v>0.44</v>
      </c>
      <c r="U64" s="30">
        <f t="shared" si="1"/>
        <v>0.94</v>
      </c>
      <c r="V64" s="30">
        <f t="shared" si="2"/>
        <v>0.35</v>
      </c>
      <c r="W64" s="30">
        <f t="shared" si="3"/>
        <v>0.44</v>
      </c>
      <c r="X64" s="30">
        <f>VLOOKUP(N64,[1]PlayerC!$A$3:$B$30,2,FALSE)</f>
        <v>77</v>
      </c>
      <c r="Y64" s="30">
        <f>VLOOKUP(O64,[1]PlayerC!$C$3:$D$133,2,FALSE)</f>
        <v>64</v>
      </c>
      <c r="Z64" s="30">
        <f>VLOOKUP(R64,[2]PCharts!$R$3:$S$2003,2,FALSE)</f>
        <v>0</v>
      </c>
      <c r="AA64" s="30">
        <f>VLOOKUP(A64,PCharts!$T$3:$U$25,2,FALSE)</f>
        <v>0.9</v>
      </c>
      <c r="AB64" s="30">
        <f>ROUND((PFormulas!$F$2*AF64)+(PFormulas!$F$3*(120-AD64)),0)</f>
        <v>52</v>
      </c>
      <c r="AC64" s="30">
        <f>ROUND((PFormulas!$F$7*AF64)+(PFormulas!$F$9*AB64)+(PFormulas!$F$8*AD64),0)</f>
        <v>48</v>
      </c>
      <c r="AD64" s="30">
        <f>VLOOKUP(V64,PCharts!$I$3:$J$651,2,FALSE)</f>
        <v>89</v>
      </c>
      <c r="AE64" s="30">
        <f>ROUND((PFormulas!$B$29*AK64)+(PFormulas!$B$30*AI64)+(PFormulas!$B$31*AL64)+(PFormulas!$B$32*AF64)+PFormulas!$B$33,0)</f>
        <v>80</v>
      </c>
      <c r="AF64" s="30">
        <f t="shared" si="4"/>
        <v>71</v>
      </c>
      <c r="AG64" s="30">
        <f>ROUND((AK64*PFormulas!$F$40)+(AL64*PFormulas!$F$41)+(AH64*PFormulas!$F$42),0)</f>
        <v>79</v>
      </c>
      <c r="AH64" s="30">
        <f>VLOOKUP(D64,PCharts!$G$3:$H$83,2,FALSE)</f>
        <v>92</v>
      </c>
      <c r="AI64" s="30">
        <f>ROUND((AK64*PFormulas!$F$18)+(AL64*PFormulas!$F$17),0)</f>
        <v>72</v>
      </c>
      <c r="AJ64" s="30">
        <f>IF(C64&gt;7,25,IF(C64=1,IF(ROUND((PFormulas!$F$35*AK64)+(PFormulas!$F$36*AF64),0)&lt;50,50,ROUND((PFormulas!$F$35*AK64)+(PFormulas!$F$36*AF64),0)),ROUND((PFormulas!$F$35*AK64)+(PFormulas!$F$36*AF64),0)))</f>
        <v>71</v>
      </c>
      <c r="AK64" s="30">
        <f>ROUND(IF(C64&gt;7,ROUND(VLOOKUP(U64,PCharts!$K$3:$L$153,2,FALSE)*AA64,0)*PFormulas!$B$8,ROUND(VLOOKUP(U64,PCharts!$K$3:$L$153,2,FALSE)*AA64,0)),0)</f>
        <v>71</v>
      </c>
      <c r="AL64" s="30">
        <f>ROUND(IF(C64&gt;7,ROUND(VLOOKUP(T64,PCharts!$M$3:$N$133,2,FALSE)*AA64,0)*PFormulas!$B$9,ROUND(VLOOKUP(T64,PCharts!$M$3:$N$133,2,FALSE)*AA64,0)),0)</f>
        <v>60</v>
      </c>
      <c r="AM64" s="30">
        <f>ROUND(IF(C64&gt;7,ROUND((PFormulas!$F$30*Z64)+(PFormulas!$F$31*AB64)+(PFormulas!$F$32*AI64),0)*PFormulas!$B$13,ROUND((PFormulas!$F$30*Z64)+(PFormulas!$F$31*AB64)+(PFormulas!$F$32*AI64),0)+PFormulas!$B$14),0)</f>
        <v>54</v>
      </c>
      <c r="AN64" s="30">
        <f>ROUND((PFormulas!$F$46*AL64),0)</f>
        <v>63</v>
      </c>
      <c r="AO64" s="30">
        <f>VLOOKUP(2016-L64,PCharts!$O$3:$P$32,2,FALSE)</f>
        <v>46</v>
      </c>
      <c r="AP64" s="30">
        <f t="shared" si="5"/>
        <v>46</v>
      </c>
      <c r="AQ64" s="30">
        <f t="shared" si="6"/>
        <v>65</v>
      </c>
    </row>
    <row r="65" spans="1:43" x14ac:dyDescent="0.25">
      <c r="A65" s="13" t="s">
        <v>130</v>
      </c>
      <c r="B65" s="13" t="s">
        <v>222</v>
      </c>
      <c r="C65" s="13">
        <v>2</v>
      </c>
      <c r="D65" s="13">
        <v>33</v>
      </c>
      <c r="E65" s="13">
        <v>16</v>
      </c>
      <c r="F65" s="13">
        <v>11</v>
      </c>
      <c r="G65" s="13">
        <f>E65+F65</f>
        <v>27</v>
      </c>
      <c r="H65" s="13">
        <v>27</v>
      </c>
      <c r="I65" s="13"/>
      <c r="J65" s="13"/>
      <c r="K65" s="13"/>
      <c r="L65" s="13">
        <v>1996</v>
      </c>
      <c r="M65" s="13">
        <v>7</v>
      </c>
      <c r="N65" s="13">
        <v>75</v>
      </c>
      <c r="O65" s="13">
        <v>205</v>
      </c>
      <c r="P65" s="13" t="s">
        <v>223</v>
      </c>
      <c r="Q65" s="13" t="s">
        <v>224</v>
      </c>
      <c r="R65" s="13">
        <v>0</v>
      </c>
      <c r="S65" s="13">
        <v>0</v>
      </c>
      <c r="T65" s="30">
        <f t="shared" si="0"/>
        <v>0.48</v>
      </c>
      <c r="U65" s="30">
        <f t="shared" si="1"/>
        <v>0.33</v>
      </c>
      <c r="V65" s="30">
        <f t="shared" si="2"/>
        <v>0.82</v>
      </c>
      <c r="W65" s="30">
        <f t="shared" si="3"/>
        <v>0.48</v>
      </c>
      <c r="X65" s="30">
        <f>VLOOKUP(N65,[1]PlayerC!$A$3:$B$30,2,FALSE)</f>
        <v>79</v>
      </c>
      <c r="Y65" s="30">
        <f>VLOOKUP(O65,[1]PlayerC!$C$3:$D$133,2,FALSE)</f>
        <v>73</v>
      </c>
      <c r="Z65" s="30">
        <f>VLOOKUP(R65,[2]PCharts!$R$3:$S$2003,2,FALSE)</f>
        <v>0</v>
      </c>
      <c r="AA65" s="30">
        <f>VLOOKUP(A65,PCharts!$T$3:$U$25,2,FALSE)</f>
        <v>0.87</v>
      </c>
      <c r="AB65" s="30">
        <f>ROUND((PFormulas!$F$2*AF65)+(PFormulas!$F$3*(120-AD65)),0)</f>
        <v>59</v>
      </c>
      <c r="AC65" s="30">
        <f>ROUND((PFormulas!$F$7*AF65)+(PFormulas!$F$9*AB65)+(PFormulas!$F$8*AD65),0)</f>
        <v>56</v>
      </c>
      <c r="AD65" s="30">
        <f>VLOOKUP(V65,PCharts!$I$3:$J$651,2,FALSE)</f>
        <v>77</v>
      </c>
      <c r="AE65" s="30">
        <f>ROUND((PFormulas!$B$29*AK65)+(PFormulas!$B$30*AI65)+(PFormulas!$B$31*AL65)+(PFormulas!$B$32*AF65)+PFormulas!$B$33,0)</f>
        <v>75</v>
      </c>
      <c r="AF65" s="30">
        <f t="shared" si="4"/>
        <v>76</v>
      </c>
      <c r="AG65" s="30">
        <f>ROUND((AK65*PFormulas!$F$40)+(AL65*PFormulas!$F$41)+(AH65*PFormulas!$F$42),0)</f>
        <v>65</v>
      </c>
      <c r="AH65" s="30">
        <f>VLOOKUP(D65,PCharts!$G$3:$H$83,2,FALSE)</f>
        <v>73</v>
      </c>
      <c r="AI65" s="30">
        <f>ROUND((AK65*PFormulas!$F$18)+(AL65*PFormulas!$F$17),0)</f>
        <v>62</v>
      </c>
      <c r="AJ65" s="30">
        <f>IF(C65&gt;7,25,IF(C65=1,IF(ROUND((PFormulas!$F$35*AK65)+(PFormulas!$F$36*AF65),0)&lt;50,50,ROUND((PFormulas!$F$35*AK65)+(PFormulas!$F$36*AF65),0)),ROUND((PFormulas!$F$35*AK65)+(PFormulas!$F$36*AF65),0)))</f>
        <v>57</v>
      </c>
      <c r="AK65" s="30">
        <f>ROUND(IF(C65&gt;7,ROUND(VLOOKUP(U65,PCharts!$K$3:$L$153,2,FALSE)*AA65,0)*PFormulas!$B$8,ROUND(VLOOKUP(U65,PCharts!$K$3:$L$153,2,FALSE)*AA65,0)),0)</f>
        <v>50</v>
      </c>
      <c r="AL65" s="30">
        <f>ROUND(IF(C65&gt;7,ROUND(VLOOKUP(T65,PCharts!$M$3:$N$133,2,FALSE)*AA65,0)*PFormulas!$B$9,ROUND(VLOOKUP(T65,PCharts!$M$3:$N$133,2,FALSE)*AA65,0)),0)</f>
        <v>62</v>
      </c>
      <c r="AM65" s="30">
        <f>ROUND(IF(C65&gt;7,ROUND((PFormulas!$F$30*Z65)+(PFormulas!$F$31*AB65)+(PFormulas!$F$32*AI65),0)*PFormulas!$B$13,ROUND((PFormulas!$F$30*Z65)+(PFormulas!$F$31*AB65)+(PFormulas!$F$32*AI65),0)+PFormulas!$B$14),0)</f>
        <v>55</v>
      </c>
      <c r="AN65" s="30">
        <f>ROUND((PFormulas!$F$46*AL65),0)</f>
        <v>65</v>
      </c>
      <c r="AO65" s="30">
        <f>VLOOKUP(2016-L65,PCharts!$O$3:$P$32,2,FALSE)</f>
        <v>50</v>
      </c>
      <c r="AP65" s="30">
        <f t="shared" si="5"/>
        <v>50</v>
      </c>
      <c r="AQ65" s="30">
        <f t="shared" si="6"/>
        <v>60</v>
      </c>
    </row>
    <row r="66" spans="1:43" x14ac:dyDescent="0.25">
      <c r="A66" s="13" t="s">
        <v>130</v>
      </c>
      <c r="B66" s="13" t="s">
        <v>225</v>
      </c>
      <c r="C66" s="13">
        <v>2</v>
      </c>
      <c r="D66" s="13">
        <v>48</v>
      </c>
      <c r="E66" s="13">
        <v>23</v>
      </c>
      <c r="F66" s="13">
        <v>19</v>
      </c>
      <c r="G66" s="13">
        <f>E66+F66</f>
        <v>42</v>
      </c>
      <c r="H66" s="13">
        <v>59</v>
      </c>
      <c r="I66" s="13"/>
      <c r="J66" s="13"/>
      <c r="K66" s="13"/>
      <c r="L66" s="13">
        <v>1997</v>
      </c>
      <c r="M66" s="13">
        <v>5.5</v>
      </c>
      <c r="N66" s="13">
        <v>72</v>
      </c>
      <c r="O66" s="13">
        <v>161</v>
      </c>
      <c r="P66" s="13" t="s">
        <v>226</v>
      </c>
      <c r="Q66" s="13" t="s">
        <v>227</v>
      </c>
      <c r="R66" s="13">
        <v>0</v>
      </c>
      <c r="S66" s="13">
        <v>0</v>
      </c>
      <c r="T66" s="30">
        <f t="shared" ref="T66:T129" si="7">ROUND(E66/D66,2)</f>
        <v>0.48</v>
      </c>
      <c r="U66" s="30">
        <f t="shared" ref="U66:U129" si="8">ROUND(F66/D66,2)</f>
        <v>0.4</v>
      </c>
      <c r="V66" s="30">
        <f t="shared" ref="V66:V129" si="9">ROUND(H66/D66,2)</f>
        <v>1.23</v>
      </c>
      <c r="W66" s="30">
        <f t="shared" ref="W66:W129" si="10">ROUND(E66/D66,2)</f>
        <v>0.48</v>
      </c>
      <c r="X66" s="30">
        <f>VLOOKUP(N66,[1]PlayerC!$A$3:$B$30,2,FALSE)</f>
        <v>73</v>
      </c>
      <c r="Y66" s="30">
        <f>VLOOKUP(O66,[1]PlayerC!$C$3:$D$133,2,FALSE)</f>
        <v>46</v>
      </c>
      <c r="Z66" s="30">
        <f>VLOOKUP(R66,[2]PCharts!$R$3:$S$2003,2,FALSE)</f>
        <v>0</v>
      </c>
      <c r="AA66" s="30">
        <f>VLOOKUP(A66,PCharts!$T$3:$U$25,2,FALSE)</f>
        <v>0.87</v>
      </c>
      <c r="AB66" s="30">
        <f>ROUND((PFormulas!$F$2*AF66)+(PFormulas!$F$3*(120-AD66)),0)</f>
        <v>52</v>
      </c>
      <c r="AC66" s="30">
        <f>ROUND((PFormulas!$F$7*AF66)+(PFormulas!$F$9*AB66)+(PFormulas!$F$8*AD66),0)</f>
        <v>44</v>
      </c>
      <c r="AD66" s="30">
        <f>VLOOKUP(V66,PCharts!$I$3:$J$651,2,FALSE)</f>
        <v>67</v>
      </c>
      <c r="AE66" s="30">
        <f>ROUND((PFormulas!$B$29*AK66)+(PFormulas!$B$30*AI66)+(PFormulas!$B$31*AL66)+(PFormulas!$B$32*AF66)+PFormulas!$B$33,0)</f>
        <v>79</v>
      </c>
      <c r="AF66" s="30">
        <f t="shared" ref="AF66:AF129" si="11">ROUND((X66+Y66)/2,0)</f>
        <v>60</v>
      </c>
      <c r="AG66" s="30">
        <f>ROUND((AK66*PFormulas!$F$40)+(AL66*PFormulas!$F$41)+(AH66*PFormulas!$F$42),0)</f>
        <v>72</v>
      </c>
      <c r="AH66" s="30">
        <f>VLOOKUP(D66,PCharts!$G$3:$H$83,2,FALSE)</f>
        <v>88</v>
      </c>
      <c r="AI66" s="30">
        <f>ROUND((AK66*PFormulas!$F$18)+(AL66*PFormulas!$F$17),0)</f>
        <v>61</v>
      </c>
      <c r="AJ66" s="30">
        <f>IF(C66&gt;7,25,IF(C66=1,IF(ROUND((PFormulas!$F$35*AK66)+(PFormulas!$F$36*AF66),0)&lt;50,50,ROUND((PFormulas!$F$35*AK66)+(PFormulas!$F$36*AF66),0)),ROUND((PFormulas!$F$35*AK66)+(PFormulas!$F$36*AF66),0)))</f>
        <v>51</v>
      </c>
      <c r="AK66" s="30">
        <f>ROUND(IF(C66&gt;7,ROUND(VLOOKUP(U66,PCharts!$K$3:$L$153,2,FALSE)*AA66,0)*PFormulas!$B$8,ROUND(VLOOKUP(U66,PCharts!$K$3:$L$153,2,FALSE)*AA66,0)),0)</f>
        <v>48</v>
      </c>
      <c r="AL66" s="30">
        <f>ROUND(IF(C66&gt;7,ROUND(VLOOKUP(T66,PCharts!$M$3:$N$133,2,FALSE)*AA66,0)*PFormulas!$B$9,ROUND(VLOOKUP(T66,PCharts!$M$3:$N$133,2,FALSE)*AA66,0)),0)</f>
        <v>62</v>
      </c>
      <c r="AM66" s="30">
        <f>ROUND(IF(C66&gt;7,ROUND((PFormulas!$F$30*Z66)+(PFormulas!$F$31*AB66)+(PFormulas!$F$32*AI66),0)*PFormulas!$B$13,ROUND((PFormulas!$F$30*Z66)+(PFormulas!$F$31*AB66)+(PFormulas!$F$32*AI66),0)+PFormulas!$B$14),0)</f>
        <v>51</v>
      </c>
      <c r="AN66" s="30">
        <f>ROUND((PFormulas!$F$46*AL66),0)</f>
        <v>65</v>
      </c>
      <c r="AO66" s="30">
        <f>VLOOKUP(2016-L66,PCharts!$O$3:$P$32,2,FALSE)</f>
        <v>46</v>
      </c>
      <c r="AP66" s="30">
        <f t="shared" ref="AP66:AP129" si="12">IF(ROUND(AO66+(Z66/7),0)&gt;99,99,ROUND(AO66+(Z66/7),0))</f>
        <v>46</v>
      </c>
      <c r="AQ66" s="30">
        <f t="shared" ref="AQ66:AQ129" si="13">ROUND((((AB66+AE66+AF66)/3)*20%)+(((AI66+AK66+AL66+AM66)/4)*80%),0)</f>
        <v>57</v>
      </c>
    </row>
    <row r="67" spans="1:43" x14ac:dyDescent="0.25">
      <c r="A67" s="13" t="s">
        <v>95</v>
      </c>
      <c r="B67" s="13" t="s">
        <v>228</v>
      </c>
      <c r="C67" s="13">
        <v>7</v>
      </c>
      <c r="D67" s="13">
        <v>37</v>
      </c>
      <c r="E67" s="13">
        <v>10</v>
      </c>
      <c r="F67" s="13">
        <v>13</v>
      </c>
      <c r="G67" s="13">
        <v>23</v>
      </c>
      <c r="H67" s="13">
        <v>37</v>
      </c>
      <c r="I67" s="13">
        <v>5</v>
      </c>
      <c r="J67" s="13">
        <v>23</v>
      </c>
      <c r="K67" s="13">
        <v>10</v>
      </c>
      <c r="L67" s="13">
        <v>1994</v>
      </c>
      <c r="M67" s="13"/>
      <c r="N67" s="13">
        <v>73</v>
      </c>
      <c r="O67" s="13">
        <v>183</v>
      </c>
      <c r="P67" s="13" t="s">
        <v>229</v>
      </c>
      <c r="Q67" s="13" t="s">
        <v>80</v>
      </c>
      <c r="R67" s="13">
        <v>0</v>
      </c>
      <c r="S67" s="13">
        <v>0</v>
      </c>
      <c r="T67" s="30">
        <f t="shared" si="7"/>
        <v>0.27</v>
      </c>
      <c r="U67" s="30">
        <f t="shared" si="8"/>
        <v>0.35</v>
      </c>
      <c r="V67" s="30">
        <f t="shared" si="9"/>
        <v>1</v>
      </c>
      <c r="W67" s="30">
        <f t="shared" si="10"/>
        <v>0.27</v>
      </c>
      <c r="X67" s="30">
        <f>VLOOKUP(N67,[1]PlayerC!$A$3:$B$30,2,FALSE)</f>
        <v>75</v>
      </c>
      <c r="Y67" s="30">
        <f>VLOOKUP(O67,[1]PlayerC!$C$3:$D$133,2,FALSE)</f>
        <v>58</v>
      </c>
      <c r="Z67" s="30">
        <f>VLOOKUP(R67,[2]PCharts!$R$3:$S$2003,2,FALSE)</f>
        <v>0</v>
      </c>
      <c r="AA67" s="30">
        <f>VLOOKUP(A67,PCharts!$T$3:$U$25,2,FALSE)</f>
        <v>1.06</v>
      </c>
      <c r="AB67" s="30">
        <f>ROUND((PFormulas!$F$2*AF67)+(PFormulas!$F$3*(120-AD67)),0)</f>
        <v>55</v>
      </c>
      <c r="AC67" s="30">
        <f>ROUND((PFormulas!$F$7*AF67)+(PFormulas!$F$9*AB67)+(PFormulas!$F$8*AD67),0)</f>
        <v>49</v>
      </c>
      <c r="AD67" s="30">
        <f>VLOOKUP(V67,PCharts!$I$3:$J$651,2,FALSE)</f>
        <v>72</v>
      </c>
      <c r="AE67" s="30">
        <f>ROUND((PFormulas!$B$29*AK67)+(PFormulas!$B$30*AI67)+(PFormulas!$B$31*AL67)+(PFormulas!$B$32*AF67)+PFormulas!$B$33,0)</f>
        <v>78</v>
      </c>
      <c r="AF67" s="30">
        <f t="shared" si="11"/>
        <v>67</v>
      </c>
      <c r="AG67" s="30">
        <f>ROUND((AK67*PFormulas!$F$40)+(AL67*PFormulas!$F$41)+(AH67*PFormulas!$F$42),0)</f>
        <v>67</v>
      </c>
      <c r="AH67" s="30">
        <f>VLOOKUP(D67,PCharts!$G$3:$H$83,2,FALSE)</f>
        <v>77</v>
      </c>
      <c r="AI67" s="30">
        <f>ROUND((AK67*PFormulas!$F$18)+(AL67*PFormulas!$F$17),0)</f>
        <v>63</v>
      </c>
      <c r="AJ67" s="30">
        <f>IF(C67&gt;7,25,IF(C67=1,IF(ROUND((PFormulas!$F$35*AK67)+(PFormulas!$F$36*AF67),0)&lt;50,50,ROUND((PFormulas!$F$35*AK67)+(PFormulas!$F$36*AF67),0)),ROUND((PFormulas!$F$35*AK67)+(PFormulas!$F$36*AF67),0)))</f>
        <v>62</v>
      </c>
      <c r="AK67" s="30">
        <f>ROUND(IF(C67&gt;7,ROUND(VLOOKUP(U67,PCharts!$K$3:$L$153,2,FALSE)*AA67,0)*PFormulas!$B$8,ROUND(VLOOKUP(U67,PCharts!$K$3:$L$153,2,FALSE)*AA67,0)),0)</f>
        <v>60</v>
      </c>
      <c r="AL67" s="30">
        <f>ROUND(IF(C67&gt;7,ROUND(VLOOKUP(T67,PCharts!$M$3:$N$133,2,FALSE)*AA67,0)*PFormulas!$B$9,ROUND(VLOOKUP(T67,PCharts!$M$3:$N$133,2,FALSE)*AA67,0)),0)</f>
        <v>54</v>
      </c>
      <c r="AM67" s="30">
        <f>ROUND(IF(C67&gt;7,ROUND((PFormulas!$F$30*Z67)+(PFormulas!$F$31*AB67)+(PFormulas!$F$32*AI67),0)*PFormulas!$B$13,ROUND((PFormulas!$F$30*Z67)+(PFormulas!$F$31*AB67)+(PFormulas!$F$32*AI67),0)+PFormulas!$B$14),0)</f>
        <v>53</v>
      </c>
      <c r="AN67" s="30">
        <f>ROUND((PFormulas!$F$46*AL67),0)</f>
        <v>57</v>
      </c>
      <c r="AO67" s="30">
        <f>VLOOKUP(2016-L67,PCharts!$O$3:$P$32,2,FALSE)</f>
        <v>58</v>
      </c>
      <c r="AP67" s="30">
        <f t="shared" si="12"/>
        <v>58</v>
      </c>
      <c r="AQ67" s="30">
        <f t="shared" si="13"/>
        <v>59</v>
      </c>
    </row>
    <row r="68" spans="1:43" x14ac:dyDescent="0.25">
      <c r="A68" s="13" t="s">
        <v>78</v>
      </c>
      <c r="B68" s="13" t="s">
        <v>230</v>
      </c>
      <c r="C68" s="13">
        <v>7</v>
      </c>
      <c r="D68" s="13">
        <v>19</v>
      </c>
      <c r="E68" s="13">
        <v>8</v>
      </c>
      <c r="F68" s="13">
        <v>13</v>
      </c>
      <c r="G68" s="13">
        <v>21</v>
      </c>
      <c r="H68" s="13">
        <v>14</v>
      </c>
      <c r="I68" s="13">
        <v>-7</v>
      </c>
      <c r="J68" s="13">
        <v>24</v>
      </c>
      <c r="K68" s="13">
        <v>1</v>
      </c>
      <c r="L68" s="13">
        <v>1995</v>
      </c>
      <c r="M68" s="13"/>
      <c r="N68" s="13">
        <v>68</v>
      </c>
      <c r="O68" s="13">
        <v>170</v>
      </c>
      <c r="P68" s="13" t="s">
        <v>76</v>
      </c>
      <c r="Q68" s="13" t="s">
        <v>80</v>
      </c>
      <c r="R68" s="13">
        <v>0</v>
      </c>
      <c r="S68" s="13">
        <v>0</v>
      </c>
      <c r="T68" s="30">
        <f t="shared" si="7"/>
        <v>0.42</v>
      </c>
      <c r="U68" s="30">
        <f t="shared" si="8"/>
        <v>0.68</v>
      </c>
      <c r="V68" s="30">
        <f t="shared" si="9"/>
        <v>0.74</v>
      </c>
      <c r="W68" s="30">
        <f t="shared" si="10"/>
        <v>0.42</v>
      </c>
      <c r="X68" s="30">
        <f>VLOOKUP(N68,[1]PlayerC!$A$3:$B$30,2,FALSE)</f>
        <v>65</v>
      </c>
      <c r="Y68" s="30">
        <f>VLOOKUP(O68,[1]PlayerC!$C$3:$D$133,2,FALSE)</f>
        <v>52</v>
      </c>
      <c r="Z68" s="30">
        <f>VLOOKUP(R68,[2]PCharts!$R$3:$S$2003,2,FALSE)</f>
        <v>0</v>
      </c>
      <c r="AA68" s="30">
        <f>VLOOKUP(A68,PCharts!$T$3:$U$25,2,FALSE)</f>
        <v>0.98</v>
      </c>
      <c r="AB68" s="30">
        <f>ROUND((PFormulas!$F$2*AF68)+(PFormulas!$F$3*(120-AD68)),0)</f>
        <v>48</v>
      </c>
      <c r="AC68" s="30">
        <f>ROUND((PFormulas!$F$7*AF68)+(PFormulas!$F$9*AB68)+(PFormulas!$F$8*AD68),0)</f>
        <v>40</v>
      </c>
      <c r="AD68" s="30">
        <f>VLOOKUP(V68,PCharts!$I$3:$J$651,2,FALSE)</f>
        <v>79</v>
      </c>
      <c r="AE68" s="30">
        <f>ROUND((PFormulas!$B$29*AK68)+(PFormulas!$B$30*AI68)+(PFormulas!$B$31*AL68)+(PFormulas!$B$32*AF68)+PFormulas!$B$33,0)</f>
        <v>82</v>
      </c>
      <c r="AF68" s="30">
        <f t="shared" si="11"/>
        <v>59</v>
      </c>
      <c r="AG68" s="30">
        <f>ROUND((AK68*PFormulas!$F$40)+(AL68*PFormulas!$F$41)+(AH68*PFormulas!$F$42),0)</f>
        <v>62</v>
      </c>
      <c r="AH68" s="30">
        <f>VLOOKUP(D68,PCharts!$G$3:$H$83,2,FALSE)</f>
        <v>59</v>
      </c>
      <c r="AI68" s="30">
        <f>ROUND((AK68*PFormulas!$F$18)+(AL68*PFormulas!$F$17),0)</f>
        <v>72</v>
      </c>
      <c r="AJ68" s="30">
        <f>IF(C68&gt;7,25,IF(C68=1,IF(ROUND((PFormulas!$F$35*AK68)+(PFormulas!$F$36*AF68),0)&lt;50,50,ROUND((PFormulas!$F$35*AK68)+(PFormulas!$F$36*AF68),0)),ROUND((PFormulas!$F$35*AK68)+(PFormulas!$F$36*AF68),0)))</f>
        <v>64</v>
      </c>
      <c r="AK68" s="30">
        <f>ROUND(IF(C68&gt;7,ROUND(VLOOKUP(U68,PCharts!$K$3:$L$153,2,FALSE)*AA68,0)*PFormulas!$B$8,ROUND(VLOOKUP(U68,PCharts!$K$3:$L$153,2,FALSE)*AA68,0)),0)</f>
        <v>66</v>
      </c>
      <c r="AL68" s="30">
        <f>ROUND(IF(C68&gt;7,ROUND(VLOOKUP(T68,PCharts!$M$3:$N$133,2,FALSE)*AA68,0)*PFormulas!$B$9,ROUND(VLOOKUP(T68,PCharts!$M$3:$N$133,2,FALSE)*AA68,0)),0)</f>
        <v>64</v>
      </c>
      <c r="AM68" s="30">
        <f>ROUND(IF(C68&gt;7,ROUND((PFormulas!$F$30*Z68)+(PFormulas!$F$31*AB68)+(PFormulas!$F$32*AI68),0)*PFormulas!$B$13,ROUND((PFormulas!$F$30*Z68)+(PFormulas!$F$31*AB68)+(PFormulas!$F$32*AI68),0)+PFormulas!$B$14),0)</f>
        <v>51</v>
      </c>
      <c r="AN68" s="30">
        <f>ROUND((PFormulas!$F$46*AL68),0)</f>
        <v>67</v>
      </c>
      <c r="AO68" s="30">
        <f>VLOOKUP(2016-L68,PCharts!$O$3:$P$32,2,FALSE)</f>
        <v>54</v>
      </c>
      <c r="AP68" s="30">
        <f t="shared" si="12"/>
        <v>54</v>
      </c>
      <c r="AQ68" s="30">
        <f t="shared" si="13"/>
        <v>63</v>
      </c>
    </row>
    <row r="69" spans="1:43" x14ac:dyDescent="0.25">
      <c r="A69" s="13" t="s">
        <v>95</v>
      </c>
      <c r="B69" s="13" t="s">
        <v>231</v>
      </c>
      <c r="C69" s="13">
        <v>2</v>
      </c>
      <c r="D69" s="13">
        <v>47</v>
      </c>
      <c r="E69" s="13">
        <v>12</v>
      </c>
      <c r="F69" s="13">
        <v>7</v>
      </c>
      <c r="G69" s="13">
        <v>19</v>
      </c>
      <c r="H69" s="13">
        <v>16</v>
      </c>
      <c r="I69" s="13">
        <v>-2</v>
      </c>
      <c r="J69" s="13">
        <v>8</v>
      </c>
      <c r="K69" s="13">
        <v>1</v>
      </c>
      <c r="L69" s="13">
        <v>1993</v>
      </c>
      <c r="M69" s="13"/>
      <c r="N69" s="13">
        <v>72</v>
      </c>
      <c r="O69" s="13">
        <v>179</v>
      </c>
      <c r="P69" s="13" t="s">
        <v>97</v>
      </c>
      <c r="Q69" s="13" t="s">
        <v>80</v>
      </c>
      <c r="R69" s="13">
        <v>0</v>
      </c>
      <c r="S69" s="13">
        <v>0</v>
      </c>
      <c r="T69" s="30">
        <f t="shared" si="7"/>
        <v>0.26</v>
      </c>
      <c r="U69" s="30">
        <f t="shared" si="8"/>
        <v>0.15</v>
      </c>
      <c r="V69" s="30">
        <f t="shared" si="9"/>
        <v>0.34</v>
      </c>
      <c r="W69" s="30">
        <f t="shared" si="10"/>
        <v>0.26</v>
      </c>
      <c r="X69" s="30">
        <f>VLOOKUP(N69,[1]PlayerC!$A$3:$B$30,2,FALSE)</f>
        <v>73</v>
      </c>
      <c r="Y69" s="30">
        <f>VLOOKUP(O69,[1]PlayerC!$C$3:$D$133,2,FALSE)</f>
        <v>55</v>
      </c>
      <c r="Z69" s="30">
        <f>VLOOKUP(R69,[2]PCharts!$R$3:$S$2003,2,FALSE)</f>
        <v>0</v>
      </c>
      <c r="AA69" s="30">
        <f>VLOOKUP(A69,PCharts!$T$3:$U$25,2,FALSE)</f>
        <v>1.06</v>
      </c>
      <c r="AB69" s="30">
        <f>ROUND((PFormulas!$F$2*AF69)+(PFormulas!$F$3*(120-AD69)),0)</f>
        <v>48</v>
      </c>
      <c r="AC69" s="30">
        <f>ROUND((PFormulas!$F$7*AF69)+(PFormulas!$F$9*AB69)+(PFormulas!$F$8*AD69),0)</f>
        <v>41</v>
      </c>
      <c r="AD69" s="30">
        <f>VLOOKUP(V69,PCharts!$I$3:$J$651,2,FALSE)</f>
        <v>89</v>
      </c>
      <c r="AE69" s="30">
        <f>ROUND((PFormulas!$B$29*AK69)+(PFormulas!$B$30*AI69)+(PFormulas!$B$31*AL69)+(PFormulas!$B$32*AF69)+PFormulas!$B$33,0)</f>
        <v>78</v>
      </c>
      <c r="AF69" s="30">
        <f t="shared" si="11"/>
        <v>64</v>
      </c>
      <c r="AG69" s="30">
        <f>ROUND((AK69*PFormulas!$F$40)+(AL69*PFormulas!$F$41)+(AH69*PFormulas!$F$42),0)</f>
        <v>70</v>
      </c>
      <c r="AH69" s="30">
        <f>VLOOKUP(D69,PCharts!$G$3:$H$83,2,FALSE)</f>
        <v>87</v>
      </c>
      <c r="AI69" s="30">
        <f>ROUND((AK69*PFormulas!$F$18)+(AL69*PFormulas!$F$17),0)</f>
        <v>59</v>
      </c>
      <c r="AJ69" s="30">
        <f>IF(C69&gt;7,25,IF(C69=1,IF(ROUND((PFormulas!$F$35*AK69)+(PFormulas!$F$36*AF69),0)&lt;50,50,ROUND((PFormulas!$F$35*AK69)+(PFormulas!$F$36*AF69),0)),ROUND((PFormulas!$F$35*AK69)+(PFormulas!$F$36*AF69),0)))</f>
        <v>56</v>
      </c>
      <c r="AK69" s="30">
        <f>ROUND(IF(C69&gt;7,ROUND(VLOOKUP(U69,PCharts!$K$3:$L$153,2,FALSE)*AA69,0)*PFormulas!$B$8,ROUND(VLOOKUP(U69,PCharts!$K$3:$L$153,2,FALSE)*AA69,0)),0)</f>
        <v>53</v>
      </c>
      <c r="AL69" s="30">
        <f>ROUND(IF(C69&gt;7,ROUND(VLOOKUP(T69,PCharts!$M$3:$N$133,2,FALSE)*AA69,0)*PFormulas!$B$9,ROUND(VLOOKUP(T69,PCharts!$M$3:$N$133,2,FALSE)*AA69,0)),0)</f>
        <v>54</v>
      </c>
      <c r="AM69" s="30">
        <f>ROUND(IF(C69&gt;7,ROUND((PFormulas!$F$30*Z69)+(PFormulas!$F$31*AB69)+(PFormulas!$F$32*AI69),0)*PFormulas!$B$13,ROUND((PFormulas!$F$30*Z69)+(PFormulas!$F$31*AB69)+(PFormulas!$F$32*AI69),0)+PFormulas!$B$14),0)</f>
        <v>48</v>
      </c>
      <c r="AN69" s="30">
        <f>ROUND((PFormulas!$F$46*AL69),0)</f>
        <v>57</v>
      </c>
      <c r="AO69" s="30">
        <f>VLOOKUP(2016-L69,PCharts!$O$3:$P$32,2,FALSE)</f>
        <v>60</v>
      </c>
      <c r="AP69" s="30">
        <f t="shared" si="12"/>
        <v>60</v>
      </c>
      <c r="AQ69" s="30">
        <f t="shared" si="13"/>
        <v>55</v>
      </c>
    </row>
    <row r="70" spans="1:43" x14ac:dyDescent="0.25">
      <c r="A70" s="13" t="s">
        <v>43</v>
      </c>
      <c r="B70" s="13" t="s">
        <v>232</v>
      </c>
      <c r="C70" s="13">
        <v>5</v>
      </c>
      <c r="D70" s="13">
        <v>59</v>
      </c>
      <c r="E70" s="13">
        <v>18</v>
      </c>
      <c r="F70" s="13">
        <v>12</v>
      </c>
      <c r="G70" s="13">
        <v>30</v>
      </c>
      <c r="H70" s="13">
        <v>32</v>
      </c>
      <c r="I70" s="13">
        <v>6</v>
      </c>
      <c r="J70" s="13">
        <v>31</v>
      </c>
      <c r="K70" s="13">
        <v>1</v>
      </c>
      <c r="L70" s="13">
        <v>1993</v>
      </c>
      <c r="M70" s="13"/>
      <c r="N70" s="13">
        <v>76</v>
      </c>
      <c r="O70" s="13">
        <v>212</v>
      </c>
      <c r="P70" s="13" t="s">
        <v>45</v>
      </c>
      <c r="Q70" s="13" t="s">
        <v>233</v>
      </c>
      <c r="R70" s="13">
        <v>0</v>
      </c>
      <c r="S70" s="13">
        <v>0</v>
      </c>
      <c r="T70" s="30">
        <f t="shared" si="7"/>
        <v>0.31</v>
      </c>
      <c r="U70" s="30">
        <f t="shared" si="8"/>
        <v>0.2</v>
      </c>
      <c r="V70" s="30">
        <f t="shared" si="9"/>
        <v>0.54</v>
      </c>
      <c r="W70" s="30">
        <f t="shared" si="10"/>
        <v>0.31</v>
      </c>
      <c r="X70" s="30">
        <f>VLOOKUP(N70,[1]PlayerC!$A$3:$B$30,2,FALSE)</f>
        <v>81</v>
      </c>
      <c r="Y70" s="30">
        <f>VLOOKUP(O70,[1]PlayerC!$C$3:$D$133,2,FALSE)</f>
        <v>76</v>
      </c>
      <c r="Z70" s="30">
        <f>VLOOKUP(R70,[2]PCharts!$R$3:$S$2003,2,FALSE)</f>
        <v>0</v>
      </c>
      <c r="AA70" s="30">
        <f>VLOOKUP(A70,PCharts!$T$3:$U$25,2,FALSE)</f>
        <v>1.05</v>
      </c>
      <c r="AB70" s="30">
        <f>ROUND((PFormulas!$F$2*AF70)+(PFormulas!$F$3*(120-AD70)),0)</f>
        <v>58</v>
      </c>
      <c r="AC70" s="30">
        <f>ROUND((PFormulas!$F$7*AF70)+(PFormulas!$F$9*AB70)+(PFormulas!$F$8*AD70),0)</f>
        <v>56</v>
      </c>
      <c r="AD70" s="30">
        <f>VLOOKUP(V70,PCharts!$I$3:$J$651,2,FALSE)</f>
        <v>84</v>
      </c>
      <c r="AE70" s="30">
        <f>ROUND((PFormulas!$B$29*AK70)+(PFormulas!$B$30*AI70)+(PFormulas!$B$31*AL70)+(PFormulas!$B$32*AF70)+PFormulas!$B$33,0)</f>
        <v>75</v>
      </c>
      <c r="AF70" s="30">
        <f t="shared" si="11"/>
        <v>79</v>
      </c>
      <c r="AG70" s="30">
        <f>ROUND((AK70*PFormulas!$F$40)+(AL70*PFormulas!$F$41)+(AH70*PFormulas!$F$42),0)</f>
        <v>76</v>
      </c>
      <c r="AH70" s="30">
        <f>VLOOKUP(D70,PCharts!$G$3:$H$83,2,FALSE)</f>
        <v>95</v>
      </c>
      <c r="AI70" s="30">
        <f>ROUND((AK70*PFormulas!$F$18)+(AL70*PFormulas!$F$17),0)</f>
        <v>63</v>
      </c>
      <c r="AJ70" s="30">
        <f>IF(C70&gt;7,25,IF(C70=1,IF(ROUND((PFormulas!$F$35*AK70)+(PFormulas!$F$36*AF70),0)&lt;50,50,ROUND((PFormulas!$F$35*AK70)+(PFormulas!$F$36*AF70),0)),ROUND((PFormulas!$F$35*AK70)+(PFormulas!$F$36*AF70),0)))</f>
        <v>63</v>
      </c>
      <c r="AK70" s="30">
        <f>ROUND(IF(C70&gt;7,ROUND(VLOOKUP(U70,PCharts!$K$3:$L$153,2,FALSE)*AA70,0)*PFormulas!$B$8,ROUND(VLOOKUP(U70,PCharts!$K$3:$L$153,2,FALSE)*AA70,0)),0)</f>
        <v>58</v>
      </c>
      <c r="AL70" s="30">
        <f>ROUND(IF(C70&gt;7,ROUND(VLOOKUP(T70,PCharts!$M$3:$N$133,2,FALSE)*AA70,0)*PFormulas!$B$9,ROUND(VLOOKUP(T70,PCharts!$M$3:$N$133,2,FALSE)*AA70,0)),0)</f>
        <v>57</v>
      </c>
      <c r="AM70" s="30">
        <f>ROUND(IF(C70&gt;7,ROUND((PFormulas!$F$30*Z70)+(PFormulas!$F$31*AB70)+(PFormulas!$F$32*AI70),0)*PFormulas!$B$13,ROUND((PFormulas!$F$30*Z70)+(PFormulas!$F$31*AB70)+(PFormulas!$F$32*AI70),0)+PFormulas!$B$14),0)</f>
        <v>55</v>
      </c>
      <c r="AN70" s="30">
        <f>ROUND((PFormulas!$F$46*AL70),0)</f>
        <v>60</v>
      </c>
      <c r="AO70" s="30">
        <f>VLOOKUP(2016-L70,PCharts!$O$3:$P$32,2,FALSE)</f>
        <v>60</v>
      </c>
      <c r="AP70" s="30">
        <f t="shared" si="12"/>
        <v>60</v>
      </c>
      <c r="AQ70" s="30">
        <f t="shared" si="13"/>
        <v>61</v>
      </c>
    </row>
    <row r="71" spans="1:43" x14ac:dyDescent="0.25">
      <c r="A71" s="13" t="s">
        <v>51</v>
      </c>
      <c r="B71" s="13" t="s">
        <v>234</v>
      </c>
      <c r="C71" s="13">
        <v>5</v>
      </c>
      <c r="D71" s="13">
        <v>49</v>
      </c>
      <c r="E71" s="13">
        <v>21</v>
      </c>
      <c r="F71" s="13">
        <v>43</v>
      </c>
      <c r="G71" s="13">
        <f>E71+F71</f>
        <v>64</v>
      </c>
      <c r="H71" s="13">
        <v>19</v>
      </c>
      <c r="I71" s="13"/>
      <c r="J71" s="13"/>
      <c r="K71" s="13"/>
      <c r="L71" s="13">
        <v>1997</v>
      </c>
      <c r="M71" s="13">
        <v>7</v>
      </c>
      <c r="N71" s="13">
        <v>69</v>
      </c>
      <c r="O71" s="13">
        <v>172</v>
      </c>
      <c r="P71" s="13" t="s">
        <v>235</v>
      </c>
      <c r="Q71" s="13" t="s">
        <v>236</v>
      </c>
      <c r="R71" s="13">
        <v>0</v>
      </c>
      <c r="S71" s="13">
        <v>0</v>
      </c>
      <c r="T71" s="30">
        <f t="shared" si="7"/>
        <v>0.43</v>
      </c>
      <c r="U71" s="30">
        <f t="shared" si="8"/>
        <v>0.88</v>
      </c>
      <c r="V71" s="30">
        <f t="shared" si="9"/>
        <v>0.39</v>
      </c>
      <c r="W71" s="30">
        <f t="shared" si="10"/>
        <v>0.43</v>
      </c>
      <c r="X71" s="30">
        <f>VLOOKUP(N71,[1]PlayerC!$A$3:$B$30,2,FALSE)</f>
        <v>67</v>
      </c>
      <c r="Y71" s="30">
        <f>VLOOKUP(O71,[1]PlayerC!$C$3:$D$133,2,FALSE)</f>
        <v>52</v>
      </c>
      <c r="Z71" s="30">
        <f>VLOOKUP(R71,[2]PCharts!$R$3:$S$2003,2,FALSE)</f>
        <v>0</v>
      </c>
      <c r="AA71" s="30">
        <f>VLOOKUP(A71,PCharts!$T$3:$U$25,2,FALSE)</f>
        <v>0.9</v>
      </c>
      <c r="AB71" s="30">
        <f>ROUND((PFormulas!$F$2*AF71)+(PFormulas!$F$3*(120-AD71)),0)</f>
        <v>46</v>
      </c>
      <c r="AC71" s="30">
        <f>ROUND((PFormulas!$F$7*AF71)+(PFormulas!$F$9*AB71)+(PFormulas!$F$8*AD71),0)</f>
        <v>38</v>
      </c>
      <c r="AD71" s="30">
        <f>VLOOKUP(V71,PCharts!$I$3:$J$651,2,FALSE)</f>
        <v>88</v>
      </c>
      <c r="AE71" s="30">
        <f>ROUND((PFormulas!$B$29*AK71)+(PFormulas!$B$30*AI71)+(PFormulas!$B$31*AL71)+(PFormulas!$B$32*AF71)+PFormulas!$B$33,0)</f>
        <v>82</v>
      </c>
      <c r="AF71" s="30">
        <f t="shared" si="11"/>
        <v>60</v>
      </c>
      <c r="AG71" s="30">
        <f>ROUND((AK71*PFormulas!$F$40)+(AL71*PFormulas!$F$41)+(AH71*PFormulas!$F$42),0)</f>
        <v>76</v>
      </c>
      <c r="AH71" s="30">
        <f>VLOOKUP(D71,PCharts!$G$3:$H$83,2,FALSE)</f>
        <v>89</v>
      </c>
      <c r="AI71" s="30">
        <f>ROUND((AK71*PFormulas!$F$18)+(AL71*PFormulas!$F$17),0)</f>
        <v>70</v>
      </c>
      <c r="AJ71" s="30">
        <f>IF(C71&gt;7,25,IF(C71=1,IF(ROUND((PFormulas!$F$35*AK71)+(PFormulas!$F$36*AF71),0)&lt;50,50,ROUND((PFormulas!$F$35*AK71)+(PFormulas!$F$36*AF71),0)),ROUND((PFormulas!$F$35*AK71)+(PFormulas!$F$36*AF71),0)))</f>
        <v>66</v>
      </c>
      <c r="AK71" s="30">
        <f>ROUND(IF(C71&gt;7,ROUND(VLOOKUP(U71,PCharts!$K$3:$L$153,2,FALSE)*AA71,0)*PFormulas!$B$8,ROUND(VLOOKUP(U71,PCharts!$K$3:$L$153,2,FALSE)*AA71,0)),0)</f>
        <v>68</v>
      </c>
      <c r="AL71" s="30">
        <f>ROUND(IF(C71&gt;7,ROUND(VLOOKUP(T71,PCharts!$M$3:$N$133,2,FALSE)*AA71,0)*PFormulas!$B$9,ROUND(VLOOKUP(T71,PCharts!$M$3:$N$133,2,FALSE)*AA71,0)),0)</f>
        <v>59</v>
      </c>
      <c r="AM71" s="30">
        <f>ROUND(IF(C71&gt;7,ROUND((PFormulas!$F$30*Z71)+(PFormulas!$F$31*AB71)+(PFormulas!$F$32*AI71),0)*PFormulas!$B$13,ROUND((PFormulas!$F$30*Z71)+(PFormulas!$F$31*AB71)+(PFormulas!$F$32*AI71),0)+PFormulas!$B$14),0)</f>
        <v>50</v>
      </c>
      <c r="AN71" s="30">
        <f>ROUND((PFormulas!$F$46*AL71),0)</f>
        <v>62</v>
      </c>
      <c r="AO71" s="30">
        <f>VLOOKUP(2016-L71,PCharts!$O$3:$P$32,2,FALSE)</f>
        <v>46</v>
      </c>
      <c r="AP71" s="30">
        <f t="shared" si="12"/>
        <v>46</v>
      </c>
      <c r="AQ71" s="30">
        <f t="shared" si="13"/>
        <v>62</v>
      </c>
    </row>
    <row r="72" spans="1:43" x14ac:dyDescent="0.25">
      <c r="A72" s="13" t="s">
        <v>51</v>
      </c>
      <c r="B72" s="13" t="s">
        <v>237</v>
      </c>
      <c r="C72" s="13">
        <v>5</v>
      </c>
      <c r="D72" s="13">
        <v>67</v>
      </c>
      <c r="E72" s="13">
        <v>28</v>
      </c>
      <c r="F72" s="13">
        <v>37</v>
      </c>
      <c r="G72" s="13">
        <f>E72+F72</f>
        <v>65</v>
      </c>
      <c r="H72" s="13">
        <v>60</v>
      </c>
      <c r="I72" s="13"/>
      <c r="J72" s="13"/>
      <c r="K72" s="13"/>
      <c r="L72" s="13">
        <v>1995</v>
      </c>
      <c r="M72" s="13">
        <v>6.5</v>
      </c>
      <c r="N72" s="13">
        <v>73</v>
      </c>
      <c r="O72" s="13">
        <v>201</v>
      </c>
      <c r="P72" s="13" t="s">
        <v>238</v>
      </c>
      <c r="Q72" s="13" t="s">
        <v>239</v>
      </c>
      <c r="R72" s="13">
        <v>0</v>
      </c>
      <c r="S72" s="13">
        <v>0</v>
      </c>
      <c r="T72" s="30">
        <f t="shared" si="7"/>
        <v>0.42</v>
      </c>
      <c r="U72" s="30">
        <f t="shared" si="8"/>
        <v>0.55000000000000004</v>
      </c>
      <c r="V72" s="30">
        <f t="shared" si="9"/>
        <v>0.9</v>
      </c>
      <c r="W72" s="30">
        <f t="shared" si="10"/>
        <v>0.42</v>
      </c>
      <c r="X72" s="30">
        <f>VLOOKUP(N72,[1]PlayerC!$A$3:$B$30,2,FALSE)</f>
        <v>75</v>
      </c>
      <c r="Y72" s="30">
        <f>VLOOKUP(O72,[1]PlayerC!$C$3:$D$133,2,FALSE)</f>
        <v>70</v>
      </c>
      <c r="Z72" s="30">
        <f>VLOOKUP(R72,[2]PCharts!$R$3:$S$2003,2,FALSE)</f>
        <v>0</v>
      </c>
      <c r="AA72" s="30">
        <f>VLOOKUP(A72,PCharts!$T$3:$U$25,2,FALSE)</f>
        <v>0.9</v>
      </c>
      <c r="AB72" s="30">
        <f>ROUND((PFormulas!$F$2*AF72)+(PFormulas!$F$3*(120-AD72)),0)</f>
        <v>57</v>
      </c>
      <c r="AC72" s="30">
        <f>ROUND((PFormulas!$F$7*AF72)+(PFormulas!$F$9*AB72)+(PFormulas!$F$8*AD72),0)</f>
        <v>53</v>
      </c>
      <c r="AD72" s="30">
        <f>VLOOKUP(V72,PCharts!$I$3:$J$651,2,FALSE)</f>
        <v>75</v>
      </c>
      <c r="AE72" s="30">
        <f>ROUND((PFormulas!$B$29*AK72)+(PFormulas!$B$30*AI72)+(PFormulas!$B$31*AL72)+(PFormulas!$B$32*AF72)+PFormulas!$B$33,0)</f>
        <v>76</v>
      </c>
      <c r="AF72" s="30">
        <f t="shared" si="11"/>
        <v>73</v>
      </c>
      <c r="AG72" s="30">
        <f>ROUND((AK72*PFormulas!$F$40)+(AL72*PFormulas!$F$41)+(AH72*PFormulas!$F$42),0)</f>
        <v>76</v>
      </c>
      <c r="AH72" s="30">
        <f>VLOOKUP(D72,PCharts!$G$3:$H$83,2,FALSE)</f>
        <v>95</v>
      </c>
      <c r="AI72" s="30">
        <f>ROUND((AK72*PFormulas!$F$18)+(AL72*PFormulas!$F$17),0)</f>
        <v>63</v>
      </c>
      <c r="AJ72" s="30">
        <f>IF(C72&gt;7,25,IF(C72=1,IF(ROUND((PFormulas!$F$35*AK72)+(PFormulas!$F$36*AF72),0)&lt;50,50,ROUND((PFormulas!$F$35*AK72)+(PFormulas!$F$36*AF72),0)),ROUND((PFormulas!$F$35*AK72)+(PFormulas!$F$36*AF72),0)))</f>
        <v>60</v>
      </c>
      <c r="AK72" s="30">
        <f>ROUND(IF(C72&gt;7,ROUND(VLOOKUP(U72,PCharts!$K$3:$L$153,2,FALSE)*AA72,0)*PFormulas!$B$8,ROUND(VLOOKUP(U72,PCharts!$K$3:$L$153,2,FALSE)*AA72,0)),0)</f>
        <v>55</v>
      </c>
      <c r="AL72" s="30">
        <f>ROUND(IF(C72&gt;7,ROUND(VLOOKUP(T72,PCharts!$M$3:$N$133,2,FALSE)*AA72,0)*PFormulas!$B$9,ROUND(VLOOKUP(T72,PCharts!$M$3:$N$133,2,FALSE)*AA72,0)),0)</f>
        <v>59</v>
      </c>
      <c r="AM72" s="30">
        <f>ROUND(IF(C72&gt;7,ROUND((PFormulas!$F$30*Z72)+(PFormulas!$F$31*AB72)+(PFormulas!$F$32*AI72),0)*PFormulas!$B$13,ROUND((PFormulas!$F$30*Z72)+(PFormulas!$F$31*AB72)+(PFormulas!$F$32*AI72),0)+PFormulas!$B$14),0)</f>
        <v>54</v>
      </c>
      <c r="AN72" s="30">
        <f>ROUND((PFormulas!$F$46*AL72),0)</f>
        <v>62</v>
      </c>
      <c r="AO72" s="30">
        <f>VLOOKUP(2016-L72,PCharts!$O$3:$P$32,2,FALSE)</f>
        <v>54</v>
      </c>
      <c r="AP72" s="30">
        <f t="shared" si="12"/>
        <v>54</v>
      </c>
      <c r="AQ72" s="30">
        <f t="shared" si="13"/>
        <v>60</v>
      </c>
    </row>
    <row r="73" spans="1:43" x14ac:dyDescent="0.25">
      <c r="A73" s="13" t="s">
        <v>51</v>
      </c>
      <c r="B73" s="13" t="s">
        <v>240</v>
      </c>
      <c r="C73" s="13">
        <v>6</v>
      </c>
      <c r="D73" s="13">
        <v>53</v>
      </c>
      <c r="E73" s="13">
        <v>23</v>
      </c>
      <c r="F73" s="13">
        <v>19</v>
      </c>
      <c r="G73" s="13">
        <f>E73+F73</f>
        <v>42</v>
      </c>
      <c r="H73" s="13">
        <v>15</v>
      </c>
      <c r="I73" s="13"/>
      <c r="J73" s="13"/>
      <c r="K73" s="13"/>
      <c r="L73" s="13">
        <v>1997</v>
      </c>
      <c r="M73" s="13">
        <v>5.5</v>
      </c>
      <c r="N73" s="13">
        <v>73</v>
      </c>
      <c r="O73" s="13">
        <v>186</v>
      </c>
      <c r="P73" s="13" t="s">
        <v>241</v>
      </c>
      <c r="Q73" s="13" t="s">
        <v>242</v>
      </c>
      <c r="R73" s="13">
        <v>0</v>
      </c>
      <c r="S73" s="13">
        <v>0</v>
      </c>
      <c r="T73" s="30">
        <f t="shared" si="7"/>
        <v>0.43</v>
      </c>
      <c r="U73" s="30">
        <f t="shared" si="8"/>
        <v>0.36</v>
      </c>
      <c r="V73" s="30">
        <f t="shared" si="9"/>
        <v>0.28000000000000003</v>
      </c>
      <c r="W73" s="30">
        <f t="shared" si="10"/>
        <v>0.43</v>
      </c>
      <c r="X73" s="30">
        <f>VLOOKUP(N73,[1]PlayerC!$A$3:$B$30,2,FALSE)</f>
        <v>75</v>
      </c>
      <c r="Y73" s="30">
        <f>VLOOKUP(O73,[1]PlayerC!$C$3:$D$133,2,FALSE)</f>
        <v>61</v>
      </c>
      <c r="Z73" s="30">
        <f>VLOOKUP(R73,[2]PCharts!$R$3:$S$2003,2,FALSE)</f>
        <v>0</v>
      </c>
      <c r="AA73" s="30">
        <f>VLOOKUP(A73,PCharts!$T$3:$U$25,2,FALSE)</f>
        <v>0.9</v>
      </c>
      <c r="AB73" s="30">
        <f>ROUND((PFormulas!$F$2*AF73)+(PFormulas!$F$3*(120-AD73)),0)</f>
        <v>50</v>
      </c>
      <c r="AC73" s="30">
        <f>ROUND((PFormulas!$F$7*AF73)+(PFormulas!$F$9*AB73)+(PFormulas!$F$8*AD73),0)</f>
        <v>45</v>
      </c>
      <c r="AD73" s="30">
        <f>VLOOKUP(V73,PCharts!$I$3:$J$651,2,FALSE)</f>
        <v>90</v>
      </c>
      <c r="AE73" s="30">
        <f>ROUND((PFormulas!$B$29*AK73)+(PFormulas!$B$30*AI73)+(PFormulas!$B$31*AL73)+(PFormulas!$B$32*AF73)+PFormulas!$B$33,0)</f>
        <v>77</v>
      </c>
      <c r="AF73" s="30">
        <f t="shared" si="11"/>
        <v>68</v>
      </c>
      <c r="AG73" s="30">
        <f>ROUND((AK73*PFormulas!$F$40)+(AL73*PFormulas!$F$41)+(AH73*PFormulas!$F$42),0)</f>
        <v>73</v>
      </c>
      <c r="AH73" s="30">
        <f>VLOOKUP(D73,PCharts!$G$3:$H$83,2,FALSE)</f>
        <v>93</v>
      </c>
      <c r="AI73" s="30">
        <f>ROUND((AK73*PFormulas!$F$18)+(AL73*PFormulas!$F$17),0)</f>
        <v>59</v>
      </c>
      <c r="AJ73" s="30">
        <f>IF(C73&gt;7,25,IF(C73=1,IF(ROUND((PFormulas!$F$35*AK73)+(PFormulas!$F$36*AF73),0)&lt;50,50,ROUND((PFormulas!$F$35*AK73)+(PFormulas!$F$36*AF73),0)),ROUND((PFormulas!$F$35*AK73)+(PFormulas!$F$36*AF73),0)))</f>
        <v>53</v>
      </c>
      <c r="AK73" s="30">
        <f>ROUND(IF(C73&gt;7,ROUND(VLOOKUP(U73,PCharts!$K$3:$L$153,2,FALSE)*AA73,0)*PFormulas!$B$8,ROUND(VLOOKUP(U73,PCharts!$K$3:$L$153,2,FALSE)*AA73,0)),0)</f>
        <v>48</v>
      </c>
      <c r="AL73" s="30">
        <f>ROUND(IF(C73&gt;7,ROUND(VLOOKUP(T73,PCharts!$M$3:$N$133,2,FALSE)*AA73,0)*PFormulas!$B$9,ROUND(VLOOKUP(T73,PCharts!$M$3:$N$133,2,FALSE)*AA73,0)),0)</f>
        <v>59</v>
      </c>
      <c r="AM73" s="30">
        <f>ROUND(IF(C73&gt;7,ROUND((PFormulas!$F$30*Z73)+(PFormulas!$F$31*AB73)+(PFormulas!$F$32*AI73),0)*PFormulas!$B$13,ROUND((PFormulas!$F$30*Z73)+(PFormulas!$F$31*AB73)+(PFormulas!$F$32*AI73),0)+PFormulas!$B$14),0)</f>
        <v>49</v>
      </c>
      <c r="AN73" s="30">
        <f>ROUND((PFormulas!$F$46*AL73),0)</f>
        <v>62</v>
      </c>
      <c r="AO73" s="30">
        <f>VLOOKUP(2016-L73,PCharts!$O$3:$P$32,2,FALSE)</f>
        <v>46</v>
      </c>
      <c r="AP73" s="30">
        <f t="shared" si="12"/>
        <v>46</v>
      </c>
      <c r="AQ73" s="30">
        <f t="shared" si="13"/>
        <v>56</v>
      </c>
    </row>
    <row r="74" spans="1:43" x14ac:dyDescent="0.25">
      <c r="A74" s="13" t="s">
        <v>51</v>
      </c>
      <c r="B74" s="13" t="s">
        <v>243</v>
      </c>
      <c r="C74" s="13">
        <v>1</v>
      </c>
      <c r="D74" s="13">
        <v>60</v>
      </c>
      <c r="E74" s="13">
        <v>25</v>
      </c>
      <c r="F74" s="13">
        <v>20</v>
      </c>
      <c r="G74" s="13">
        <f>E74+F74</f>
        <v>45</v>
      </c>
      <c r="H74" s="13">
        <v>60</v>
      </c>
      <c r="I74" s="13"/>
      <c r="J74" s="13"/>
      <c r="K74" s="13"/>
      <c r="L74" s="13">
        <v>1995</v>
      </c>
      <c r="M74" s="13">
        <v>5.5</v>
      </c>
      <c r="N74" s="13">
        <v>75</v>
      </c>
      <c r="O74" s="13">
        <v>205</v>
      </c>
      <c r="P74" s="13" t="s">
        <v>244</v>
      </c>
      <c r="Q74" s="13" t="s">
        <v>245</v>
      </c>
      <c r="R74" s="13">
        <v>0</v>
      </c>
      <c r="S74" s="13">
        <v>0</v>
      </c>
      <c r="T74" s="30">
        <f t="shared" si="7"/>
        <v>0.42</v>
      </c>
      <c r="U74" s="30">
        <f t="shared" si="8"/>
        <v>0.33</v>
      </c>
      <c r="V74" s="30">
        <f t="shared" si="9"/>
        <v>1</v>
      </c>
      <c r="W74" s="30">
        <f t="shared" si="10"/>
        <v>0.42</v>
      </c>
      <c r="X74" s="30">
        <f>VLOOKUP(N74,[1]PlayerC!$A$3:$B$30,2,FALSE)</f>
        <v>79</v>
      </c>
      <c r="Y74" s="30">
        <f>VLOOKUP(O74,[1]PlayerC!$C$3:$D$133,2,FALSE)</f>
        <v>73</v>
      </c>
      <c r="Z74" s="30">
        <f>VLOOKUP(R74,[2]PCharts!$R$3:$S$2003,2,FALSE)</f>
        <v>0</v>
      </c>
      <c r="AA74" s="30">
        <f>VLOOKUP(A74,PCharts!$T$3:$U$25,2,FALSE)</f>
        <v>0.9</v>
      </c>
      <c r="AB74" s="30">
        <f>ROUND((PFormulas!$F$2*AF74)+(PFormulas!$F$3*(120-AD74)),0)</f>
        <v>60</v>
      </c>
      <c r="AC74" s="30">
        <f>ROUND((PFormulas!$F$7*AF74)+(PFormulas!$F$9*AB74)+(PFormulas!$F$8*AD74),0)</f>
        <v>57</v>
      </c>
      <c r="AD74" s="30">
        <f>VLOOKUP(V74,PCharts!$I$3:$J$651,2,FALSE)</f>
        <v>72</v>
      </c>
      <c r="AE74" s="30">
        <f>ROUND((PFormulas!$B$29*AK74)+(PFormulas!$B$30*AI74)+(PFormulas!$B$31*AL74)+(PFormulas!$B$32*AF74)+PFormulas!$B$33,0)</f>
        <v>75</v>
      </c>
      <c r="AF74" s="30">
        <f t="shared" si="11"/>
        <v>76</v>
      </c>
      <c r="AG74" s="30">
        <f>ROUND((AK74*PFormulas!$F$40)+(AL74*PFormulas!$F$41)+(AH74*PFormulas!$F$42),0)</f>
        <v>75</v>
      </c>
      <c r="AH74" s="30">
        <f>VLOOKUP(D74,PCharts!$G$3:$H$83,2,FALSE)</f>
        <v>95</v>
      </c>
      <c r="AI74" s="30">
        <f>ROUND((AK74*PFormulas!$F$18)+(AL74*PFormulas!$F$17),0)</f>
        <v>61</v>
      </c>
      <c r="AJ74" s="30">
        <f>IF(C74&gt;7,25,IF(C74=1,IF(ROUND((PFormulas!$F$35*AK74)+(PFormulas!$F$36*AF74),0)&lt;50,50,ROUND((PFormulas!$F$35*AK74)+(PFormulas!$F$36*AF74),0)),ROUND((PFormulas!$F$35*AK74)+(PFormulas!$F$36*AF74),0)))</f>
        <v>57</v>
      </c>
      <c r="AK74" s="30">
        <f>ROUND(IF(C74&gt;7,ROUND(VLOOKUP(U74,PCharts!$K$3:$L$153,2,FALSE)*AA74,0)*PFormulas!$B$8,ROUND(VLOOKUP(U74,PCharts!$K$3:$L$153,2,FALSE)*AA74,0)),0)</f>
        <v>51</v>
      </c>
      <c r="AL74" s="30">
        <f>ROUND(IF(C74&gt;7,ROUND(VLOOKUP(T74,PCharts!$M$3:$N$133,2,FALSE)*AA74,0)*PFormulas!$B$9,ROUND(VLOOKUP(T74,PCharts!$M$3:$N$133,2,FALSE)*AA74,0)),0)</f>
        <v>59</v>
      </c>
      <c r="AM74" s="30">
        <f>ROUND(IF(C74&gt;7,ROUND((PFormulas!$F$30*Z74)+(PFormulas!$F$31*AB74)+(PFormulas!$F$32*AI74),0)*PFormulas!$B$13,ROUND((PFormulas!$F$30*Z74)+(PFormulas!$F$31*AB74)+(PFormulas!$F$32*AI74),0)+PFormulas!$B$14),0)</f>
        <v>55</v>
      </c>
      <c r="AN74" s="30">
        <f>ROUND((PFormulas!$F$46*AL74),0)</f>
        <v>62</v>
      </c>
      <c r="AO74" s="30">
        <f>VLOOKUP(2016-L74,PCharts!$O$3:$P$32,2,FALSE)</f>
        <v>54</v>
      </c>
      <c r="AP74" s="30">
        <f t="shared" si="12"/>
        <v>54</v>
      </c>
      <c r="AQ74" s="30">
        <f t="shared" si="13"/>
        <v>59</v>
      </c>
    </row>
    <row r="75" spans="1:43" x14ac:dyDescent="0.25">
      <c r="A75" s="13" t="s">
        <v>95</v>
      </c>
      <c r="B75" s="13" t="s">
        <v>246</v>
      </c>
      <c r="C75" s="13">
        <v>6</v>
      </c>
      <c r="D75" s="13">
        <v>46</v>
      </c>
      <c r="E75" s="13">
        <v>11</v>
      </c>
      <c r="F75" s="13">
        <v>9</v>
      </c>
      <c r="G75" s="13">
        <v>20</v>
      </c>
      <c r="H75" s="13">
        <v>4</v>
      </c>
      <c r="I75" s="13">
        <v>7</v>
      </c>
      <c r="J75" s="13">
        <v>2</v>
      </c>
      <c r="K75" s="13">
        <v>8</v>
      </c>
      <c r="L75" s="13">
        <v>1995</v>
      </c>
      <c r="M75" s="13"/>
      <c r="N75" s="13">
        <v>74</v>
      </c>
      <c r="O75" s="13">
        <v>203</v>
      </c>
      <c r="P75" s="13" t="s">
        <v>247</v>
      </c>
      <c r="Q75" s="13" t="s">
        <v>80</v>
      </c>
      <c r="R75" s="13">
        <v>0</v>
      </c>
      <c r="S75" s="13">
        <v>0</v>
      </c>
      <c r="T75" s="30">
        <f t="shared" si="7"/>
        <v>0.24</v>
      </c>
      <c r="U75" s="30">
        <f t="shared" si="8"/>
        <v>0.2</v>
      </c>
      <c r="V75" s="30">
        <f t="shared" si="9"/>
        <v>0.09</v>
      </c>
      <c r="W75" s="30">
        <f t="shared" si="10"/>
        <v>0.24</v>
      </c>
      <c r="X75" s="30">
        <f>VLOOKUP(N75,[1]PlayerC!$A$3:$B$30,2,FALSE)</f>
        <v>77</v>
      </c>
      <c r="Y75" s="30">
        <f>VLOOKUP(O75,[1]PlayerC!$C$3:$D$133,2,FALSE)</f>
        <v>70</v>
      </c>
      <c r="Z75" s="30">
        <f>VLOOKUP(R75,[2]PCharts!$R$3:$S$2003,2,FALSE)</f>
        <v>0</v>
      </c>
      <c r="AA75" s="30">
        <f>VLOOKUP(A75,PCharts!$T$3:$U$25,2,FALSE)</f>
        <v>1.06</v>
      </c>
      <c r="AB75" s="30">
        <f>ROUND((PFormulas!$F$2*AF75)+(PFormulas!$F$3*(120-AD75)),0)</f>
        <v>52</v>
      </c>
      <c r="AC75" s="30">
        <f>ROUND((PFormulas!$F$7*AF75)+(PFormulas!$F$9*AB75)+(PFormulas!$F$8*AD75),0)</f>
        <v>48</v>
      </c>
      <c r="AD75" s="30">
        <f>VLOOKUP(V75,PCharts!$I$3:$J$651,2,FALSE)</f>
        <v>96</v>
      </c>
      <c r="AE75" s="30">
        <f>ROUND((PFormulas!$B$29*AK75)+(PFormulas!$B$30*AI75)+(PFormulas!$B$31*AL75)+(PFormulas!$B$32*AF75)+PFormulas!$B$33,0)</f>
        <v>76</v>
      </c>
      <c r="AF75" s="30">
        <f t="shared" si="11"/>
        <v>74</v>
      </c>
      <c r="AG75" s="30">
        <f>ROUND((AK75*PFormulas!$F$40)+(AL75*PFormulas!$F$41)+(AH75*PFormulas!$F$42),0)</f>
        <v>71</v>
      </c>
      <c r="AH75" s="30">
        <f>VLOOKUP(D75,PCharts!$G$3:$H$83,2,FALSE)</f>
        <v>86</v>
      </c>
      <c r="AI75" s="30">
        <f>ROUND((AK75*PFormulas!$F$18)+(AL75*PFormulas!$F$17),0)</f>
        <v>61</v>
      </c>
      <c r="AJ75" s="30">
        <f>IF(C75&gt;7,25,IF(C75=1,IF(ROUND((PFormulas!$F$35*AK75)+(PFormulas!$F$36*AF75),0)&lt;50,50,ROUND((PFormulas!$F$35*AK75)+(PFormulas!$F$36*AF75),0)),ROUND((PFormulas!$F$35*AK75)+(PFormulas!$F$36*AF75),0)))</f>
        <v>62</v>
      </c>
      <c r="AK75" s="30">
        <f>ROUND(IF(C75&gt;7,ROUND(VLOOKUP(U75,PCharts!$K$3:$L$153,2,FALSE)*AA75,0)*PFormulas!$B$8,ROUND(VLOOKUP(U75,PCharts!$K$3:$L$153,2,FALSE)*AA75,0)),0)</f>
        <v>58</v>
      </c>
      <c r="AL75" s="30">
        <f>ROUND(IF(C75&gt;7,ROUND(VLOOKUP(T75,PCharts!$M$3:$N$133,2,FALSE)*AA75,0)*PFormulas!$B$9,ROUND(VLOOKUP(T75,PCharts!$M$3:$N$133,2,FALSE)*AA75,0)),0)</f>
        <v>53</v>
      </c>
      <c r="AM75" s="30">
        <f>ROUND(IF(C75&gt;7,ROUND((PFormulas!$F$30*Z75)+(PFormulas!$F$31*AB75)+(PFormulas!$F$32*AI75),0)*PFormulas!$B$13,ROUND((PFormulas!$F$30*Z75)+(PFormulas!$F$31*AB75)+(PFormulas!$F$32*AI75),0)+PFormulas!$B$14),0)</f>
        <v>51</v>
      </c>
      <c r="AN75" s="30">
        <f>ROUND((PFormulas!$F$46*AL75),0)</f>
        <v>56</v>
      </c>
      <c r="AO75" s="30">
        <f>VLOOKUP(2016-L75,PCharts!$O$3:$P$32,2,FALSE)</f>
        <v>54</v>
      </c>
      <c r="AP75" s="30">
        <f t="shared" si="12"/>
        <v>54</v>
      </c>
      <c r="AQ75" s="30">
        <f t="shared" si="13"/>
        <v>58</v>
      </c>
    </row>
    <row r="76" spans="1:43" x14ac:dyDescent="0.25">
      <c r="A76" s="13" t="s">
        <v>130</v>
      </c>
      <c r="B76" s="13" t="s">
        <v>248</v>
      </c>
      <c r="C76" s="13">
        <v>3</v>
      </c>
      <c r="D76" s="13">
        <v>57</v>
      </c>
      <c r="E76" s="13">
        <v>26</v>
      </c>
      <c r="F76" s="13">
        <v>35</v>
      </c>
      <c r="G76" s="13">
        <f>E76+F76</f>
        <v>61</v>
      </c>
      <c r="H76" s="13">
        <v>56</v>
      </c>
      <c r="I76" s="13"/>
      <c r="J76" s="13"/>
      <c r="K76" s="13"/>
      <c r="L76" s="13">
        <v>1997</v>
      </c>
      <c r="M76" s="13">
        <v>8</v>
      </c>
      <c r="N76" s="13">
        <v>74</v>
      </c>
      <c r="O76" s="13">
        <v>194</v>
      </c>
      <c r="P76" s="13" t="s">
        <v>249</v>
      </c>
      <c r="Q76" s="13" t="s">
        <v>250</v>
      </c>
      <c r="R76" s="13">
        <v>0</v>
      </c>
      <c r="S76" s="13">
        <v>0</v>
      </c>
      <c r="T76" s="30">
        <f t="shared" si="7"/>
        <v>0.46</v>
      </c>
      <c r="U76" s="30">
        <f t="shared" si="8"/>
        <v>0.61</v>
      </c>
      <c r="V76" s="30">
        <f t="shared" si="9"/>
        <v>0.98</v>
      </c>
      <c r="W76" s="30">
        <f t="shared" si="10"/>
        <v>0.46</v>
      </c>
      <c r="X76" s="30">
        <f>VLOOKUP(N76,[1]PlayerC!$A$3:$B$30,2,FALSE)</f>
        <v>77</v>
      </c>
      <c r="Y76" s="30">
        <f>VLOOKUP(O76,[1]PlayerC!$C$3:$D$133,2,FALSE)</f>
        <v>64</v>
      </c>
      <c r="Z76" s="30">
        <f>VLOOKUP(R76,[2]PCharts!$R$3:$S$2003,2,FALSE)</f>
        <v>0</v>
      </c>
      <c r="AA76" s="30">
        <f>VLOOKUP(A76,PCharts!$T$3:$U$25,2,FALSE)</f>
        <v>0.87</v>
      </c>
      <c r="AB76" s="30">
        <f>ROUND((PFormulas!$F$2*AF76)+(PFormulas!$F$3*(120-AD76)),0)</f>
        <v>57</v>
      </c>
      <c r="AC76" s="30">
        <f>ROUND((PFormulas!$F$7*AF76)+(PFormulas!$F$9*AB76)+(PFormulas!$F$8*AD76),0)</f>
        <v>52</v>
      </c>
      <c r="AD76" s="30">
        <f>VLOOKUP(V76,PCharts!$I$3:$J$651,2,FALSE)</f>
        <v>73</v>
      </c>
      <c r="AE76" s="30">
        <f>ROUND((PFormulas!$B$29*AK76)+(PFormulas!$B$30*AI76)+(PFormulas!$B$31*AL76)+(PFormulas!$B$32*AF76)+PFormulas!$B$33,0)</f>
        <v>77</v>
      </c>
      <c r="AF76" s="30">
        <f t="shared" si="11"/>
        <v>71</v>
      </c>
      <c r="AG76" s="30">
        <f>ROUND((AK76*PFormulas!$F$40)+(AL76*PFormulas!$F$41)+(AH76*PFormulas!$F$42),0)</f>
        <v>76</v>
      </c>
      <c r="AH76" s="30">
        <f>VLOOKUP(D76,PCharts!$G$3:$H$83,2,FALSE)</f>
        <v>95</v>
      </c>
      <c r="AI76" s="30">
        <f>ROUND((AK76*PFormulas!$F$18)+(AL76*PFormulas!$F$17),0)</f>
        <v>63</v>
      </c>
      <c r="AJ76" s="30">
        <f>IF(C76&gt;7,25,IF(C76=1,IF(ROUND((PFormulas!$F$35*AK76)+(PFormulas!$F$36*AF76),0)&lt;50,50,ROUND((PFormulas!$F$35*AK76)+(PFormulas!$F$36*AF76),0)),ROUND((PFormulas!$F$35*AK76)+(PFormulas!$F$36*AF76),0)))</f>
        <v>58</v>
      </c>
      <c r="AK76" s="30">
        <f>ROUND(IF(C76&gt;7,ROUND(VLOOKUP(U76,PCharts!$K$3:$L$153,2,FALSE)*AA76,0)*PFormulas!$B$8,ROUND(VLOOKUP(U76,PCharts!$K$3:$L$153,2,FALSE)*AA76,0)),0)</f>
        <v>54</v>
      </c>
      <c r="AL76" s="30">
        <f>ROUND(IF(C76&gt;7,ROUND(VLOOKUP(T76,PCharts!$M$3:$N$133,2,FALSE)*AA76,0)*PFormulas!$B$9,ROUND(VLOOKUP(T76,PCharts!$M$3:$N$133,2,FALSE)*AA76,0)),0)</f>
        <v>60</v>
      </c>
      <c r="AM76" s="30">
        <f>ROUND(IF(C76&gt;7,ROUND((PFormulas!$F$30*Z76)+(PFormulas!$F$31*AB76)+(PFormulas!$F$32*AI76),0)*PFormulas!$B$13,ROUND((PFormulas!$F$30*Z76)+(PFormulas!$F$31*AB76)+(PFormulas!$F$32*AI76),0)+PFormulas!$B$14),0)</f>
        <v>54</v>
      </c>
      <c r="AN76" s="30">
        <f>ROUND((PFormulas!$F$46*AL76),0)</f>
        <v>63</v>
      </c>
      <c r="AO76" s="30">
        <f>VLOOKUP(2016-L76,PCharts!$O$3:$P$32,2,FALSE)</f>
        <v>46</v>
      </c>
      <c r="AP76" s="30">
        <f t="shared" si="12"/>
        <v>46</v>
      </c>
      <c r="AQ76" s="30">
        <f t="shared" si="13"/>
        <v>60</v>
      </c>
    </row>
    <row r="77" spans="1:43" x14ac:dyDescent="0.25">
      <c r="A77" s="13" t="s">
        <v>51</v>
      </c>
      <c r="B77" s="13" t="s">
        <v>251</v>
      </c>
      <c r="C77" s="13">
        <v>2</v>
      </c>
      <c r="D77" s="13">
        <v>66</v>
      </c>
      <c r="E77" s="13">
        <v>27</v>
      </c>
      <c r="F77" s="13">
        <v>29</v>
      </c>
      <c r="G77" s="13">
        <f>E77+F77</f>
        <v>56</v>
      </c>
      <c r="H77" s="13">
        <v>74</v>
      </c>
      <c r="I77" s="13"/>
      <c r="J77" s="13"/>
      <c r="K77" s="13"/>
      <c r="L77" s="13">
        <v>1996</v>
      </c>
      <c r="M77" s="13">
        <v>5.5</v>
      </c>
      <c r="N77" s="13">
        <v>72</v>
      </c>
      <c r="O77" s="13">
        <v>183</v>
      </c>
      <c r="P77" s="13" t="s">
        <v>252</v>
      </c>
      <c r="Q77" s="13" t="s">
        <v>253</v>
      </c>
      <c r="R77" s="13">
        <v>0</v>
      </c>
      <c r="S77" s="13">
        <v>0</v>
      </c>
      <c r="T77" s="30">
        <f t="shared" si="7"/>
        <v>0.41</v>
      </c>
      <c r="U77" s="30">
        <f t="shared" si="8"/>
        <v>0.44</v>
      </c>
      <c r="V77" s="30">
        <f t="shared" si="9"/>
        <v>1.1200000000000001</v>
      </c>
      <c r="W77" s="30">
        <f t="shared" si="10"/>
        <v>0.41</v>
      </c>
      <c r="X77" s="30">
        <f>VLOOKUP(N77,[1]PlayerC!$A$3:$B$30,2,FALSE)</f>
        <v>73</v>
      </c>
      <c r="Y77" s="30">
        <f>VLOOKUP(O77,[1]PlayerC!$C$3:$D$133,2,FALSE)</f>
        <v>58</v>
      </c>
      <c r="Z77" s="30">
        <f>VLOOKUP(R77,[2]PCharts!$R$3:$S$2003,2,FALSE)</f>
        <v>0</v>
      </c>
      <c r="AA77" s="30">
        <f>VLOOKUP(A77,PCharts!$T$3:$U$25,2,FALSE)</f>
        <v>0.9</v>
      </c>
      <c r="AB77" s="30">
        <f>ROUND((PFormulas!$F$2*AF77)+(PFormulas!$F$3*(120-AD77)),0)</f>
        <v>55</v>
      </c>
      <c r="AC77" s="30">
        <f>ROUND((PFormulas!$F$7*AF77)+(PFormulas!$F$9*AB77)+(PFormulas!$F$8*AD77),0)</f>
        <v>49</v>
      </c>
      <c r="AD77" s="30">
        <f>VLOOKUP(V77,PCharts!$I$3:$J$651,2,FALSE)</f>
        <v>69</v>
      </c>
      <c r="AE77" s="30">
        <f>ROUND((PFormulas!$B$29*AK77)+(PFormulas!$B$30*AI77)+(PFormulas!$B$31*AL77)+(PFormulas!$B$32*AF77)+PFormulas!$B$33,0)</f>
        <v>77</v>
      </c>
      <c r="AF77" s="30">
        <f t="shared" si="11"/>
        <v>66</v>
      </c>
      <c r="AG77" s="30">
        <f>ROUND((AK77*PFormulas!$F$40)+(AL77*PFormulas!$F$41)+(AH77*PFormulas!$F$42),0)</f>
        <v>75</v>
      </c>
      <c r="AH77" s="30">
        <f>VLOOKUP(D77,PCharts!$G$3:$H$83,2,FALSE)</f>
        <v>95</v>
      </c>
      <c r="AI77" s="30">
        <f>ROUND((AK77*PFormulas!$F$18)+(AL77*PFormulas!$F$17),0)</f>
        <v>59</v>
      </c>
      <c r="AJ77" s="30">
        <f>IF(C77&gt;7,25,IF(C77=1,IF(ROUND((PFormulas!$F$35*AK77)+(PFormulas!$F$36*AF77),0)&lt;50,50,ROUND((PFormulas!$F$35*AK77)+(PFormulas!$F$36*AF77),0)),ROUND((PFormulas!$F$35*AK77)+(PFormulas!$F$36*AF77),0)))</f>
        <v>54</v>
      </c>
      <c r="AK77" s="30">
        <f>ROUND(IF(C77&gt;7,ROUND(VLOOKUP(U77,PCharts!$K$3:$L$153,2,FALSE)*AA77,0)*PFormulas!$B$8,ROUND(VLOOKUP(U77,PCharts!$K$3:$L$153,2,FALSE)*AA77,0)),0)</f>
        <v>50</v>
      </c>
      <c r="AL77" s="30">
        <f>ROUND(IF(C77&gt;7,ROUND(VLOOKUP(T77,PCharts!$M$3:$N$133,2,FALSE)*AA77,0)*PFormulas!$B$9,ROUND(VLOOKUP(T77,PCharts!$M$3:$N$133,2,FALSE)*AA77,0)),0)</f>
        <v>58</v>
      </c>
      <c r="AM77" s="30">
        <f>ROUND(IF(C77&gt;7,ROUND((PFormulas!$F$30*Z77)+(PFormulas!$F$31*AB77)+(PFormulas!$F$32*AI77),0)*PFormulas!$B$13,ROUND((PFormulas!$F$30*Z77)+(PFormulas!$F$31*AB77)+(PFormulas!$F$32*AI77),0)+PFormulas!$B$14),0)</f>
        <v>52</v>
      </c>
      <c r="AN77" s="30">
        <f>ROUND((PFormulas!$F$46*AL77),0)</f>
        <v>61</v>
      </c>
      <c r="AO77" s="30">
        <f>VLOOKUP(2016-L77,PCharts!$O$3:$P$32,2,FALSE)</f>
        <v>50</v>
      </c>
      <c r="AP77" s="30">
        <f t="shared" si="12"/>
        <v>50</v>
      </c>
      <c r="AQ77" s="30">
        <f t="shared" si="13"/>
        <v>57</v>
      </c>
    </row>
    <row r="78" spans="1:43" x14ac:dyDescent="0.25">
      <c r="A78" s="13" t="s">
        <v>43</v>
      </c>
      <c r="B78" s="13" t="s">
        <v>254</v>
      </c>
      <c r="C78" s="13">
        <v>2</v>
      </c>
      <c r="D78" s="13">
        <v>25</v>
      </c>
      <c r="E78" s="13">
        <v>7</v>
      </c>
      <c r="F78" s="13">
        <v>5</v>
      </c>
      <c r="G78" s="13">
        <v>12</v>
      </c>
      <c r="H78" s="13">
        <v>16</v>
      </c>
      <c r="I78" s="13">
        <v>8</v>
      </c>
      <c r="J78" s="13">
        <v>25</v>
      </c>
      <c r="K78" s="13">
        <v>5</v>
      </c>
      <c r="L78" s="13">
        <v>1997</v>
      </c>
      <c r="M78" s="13"/>
      <c r="N78" s="13">
        <v>68</v>
      </c>
      <c r="O78" s="13">
        <v>161</v>
      </c>
      <c r="P78" s="13" t="s">
        <v>45</v>
      </c>
      <c r="Q78" s="13" t="s">
        <v>255</v>
      </c>
      <c r="R78" s="13">
        <v>0</v>
      </c>
      <c r="S78" s="13">
        <v>0</v>
      </c>
      <c r="T78" s="30">
        <f t="shared" si="7"/>
        <v>0.28000000000000003</v>
      </c>
      <c r="U78" s="30">
        <f t="shared" si="8"/>
        <v>0.2</v>
      </c>
      <c r="V78" s="30">
        <f t="shared" si="9"/>
        <v>0.64</v>
      </c>
      <c r="W78" s="30">
        <f t="shared" si="10"/>
        <v>0.28000000000000003</v>
      </c>
      <c r="X78" s="30">
        <f>VLOOKUP(N78,[1]PlayerC!$A$3:$B$30,2,FALSE)</f>
        <v>65</v>
      </c>
      <c r="Y78" s="30">
        <f>VLOOKUP(O78,[1]PlayerC!$C$3:$D$133,2,FALSE)</f>
        <v>46</v>
      </c>
      <c r="Z78" s="30">
        <f>VLOOKUP(R78,[2]PCharts!$R$3:$S$2003,2,FALSE)</f>
        <v>0</v>
      </c>
      <c r="AA78" s="30">
        <f>VLOOKUP(A78,PCharts!$T$3:$U$25,2,FALSE)</f>
        <v>1.05</v>
      </c>
      <c r="AB78" s="30">
        <f>ROUND((PFormulas!$F$2*AF78)+(PFormulas!$F$3*(120-AD78)),0)</f>
        <v>45</v>
      </c>
      <c r="AC78" s="30">
        <f>ROUND((PFormulas!$F$7*AF78)+(PFormulas!$F$9*AB78)+(PFormulas!$F$8*AD78),0)</f>
        <v>37</v>
      </c>
      <c r="AD78" s="30">
        <f>VLOOKUP(V78,PCharts!$I$3:$J$651,2,FALSE)</f>
        <v>81</v>
      </c>
      <c r="AE78" s="30">
        <f>ROUND((PFormulas!$B$29*AK78)+(PFormulas!$B$30*AI78)+(PFormulas!$B$31*AL78)+(PFormulas!$B$32*AF78)+PFormulas!$B$33,0)</f>
        <v>81</v>
      </c>
      <c r="AF78" s="30">
        <f t="shared" si="11"/>
        <v>56</v>
      </c>
      <c r="AG78" s="30">
        <f>ROUND((AK78*PFormulas!$F$40)+(AL78*PFormulas!$F$41)+(AH78*PFormulas!$F$42),0)</f>
        <v>61</v>
      </c>
      <c r="AH78" s="30">
        <f>VLOOKUP(D78,PCharts!$G$3:$H$83,2,FALSE)</f>
        <v>65</v>
      </c>
      <c r="AI78" s="30">
        <f>ROUND((AK78*PFormulas!$F$18)+(AL78*PFormulas!$F$17),0)</f>
        <v>62</v>
      </c>
      <c r="AJ78" s="30">
        <f>IF(C78&gt;7,25,IF(C78=1,IF(ROUND((PFormulas!$F$35*AK78)+(PFormulas!$F$36*AF78),0)&lt;50,50,ROUND((PFormulas!$F$35*AK78)+(PFormulas!$F$36*AF78),0)),ROUND((PFormulas!$F$35*AK78)+(PFormulas!$F$36*AF78),0)))</f>
        <v>58</v>
      </c>
      <c r="AK78" s="30">
        <f>ROUND(IF(C78&gt;7,ROUND(VLOOKUP(U78,PCharts!$K$3:$L$153,2,FALSE)*AA78,0)*PFormulas!$B$8,ROUND(VLOOKUP(U78,PCharts!$K$3:$L$153,2,FALSE)*AA78,0)),0)</f>
        <v>58</v>
      </c>
      <c r="AL78" s="30">
        <f>ROUND(IF(C78&gt;7,ROUND(VLOOKUP(T78,PCharts!$M$3:$N$133,2,FALSE)*AA78,0)*PFormulas!$B$9,ROUND(VLOOKUP(T78,PCharts!$M$3:$N$133,2,FALSE)*AA78,0)),0)</f>
        <v>55</v>
      </c>
      <c r="AM78" s="30">
        <f>ROUND(IF(C78&gt;7,ROUND((PFormulas!$F$30*Z78)+(PFormulas!$F$31*AB78)+(PFormulas!$F$32*AI78),0)*PFormulas!$B$13,ROUND((PFormulas!$F$30*Z78)+(PFormulas!$F$31*AB78)+(PFormulas!$F$32*AI78),0)+PFormulas!$B$14),0)</f>
        <v>47</v>
      </c>
      <c r="AN78" s="30">
        <f>ROUND((PFormulas!$F$46*AL78),0)</f>
        <v>58</v>
      </c>
      <c r="AO78" s="30">
        <f>VLOOKUP(2016-L78,PCharts!$O$3:$P$32,2,FALSE)</f>
        <v>46</v>
      </c>
      <c r="AP78" s="30">
        <f t="shared" si="12"/>
        <v>46</v>
      </c>
      <c r="AQ78" s="30">
        <f t="shared" si="13"/>
        <v>57</v>
      </c>
    </row>
    <row r="79" spans="1:43" x14ac:dyDescent="0.25">
      <c r="A79" s="13" t="s">
        <v>47</v>
      </c>
      <c r="B79" s="13" t="s">
        <v>256</v>
      </c>
      <c r="C79" s="13">
        <v>5</v>
      </c>
      <c r="D79" s="13">
        <v>48</v>
      </c>
      <c r="E79" s="13">
        <v>14</v>
      </c>
      <c r="F79" s="13">
        <v>13</v>
      </c>
      <c r="G79" s="13">
        <v>27</v>
      </c>
      <c r="H79" s="13">
        <v>12</v>
      </c>
      <c r="I79" s="13">
        <v>3</v>
      </c>
      <c r="J79" s="13">
        <v>23</v>
      </c>
      <c r="K79" s="13">
        <v>6</v>
      </c>
      <c r="L79" s="13">
        <v>1996</v>
      </c>
      <c r="M79" s="13"/>
      <c r="N79" s="13">
        <v>74</v>
      </c>
      <c r="O79" s="13">
        <v>190</v>
      </c>
      <c r="P79" s="13" t="s">
        <v>49</v>
      </c>
      <c r="Q79" s="13" t="s">
        <v>257</v>
      </c>
      <c r="R79" s="13">
        <v>0</v>
      </c>
      <c r="S79" s="13">
        <v>0</v>
      </c>
      <c r="T79" s="30">
        <f t="shared" si="7"/>
        <v>0.28999999999999998</v>
      </c>
      <c r="U79" s="30">
        <f t="shared" si="8"/>
        <v>0.27</v>
      </c>
      <c r="V79" s="30">
        <f t="shared" si="9"/>
        <v>0.25</v>
      </c>
      <c r="W79" s="30">
        <f t="shared" si="10"/>
        <v>0.28999999999999998</v>
      </c>
      <c r="X79" s="30">
        <f>VLOOKUP(N79,[1]PlayerC!$A$3:$B$30,2,FALSE)</f>
        <v>77</v>
      </c>
      <c r="Y79" s="30">
        <f>VLOOKUP(O79,[1]PlayerC!$C$3:$D$133,2,FALSE)</f>
        <v>64</v>
      </c>
      <c r="Z79" s="30">
        <f>VLOOKUP(R79,[2]PCharts!$R$3:$S$2003,2,FALSE)</f>
        <v>0</v>
      </c>
      <c r="AA79" s="30">
        <f>VLOOKUP(A79,PCharts!$T$3:$U$25,2,FALSE)</f>
        <v>1.07</v>
      </c>
      <c r="AB79" s="30">
        <f>ROUND((PFormulas!$F$2*AF79)+(PFormulas!$F$3*(120-AD79)),0)</f>
        <v>51</v>
      </c>
      <c r="AC79" s="30">
        <f>ROUND((PFormulas!$F$7*AF79)+(PFormulas!$F$9*AB79)+(PFormulas!$F$8*AD79),0)</f>
        <v>47</v>
      </c>
      <c r="AD79" s="30">
        <f>VLOOKUP(V79,PCharts!$I$3:$J$651,2,FALSE)</f>
        <v>91</v>
      </c>
      <c r="AE79" s="30">
        <f>ROUND((PFormulas!$B$29*AK79)+(PFormulas!$B$30*AI79)+(PFormulas!$B$31*AL79)+(PFormulas!$B$32*AF79)+PFormulas!$B$33,0)</f>
        <v>77</v>
      </c>
      <c r="AF79" s="30">
        <f t="shared" si="11"/>
        <v>71</v>
      </c>
      <c r="AG79" s="30">
        <f>ROUND((AK79*PFormulas!$F$40)+(AL79*PFormulas!$F$41)+(AH79*PFormulas!$F$42),0)</f>
        <v>73</v>
      </c>
      <c r="AH79" s="30">
        <f>VLOOKUP(D79,PCharts!$G$3:$H$83,2,FALSE)</f>
        <v>88</v>
      </c>
      <c r="AI79" s="30">
        <f>ROUND((AK79*PFormulas!$F$18)+(AL79*PFormulas!$F$17),0)</f>
        <v>64</v>
      </c>
      <c r="AJ79" s="30">
        <f>IF(C79&gt;7,25,IF(C79=1,IF(ROUND((PFormulas!$F$35*AK79)+(PFormulas!$F$36*AF79),0)&lt;50,50,ROUND((PFormulas!$F$35*AK79)+(PFormulas!$F$36*AF79),0)),ROUND((PFormulas!$F$35*AK79)+(PFormulas!$F$36*AF79),0)))</f>
        <v>63</v>
      </c>
      <c r="AK79" s="30">
        <f>ROUND(IF(C79&gt;7,ROUND(VLOOKUP(U79,PCharts!$K$3:$L$153,2,FALSE)*AA79,0)*PFormulas!$B$8,ROUND(VLOOKUP(U79,PCharts!$K$3:$L$153,2,FALSE)*AA79,0)),0)</f>
        <v>60</v>
      </c>
      <c r="AL79" s="30">
        <f>ROUND(IF(C79&gt;7,ROUND(VLOOKUP(T79,PCharts!$M$3:$N$133,2,FALSE)*AA79,0)*PFormulas!$B$9,ROUND(VLOOKUP(T79,PCharts!$M$3:$N$133,2,FALSE)*AA79,0)),0)</f>
        <v>56</v>
      </c>
      <c r="AM79" s="30">
        <f>ROUND(IF(C79&gt;7,ROUND((PFormulas!$F$30*Z79)+(PFormulas!$F$31*AB79)+(PFormulas!$F$32*AI79),0)*PFormulas!$B$13,ROUND((PFormulas!$F$30*Z79)+(PFormulas!$F$31*AB79)+(PFormulas!$F$32*AI79),0)+PFormulas!$B$14),0)</f>
        <v>51</v>
      </c>
      <c r="AN79" s="30">
        <f>ROUND((PFormulas!$F$46*AL79),0)</f>
        <v>59</v>
      </c>
      <c r="AO79" s="30">
        <f>VLOOKUP(2016-L79,PCharts!$O$3:$P$32,2,FALSE)</f>
        <v>50</v>
      </c>
      <c r="AP79" s="30">
        <f t="shared" si="12"/>
        <v>50</v>
      </c>
      <c r="AQ79" s="30">
        <f t="shared" si="13"/>
        <v>59</v>
      </c>
    </row>
    <row r="80" spans="1:43" x14ac:dyDescent="0.25">
      <c r="A80" s="13" t="s">
        <v>74</v>
      </c>
      <c r="B80" s="13" t="s">
        <v>258</v>
      </c>
      <c r="C80" s="13">
        <v>7</v>
      </c>
      <c r="D80" s="13">
        <v>50</v>
      </c>
      <c r="E80" s="13">
        <v>18</v>
      </c>
      <c r="F80" s="13">
        <v>10</v>
      </c>
      <c r="G80" s="13">
        <v>28</v>
      </c>
      <c r="H80" s="13">
        <v>40</v>
      </c>
      <c r="I80" s="13">
        <v>1</v>
      </c>
      <c r="J80" s="13">
        <v>12</v>
      </c>
      <c r="K80" s="13">
        <v>8</v>
      </c>
      <c r="L80" s="13">
        <v>1995</v>
      </c>
      <c r="M80" s="13"/>
      <c r="N80" s="13">
        <v>69</v>
      </c>
      <c r="O80" s="13">
        <v>159</v>
      </c>
      <c r="P80" s="13" t="s">
        <v>76</v>
      </c>
      <c r="Q80" s="13" t="s">
        <v>259</v>
      </c>
      <c r="R80" s="13">
        <v>0</v>
      </c>
      <c r="S80" s="13">
        <v>0</v>
      </c>
      <c r="T80" s="30">
        <f t="shared" si="7"/>
        <v>0.36</v>
      </c>
      <c r="U80" s="30">
        <f t="shared" si="8"/>
        <v>0.2</v>
      </c>
      <c r="V80" s="30">
        <f t="shared" si="9"/>
        <v>0.8</v>
      </c>
      <c r="W80" s="30">
        <f t="shared" si="10"/>
        <v>0.36</v>
      </c>
      <c r="X80" s="30">
        <f>VLOOKUP(N80,[1]PlayerC!$A$3:$B$30,2,FALSE)</f>
        <v>67</v>
      </c>
      <c r="Y80" s="30">
        <f>VLOOKUP(O80,[1]PlayerC!$C$3:$D$133,2,FALSE)</f>
        <v>43</v>
      </c>
      <c r="Z80" s="30">
        <f>VLOOKUP(R80,[2]PCharts!$R$3:$S$2003,2,FALSE)</f>
        <v>0</v>
      </c>
      <c r="AA80" s="30">
        <f>VLOOKUP(A80,PCharts!$T$3:$U$25,2,FALSE)</f>
        <v>0.95</v>
      </c>
      <c r="AB80" s="30">
        <f>ROUND((PFormulas!$F$2*AF80)+(PFormulas!$F$3*(120-AD80)),0)</f>
        <v>46</v>
      </c>
      <c r="AC80" s="30">
        <f>ROUND((PFormulas!$F$7*AF80)+(PFormulas!$F$9*AB80)+(PFormulas!$F$8*AD80),0)</f>
        <v>37</v>
      </c>
      <c r="AD80" s="30">
        <f>VLOOKUP(V80,PCharts!$I$3:$J$651,2,FALSE)</f>
        <v>77</v>
      </c>
      <c r="AE80" s="30">
        <f>ROUND((PFormulas!$B$29*AK80)+(PFormulas!$B$30*AI80)+(PFormulas!$B$31*AL80)+(PFormulas!$B$32*AF80)+PFormulas!$B$33,0)</f>
        <v>80</v>
      </c>
      <c r="AF80" s="30">
        <f t="shared" si="11"/>
        <v>55</v>
      </c>
      <c r="AG80" s="30">
        <f>ROUND((AK80*PFormulas!$F$40)+(AL80*PFormulas!$F$41)+(AH80*PFormulas!$F$42),0)</f>
        <v>72</v>
      </c>
      <c r="AH80" s="30">
        <f>VLOOKUP(D80,PCharts!$G$3:$H$83,2,FALSE)</f>
        <v>90</v>
      </c>
      <c r="AI80" s="30">
        <f>ROUND((AK80*PFormulas!$F$18)+(AL80*PFormulas!$F$17),0)</f>
        <v>59</v>
      </c>
      <c r="AJ80" s="30">
        <f>IF(C80&gt;7,25,IF(C80=1,IF(ROUND((PFormulas!$F$35*AK80)+(PFormulas!$F$36*AF80),0)&lt;50,50,ROUND((PFormulas!$F$35*AK80)+(PFormulas!$F$36*AF80),0)),ROUND((PFormulas!$F$35*AK80)+(PFormulas!$F$36*AF80),0)))</f>
        <v>53</v>
      </c>
      <c r="AK80" s="30">
        <f>ROUND(IF(C80&gt;7,ROUND(VLOOKUP(U80,PCharts!$K$3:$L$153,2,FALSE)*AA80,0)*PFormulas!$B$8,ROUND(VLOOKUP(U80,PCharts!$K$3:$L$153,2,FALSE)*AA80,0)),0)</f>
        <v>52</v>
      </c>
      <c r="AL80" s="30">
        <f>ROUND(IF(C80&gt;7,ROUND(VLOOKUP(T80,PCharts!$M$3:$N$133,2,FALSE)*AA80,0)*PFormulas!$B$9,ROUND(VLOOKUP(T80,PCharts!$M$3:$N$133,2,FALSE)*AA80,0)),0)</f>
        <v>56</v>
      </c>
      <c r="AM80" s="30">
        <f>ROUND(IF(C80&gt;7,ROUND((PFormulas!$F$30*Z80)+(PFormulas!$F$31*AB80)+(PFormulas!$F$32*AI80),0)*PFormulas!$B$13,ROUND((PFormulas!$F$30*Z80)+(PFormulas!$F$31*AB80)+(PFormulas!$F$32*AI80),0)+PFormulas!$B$14),0)</f>
        <v>46</v>
      </c>
      <c r="AN80" s="30">
        <f>ROUND((PFormulas!$F$46*AL80),0)</f>
        <v>59</v>
      </c>
      <c r="AO80" s="30">
        <f>VLOOKUP(2016-L80,PCharts!$O$3:$P$32,2,FALSE)</f>
        <v>54</v>
      </c>
      <c r="AP80" s="30">
        <f t="shared" si="12"/>
        <v>54</v>
      </c>
      <c r="AQ80" s="30">
        <f t="shared" si="13"/>
        <v>55</v>
      </c>
    </row>
    <row r="81" spans="1:43" x14ac:dyDescent="0.25">
      <c r="A81" s="13" t="s">
        <v>47</v>
      </c>
      <c r="B81" s="13" t="s">
        <v>260</v>
      </c>
      <c r="C81" s="13">
        <v>4</v>
      </c>
      <c r="D81" s="13">
        <v>58</v>
      </c>
      <c r="E81" s="13">
        <v>16</v>
      </c>
      <c r="F81" s="13">
        <v>17</v>
      </c>
      <c r="G81" s="13">
        <v>33</v>
      </c>
      <c r="H81" s="13">
        <v>6</v>
      </c>
      <c r="I81" s="13">
        <v>13</v>
      </c>
      <c r="J81" s="13">
        <v>17</v>
      </c>
      <c r="K81" s="13">
        <v>6</v>
      </c>
      <c r="L81" s="13">
        <v>1995</v>
      </c>
      <c r="M81" s="13"/>
      <c r="N81" s="13">
        <v>70</v>
      </c>
      <c r="O81" s="13">
        <v>172</v>
      </c>
      <c r="P81" s="13" t="s">
        <v>49</v>
      </c>
      <c r="Q81" s="13" t="s">
        <v>261</v>
      </c>
      <c r="R81" s="13">
        <v>0</v>
      </c>
      <c r="S81" s="13">
        <v>0</v>
      </c>
      <c r="T81" s="30">
        <f t="shared" si="7"/>
        <v>0.28000000000000003</v>
      </c>
      <c r="U81" s="30">
        <f t="shared" si="8"/>
        <v>0.28999999999999998</v>
      </c>
      <c r="V81" s="30">
        <f t="shared" si="9"/>
        <v>0.1</v>
      </c>
      <c r="W81" s="30">
        <f t="shared" si="10"/>
        <v>0.28000000000000003</v>
      </c>
      <c r="X81" s="30">
        <f>VLOOKUP(N81,[1]PlayerC!$A$3:$B$30,2,FALSE)</f>
        <v>69</v>
      </c>
      <c r="Y81" s="30">
        <f>VLOOKUP(O81,[1]PlayerC!$C$3:$D$133,2,FALSE)</f>
        <v>52</v>
      </c>
      <c r="Z81" s="30">
        <f>VLOOKUP(R81,[2]PCharts!$R$3:$S$2003,2,FALSE)</f>
        <v>0</v>
      </c>
      <c r="AA81" s="30">
        <f>VLOOKUP(A81,PCharts!$T$3:$U$25,2,FALSE)</f>
        <v>1.07</v>
      </c>
      <c r="AB81" s="30">
        <f>ROUND((PFormulas!$F$2*AF81)+(PFormulas!$F$3*(120-AD81)),0)</f>
        <v>44</v>
      </c>
      <c r="AC81" s="30">
        <f>ROUND((PFormulas!$F$7*AF81)+(PFormulas!$F$9*AB81)+(PFormulas!$F$8*AD81),0)</f>
        <v>37</v>
      </c>
      <c r="AD81" s="30">
        <f>VLOOKUP(V81,PCharts!$I$3:$J$651,2,FALSE)</f>
        <v>96</v>
      </c>
      <c r="AE81" s="30">
        <f>ROUND((PFormulas!$B$29*AK81)+(PFormulas!$B$30*AI81)+(PFormulas!$B$31*AL81)+(PFormulas!$B$32*AF81)+PFormulas!$B$33,0)</f>
        <v>80</v>
      </c>
      <c r="AF81" s="30">
        <f t="shared" si="11"/>
        <v>61</v>
      </c>
      <c r="AG81" s="30">
        <f>ROUND((AK81*PFormulas!$F$40)+(AL81*PFormulas!$F$41)+(AH81*PFormulas!$F$42),0)</f>
        <v>77</v>
      </c>
      <c r="AH81" s="30">
        <f>VLOOKUP(D81,PCharts!$G$3:$H$83,2,FALSE)</f>
        <v>95</v>
      </c>
      <c r="AI81" s="30">
        <f>ROUND((AK81*PFormulas!$F$18)+(AL81*PFormulas!$F$17),0)</f>
        <v>64</v>
      </c>
      <c r="AJ81" s="30">
        <f>IF(C81&gt;7,25,IF(C81=1,IF(ROUND((PFormulas!$F$35*AK81)+(PFormulas!$F$36*AF81),0)&lt;50,50,ROUND((PFormulas!$F$35*AK81)+(PFormulas!$F$36*AF81),0)),ROUND((PFormulas!$F$35*AK81)+(PFormulas!$F$36*AF81),0)))</f>
        <v>60</v>
      </c>
      <c r="AK81" s="30">
        <f>ROUND(IF(C81&gt;7,ROUND(VLOOKUP(U81,PCharts!$K$3:$L$153,2,FALSE)*AA81,0)*PFormulas!$B$8,ROUND(VLOOKUP(U81,PCharts!$K$3:$L$153,2,FALSE)*AA81,0)),0)</f>
        <v>60</v>
      </c>
      <c r="AL81" s="30">
        <f>ROUND(IF(C81&gt;7,ROUND(VLOOKUP(T81,PCharts!$M$3:$N$133,2,FALSE)*AA81,0)*PFormulas!$B$9,ROUND(VLOOKUP(T81,PCharts!$M$3:$N$133,2,FALSE)*AA81,0)),0)</f>
        <v>56</v>
      </c>
      <c r="AM81" s="30">
        <f>ROUND(IF(C81&gt;7,ROUND((PFormulas!$F$30*Z81)+(PFormulas!$F$31*AB81)+(PFormulas!$F$32*AI81),0)*PFormulas!$B$13,ROUND((PFormulas!$F$30*Z81)+(PFormulas!$F$31*AB81)+(PFormulas!$F$32*AI81),0)+PFormulas!$B$14),0)</f>
        <v>47</v>
      </c>
      <c r="AN81" s="30">
        <f>ROUND((PFormulas!$F$46*AL81),0)</f>
        <v>59</v>
      </c>
      <c r="AO81" s="30">
        <f>VLOOKUP(2016-L81,PCharts!$O$3:$P$32,2,FALSE)</f>
        <v>54</v>
      </c>
      <c r="AP81" s="30">
        <f t="shared" si="12"/>
        <v>54</v>
      </c>
      <c r="AQ81" s="30">
        <f t="shared" si="13"/>
        <v>58</v>
      </c>
    </row>
    <row r="82" spans="1:43" x14ac:dyDescent="0.25">
      <c r="A82" s="13" t="s">
        <v>95</v>
      </c>
      <c r="B82" s="13" t="s">
        <v>262</v>
      </c>
      <c r="C82" s="13">
        <v>3</v>
      </c>
      <c r="D82" s="13">
        <v>41</v>
      </c>
      <c r="E82" s="13">
        <v>9</v>
      </c>
      <c r="F82" s="13">
        <v>6</v>
      </c>
      <c r="G82" s="13">
        <v>15</v>
      </c>
      <c r="H82" s="13">
        <v>18</v>
      </c>
      <c r="I82" s="13">
        <v>7</v>
      </c>
      <c r="J82" s="13">
        <v>29</v>
      </c>
      <c r="K82" s="13">
        <v>1</v>
      </c>
      <c r="L82" s="13">
        <v>1997</v>
      </c>
      <c r="M82" s="13"/>
      <c r="N82" s="13">
        <v>74</v>
      </c>
      <c r="O82" s="13">
        <v>183</v>
      </c>
      <c r="P82" s="13" t="s">
        <v>97</v>
      </c>
      <c r="Q82" s="13" t="s">
        <v>80</v>
      </c>
      <c r="R82" s="13">
        <v>0</v>
      </c>
      <c r="S82" s="13">
        <v>0</v>
      </c>
      <c r="T82" s="30">
        <f t="shared" si="7"/>
        <v>0.22</v>
      </c>
      <c r="U82" s="30">
        <f t="shared" si="8"/>
        <v>0.15</v>
      </c>
      <c r="V82" s="30">
        <f t="shared" si="9"/>
        <v>0.44</v>
      </c>
      <c r="W82" s="30">
        <f t="shared" si="10"/>
        <v>0.22</v>
      </c>
      <c r="X82" s="30">
        <f>VLOOKUP(N82,[1]PlayerC!$A$3:$B$30,2,FALSE)</f>
        <v>77</v>
      </c>
      <c r="Y82" s="30">
        <f>VLOOKUP(O82,[1]PlayerC!$C$3:$D$133,2,FALSE)</f>
        <v>58</v>
      </c>
      <c r="Z82" s="30">
        <f>VLOOKUP(R82,[2]PCharts!$R$3:$S$2003,2,FALSE)</f>
        <v>0</v>
      </c>
      <c r="AA82" s="30">
        <f>VLOOKUP(A82,PCharts!$T$3:$U$25,2,FALSE)</f>
        <v>1.06</v>
      </c>
      <c r="AB82" s="30">
        <f>ROUND((PFormulas!$F$2*AF82)+(PFormulas!$F$3*(120-AD82)),0)</f>
        <v>51</v>
      </c>
      <c r="AC82" s="30">
        <f>ROUND((PFormulas!$F$7*AF82)+(PFormulas!$F$9*AB82)+(PFormulas!$F$8*AD82),0)</f>
        <v>46</v>
      </c>
      <c r="AD82" s="30">
        <f>VLOOKUP(V82,PCharts!$I$3:$J$651,2,FALSE)</f>
        <v>86</v>
      </c>
      <c r="AE82" s="30">
        <f>ROUND((PFormulas!$B$29*AK82)+(PFormulas!$B$30*AI82)+(PFormulas!$B$31*AL82)+(PFormulas!$B$32*AF82)+PFormulas!$B$33,0)</f>
        <v>76</v>
      </c>
      <c r="AF82" s="30">
        <f t="shared" si="11"/>
        <v>68</v>
      </c>
      <c r="AG82" s="30">
        <f>ROUND((AK82*PFormulas!$F$40)+(AL82*PFormulas!$F$41)+(AH82*PFormulas!$F$42),0)</f>
        <v>67</v>
      </c>
      <c r="AH82" s="30">
        <f>VLOOKUP(D82,PCharts!$G$3:$H$83,2,FALSE)</f>
        <v>81</v>
      </c>
      <c r="AI82" s="30">
        <f>ROUND((AK82*PFormulas!$F$18)+(AL82*PFormulas!$F$17),0)</f>
        <v>58</v>
      </c>
      <c r="AJ82" s="30">
        <f>IF(C82&gt;7,25,IF(C82=1,IF(ROUND((PFormulas!$F$35*AK82)+(PFormulas!$F$36*AF82),0)&lt;50,50,ROUND((PFormulas!$F$35*AK82)+(PFormulas!$F$36*AF82),0)),ROUND((PFormulas!$F$35*AK82)+(PFormulas!$F$36*AF82),0)))</f>
        <v>57</v>
      </c>
      <c r="AK82" s="30">
        <f>ROUND(IF(C82&gt;7,ROUND(VLOOKUP(U82,PCharts!$K$3:$L$153,2,FALSE)*AA82,0)*PFormulas!$B$8,ROUND(VLOOKUP(U82,PCharts!$K$3:$L$153,2,FALSE)*AA82,0)),0)</f>
        <v>53</v>
      </c>
      <c r="AL82" s="30">
        <f>ROUND(IF(C82&gt;7,ROUND(VLOOKUP(T82,PCharts!$M$3:$N$133,2,FALSE)*AA82,0)*PFormulas!$B$9,ROUND(VLOOKUP(T82,PCharts!$M$3:$N$133,2,FALSE)*AA82,0)),0)</f>
        <v>52</v>
      </c>
      <c r="AM82" s="30">
        <f>ROUND(IF(C82&gt;7,ROUND((PFormulas!$F$30*Z82)+(PFormulas!$F$31*AB82)+(PFormulas!$F$32*AI82),0)*PFormulas!$B$13,ROUND((PFormulas!$F$30*Z82)+(PFormulas!$F$31*AB82)+(PFormulas!$F$32*AI82),0)+PFormulas!$B$14),0)</f>
        <v>49</v>
      </c>
      <c r="AN82" s="30">
        <f>ROUND((PFormulas!$F$46*AL82),0)</f>
        <v>55</v>
      </c>
      <c r="AO82" s="30">
        <f>VLOOKUP(2016-L82,PCharts!$O$3:$P$32,2,FALSE)</f>
        <v>46</v>
      </c>
      <c r="AP82" s="30">
        <f t="shared" si="12"/>
        <v>46</v>
      </c>
      <c r="AQ82" s="30">
        <f t="shared" si="13"/>
        <v>55</v>
      </c>
    </row>
    <row r="83" spans="1:43" x14ac:dyDescent="0.25">
      <c r="A83" s="13" t="s">
        <v>95</v>
      </c>
      <c r="B83" s="13" t="s">
        <v>263</v>
      </c>
      <c r="C83" s="13">
        <v>1</v>
      </c>
      <c r="D83" s="13">
        <v>52</v>
      </c>
      <c r="E83" s="13">
        <v>12</v>
      </c>
      <c r="F83" s="13">
        <v>14</v>
      </c>
      <c r="G83" s="13">
        <v>26</v>
      </c>
      <c r="H83" s="13">
        <v>28</v>
      </c>
      <c r="I83" s="13">
        <v>-9</v>
      </c>
      <c r="J83" s="13">
        <v>14</v>
      </c>
      <c r="K83" s="13">
        <v>1</v>
      </c>
      <c r="L83" s="13">
        <v>1994</v>
      </c>
      <c r="M83" s="13"/>
      <c r="N83" s="13">
        <v>74</v>
      </c>
      <c r="O83" s="13">
        <v>176</v>
      </c>
      <c r="P83" s="13" t="s">
        <v>97</v>
      </c>
      <c r="Q83" s="13" t="s">
        <v>264</v>
      </c>
      <c r="R83" s="13">
        <v>0</v>
      </c>
      <c r="S83" s="13">
        <v>0</v>
      </c>
      <c r="T83" s="30">
        <f t="shared" si="7"/>
        <v>0.23</v>
      </c>
      <c r="U83" s="30">
        <f t="shared" si="8"/>
        <v>0.27</v>
      </c>
      <c r="V83" s="30">
        <f t="shared" si="9"/>
        <v>0.54</v>
      </c>
      <c r="W83" s="30">
        <f t="shared" si="10"/>
        <v>0.23</v>
      </c>
      <c r="X83" s="30">
        <f>VLOOKUP(N83,[1]PlayerC!$A$3:$B$30,2,FALSE)</f>
        <v>77</v>
      </c>
      <c r="Y83" s="30">
        <f>VLOOKUP(O83,[1]PlayerC!$C$3:$D$133,2,FALSE)</f>
        <v>55</v>
      </c>
      <c r="Z83" s="30">
        <f>VLOOKUP(R83,[2]PCharts!$R$3:$S$2003,2,FALSE)</f>
        <v>0</v>
      </c>
      <c r="AA83" s="30">
        <f>VLOOKUP(A83,PCharts!$T$3:$U$25,2,FALSE)</f>
        <v>1.06</v>
      </c>
      <c r="AB83" s="30">
        <f>ROUND((PFormulas!$F$2*AF83)+(PFormulas!$F$3*(120-AD83)),0)</f>
        <v>50</v>
      </c>
      <c r="AC83" s="30">
        <f>ROUND((PFormulas!$F$7*AF83)+(PFormulas!$F$9*AB83)+(PFormulas!$F$8*AD83),0)</f>
        <v>44</v>
      </c>
      <c r="AD83" s="30">
        <f>VLOOKUP(V83,PCharts!$I$3:$J$651,2,FALSE)</f>
        <v>84</v>
      </c>
      <c r="AE83" s="30">
        <f>ROUND((PFormulas!$B$29*AK83)+(PFormulas!$B$30*AI83)+(PFormulas!$B$31*AL83)+(PFormulas!$B$32*AF83)+PFormulas!$B$33,0)</f>
        <v>78</v>
      </c>
      <c r="AF83" s="30">
        <f t="shared" si="11"/>
        <v>66</v>
      </c>
      <c r="AG83" s="30">
        <f>ROUND((AK83*PFormulas!$F$40)+(AL83*PFormulas!$F$41)+(AH83*PFormulas!$F$42),0)</f>
        <v>74</v>
      </c>
      <c r="AH83" s="30">
        <f>VLOOKUP(D83,PCharts!$G$3:$H$83,2,FALSE)</f>
        <v>92</v>
      </c>
      <c r="AI83" s="30">
        <f>ROUND((AK83*PFormulas!$F$18)+(AL83*PFormulas!$F$17),0)</f>
        <v>61</v>
      </c>
      <c r="AJ83" s="30">
        <f>IF(C83&gt;7,25,IF(C83=1,IF(ROUND((PFormulas!$F$35*AK83)+(PFormulas!$F$36*AF83),0)&lt;50,50,ROUND((PFormulas!$F$35*AK83)+(PFormulas!$F$36*AF83),0)),ROUND((PFormulas!$F$35*AK83)+(PFormulas!$F$36*AF83),0)))</f>
        <v>61</v>
      </c>
      <c r="AK83" s="30">
        <f>ROUND(IF(C83&gt;7,ROUND(VLOOKUP(U83,PCharts!$K$3:$L$153,2,FALSE)*AA83,0)*PFormulas!$B$8,ROUND(VLOOKUP(U83,PCharts!$K$3:$L$153,2,FALSE)*AA83,0)),0)</f>
        <v>59</v>
      </c>
      <c r="AL83" s="30">
        <f>ROUND(IF(C83&gt;7,ROUND(VLOOKUP(T83,PCharts!$M$3:$N$133,2,FALSE)*AA83,0)*PFormulas!$B$9,ROUND(VLOOKUP(T83,PCharts!$M$3:$N$133,2,FALSE)*AA83,0)),0)</f>
        <v>52</v>
      </c>
      <c r="AM83" s="30">
        <f>ROUND(IF(C83&gt;7,ROUND((PFormulas!$F$30*Z83)+(PFormulas!$F$31*AB83)+(PFormulas!$F$32*AI83),0)*PFormulas!$B$13,ROUND((PFormulas!$F$30*Z83)+(PFormulas!$F$31*AB83)+(PFormulas!$F$32*AI83),0)+PFormulas!$B$14),0)</f>
        <v>49</v>
      </c>
      <c r="AN83" s="30">
        <f>ROUND((PFormulas!$F$46*AL83),0)</f>
        <v>55</v>
      </c>
      <c r="AO83" s="30">
        <f>VLOOKUP(2016-L83,PCharts!$O$3:$P$32,2,FALSE)</f>
        <v>58</v>
      </c>
      <c r="AP83" s="30">
        <f t="shared" si="12"/>
        <v>58</v>
      </c>
      <c r="AQ83" s="30">
        <f t="shared" si="13"/>
        <v>57</v>
      </c>
    </row>
    <row r="84" spans="1:43" x14ac:dyDescent="0.25">
      <c r="A84" s="13" t="s">
        <v>95</v>
      </c>
      <c r="B84" s="13" t="s">
        <v>265</v>
      </c>
      <c r="C84" s="13">
        <v>2</v>
      </c>
      <c r="D84" s="13">
        <v>52</v>
      </c>
      <c r="E84" s="13">
        <v>12</v>
      </c>
      <c r="F84" s="13">
        <v>11</v>
      </c>
      <c r="G84" s="13">
        <v>23</v>
      </c>
      <c r="H84" s="13">
        <v>8</v>
      </c>
      <c r="I84" s="13">
        <v>9</v>
      </c>
      <c r="J84" s="13">
        <v>23</v>
      </c>
      <c r="K84" s="13">
        <v>7</v>
      </c>
      <c r="L84" s="13">
        <v>1993</v>
      </c>
      <c r="M84" s="13"/>
      <c r="N84" s="13">
        <v>72</v>
      </c>
      <c r="O84" s="13">
        <v>194</v>
      </c>
      <c r="P84" s="13" t="s">
        <v>97</v>
      </c>
      <c r="Q84" s="13" t="s">
        <v>266</v>
      </c>
      <c r="R84" s="13">
        <v>0</v>
      </c>
      <c r="S84" s="13">
        <v>0</v>
      </c>
      <c r="T84" s="30">
        <f t="shared" si="7"/>
        <v>0.23</v>
      </c>
      <c r="U84" s="30">
        <f t="shared" si="8"/>
        <v>0.21</v>
      </c>
      <c r="V84" s="30">
        <f t="shared" si="9"/>
        <v>0.15</v>
      </c>
      <c r="W84" s="30">
        <f t="shared" si="10"/>
        <v>0.23</v>
      </c>
      <c r="X84" s="30">
        <f>VLOOKUP(N84,[1]PlayerC!$A$3:$B$30,2,FALSE)</f>
        <v>73</v>
      </c>
      <c r="Y84" s="30">
        <f>VLOOKUP(O84,[1]PlayerC!$C$3:$D$133,2,FALSE)</f>
        <v>64</v>
      </c>
      <c r="Z84" s="30">
        <f>VLOOKUP(R84,[2]PCharts!$R$3:$S$2003,2,FALSE)</f>
        <v>0</v>
      </c>
      <c r="AA84" s="30">
        <f>VLOOKUP(A84,PCharts!$T$3:$U$25,2,FALSE)</f>
        <v>1.06</v>
      </c>
      <c r="AB84" s="30">
        <f>ROUND((PFormulas!$F$2*AF84)+(PFormulas!$F$3*(120-AD84)),0)</f>
        <v>49</v>
      </c>
      <c r="AC84" s="30">
        <f>ROUND((PFormulas!$F$7*AF84)+(PFormulas!$F$9*AB84)+(PFormulas!$F$8*AD84),0)</f>
        <v>44</v>
      </c>
      <c r="AD84" s="30">
        <f>VLOOKUP(V84,PCharts!$I$3:$J$651,2,FALSE)</f>
        <v>94</v>
      </c>
      <c r="AE84" s="30">
        <f>ROUND((PFormulas!$B$29*AK84)+(PFormulas!$B$30*AI84)+(PFormulas!$B$31*AL84)+(PFormulas!$B$32*AF84)+PFormulas!$B$33,0)</f>
        <v>77</v>
      </c>
      <c r="AF84" s="30">
        <f t="shared" si="11"/>
        <v>69</v>
      </c>
      <c r="AG84" s="30">
        <f>ROUND((AK84*PFormulas!$F$40)+(AL84*PFormulas!$F$41)+(AH84*PFormulas!$F$42),0)</f>
        <v>74</v>
      </c>
      <c r="AH84" s="30">
        <f>VLOOKUP(D84,PCharts!$G$3:$H$83,2,FALSE)</f>
        <v>92</v>
      </c>
      <c r="AI84" s="30">
        <f>ROUND((AK84*PFormulas!$F$18)+(AL84*PFormulas!$F$17),0)</f>
        <v>61</v>
      </c>
      <c r="AJ84" s="30">
        <f>IF(C84&gt;7,25,IF(C84=1,IF(ROUND((PFormulas!$F$35*AK84)+(PFormulas!$F$36*AF84),0)&lt;50,50,ROUND((PFormulas!$F$35*AK84)+(PFormulas!$F$36*AF84),0)),ROUND((PFormulas!$F$35*AK84)+(PFormulas!$F$36*AF84),0)))</f>
        <v>61</v>
      </c>
      <c r="AK84" s="30">
        <f>ROUND(IF(C84&gt;7,ROUND(VLOOKUP(U84,PCharts!$K$3:$L$153,2,FALSE)*AA84,0)*PFormulas!$B$8,ROUND(VLOOKUP(U84,PCharts!$K$3:$L$153,2,FALSE)*AA84,0)),0)</f>
        <v>58</v>
      </c>
      <c r="AL84" s="30">
        <f>ROUND(IF(C84&gt;7,ROUND(VLOOKUP(T84,PCharts!$M$3:$N$133,2,FALSE)*AA84,0)*PFormulas!$B$9,ROUND(VLOOKUP(T84,PCharts!$M$3:$N$133,2,FALSE)*AA84,0)),0)</f>
        <v>52</v>
      </c>
      <c r="AM84" s="30">
        <f>ROUND(IF(C84&gt;7,ROUND((PFormulas!$F$30*Z84)+(PFormulas!$F$31*AB84)+(PFormulas!$F$32*AI84),0)*PFormulas!$B$13,ROUND((PFormulas!$F$30*Z84)+(PFormulas!$F$31*AB84)+(PFormulas!$F$32*AI84),0)+PFormulas!$B$14),0)</f>
        <v>49</v>
      </c>
      <c r="AN84" s="30">
        <f>ROUND((PFormulas!$F$46*AL84),0)</f>
        <v>55</v>
      </c>
      <c r="AO84" s="30">
        <f>VLOOKUP(2016-L84,PCharts!$O$3:$P$32,2,FALSE)</f>
        <v>60</v>
      </c>
      <c r="AP84" s="30">
        <f t="shared" si="12"/>
        <v>60</v>
      </c>
      <c r="AQ84" s="30">
        <f t="shared" si="13"/>
        <v>57</v>
      </c>
    </row>
    <row r="85" spans="1:43" x14ac:dyDescent="0.25">
      <c r="A85" s="13" t="s">
        <v>43</v>
      </c>
      <c r="B85" s="13" t="s">
        <v>267</v>
      </c>
      <c r="C85" s="13">
        <v>7</v>
      </c>
      <c r="D85" s="13">
        <v>58</v>
      </c>
      <c r="E85" s="13">
        <v>16</v>
      </c>
      <c r="F85" s="13">
        <v>21</v>
      </c>
      <c r="G85" s="13">
        <v>37</v>
      </c>
      <c r="H85" s="13">
        <v>24</v>
      </c>
      <c r="I85" s="13">
        <v>-6</v>
      </c>
      <c r="J85" s="13">
        <v>17</v>
      </c>
      <c r="K85" s="13">
        <v>4</v>
      </c>
      <c r="L85" s="13">
        <v>1995</v>
      </c>
      <c r="M85" s="13"/>
      <c r="N85" s="13">
        <v>73</v>
      </c>
      <c r="O85" s="13">
        <v>176</v>
      </c>
      <c r="P85" s="13" t="s">
        <v>45</v>
      </c>
      <c r="Q85" s="13" t="s">
        <v>268</v>
      </c>
      <c r="R85" s="13">
        <v>0</v>
      </c>
      <c r="S85" s="13">
        <v>0</v>
      </c>
      <c r="T85" s="30">
        <f t="shared" si="7"/>
        <v>0.28000000000000003</v>
      </c>
      <c r="U85" s="30">
        <f t="shared" si="8"/>
        <v>0.36</v>
      </c>
      <c r="V85" s="30">
        <f t="shared" si="9"/>
        <v>0.41</v>
      </c>
      <c r="W85" s="30">
        <f t="shared" si="10"/>
        <v>0.28000000000000003</v>
      </c>
      <c r="X85" s="30">
        <f>VLOOKUP(N85,[1]PlayerC!$A$3:$B$30,2,FALSE)</f>
        <v>75</v>
      </c>
      <c r="Y85" s="30">
        <f>VLOOKUP(O85,[1]PlayerC!$C$3:$D$133,2,FALSE)</f>
        <v>55</v>
      </c>
      <c r="Z85" s="30">
        <f>VLOOKUP(R85,[2]PCharts!$R$3:$S$2003,2,FALSE)</f>
        <v>0</v>
      </c>
      <c r="AA85" s="30">
        <f>VLOOKUP(A85,PCharts!$T$3:$U$25,2,FALSE)</f>
        <v>1.05</v>
      </c>
      <c r="AB85" s="30">
        <f>ROUND((PFormulas!$F$2*AF85)+(PFormulas!$F$3*(120-AD85)),0)</f>
        <v>49</v>
      </c>
      <c r="AC85" s="30">
        <f>ROUND((PFormulas!$F$7*AF85)+(PFormulas!$F$9*AB85)+(PFormulas!$F$8*AD85),0)</f>
        <v>43</v>
      </c>
      <c r="AD85" s="30">
        <f>VLOOKUP(V85,PCharts!$I$3:$J$651,2,FALSE)</f>
        <v>87</v>
      </c>
      <c r="AE85" s="30">
        <f>ROUND((PFormulas!$B$29*AK85)+(PFormulas!$B$30*AI85)+(PFormulas!$B$31*AL85)+(PFormulas!$B$32*AF85)+PFormulas!$B$33,0)</f>
        <v>78</v>
      </c>
      <c r="AF85" s="30">
        <f t="shared" si="11"/>
        <v>65</v>
      </c>
      <c r="AG85" s="30">
        <f>ROUND((AK85*PFormulas!$F$40)+(AL85*PFormulas!$F$41)+(AH85*PFormulas!$F$42),0)</f>
        <v>75</v>
      </c>
      <c r="AH85" s="30">
        <f>VLOOKUP(D85,PCharts!$G$3:$H$83,2,FALSE)</f>
        <v>95</v>
      </c>
      <c r="AI85" s="30">
        <f>ROUND((AK85*PFormulas!$F$18)+(AL85*PFormulas!$F$17),0)</f>
        <v>61</v>
      </c>
      <c r="AJ85" s="30">
        <f>IF(C85&gt;7,25,IF(C85=1,IF(ROUND((PFormulas!$F$35*AK85)+(PFormulas!$F$36*AF85),0)&lt;50,50,ROUND((PFormulas!$F$35*AK85)+(PFormulas!$F$36*AF85),0)),ROUND((PFormulas!$F$35*AK85)+(PFormulas!$F$36*AF85),0)))</f>
        <v>58</v>
      </c>
      <c r="AK85" s="30">
        <f>ROUND(IF(C85&gt;7,ROUND(VLOOKUP(U85,PCharts!$K$3:$L$153,2,FALSE)*AA85,0)*PFormulas!$B$8,ROUND(VLOOKUP(U85,PCharts!$K$3:$L$153,2,FALSE)*AA85,0)),0)</f>
        <v>56</v>
      </c>
      <c r="AL85" s="30">
        <f>ROUND(IF(C85&gt;7,ROUND(VLOOKUP(T85,PCharts!$M$3:$N$133,2,FALSE)*AA85,0)*PFormulas!$B$9,ROUND(VLOOKUP(T85,PCharts!$M$3:$N$133,2,FALSE)*AA85,0)),0)</f>
        <v>55</v>
      </c>
      <c r="AM85" s="30">
        <f>ROUND(IF(C85&gt;7,ROUND((PFormulas!$F$30*Z85)+(PFormulas!$F$31*AB85)+(PFormulas!$F$32*AI85),0)*PFormulas!$B$13,ROUND((PFormulas!$F$30*Z85)+(PFormulas!$F$31*AB85)+(PFormulas!$F$32*AI85),0)+PFormulas!$B$14),0)</f>
        <v>49</v>
      </c>
      <c r="AN85" s="30">
        <f>ROUND((PFormulas!$F$46*AL85),0)</f>
        <v>58</v>
      </c>
      <c r="AO85" s="30">
        <f>VLOOKUP(2016-L85,PCharts!$O$3:$P$32,2,FALSE)</f>
        <v>54</v>
      </c>
      <c r="AP85" s="30">
        <f t="shared" si="12"/>
        <v>54</v>
      </c>
      <c r="AQ85" s="30">
        <f t="shared" si="13"/>
        <v>57</v>
      </c>
    </row>
    <row r="86" spans="1:43" x14ac:dyDescent="0.25">
      <c r="A86" s="13" t="s">
        <v>55</v>
      </c>
      <c r="B86" s="13" t="s">
        <v>269</v>
      </c>
      <c r="C86" s="13">
        <v>2</v>
      </c>
      <c r="D86" s="13">
        <v>25</v>
      </c>
      <c r="E86" s="13">
        <v>10</v>
      </c>
      <c r="F86" s="13">
        <v>11</v>
      </c>
      <c r="G86" s="13">
        <f>E86+F86</f>
        <v>21</v>
      </c>
      <c r="H86" s="13">
        <v>21</v>
      </c>
      <c r="I86" s="13"/>
      <c r="J86" s="13"/>
      <c r="K86" s="13"/>
      <c r="L86" s="13">
        <v>1996</v>
      </c>
      <c r="M86" s="13">
        <v>8</v>
      </c>
      <c r="N86" s="13">
        <v>77</v>
      </c>
      <c r="O86" s="13">
        <v>205</v>
      </c>
      <c r="P86" s="13" t="s">
        <v>270</v>
      </c>
      <c r="Q86" s="13" t="s">
        <v>271</v>
      </c>
      <c r="R86" s="13">
        <v>0</v>
      </c>
      <c r="S86" s="13">
        <v>0</v>
      </c>
      <c r="T86" s="30">
        <f t="shared" si="7"/>
        <v>0.4</v>
      </c>
      <c r="U86" s="30">
        <f t="shared" si="8"/>
        <v>0.44</v>
      </c>
      <c r="V86" s="30">
        <f t="shared" si="9"/>
        <v>0.84</v>
      </c>
      <c r="W86" s="30">
        <f t="shared" si="10"/>
        <v>0.4</v>
      </c>
      <c r="X86" s="30">
        <f>VLOOKUP(N86,[1]PlayerC!$A$3:$B$30,2,FALSE)</f>
        <v>83</v>
      </c>
      <c r="Y86" s="30">
        <f>VLOOKUP(O86,[1]PlayerC!$C$3:$D$133,2,FALSE)</f>
        <v>73</v>
      </c>
      <c r="Z86" s="30">
        <f>VLOOKUP(R86,[2]PCharts!$R$3:$S$2003,2,FALSE)</f>
        <v>0</v>
      </c>
      <c r="AA86" s="30">
        <f>VLOOKUP(A86,PCharts!$T$3:$U$25,2,FALSE)</f>
        <v>0.9</v>
      </c>
      <c r="AB86" s="30">
        <f>ROUND((PFormulas!$F$2*AF86)+(PFormulas!$F$3*(120-AD86)),0)</f>
        <v>60</v>
      </c>
      <c r="AC86" s="30">
        <f>ROUND((PFormulas!$F$7*AF86)+(PFormulas!$F$9*AB86)+(PFormulas!$F$8*AD86),0)</f>
        <v>57</v>
      </c>
      <c r="AD86" s="30">
        <f>VLOOKUP(V86,PCharts!$I$3:$J$651,2,FALSE)</f>
        <v>76</v>
      </c>
      <c r="AE86" s="30">
        <f>ROUND((PFormulas!$B$29*AK86)+(PFormulas!$B$30*AI86)+(PFormulas!$B$31*AL86)+(PFormulas!$B$32*AF86)+PFormulas!$B$33,0)</f>
        <v>74</v>
      </c>
      <c r="AF86" s="30">
        <f t="shared" si="11"/>
        <v>78</v>
      </c>
      <c r="AG86" s="30">
        <f>ROUND((AK86*PFormulas!$F$40)+(AL86*PFormulas!$F$41)+(AH86*PFormulas!$F$42),0)</f>
        <v>59</v>
      </c>
      <c r="AH86" s="30">
        <f>VLOOKUP(D86,PCharts!$G$3:$H$83,2,FALSE)</f>
        <v>65</v>
      </c>
      <c r="AI86" s="30">
        <f>ROUND((AK86*PFormulas!$F$18)+(AL86*PFormulas!$F$17),0)</f>
        <v>59</v>
      </c>
      <c r="AJ86" s="30">
        <f>IF(C86&gt;7,25,IF(C86=1,IF(ROUND((PFormulas!$F$35*AK86)+(PFormulas!$F$36*AF86),0)&lt;50,50,ROUND((PFormulas!$F$35*AK86)+(PFormulas!$F$36*AF86),0)),ROUND((PFormulas!$F$35*AK86)+(PFormulas!$F$36*AF86),0)))</f>
        <v>57</v>
      </c>
      <c r="AK86" s="30">
        <f>ROUND(IF(C86&gt;7,ROUND(VLOOKUP(U86,PCharts!$K$3:$L$153,2,FALSE)*AA86,0)*PFormulas!$B$8,ROUND(VLOOKUP(U86,PCharts!$K$3:$L$153,2,FALSE)*AA86,0)),0)</f>
        <v>50</v>
      </c>
      <c r="AL86" s="30">
        <f>ROUND(IF(C86&gt;7,ROUND(VLOOKUP(T86,PCharts!$M$3:$N$133,2,FALSE)*AA86,0)*PFormulas!$B$9,ROUND(VLOOKUP(T86,PCharts!$M$3:$N$133,2,FALSE)*AA86,0)),0)</f>
        <v>57</v>
      </c>
      <c r="AM86" s="30">
        <f>ROUND(IF(C86&gt;7,ROUND((PFormulas!$F$30*Z86)+(PFormulas!$F$31*AB86)+(PFormulas!$F$32*AI86),0)*PFormulas!$B$13,ROUND((PFormulas!$F$30*Z86)+(PFormulas!$F$31*AB86)+(PFormulas!$F$32*AI86),0)+PFormulas!$B$14),0)</f>
        <v>55</v>
      </c>
      <c r="AN86" s="30">
        <f>ROUND((PFormulas!$F$46*AL86),0)</f>
        <v>60</v>
      </c>
      <c r="AO86" s="30">
        <f>VLOOKUP(2016-L86,PCharts!$O$3:$P$32,2,FALSE)</f>
        <v>50</v>
      </c>
      <c r="AP86" s="30">
        <f t="shared" si="12"/>
        <v>50</v>
      </c>
      <c r="AQ86" s="30">
        <f t="shared" si="13"/>
        <v>58</v>
      </c>
    </row>
    <row r="87" spans="1:43" x14ac:dyDescent="0.25">
      <c r="A87" s="13" t="s">
        <v>55</v>
      </c>
      <c r="B87" s="13" t="s">
        <v>272</v>
      </c>
      <c r="C87" s="13">
        <v>5</v>
      </c>
      <c r="D87" s="13">
        <v>43</v>
      </c>
      <c r="E87" s="13">
        <v>17</v>
      </c>
      <c r="F87" s="13">
        <v>31</v>
      </c>
      <c r="G87" s="13">
        <f>E87+F87</f>
        <v>48</v>
      </c>
      <c r="H87" s="13">
        <v>44</v>
      </c>
      <c r="I87" s="13"/>
      <c r="J87" s="13"/>
      <c r="K87" s="13"/>
      <c r="L87" s="13">
        <v>1997</v>
      </c>
      <c r="M87" s="13">
        <v>8</v>
      </c>
      <c r="N87" s="13">
        <v>71</v>
      </c>
      <c r="O87" s="13">
        <v>192</v>
      </c>
      <c r="P87" s="13" t="s">
        <v>273</v>
      </c>
      <c r="Q87" s="13" t="s">
        <v>274</v>
      </c>
      <c r="R87" s="13">
        <v>0</v>
      </c>
      <c r="S87" s="13">
        <v>0</v>
      </c>
      <c r="T87" s="30">
        <f t="shared" si="7"/>
        <v>0.4</v>
      </c>
      <c r="U87" s="30">
        <f t="shared" si="8"/>
        <v>0.72</v>
      </c>
      <c r="V87" s="30">
        <f t="shared" si="9"/>
        <v>1.02</v>
      </c>
      <c r="W87" s="30">
        <f t="shared" si="10"/>
        <v>0.4</v>
      </c>
      <c r="X87" s="30">
        <f>VLOOKUP(N87,[1]PlayerC!$A$3:$B$30,2,FALSE)</f>
        <v>71</v>
      </c>
      <c r="Y87" s="30">
        <f>VLOOKUP(O87,[1]PlayerC!$C$3:$D$133,2,FALSE)</f>
        <v>64</v>
      </c>
      <c r="Z87" s="30">
        <f>VLOOKUP(R87,[2]PCharts!$R$3:$S$2003,2,FALSE)</f>
        <v>0</v>
      </c>
      <c r="AA87" s="30">
        <f>VLOOKUP(A87,PCharts!$T$3:$U$25,2,FALSE)</f>
        <v>0.9</v>
      </c>
      <c r="AB87" s="30">
        <f>ROUND((PFormulas!$F$2*AF87)+(PFormulas!$F$3*(120-AD87)),0)</f>
        <v>55</v>
      </c>
      <c r="AC87" s="30">
        <f>ROUND((PFormulas!$F$7*AF87)+(PFormulas!$F$9*AB87)+(PFormulas!$F$8*AD87),0)</f>
        <v>50</v>
      </c>
      <c r="AD87" s="30">
        <f>VLOOKUP(V87,PCharts!$I$3:$J$651,2,FALSE)</f>
        <v>72</v>
      </c>
      <c r="AE87" s="30">
        <f>ROUND((PFormulas!$B$29*AK87)+(PFormulas!$B$30*AI87)+(PFormulas!$B$31*AL87)+(PFormulas!$B$32*AF87)+PFormulas!$B$33,0)</f>
        <v>78</v>
      </c>
      <c r="AF87" s="30">
        <f t="shared" si="11"/>
        <v>68</v>
      </c>
      <c r="AG87" s="30">
        <f>ROUND((AK87*PFormulas!$F$40)+(AL87*PFormulas!$F$41)+(AH87*PFormulas!$F$42),0)</f>
        <v>71</v>
      </c>
      <c r="AH87" s="30">
        <f>VLOOKUP(D87,PCharts!$G$3:$H$83,2,FALSE)</f>
        <v>83</v>
      </c>
      <c r="AI87" s="30">
        <f>ROUND((AK87*PFormulas!$F$18)+(AL87*PFormulas!$F$17),0)</f>
        <v>65</v>
      </c>
      <c r="AJ87" s="30">
        <f>IF(C87&gt;7,25,IF(C87=1,IF(ROUND((PFormulas!$F$35*AK87)+(PFormulas!$F$36*AF87),0)&lt;50,50,ROUND((PFormulas!$F$35*AK87)+(PFormulas!$F$36*AF87),0)),ROUND((PFormulas!$F$35*AK87)+(PFormulas!$F$36*AF87),0)))</f>
        <v>64</v>
      </c>
      <c r="AK87" s="30">
        <f>ROUND(IF(C87&gt;7,ROUND(VLOOKUP(U87,PCharts!$K$3:$L$153,2,FALSE)*AA87,0)*PFormulas!$B$8,ROUND(VLOOKUP(U87,PCharts!$K$3:$L$153,2,FALSE)*AA87,0)),0)</f>
        <v>62</v>
      </c>
      <c r="AL87" s="30">
        <f>ROUND(IF(C87&gt;7,ROUND(VLOOKUP(T87,PCharts!$M$3:$N$133,2,FALSE)*AA87,0)*PFormulas!$B$9,ROUND(VLOOKUP(T87,PCharts!$M$3:$N$133,2,FALSE)*AA87,0)),0)</f>
        <v>57</v>
      </c>
      <c r="AM87" s="30">
        <f>ROUND(IF(C87&gt;7,ROUND((PFormulas!$F$30*Z87)+(PFormulas!$F$31*AB87)+(PFormulas!$F$32*AI87),0)*PFormulas!$B$13,ROUND((PFormulas!$F$30*Z87)+(PFormulas!$F$31*AB87)+(PFormulas!$F$32*AI87),0)+PFormulas!$B$14),0)</f>
        <v>54</v>
      </c>
      <c r="AN87" s="30">
        <f>ROUND((PFormulas!$F$46*AL87),0)</f>
        <v>60</v>
      </c>
      <c r="AO87" s="30">
        <f>VLOOKUP(2016-L87,PCharts!$O$3:$P$32,2,FALSE)</f>
        <v>46</v>
      </c>
      <c r="AP87" s="30">
        <f t="shared" si="12"/>
        <v>46</v>
      </c>
      <c r="AQ87" s="30">
        <f t="shared" si="13"/>
        <v>61</v>
      </c>
    </row>
    <row r="88" spans="1:43" x14ac:dyDescent="0.25">
      <c r="A88" s="13" t="s">
        <v>74</v>
      </c>
      <c r="B88" s="13" t="s">
        <v>230</v>
      </c>
      <c r="C88" s="13">
        <v>3</v>
      </c>
      <c r="D88" s="13">
        <v>14</v>
      </c>
      <c r="E88" s="13">
        <f>ROUND(G88*0.33,0)</f>
        <v>5</v>
      </c>
      <c r="F88" s="13">
        <f>G88-E88</f>
        <v>10</v>
      </c>
      <c r="G88" s="13">
        <v>15</v>
      </c>
      <c r="H88" s="13">
        <v>6</v>
      </c>
      <c r="I88" s="13"/>
      <c r="J88" s="13"/>
      <c r="K88" s="13"/>
      <c r="L88" s="13">
        <v>1995</v>
      </c>
      <c r="M88" s="13">
        <v>7.5</v>
      </c>
      <c r="N88" s="13">
        <v>68</v>
      </c>
      <c r="O88" s="13">
        <v>170</v>
      </c>
      <c r="P88" s="13" t="s">
        <v>275</v>
      </c>
      <c r="Q88" s="13" t="s">
        <v>276</v>
      </c>
      <c r="R88" s="13">
        <v>0</v>
      </c>
      <c r="S88" s="13">
        <v>0</v>
      </c>
      <c r="T88" s="30">
        <f t="shared" si="7"/>
        <v>0.36</v>
      </c>
      <c r="U88" s="30">
        <f t="shared" si="8"/>
        <v>0.71</v>
      </c>
      <c r="V88" s="30">
        <f t="shared" si="9"/>
        <v>0.43</v>
      </c>
      <c r="W88" s="30">
        <f t="shared" si="10"/>
        <v>0.36</v>
      </c>
      <c r="X88" s="30">
        <f>VLOOKUP(N88,[1]PlayerC!$A$3:$B$30,2,FALSE)</f>
        <v>65</v>
      </c>
      <c r="Y88" s="30">
        <f>VLOOKUP(O88,[1]PlayerC!$C$3:$D$133,2,FALSE)</f>
        <v>52</v>
      </c>
      <c r="Z88" s="30">
        <f>VLOOKUP(R88,[2]PCharts!$R$3:$S$2003,2,FALSE)</f>
        <v>0</v>
      </c>
      <c r="AA88" s="30">
        <f>VLOOKUP(A88,PCharts!$T$3:$U$25,2,FALSE)</f>
        <v>0.95</v>
      </c>
      <c r="AB88" s="30">
        <f>ROUND((PFormulas!$F$2*AF88)+(PFormulas!$F$3*(120-AD88)),0)</f>
        <v>45</v>
      </c>
      <c r="AC88" s="30">
        <f>ROUND((PFormulas!$F$7*AF88)+(PFormulas!$F$9*AB88)+(PFormulas!$F$8*AD88),0)</f>
        <v>37</v>
      </c>
      <c r="AD88" s="30">
        <f>VLOOKUP(V88,PCharts!$I$3:$J$651,2,FALSE)</f>
        <v>87</v>
      </c>
      <c r="AE88" s="30">
        <f>ROUND((PFormulas!$B$29*AK88)+(PFormulas!$B$30*AI88)+(PFormulas!$B$31*AL88)+(PFormulas!$B$32*AF88)+PFormulas!$B$33,0)</f>
        <v>81</v>
      </c>
      <c r="AF88" s="30">
        <f t="shared" si="11"/>
        <v>59</v>
      </c>
      <c r="AG88" s="30">
        <f>ROUND((AK88*PFormulas!$F$40)+(AL88*PFormulas!$F$41)+(AH88*PFormulas!$F$42),0)</f>
        <v>58</v>
      </c>
      <c r="AH88" s="30">
        <f>VLOOKUP(D88,PCharts!$G$3:$H$83,2,FALSE)</f>
        <v>54</v>
      </c>
      <c r="AI88" s="30">
        <f>ROUND((AK88*PFormulas!$F$18)+(AL88*PFormulas!$F$17),0)</f>
        <v>67</v>
      </c>
      <c r="AJ88" s="30">
        <f>IF(C88&gt;7,25,IF(C88=1,IF(ROUND((PFormulas!$F$35*AK88)+(PFormulas!$F$36*AF88),0)&lt;50,50,ROUND((PFormulas!$F$35*AK88)+(PFormulas!$F$36*AF88),0)),ROUND((PFormulas!$F$35*AK88)+(PFormulas!$F$36*AF88),0)))</f>
        <v>64</v>
      </c>
      <c r="AK88" s="30">
        <f>ROUND(IF(C88&gt;7,ROUND(VLOOKUP(U88,PCharts!$K$3:$L$153,2,FALSE)*AA88,0)*PFormulas!$B$8,ROUND(VLOOKUP(U88,PCharts!$K$3:$L$153,2,FALSE)*AA88,0)),0)</f>
        <v>66</v>
      </c>
      <c r="AL88" s="30">
        <f>ROUND(IF(C88&gt;7,ROUND(VLOOKUP(T88,PCharts!$M$3:$N$133,2,FALSE)*AA88,0)*PFormulas!$B$9,ROUND(VLOOKUP(T88,PCharts!$M$3:$N$133,2,FALSE)*AA88,0)),0)</f>
        <v>56</v>
      </c>
      <c r="AM88" s="30">
        <f>ROUND(IF(C88&gt;7,ROUND((PFormulas!$F$30*Z88)+(PFormulas!$F$31*AB88)+(PFormulas!$F$32*AI88),0)*PFormulas!$B$13,ROUND((PFormulas!$F$30*Z88)+(PFormulas!$F$31*AB88)+(PFormulas!$F$32*AI88),0)+PFormulas!$B$14),0)</f>
        <v>48</v>
      </c>
      <c r="AN88" s="30">
        <f>ROUND((PFormulas!$F$46*AL88),0)</f>
        <v>59</v>
      </c>
      <c r="AO88" s="30">
        <f>VLOOKUP(2016-L88,PCharts!$O$3:$P$32,2,FALSE)</f>
        <v>54</v>
      </c>
      <c r="AP88" s="30">
        <f t="shared" si="12"/>
        <v>54</v>
      </c>
      <c r="AQ88" s="30">
        <f t="shared" si="13"/>
        <v>60</v>
      </c>
    </row>
    <row r="89" spans="1:43" x14ac:dyDescent="0.25">
      <c r="A89" s="13" t="s">
        <v>139</v>
      </c>
      <c r="B89" s="13" t="s">
        <v>277</v>
      </c>
      <c r="C89" s="13">
        <v>1</v>
      </c>
      <c r="D89" s="13">
        <v>36</v>
      </c>
      <c r="E89" s="13">
        <v>16</v>
      </c>
      <c r="F89" s="13">
        <v>24</v>
      </c>
      <c r="G89" s="13">
        <v>40</v>
      </c>
      <c r="H89" s="13">
        <v>2</v>
      </c>
      <c r="I89" s="13"/>
      <c r="J89" s="13"/>
      <c r="K89" s="13"/>
      <c r="L89" s="13">
        <v>1996</v>
      </c>
      <c r="M89" s="13">
        <v>7.5</v>
      </c>
      <c r="N89" s="13">
        <v>74</v>
      </c>
      <c r="O89" s="13">
        <v>154</v>
      </c>
      <c r="P89" s="13" t="s">
        <v>278</v>
      </c>
      <c r="Q89" s="35" t="s">
        <v>279</v>
      </c>
      <c r="R89" s="13">
        <v>0</v>
      </c>
      <c r="S89" s="13">
        <v>0</v>
      </c>
      <c r="T89" s="30">
        <f t="shared" si="7"/>
        <v>0.44</v>
      </c>
      <c r="U89" s="30">
        <f t="shared" si="8"/>
        <v>0.67</v>
      </c>
      <c r="V89" s="30">
        <f t="shared" si="9"/>
        <v>0.06</v>
      </c>
      <c r="W89" s="30">
        <f t="shared" si="10"/>
        <v>0.44</v>
      </c>
      <c r="X89" s="30">
        <f>VLOOKUP(N89,[1]PlayerC!$A$3:$B$30,2,FALSE)</f>
        <v>77</v>
      </c>
      <c r="Y89" s="30">
        <f>VLOOKUP(O89,[1]PlayerC!$C$3:$D$133,2,FALSE)</f>
        <v>40</v>
      </c>
      <c r="Z89" s="30">
        <f>VLOOKUP(R89,[2]PCharts!$R$3:$S$2003,2,FALSE)</f>
        <v>0</v>
      </c>
      <c r="AA89" s="30">
        <f>VLOOKUP(A89,PCharts!$T$3:$U$25,2,FALSE)</f>
        <v>0.87</v>
      </c>
      <c r="AB89" s="30">
        <f>ROUND((PFormulas!$F$2*AF89)+(PFormulas!$F$3*(120-AD89)),0)</f>
        <v>42</v>
      </c>
      <c r="AC89" s="30">
        <f>ROUND((PFormulas!$F$7*AF89)+(PFormulas!$F$9*AB89)+(PFormulas!$F$8*AD89),0)</f>
        <v>35</v>
      </c>
      <c r="AD89" s="30">
        <f>VLOOKUP(V89,PCharts!$I$3:$J$651,2,FALSE)</f>
        <v>97</v>
      </c>
      <c r="AE89" s="30">
        <f>ROUND((PFormulas!$B$29*AK89)+(PFormulas!$B$30*AI89)+(PFormulas!$B$31*AL89)+(PFormulas!$B$32*AF89)+PFormulas!$B$33,0)</f>
        <v>80</v>
      </c>
      <c r="AF89" s="30">
        <f t="shared" si="11"/>
        <v>59</v>
      </c>
      <c r="AG89" s="30">
        <f>ROUND((AK89*PFormulas!$F$40)+(AL89*PFormulas!$F$41)+(AH89*PFormulas!$F$42),0)</f>
        <v>67</v>
      </c>
      <c r="AH89" s="30">
        <f>VLOOKUP(D89,PCharts!$G$3:$H$83,2,FALSE)</f>
        <v>76</v>
      </c>
      <c r="AI89" s="30">
        <f>ROUND((AK89*PFormulas!$F$18)+(AL89*PFormulas!$F$17),0)</f>
        <v>63</v>
      </c>
      <c r="AJ89" s="30">
        <f>IF(C89&gt;7,25,IF(C89=1,IF(ROUND((PFormulas!$F$35*AK89)+(PFormulas!$F$36*AF89),0)&lt;50,50,ROUND((PFormulas!$F$35*AK89)+(PFormulas!$F$36*AF89),0)),ROUND((PFormulas!$F$35*AK89)+(PFormulas!$F$36*AF89),0)))</f>
        <v>58</v>
      </c>
      <c r="AK89" s="30">
        <f>ROUND(IF(C89&gt;7,ROUND(VLOOKUP(U89,PCharts!$K$3:$L$153,2,FALSE)*AA89,0)*PFormulas!$B$8,ROUND(VLOOKUP(U89,PCharts!$K$3:$L$153,2,FALSE)*AA89,0)),0)</f>
        <v>57</v>
      </c>
      <c r="AL89" s="30">
        <f>ROUND(IF(C89&gt;7,ROUND(VLOOKUP(T89,PCharts!$M$3:$N$133,2,FALSE)*AA89,0)*PFormulas!$B$9,ROUND(VLOOKUP(T89,PCharts!$M$3:$N$133,2,FALSE)*AA89,0)),0)</f>
        <v>58</v>
      </c>
      <c r="AM89" s="30">
        <f>ROUND(IF(C89&gt;7,ROUND((PFormulas!$F$30*Z89)+(PFormulas!$F$31*AB89)+(PFormulas!$F$32*AI89),0)*PFormulas!$B$13,ROUND((PFormulas!$F$30*Z89)+(PFormulas!$F$31*AB89)+(PFormulas!$F$32*AI89),0)+PFormulas!$B$14),0)</f>
        <v>45</v>
      </c>
      <c r="AN89" s="30">
        <f>ROUND((PFormulas!$F$46*AL89),0)</f>
        <v>61</v>
      </c>
      <c r="AO89" s="30">
        <f>VLOOKUP(2016-L89,PCharts!$O$3:$P$32,2,FALSE)</f>
        <v>50</v>
      </c>
      <c r="AP89" s="30">
        <f t="shared" si="12"/>
        <v>50</v>
      </c>
      <c r="AQ89" s="30">
        <f t="shared" si="13"/>
        <v>57</v>
      </c>
    </row>
    <row r="90" spans="1:43" x14ac:dyDescent="0.25">
      <c r="A90" s="13" t="s">
        <v>51</v>
      </c>
      <c r="B90" s="13" t="s">
        <v>280</v>
      </c>
      <c r="C90" s="13">
        <v>5</v>
      </c>
      <c r="D90" s="13">
        <v>68</v>
      </c>
      <c r="E90" s="48">
        <f>ROUND(G90*0.33,0)</f>
        <v>27</v>
      </c>
      <c r="F90" s="48">
        <f>G90-E90</f>
        <v>56</v>
      </c>
      <c r="G90" s="13">
        <v>83</v>
      </c>
      <c r="H90" s="48">
        <v>20</v>
      </c>
      <c r="I90" s="13"/>
      <c r="J90" s="13"/>
      <c r="K90" s="13"/>
      <c r="L90" s="13">
        <v>1996</v>
      </c>
      <c r="M90" s="13">
        <v>7.5</v>
      </c>
      <c r="N90" s="13">
        <v>74</v>
      </c>
      <c r="O90" s="13">
        <v>192</v>
      </c>
      <c r="P90" s="13" t="s">
        <v>281</v>
      </c>
      <c r="Q90" s="13" t="s">
        <v>282</v>
      </c>
      <c r="R90" s="13">
        <v>0</v>
      </c>
      <c r="S90" s="13">
        <v>0</v>
      </c>
      <c r="T90" s="30">
        <f t="shared" si="7"/>
        <v>0.4</v>
      </c>
      <c r="U90" s="30">
        <f t="shared" si="8"/>
        <v>0.82</v>
      </c>
      <c r="V90" s="30">
        <f t="shared" si="9"/>
        <v>0.28999999999999998</v>
      </c>
      <c r="W90" s="30">
        <f t="shared" si="10"/>
        <v>0.4</v>
      </c>
      <c r="X90" s="30">
        <f>VLOOKUP(N90,[1]PlayerC!$A$3:$B$30,2,FALSE)</f>
        <v>77</v>
      </c>
      <c r="Y90" s="30">
        <f>VLOOKUP(O90,[1]PlayerC!$C$3:$D$133,2,FALSE)</f>
        <v>64</v>
      </c>
      <c r="Z90" s="30">
        <f>VLOOKUP(R90,[2]PCharts!$R$3:$S$2003,2,FALSE)</f>
        <v>0</v>
      </c>
      <c r="AA90" s="30">
        <f>VLOOKUP(A90,PCharts!$T$3:$U$25,2,FALSE)</f>
        <v>0.9</v>
      </c>
      <c r="AB90" s="30">
        <f>ROUND((PFormulas!$F$2*AF90)+(PFormulas!$F$3*(120-AD90)),0)</f>
        <v>52</v>
      </c>
      <c r="AC90" s="30">
        <f>ROUND((PFormulas!$F$7*AF90)+(PFormulas!$F$9*AB90)+(PFormulas!$F$8*AD90),0)</f>
        <v>47</v>
      </c>
      <c r="AD90" s="30">
        <f>VLOOKUP(V90,PCharts!$I$3:$J$651,2,FALSE)</f>
        <v>90</v>
      </c>
      <c r="AE90" s="30">
        <f>ROUND((PFormulas!$B$29*AK90)+(PFormulas!$B$30*AI90)+(PFormulas!$B$31*AL90)+(PFormulas!$B$32*AF90)+PFormulas!$B$33,0)</f>
        <v>78</v>
      </c>
      <c r="AF90" s="30">
        <f t="shared" si="11"/>
        <v>71</v>
      </c>
      <c r="AG90" s="30">
        <f>ROUND((AK90*PFormulas!$F$40)+(AL90*PFormulas!$F$41)+(AH90*PFormulas!$F$42),0)</f>
        <v>79</v>
      </c>
      <c r="AH90" s="30">
        <f>VLOOKUP(D90,PCharts!$G$3:$H$83,2,FALSE)</f>
        <v>95</v>
      </c>
      <c r="AI90" s="30">
        <f>ROUND((AK90*PFormulas!$F$18)+(AL90*PFormulas!$F$17),0)</f>
        <v>68</v>
      </c>
      <c r="AJ90" s="30">
        <f>IF(C90&gt;7,25,IF(C90=1,IF(ROUND((PFormulas!$F$35*AK90)+(PFormulas!$F$36*AF90),0)&lt;50,50,ROUND((PFormulas!$F$35*AK90)+(PFormulas!$F$36*AF90),0)),ROUND((PFormulas!$F$35*AK90)+(PFormulas!$F$36*AF90),0)))</f>
        <v>68</v>
      </c>
      <c r="AK90" s="30">
        <f>ROUND(IF(C90&gt;7,ROUND(VLOOKUP(U90,PCharts!$K$3:$L$153,2,FALSE)*AA90,0)*PFormulas!$B$8,ROUND(VLOOKUP(U90,PCharts!$K$3:$L$153,2,FALSE)*AA90,0)),0)</f>
        <v>67</v>
      </c>
      <c r="AL90" s="30">
        <f>ROUND(IF(C90&gt;7,ROUND(VLOOKUP(T90,PCharts!$M$3:$N$133,2,FALSE)*AA90,0)*PFormulas!$B$9,ROUND(VLOOKUP(T90,PCharts!$M$3:$N$133,2,FALSE)*AA90,0)),0)</f>
        <v>57</v>
      </c>
      <c r="AM90" s="30">
        <f>ROUND(IF(C90&gt;7,ROUND((PFormulas!$F$30*Z90)+(PFormulas!$F$31*AB90)+(PFormulas!$F$32*AI90),0)*PFormulas!$B$13,ROUND((PFormulas!$F$30*Z90)+(PFormulas!$F$31*AB90)+(PFormulas!$F$32*AI90),0)+PFormulas!$B$14),0)</f>
        <v>53</v>
      </c>
      <c r="AN90" s="30">
        <f>ROUND((PFormulas!$F$46*AL90),0)</f>
        <v>60</v>
      </c>
      <c r="AO90" s="30">
        <f>VLOOKUP(2016-L90,PCharts!$O$3:$P$32,2,FALSE)</f>
        <v>50</v>
      </c>
      <c r="AP90" s="30">
        <f t="shared" si="12"/>
        <v>50</v>
      </c>
      <c r="AQ90" s="30">
        <f t="shared" si="13"/>
        <v>62</v>
      </c>
    </row>
    <row r="91" spans="1:43" x14ac:dyDescent="0.25">
      <c r="A91" s="13" t="s">
        <v>55</v>
      </c>
      <c r="B91" s="13" t="s">
        <v>283</v>
      </c>
      <c r="C91" s="13">
        <v>3</v>
      </c>
      <c r="D91" s="13">
        <v>70</v>
      </c>
      <c r="E91" s="13">
        <v>28</v>
      </c>
      <c r="F91" s="13">
        <v>34</v>
      </c>
      <c r="G91" s="13">
        <f>E91+F91</f>
        <v>62</v>
      </c>
      <c r="H91" s="13">
        <v>84</v>
      </c>
      <c r="I91" s="13"/>
      <c r="J91" s="13"/>
      <c r="K91" s="13"/>
      <c r="L91" s="13">
        <v>1997</v>
      </c>
      <c r="M91" s="13">
        <v>7</v>
      </c>
      <c r="N91" s="13">
        <v>74</v>
      </c>
      <c r="O91" s="13">
        <v>185</v>
      </c>
      <c r="P91" s="13" t="s">
        <v>284</v>
      </c>
      <c r="Q91" s="13" t="s">
        <v>285</v>
      </c>
      <c r="R91" s="13">
        <v>0</v>
      </c>
      <c r="S91" s="13">
        <v>0</v>
      </c>
      <c r="T91" s="30">
        <f t="shared" si="7"/>
        <v>0.4</v>
      </c>
      <c r="U91" s="30">
        <f t="shared" si="8"/>
        <v>0.49</v>
      </c>
      <c r="V91" s="30">
        <f t="shared" si="9"/>
        <v>1.2</v>
      </c>
      <c r="W91" s="30">
        <f t="shared" si="10"/>
        <v>0.4</v>
      </c>
      <c r="X91" s="30">
        <f>VLOOKUP(N91,[1]PlayerC!$A$3:$B$30,2,FALSE)</f>
        <v>77</v>
      </c>
      <c r="Y91" s="30">
        <f>VLOOKUP(O91,[1]PlayerC!$C$3:$D$133,2,FALSE)</f>
        <v>61</v>
      </c>
      <c r="Z91" s="30">
        <f>VLOOKUP(R91,[2]PCharts!$R$3:$S$2003,2,FALSE)</f>
        <v>0</v>
      </c>
      <c r="AA91" s="30">
        <f>VLOOKUP(A91,PCharts!$T$3:$U$25,2,FALSE)</f>
        <v>0.9</v>
      </c>
      <c r="AB91" s="30">
        <f>ROUND((PFormulas!$F$2*AF91)+(PFormulas!$F$3*(120-AD91)),0)</f>
        <v>57</v>
      </c>
      <c r="AC91" s="30">
        <f>ROUND((PFormulas!$F$7*AF91)+(PFormulas!$F$9*AB91)+(PFormulas!$F$8*AD91),0)</f>
        <v>52</v>
      </c>
      <c r="AD91" s="30">
        <f>VLOOKUP(V91,PCharts!$I$3:$J$651,2,FALSE)</f>
        <v>67</v>
      </c>
      <c r="AE91" s="30">
        <f>ROUND((PFormulas!$B$29*AK91)+(PFormulas!$B$30*AI91)+(PFormulas!$B$31*AL91)+(PFormulas!$B$32*AF91)+PFormulas!$B$33,0)</f>
        <v>77</v>
      </c>
      <c r="AF91" s="30">
        <f t="shared" si="11"/>
        <v>69</v>
      </c>
      <c r="AG91" s="30">
        <f>ROUND((AK91*PFormulas!$F$40)+(AL91*PFormulas!$F$41)+(AH91*PFormulas!$F$42),0)</f>
        <v>75</v>
      </c>
      <c r="AH91" s="30">
        <f>VLOOKUP(D91,PCharts!$G$3:$H$83,2,FALSE)</f>
        <v>95</v>
      </c>
      <c r="AI91" s="30">
        <f>ROUND((AK91*PFormulas!$F$18)+(AL91*PFormulas!$F$17),0)</f>
        <v>61</v>
      </c>
      <c r="AJ91" s="30">
        <f>IF(C91&gt;7,25,IF(C91=1,IF(ROUND((PFormulas!$F$35*AK91)+(PFormulas!$F$36*AF91),0)&lt;50,50,ROUND((PFormulas!$F$35*AK91)+(PFormulas!$F$36*AF91),0)),ROUND((PFormulas!$F$35*AK91)+(PFormulas!$F$36*AF91),0)))</f>
        <v>58</v>
      </c>
      <c r="AK91" s="30">
        <f>ROUND(IF(C91&gt;7,ROUND(VLOOKUP(U91,PCharts!$K$3:$L$153,2,FALSE)*AA91,0)*PFormulas!$B$8,ROUND(VLOOKUP(U91,PCharts!$K$3:$L$153,2,FALSE)*AA91,0)),0)</f>
        <v>54</v>
      </c>
      <c r="AL91" s="30">
        <f>ROUND(IF(C91&gt;7,ROUND(VLOOKUP(T91,PCharts!$M$3:$N$133,2,FALSE)*AA91,0)*PFormulas!$B$9,ROUND(VLOOKUP(T91,PCharts!$M$3:$N$133,2,FALSE)*AA91,0)),0)</f>
        <v>57</v>
      </c>
      <c r="AM91" s="30">
        <f>ROUND(IF(C91&gt;7,ROUND((PFormulas!$F$30*Z91)+(PFormulas!$F$31*AB91)+(PFormulas!$F$32*AI91),0)*PFormulas!$B$13,ROUND((PFormulas!$F$30*Z91)+(PFormulas!$F$31*AB91)+(PFormulas!$F$32*AI91),0)+PFormulas!$B$14),0)</f>
        <v>54</v>
      </c>
      <c r="AN91" s="30">
        <f>ROUND((PFormulas!$F$46*AL91),0)</f>
        <v>60</v>
      </c>
      <c r="AO91" s="30">
        <f>VLOOKUP(2016-L91,PCharts!$O$3:$P$32,2,FALSE)</f>
        <v>46</v>
      </c>
      <c r="AP91" s="30">
        <f t="shared" si="12"/>
        <v>46</v>
      </c>
      <c r="AQ91" s="30">
        <f t="shared" si="13"/>
        <v>59</v>
      </c>
    </row>
    <row r="92" spans="1:43" x14ac:dyDescent="0.25">
      <c r="A92" s="13" t="s">
        <v>51</v>
      </c>
      <c r="B92" s="13" t="s">
        <v>286</v>
      </c>
      <c r="C92" s="13">
        <v>3</v>
      </c>
      <c r="D92" s="13">
        <v>58</v>
      </c>
      <c r="E92" s="13">
        <v>23</v>
      </c>
      <c r="F92" s="13">
        <v>25</v>
      </c>
      <c r="G92" s="13">
        <f>E92+F92</f>
        <v>48</v>
      </c>
      <c r="H92" s="13">
        <v>27</v>
      </c>
      <c r="I92" s="13"/>
      <c r="J92" s="13"/>
      <c r="K92" s="13"/>
      <c r="L92" s="13">
        <v>1996</v>
      </c>
      <c r="M92" s="13">
        <v>5.5</v>
      </c>
      <c r="N92" s="13">
        <v>75</v>
      </c>
      <c r="O92" s="13">
        <v>190</v>
      </c>
      <c r="P92" s="13" t="s">
        <v>287</v>
      </c>
      <c r="Q92" s="13" t="s">
        <v>288</v>
      </c>
      <c r="R92" s="13">
        <v>0</v>
      </c>
      <c r="S92" s="13">
        <v>0</v>
      </c>
      <c r="T92" s="30">
        <f t="shared" si="7"/>
        <v>0.4</v>
      </c>
      <c r="U92" s="30">
        <f t="shared" si="8"/>
        <v>0.43</v>
      </c>
      <c r="V92" s="30">
        <f t="shared" si="9"/>
        <v>0.47</v>
      </c>
      <c r="W92" s="30">
        <f t="shared" si="10"/>
        <v>0.4</v>
      </c>
      <c r="X92" s="30">
        <f>VLOOKUP(N92,[1]PlayerC!$A$3:$B$30,2,FALSE)</f>
        <v>79</v>
      </c>
      <c r="Y92" s="30">
        <f>VLOOKUP(O92,[1]PlayerC!$C$3:$D$133,2,FALSE)</f>
        <v>64</v>
      </c>
      <c r="Z92" s="30">
        <f>VLOOKUP(R92,[2]PCharts!$R$3:$S$2003,2,FALSE)</f>
        <v>0</v>
      </c>
      <c r="AA92" s="30">
        <f>VLOOKUP(A92,PCharts!$T$3:$U$25,2,FALSE)</f>
        <v>0.9</v>
      </c>
      <c r="AB92" s="30">
        <f>ROUND((PFormulas!$F$2*AF92)+(PFormulas!$F$3*(120-AD92)),0)</f>
        <v>53</v>
      </c>
      <c r="AC92" s="30">
        <f>ROUND((PFormulas!$F$7*AF92)+(PFormulas!$F$9*AB92)+(PFormulas!$F$8*AD92),0)</f>
        <v>49</v>
      </c>
      <c r="AD92" s="30">
        <f>VLOOKUP(V92,PCharts!$I$3:$J$651,2,FALSE)</f>
        <v>86</v>
      </c>
      <c r="AE92" s="30">
        <f>ROUND((PFormulas!$B$29*AK92)+(PFormulas!$B$30*AI92)+(PFormulas!$B$31*AL92)+(PFormulas!$B$32*AF92)+PFormulas!$B$33,0)</f>
        <v>76</v>
      </c>
      <c r="AF92" s="30">
        <f t="shared" si="11"/>
        <v>72</v>
      </c>
      <c r="AG92" s="30">
        <f>ROUND((AK92*PFormulas!$F$40)+(AL92*PFormulas!$F$41)+(AH92*PFormulas!$F$42),0)</f>
        <v>74</v>
      </c>
      <c r="AH92" s="30">
        <f>VLOOKUP(D92,PCharts!$G$3:$H$83,2,FALSE)</f>
        <v>95</v>
      </c>
      <c r="AI92" s="30">
        <f>ROUND((AK92*PFormulas!$F$18)+(AL92*PFormulas!$F$17),0)</f>
        <v>59</v>
      </c>
      <c r="AJ92" s="30">
        <f>IF(C92&gt;7,25,IF(C92=1,IF(ROUND((PFormulas!$F$35*AK92)+(PFormulas!$F$36*AF92),0)&lt;50,50,ROUND((PFormulas!$F$35*AK92)+(PFormulas!$F$36*AF92),0)),ROUND((PFormulas!$F$35*AK92)+(PFormulas!$F$36*AF92),0)))</f>
        <v>56</v>
      </c>
      <c r="AK92" s="30">
        <f>ROUND(IF(C92&gt;7,ROUND(VLOOKUP(U92,PCharts!$K$3:$L$153,2,FALSE)*AA92,0)*PFormulas!$B$8,ROUND(VLOOKUP(U92,PCharts!$K$3:$L$153,2,FALSE)*AA92,0)),0)</f>
        <v>50</v>
      </c>
      <c r="AL92" s="30">
        <f>ROUND(IF(C92&gt;7,ROUND(VLOOKUP(T92,PCharts!$M$3:$N$133,2,FALSE)*AA92,0)*PFormulas!$B$9,ROUND(VLOOKUP(T92,PCharts!$M$3:$N$133,2,FALSE)*AA92,0)),0)</f>
        <v>57</v>
      </c>
      <c r="AM92" s="30">
        <f>ROUND(IF(C92&gt;7,ROUND((PFormulas!$F$30*Z92)+(PFormulas!$F$31*AB92)+(PFormulas!$F$32*AI92),0)*PFormulas!$B$13,ROUND((PFormulas!$F$30*Z92)+(PFormulas!$F$31*AB92)+(PFormulas!$F$32*AI92),0)+PFormulas!$B$14),0)</f>
        <v>51</v>
      </c>
      <c r="AN92" s="30">
        <f>ROUND((PFormulas!$F$46*AL92),0)</f>
        <v>60</v>
      </c>
      <c r="AO92" s="30">
        <f>VLOOKUP(2016-L92,PCharts!$O$3:$P$32,2,FALSE)</f>
        <v>50</v>
      </c>
      <c r="AP92" s="30">
        <f t="shared" si="12"/>
        <v>50</v>
      </c>
      <c r="AQ92" s="30">
        <f t="shared" si="13"/>
        <v>57</v>
      </c>
    </row>
    <row r="93" spans="1:43" x14ac:dyDescent="0.25">
      <c r="A93" s="13" t="s">
        <v>130</v>
      </c>
      <c r="B93" s="13" t="s">
        <v>289</v>
      </c>
      <c r="C93" s="13">
        <v>3</v>
      </c>
      <c r="D93" s="13">
        <v>60</v>
      </c>
      <c r="E93" s="13">
        <v>27</v>
      </c>
      <c r="F93" s="13">
        <v>18</v>
      </c>
      <c r="G93" s="13">
        <f>E93+F93</f>
        <v>45</v>
      </c>
      <c r="H93" s="13">
        <v>48</v>
      </c>
      <c r="I93" s="13"/>
      <c r="J93" s="13"/>
      <c r="K93" s="13"/>
      <c r="L93" s="13">
        <v>1996</v>
      </c>
      <c r="M93" s="13">
        <v>5</v>
      </c>
      <c r="N93" s="13">
        <v>71</v>
      </c>
      <c r="O93" s="13">
        <v>183</v>
      </c>
      <c r="P93" s="13" t="s">
        <v>290</v>
      </c>
      <c r="Q93" s="13" t="s">
        <v>291</v>
      </c>
      <c r="R93" s="13">
        <v>0</v>
      </c>
      <c r="S93" s="13">
        <v>0</v>
      </c>
      <c r="T93" s="30">
        <f t="shared" si="7"/>
        <v>0.45</v>
      </c>
      <c r="U93" s="30">
        <f t="shared" si="8"/>
        <v>0.3</v>
      </c>
      <c r="V93" s="30">
        <f t="shared" si="9"/>
        <v>0.8</v>
      </c>
      <c r="W93" s="30">
        <f t="shared" si="10"/>
        <v>0.45</v>
      </c>
      <c r="X93" s="30">
        <f>VLOOKUP(N93,[1]PlayerC!$A$3:$B$30,2,FALSE)</f>
        <v>71</v>
      </c>
      <c r="Y93" s="30">
        <f>VLOOKUP(O93,[1]PlayerC!$C$3:$D$133,2,FALSE)</f>
        <v>58</v>
      </c>
      <c r="Z93" s="30">
        <f>VLOOKUP(R93,[2]PCharts!$R$3:$S$2003,2,FALSE)</f>
        <v>0</v>
      </c>
      <c r="AA93" s="30">
        <f>VLOOKUP(A93,PCharts!$T$3:$U$25,2,FALSE)</f>
        <v>0.87</v>
      </c>
      <c r="AB93" s="30">
        <f>ROUND((PFormulas!$F$2*AF93)+(PFormulas!$F$3*(120-AD93)),0)</f>
        <v>52</v>
      </c>
      <c r="AC93" s="30">
        <f>ROUND((PFormulas!$F$7*AF93)+(PFormulas!$F$9*AB93)+(PFormulas!$F$8*AD93),0)</f>
        <v>46</v>
      </c>
      <c r="AD93" s="30">
        <f>VLOOKUP(V93,PCharts!$I$3:$J$651,2,FALSE)</f>
        <v>77</v>
      </c>
      <c r="AE93" s="30">
        <f>ROUND((PFormulas!$B$29*AK93)+(PFormulas!$B$30*AI93)+(PFormulas!$B$31*AL93)+(PFormulas!$B$32*AF93)+PFormulas!$B$33,0)</f>
        <v>77</v>
      </c>
      <c r="AF93" s="30">
        <f t="shared" si="11"/>
        <v>65</v>
      </c>
      <c r="AG93" s="30">
        <f>ROUND((AK93*PFormulas!$F$40)+(AL93*PFormulas!$F$41)+(AH93*PFormulas!$F$42),0)</f>
        <v>75</v>
      </c>
      <c r="AH93" s="30">
        <f>VLOOKUP(D93,PCharts!$G$3:$H$83,2,FALSE)</f>
        <v>95</v>
      </c>
      <c r="AI93" s="30">
        <f>ROUND((AK93*PFormulas!$F$18)+(AL93*PFormulas!$F$17),0)</f>
        <v>59</v>
      </c>
      <c r="AJ93" s="30">
        <f>IF(C93&gt;7,25,IF(C93=1,IF(ROUND((PFormulas!$F$35*AK93)+(PFormulas!$F$36*AF93),0)&lt;50,50,ROUND((PFormulas!$F$35*AK93)+(PFormulas!$F$36*AF93),0)),ROUND((PFormulas!$F$35*AK93)+(PFormulas!$F$36*AF93),0)))</f>
        <v>53</v>
      </c>
      <c r="AK93" s="30">
        <f>ROUND(IF(C93&gt;7,ROUND(VLOOKUP(U93,PCharts!$K$3:$L$153,2,FALSE)*AA93,0)*PFormulas!$B$8,ROUND(VLOOKUP(U93,PCharts!$K$3:$L$153,2,FALSE)*AA93,0)),0)</f>
        <v>49</v>
      </c>
      <c r="AL93" s="30">
        <f>ROUND(IF(C93&gt;7,ROUND(VLOOKUP(T93,PCharts!$M$3:$N$133,2,FALSE)*AA93,0)*PFormulas!$B$9,ROUND(VLOOKUP(T93,PCharts!$M$3:$N$133,2,FALSE)*AA93,0)),0)</f>
        <v>59</v>
      </c>
      <c r="AM93" s="30">
        <f>ROUND(IF(C93&gt;7,ROUND((PFormulas!$F$30*Z93)+(PFormulas!$F$31*AB93)+(PFormulas!$F$32*AI93),0)*PFormulas!$B$13,ROUND((PFormulas!$F$30*Z93)+(PFormulas!$F$31*AB93)+(PFormulas!$F$32*AI93),0)+PFormulas!$B$14),0)</f>
        <v>50</v>
      </c>
      <c r="AN93" s="30">
        <f>ROUND((PFormulas!$F$46*AL93),0)</f>
        <v>62</v>
      </c>
      <c r="AO93" s="30">
        <f>VLOOKUP(2016-L93,PCharts!$O$3:$P$32,2,FALSE)</f>
        <v>50</v>
      </c>
      <c r="AP93" s="30">
        <f t="shared" si="12"/>
        <v>50</v>
      </c>
      <c r="AQ93" s="30">
        <f t="shared" si="13"/>
        <v>56</v>
      </c>
    </row>
    <row r="94" spans="1:43" x14ac:dyDescent="0.25">
      <c r="A94" s="13" t="s">
        <v>47</v>
      </c>
      <c r="B94" s="13" t="s">
        <v>292</v>
      </c>
      <c r="C94" s="13">
        <v>4</v>
      </c>
      <c r="D94" s="13">
        <v>50</v>
      </c>
      <c r="E94" s="13">
        <v>13</v>
      </c>
      <c r="F94" s="13">
        <v>15</v>
      </c>
      <c r="G94" s="13">
        <v>28</v>
      </c>
      <c r="H94" s="13">
        <v>22</v>
      </c>
      <c r="I94" s="13">
        <v>5</v>
      </c>
      <c r="J94" s="13">
        <v>7</v>
      </c>
      <c r="K94" s="13">
        <v>5</v>
      </c>
      <c r="L94" s="13">
        <v>1998</v>
      </c>
      <c r="M94" s="13"/>
      <c r="N94" s="13">
        <v>75</v>
      </c>
      <c r="O94" s="13">
        <v>201</v>
      </c>
      <c r="P94" s="13" t="s">
        <v>97</v>
      </c>
      <c r="Q94" s="13" t="s">
        <v>293</v>
      </c>
      <c r="R94" s="13">
        <v>0</v>
      </c>
      <c r="S94" s="13">
        <v>0</v>
      </c>
      <c r="T94" s="30">
        <f t="shared" si="7"/>
        <v>0.26</v>
      </c>
      <c r="U94" s="30">
        <f t="shared" si="8"/>
        <v>0.3</v>
      </c>
      <c r="V94" s="30">
        <f t="shared" si="9"/>
        <v>0.44</v>
      </c>
      <c r="W94" s="30">
        <f t="shared" si="10"/>
        <v>0.26</v>
      </c>
      <c r="X94" s="30">
        <f>VLOOKUP(N94,[1]PlayerC!$A$3:$B$30,2,FALSE)</f>
        <v>79</v>
      </c>
      <c r="Y94" s="30">
        <f>VLOOKUP(O94,[1]PlayerC!$C$3:$D$133,2,FALSE)</f>
        <v>70</v>
      </c>
      <c r="Z94" s="30">
        <f>VLOOKUP(R94,[2]PCharts!$R$3:$S$2003,2,FALSE)</f>
        <v>0</v>
      </c>
      <c r="AA94" s="30">
        <f>VLOOKUP(A94,PCharts!$T$3:$U$25,2,FALSE)</f>
        <v>1.07</v>
      </c>
      <c r="AB94" s="30">
        <f>ROUND((PFormulas!$F$2*AF94)+(PFormulas!$F$3*(120-AD94)),0)</f>
        <v>55</v>
      </c>
      <c r="AC94" s="30">
        <f>ROUND((PFormulas!$F$7*AF94)+(PFormulas!$F$9*AB94)+(PFormulas!$F$8*AD94),0)</f>
        <v>52</v>
      </c>
      <c r="AD94" s="30">
        <f>VLOOKUP(V94,PCharts!$I$3:$J$651,2,FALSE)</f>
        <v>86</v>
      </c>
      <c r="AE94" s="30">
        <f>ROUND((PFormulas!$B$29*AK94)+(PFormulas!$B$30*AI94)+(PFormulas!$B$31*AL94)+(PFormulas!$B$32*AF94)+PFormulas!$B$33,0)</f>
        <v>76</v>
      </c>
      <c r="AF94" s="30">
        <f t="shared" si="11"/>
        <v>75</v>
      </c>
      <c r="AG94" s="30">
        <f>ROUND((AK94*PFormulas!$F$40)+(AL94*PFormulas!$F$41)+(AH94*PFormulas!$F$42),0)</f>
        <v>74</v>
      </c>
      <c r="AH94" s="30">
        <f>VLOOKUP(D94,PCharts!$G$3:$H$83,2,FALSE)</f>
        <v>90</v>
      </c>
      <c r="AI94" s="30">
        <f>ROUND((AK94*PFormulas!$F$18)+(AL94*PFormulas!$F$17),0)</f>
        <v>63</v>
      </c>
      <c r="AJ94" s="30">
        <f>IF(C94&gt;7,25,IF(C94=1,IF(ROUND((PFormulas!$F$35*AK94)+(PFormulas!$F$36*AF94),0)&lt;50,50,ROUND((PFormulas!$F$35*AK94)+(PFormulas!$F$36*AF94),0)),ROUND((PFormulas!$F$35*AK94)+(PFormulas!$F$36*AF94),0)))</f>
        <v>64</v>
      </c>
      <c r="AK94" s="30">
        <f>ROUND(IF(C94&gt;7,ROUND(VLOOKUP(U94,PCharts!$K$3:$L$153,2,FALSE)*AA94,0)*PFormulas!$B$8,ROUND(VLOOKUP(U94,PCharts!$K$3:$L$153,2,FALSE)*AA94,0)),0)</f>
        <v>60</v>
      </c>
      <c r="AL94" s="30">
        <f>ROUND(IF(C94&gt;7,ROUND(VLOOKUP(T94,PCharts!$M$3:$N$133,2,FALSE)*AA94,0)*PFormulas!$B$9,ROUND(VLOOKUP(T94,PCharts!$M$3:$N$133,2,FALSE)*AA94,0)),0)</f>
        <v>55</v>
      </c>
      <c r="AM94" s="30">
        <f>ROUND(IF(C94&gt;7,ROUND((PFormulas!$F$30*Z94)+(PFormulas!$F$31*AB94)+(PFormulas!$F$32*AI94),0)*PFormulas!$B$13,ROUND((PFormulas!$F$30*Z94)+(PFormulas!$F$31*AB94)+(PFormulas!$F$32*AI94),0)+PFormulas!$B$14),0)</f>
        <v>53</v>
      </c>
      <c r="AN94" s="30">
        <f>ROUND((PFormulas!$F$46*AL94),0)</f>
        <v>58</v>
      </c>
      <c r="AO94" s="30">
        <f>VLOOKUP(2016-L94,PCharts!$O$3:$P$32,2,FALSE)</f>
        <v>44</v>
      </c>
      <c r="AP94" s="30">
        <f t="shared" si="12"/>
        <v>44</v>
      </c>
      <c r="AQ94" s="30">
        <f t="shared" si="13"/>
        <v>60</v>
      </c>
    </row>
    <row r="95" spans="1:43" x14ac:dyDescent="0.25">
      <c r="A95" s="13" t="s">
        <v>95</v>
      </c>
      <c r="B95" s="13" t="s">
        <v>294</v>
      </c>
      <c r="C95" s="13">
        <v>6</v>
      </c>
      <c r="D95" s="13">
        <v>5</v>
      </c>
      <c r="E95" s="13">
        <v>1</v>
      </c>
      <c r="F95" s="13">
        <v>0</v>
      </c>
      <c r="G95" s="13">
        <v>1</v>
      </c>
      <c r="H95" s="13">
        <v>0</v>
      </c>
      <c r="I95" s="13">
        <v>0</v>
      </c>
      <c r="J95" s="13">
        <v>17</v>
      </c>
      <c r="K95" s="13">
        <v>9</v>
      </c>
      <c r="L95" s="13">
        <v>1996</v>
      </c>
      <c r="M95" s="13"/>
      <c r="N95" s="13">
        <v>71</v>
      </c>
      <c r="O95" s="13">
        <v>159</v>
      </c>
      <c r="P95" s="13" t="s">
        <v>97</v>
      </c>
      <c r="Q95" s="13" t="s">
        <v>295</v>
      </c>
      <c r="R95" s="13">
        <v>0</v>
      </c>
      <c r="S95" s="13">
        <v>0</v>
      </c>
      <c r="T95" s="30">
        <f t="shared" si="7"/>
        <v>0.2</v>
      </c>
      <c r="U95" s="30">
        <f t="shared" si="8"/>
        <v>0</v>
      </c>
      <c r="V95" s="30">
        <f t="shared" si="9"/>
        <v>0</v>
      </c>
      <c r="W95" s="30">
        <f t="shared" si="10"/>
        <v>0.2</v>
      </c>
      <c r="X95" s="30">
        <f>VLOOKUP(N95,[1]PlayerC!$A$3:$B$30,2,FALSE)</f>
        <v>71</v>
      </c>
      <c r="Y95" s="30">
        <f>VLOOKUP(O95,[1]PlayerC!$C$3:$D$133,2,FALSE)</f>
        <v>43</v>
      </c>
      <c r="Z95" s="30">
        <f>VLOOKUP(R95,[2]PCharts!$R$3:$S$2003,2,FALSE)</f>
        <v>0</v>
      </c>
      <c r="AA95" s="30">
        <f>VLOOKUP(A95,PCharts!$T$3:$U$25,2,FALSE)</f>
        <v>1.06</v>
      </c>
      <c r="AB95" s="30">
        <f>ROUND((PFormulas!$F$2*AF95)+(PFormulas!$F$3*(120-AD95)),0)</f>
        <v>41</v>
      </c>
      <c r="AC95" s="30">
        <f>ROUND((PFormulas!$F$7*AF95)+(PFormulas!$F$9*AB95)+(PFormulas!$F$8*AD95),0)</f>
        <v>32</v>
      </c>
      <c r="AD95" s="30">
        <f>VLOOKUP(V95,PCharts!$I$3:$J$651,2,FALSE)</f>
        <v>99</v>
      </c>
      <c r="AE95" s="30">
        <f>ROUND((PFormulas!$B$29*AK95)+(PFormulas!$B$30*AI95)+(PFormulas!$B$31*AL95)+(PFormulas!$B$32*AF95)+PFormulas!$B$33,0)</f>
        <v>76</v>
      </c>
      <c r="AF95" s="30">
        <f t="shared" si="11"/>
        <v>57</v>
      </c>
      <c r="AG95" s="30">
        <f>ROUND((AK95*PFormulas!$F$40)+(AL95*PFormulas!$F$41)+(AH95*PFormulas!$F$42),0)</f>
        <v>42</v>
      </c>
      <c r="AH95" s="30">
        <f>VLOOKUP(D95,PCharts!$G$3:$H$83,2,FALSE)</f>
        <v>40</v>
      </c>
      <c r="AI95" s="30">
        <f>ROUND((AK95*PFormulas!$F$18)+(AL95*PFormulas!$F$17),0)</f>
        <v>48</v>
      </c>
      <c r="AJ95" s="30">
        <f>IF(C95&gt;7,25,IF(C95=1,IF(ROUND((PFormulas!$F$35*AK95)+(PFormulas!$F$36*AF95),0)&lt;50,50,ROUND((PFormulas!$F$35*AK95)+(PFormulas!$F$36*AF95),0)),ROUND((PFormulas!$F$35*AK95)+(PFormulas!$F$36*AF95),0)))</f>
        <v>42</v>
      </c>
      <c r="AK95" s="30">
        <f>ROUND(IF(C95&gt;7,ROUND(VLOOKUP(U95,PCharts!$K$3:$L$153,2,FALSE)*AA95,0)*PFormulas!$B$8,ROUND(VLOOKUP(U95,PCharts!$K$3:$L$153,2,FALSE)*AA95,0)),0)</f>
        <v>37</v>
      </c>
      <c r="AL95" s="30">
        <f>ROUND(IF(C95&gt;7,ROUND(VLOOKUP(T95,PCharts!$M$3:$N$133,2,FALSE)*AA95,0)*PFormulas!$B$9,ROUND(VLOOKUP(T95,PCharts!$M$3:$N$133,2,FALSE)*AA95,0)),0)</f>
        <v>51</v>
      </c>
      <c r="AM95" s="30">
        <f>ROUND(IF(C95&gt;7,ROUND((PFormulas!$F$30*Z95)+(PFormulas!$F$31*AB95)+(PFormulas!$F$32*AI95),0)*PFormulas!$B$13,ROUND((PFormulas!$F$30*Z95)+(PFormulas!$F$31*AB95)+(PFormulas!$F$32*AI95),0)+PFormulas!$B$14),0)</f>
        <v>40</v>
      </c>
      <c r="AN95" s="30">
        <f>ROUND((PFormulas!$F$46*AL95),0)</f>
        <v>54</v>
      </c>
      <c r="AO95" s="30">
        <f>VLOOKUP(2016-L95,PCharts!$O$3:$P$32,2,FALSE)</f>
        <v>50</v>
      </c>
      <c r="AP95" s="30">
        <f t="shared" si="12"/>
        <v>50</v>
      </c>
      <c r="AQ95" s="30">
        <f t="shared" si="13"/>
        <v>47</v>
      </c>
    </row>
    <row r="96" spans="1:43" x14ac:dyDescent="0.25">
      <c r="A96" s="13" t="s">
        <v>95</v>
      </c>
      <c r="B96" s="13" t="s">
        <v>296</v>
      </c>
      <c r="C96" s="13">
        <v>6</v>
      </c>
      <c r="D96" s="13">
        <v>10</v>
      </c>
      <c r="E96" s="13">
        <v>2</v>
      </c>
      <c r="F96" s="13">
        <v>1</v>
      </c>
      <c r="G96" s="13">
        <v>3</v>
      </c>
      <c r="H96" s="13">
        <v>2</v>
      </c>
      <c r="I96" s="13">
        <v>-1</v>
      </c>
      <c r="J96" s="13">
        <v>19</v>
      </c>
      <c r="K96" s="13">
        <v>9</v>
      </c>
      <c r="L96" s="13">
        <v>1996</v>
      </c>
      <c r="M96" s="13"/>
      <c r="N96" s="13">
        <v>72</v>
      </c>
      <c r="O96" s="13">
        <v>165</v>
      </c>
      <c r="P96" s="13" t="s">
        <v>97</v>
      </c>
      <c r="Q96" s="13" t="s">
        <v>297</v>
      </c>
      <c r="R96" s="13">
        <v>0</v>
      </c>
      <c r="S96" s="13">
        <v>0</v>
      </c>
      <c r="T96" s="30">
        <f t="shared" si="7"/>
        <v>0.2</v>
      </c>
      <c r="U96" s="30">
        <f t="shared" si="8"/>
        <v>0.1</v>
      </c>
      <c r="V96" s="30">
        <f t="shared" si="9"/>
        <v>0.2</v>
      </c>
      <c r="W96" s="30">
        <f t="shared" si="10"/>
        <v>0.2</v>
      </c>
      <c r="X96" s="30">
        <f>VLOOKUP(N96,[1]PlayerC!$A$3:$B$30,2,FALSE)</f>
        <v>73</v>
      </c>
      <c r="Y96" s="30">
        <f>VLOOKUP(O96,[1]PlayerC!$C$3:$D$133,2,FALSE)</f>
        <v>49</v>
      </c>
      <c r="Z96" s="30">
        <f>VLOOKUP(R96,[2]PCharts!$R$3:$S$2003,2,FALSE)</f>
        <v>0</v>
      </c>
      <c r="AA96" s="30">
        <f>VLOOKUP(A96,PCharts!$T$3:$U$25,2,FALSE)</f>
        <v>1.06</v>
      </c>
      <c r="AB96" s="30">
        <f>ROUND((PFormulas!$F$2*AF96)+(PFormulas!$F$3*(120-AD96)),0)</f>
        <v>45</v>
      </c>
      <c r="AC96" s="30">
        <f>ROUND((PFormulas!$F$7*AF96)+(PFormulas!$F$9*AB96)+(PFormulas!$F$8*AD96),0)</f>
        <v>38</v>
      </c>
      <c r="AD96" s="30">
        <f>VLOOKUP(V96,PCharts!$I$3:$J$651,2,FALSE)</f>
        <v>93</v>
      </c>
      <c r="AE96" s="30">
        <f>ROUND((PFormulas!$B$29*AK96)+(PFormulas!$B$30*AI96)+(PFormulas!$B$31*AL96)+(PFormulas!$B$32*AF96)+PFormulas!$B$33,0)</f>
        <v>78</v>
      </c>
      <c r="AF96" s="30">
        <f t="shared" si="11"/>
        <v>61</v>
      </c>
      <c r="AG96" s="30">
        <f>ROUND((AK96*PFormulas!$F$40)+(AL96*PFormulas!$F$41)+(AH96*PFormulas!$F$42),0)</f>
        <v>51</v>
      </c>
      <c r="AH96" s="30">
        <f>VLOOKUP(D96,PCharts!$G$3:$H$83,2,FALSE)</f>
        <v>50</v>
      </c>
      <c r="AI96" s="30">
        <f>ROUND((AK96*PFormulas!$F$18)+(AL96*PFormulas!$F$17),0)</f>
        <v>57</v>
      </c>
      <c r="AJ96" s="30">
        <f>IF(C96&gt;7,25,IF(C96=1,IF(ROUND((PFormulas!$F$35*AK96)+(PFormulas!$F$36*AF96),0)&lt;50,50,ROUND((PFormulas!$F$35*AK96)+(PFormulas!$F$36*AF96),0)),ROUND((PFormulas!$F$35*AK96)+(PFormulas!$F$36*AF96),0)))</f>
        <v>55</v>
      </c>
      <c r="AK96" s="30">
        <f>ROUND(IF(C96&gt;7,ROUND(VLOOKUP(U96,PCharts!$K$3:$L$153,2,FALSE)*AA96,0)*PFormulas!$B$8,ROUND(VLOOKUP(U96,PCharts!$K$3:$L$153,2,FALSE)*AA96,0)),0)</f>
        <v>53</v>
      </c>
      <c r="AL96" s="30">
        <f>ROUND(IF(C96&gt;7,ROUND(VLOOKUP(T96,PCharts!$M$3:$N$133,2,FALSE)*AA96,0)*PFormulas!$B$9,ROUND(VLOOKUP(T96,PCharts!$M$3:$N$133,2,FALSE)*AA96,0)),0)</f>
        <v>51</v>
      </c>
      <c r="AM96" s="30">
        <f>ROUND(IF(C96&gt;7,ROUND((PFormulas!$F$30*Z96)+(PFormulas!$F$31*AB96)+(PFormulas!$F$32*AI96),0)*PFormulas!$B$13,ROUND((PFormulas!$F$30*Z96)+(PFormulas!$F$31*AB96)+(PFormulas!$F$32*AI96),0)+PFormulas!$B$14),0)</f>
        <v>45</v>
      </c>
      <c r="AN96" s="30">
        <f>ROUND((PFormulas!$F$46*AL96),0)</f>
        <v>54</v>
      </c>
      <c r="AO96" s="30">
        <f>VLOOKUP(2016-L96,PCharts!$O$3:$P$32,2,FALSE)</f>
        <v>50</v>
      </c>
      <c r="AP96" s="30">
        <f t="shared" si="12"/>
        <v>50</v>
      </c>
      <c r="AQ96" s="30">
        <f t="shared" si="13"/>
        <v>53</v>
      </c>
    </row>
    <row r="97" spans="1:43" x14ac:dyDescent="0.25">
      <c r="A97" s="13" t="s">
        <v>43</v>
      </c>
      <c r="B97" s="13" t="s">
        <v>298</v>
      </c>
      <c r="C97" s="13">
        <v>1</v>
      </c>
      <c r="D97" s="13">
        <v>11</v>
      </c>
      <c r="E97" s="13">
        <v>3</v>
      </c>
      <c r="F97" s="13">
        <v>1</v>
      </c>
      <c r="G97" s="13">
        <v>4</v>
      </c>
      <c r="H97" s="13">
        <v>2</v>
      </c>
      <c r="I97" s="13">
        <v>0</v>
      </c>
      <c r="J97" s="13">
        <v>10</v>
      </c>
      <c r="K97" s="13">
        <v>4</v>
      </c>
      <c r="L97" s="13">
        <v>1994</v>
      </c>
      <c r="M97" s="13"/>
      <c r="N97" s="13">
        <v>77</v>
      </c>
      <c r="O97" s="13">
        <v>231</v>
      </c>
      <c r="P97" s="13" t="s">
        <v>45</v>
      </c>
      <c r="Q97" s="13" t="s">
        <v>299</v>
      </c>
      <c r="R97" s="13">
        <v>1</v>
      </c>
      <c r="S97" s="13">
        <v>0</v>
      </c>
      <c r="T97" s="30">
        <f t="shared" si="7"/>
        <v>0.27</v>
      </c>
      <c r="U97" s="30">
        <f t="shared" si="8"/>
        <v>0.09</v>
      </c>
      <c r="V97" s="30">
        <f t="shared" si="9"/>
        <v>0.18</v>
      </c>
      <c r="W97" s="30">
        <f t="shared" si="10"/>
        <v>0.27</v>
      </c>
      <c r="X97" s="30">
        <f>VLOOKUP(N97,[1]PlayerC!$A$3:$B$30,2,FALSE)</f>
        <v>83</v>
      </c>
      <c r="Y97" s="30">
        <f>VLOOKUP(O97,[1]PlayerC!$C$3:$D$133,2,FALSE)</f>
        <v>88</v>
      </c>
      <c r="Z97" s="30">
        <f>VLOOKUP(R97,[2]PCharts!$R$3:$S$2003,2,FALSE)</f>
        <v>1</v>
      </c>
      <c r="AA97" s="30">
        <f>VLOOKUP(A97,PCharts!$T$3:$U$25,2,FALSE)</f>
        <v>1.05</v>
      </c>
      <c r="AB97" s="30">
        <f>ROUND((PFormulas!$F$2*AF97)+(PFormulas!$F$3*(120-AD97)),0)</f>
        <v>60</v>
      </c>
      <c r="AC97" s="30">
        <f>ROUND((PFormulas!$F$7*AF97)+(PFormulas!$F$9*AB97)+(PFormulas!$F$8*AD97),0)</f>
        <v>60</v>
      </c>
      <c r="AD97" s="30">
        <f>VLOOKUP(V97,PCharts!$I$3:$J$651,2,FALSE)</f>
        <v>93</v>
      </c>
      <c r="AE97" s="30">
        <f>ROUND((PFormulas!$B$29*AK97)+(PFormulas!$B$30*AI97)+(PFormulas!$B$31*AL97)+(PFormulas!$B$32*AF97)+PFormulas!$B$33,0)</f>
        <v>70</v>
      </c>
      <c r="AF97" s="30">
        <f t="shared" si="11"/>
        <v>86</v>
      </c>
      <c r="AG97" s="30">
        <f>ROUND((AK97*PFormulas!$F$40)+(AL97*PFormulas!$F$41)+(AH97*PFormulas!$F$42),0)</f>
        <v>48</v>
      </c>
      <c r="AH97" s="30">
        <f>VLOOKUP(D97,PCharts!$G$3:$H$83,2,FALSE)</f>
        <v>51</v>
      </c>
      <c r="AI97" s="30">
        <f>ROUND((AK97*PFormulas!$F$18)+(AL97*PFormulas!$F$17),0)</f>
        <v>50</v>
      </c>
      <c r="AJ97" s="30">
        <f>IF(C97&gt;7,25,IF(C97=1,IF(ROUND((PFormulas!$F$35*AK97)+(PFormulas!$F$36*AF97),0)&lt;50,50,ROUND((PFormulas!$F$35*AK97)+(PFormulas!$F$36*AF97),0)),ROUND((PFormulas!$F$35*AK97)+(PFormulas!$F$36*AF97),0)))</f>
        <v>50</v>
      </c>
      <c r="AK97" s="30">
        <f>ROUND(IF(C97&gt;7,ROUND(VLOOKUP(U97,PCharts!$K$3:$L$153,2,FALSE)*AA97,0)*PFormulas!$B$8,ROUND(VLOOKUP(U97,PCharts!$K$3:$L$153,2,FALSE)*AA97,0)),0)</f>
        <v>37</v>
      </c>
      <c r="AL97" s="30">
        <f>ROUND(IF(C97&gt;7,ROUND(VLOOKUP(T97,PCharts!$M$3:$N$133,2,FALSE)*AA97,0)*PFormulas!$B$9,ROUND(VLOOKUP(T97,PCharts!$M$3:$N$133,2,FALSE)*AA97,0)),0)</f>
        <v>54</v>
      </c>
      <c r="AM97" s="30">
        <f>ROUND(IF(C97&gt;7,ROUND((PFormulas!$F$30*Z97)+(PFormulas!$F$31*AB97)+(PFormulas!$F$32*AI97),0)*PFormulas!$B$13,ROUND((PFormulas!$F$30*Z97)+(PFormulas!$F$31*AB97)+(PFormulas!$F$32*AI97),0)+PFormulas!$B$14),0)</f>
        <v>53</v>
      </c>
      <c r="AN97" s="30">
        <f>ROUND((PFormulas!$F$46*AL97),0)</f>
        <v>57</v>
      </c>
      <c r="AO97" s="30">
        <f>VLOOKUP(2016-L97,PCharts!$O$3:$P$32,2,FALSE)</f>
        <v>58</v>
      </c>
      <c r="AP97" s="30">
        <f t="shared" si="12"/>
        <v>58</v>
      </c>
      <c r="AQ97" s="30">
        <f t="shared" si="13"/>
        <v>53</v>
      </c>
    </row>
    <row r="98" spans="1:43" x14ac:dyDescent="0.25">
      <c r="A98" s="13" t="s">
        <v>47</v>
      </c>
      <c r="B98" s="13" t="s">
        <v>300</v>
      </c>
      <c r="C98" s="13">
        <v>6</v>
      </c>
      <c r="D98" s="13">
        <v>47</v>
      </c>
      <c r="E98" s="13">
        <v>12</v>
      </c>
      <c r="F98" s="13">
        <v>18</v>
      </c>
      <c r="G98" s="13">
        <v>30</v>
      </c>
      <c r="H98" s="13">
        <v>20</v>
      </c>
      <c r="I98" s="13">
        <v>9</v>
      </c>
      <c r="J98" s="13">
        <v>28</v>
      </c>
      <c r="K98" s="13">
        <v>2</v>
      </c>
      <c r="L98" s="13">
        <v>1994</v>
      </c>
      <c r="M98" s="13"/>
      <c r="N98" s="13">
        <v>69</v>
      </c>
      <c r="O98" s="13">
        <v>165</v>
      </c>
      <c r="P98" s="13" t="s">
        <v>49</v>
      </c>
      <c r="Q98" s="13" t="s">
        <v>301</v>
      </c>
      <c r="R98" s="13">
        <v>0</v>
      </c>
      <c r="S98" s="13">
        <v>0</v>
      </c>
      <c r="T98" s="30">
        <f t="shared" si="7"/>
        <v>0.26</v>
      </c>
      <c r="U98" s="30">
        <f t="shared" si="8"/>
        <v>0.38</v>
      </c>
      <c r="V98" s="30">
        <f t="shared" si="9"/>
        <v>0.43</v>
      </c>
      <c r="W98" s="30">
        <f t="shared" si="10"/>
        <v>0.26</v>
      </c>
      <c r="X98" s="30">
        <f>VLOOKUP(N98,[1]PlayerC!$A$3:$B$30,2,FALSE)</f>
        <v>67</v>
      </c>
      <c r="Y98" s="30">
        <f>VLOOKUP(O98,[1]PlayerC!$C$3:$D$133,2,FALSE)</f>
        <v>49</v>
      </c>
      <c r="Z98" s="30">
        <f>VLOOKUP(R98,[2]PCharts!$R$3:$S$2003,2,FALSE)</f>
        <v>0</v>
      </c>
      <c r="AA98" s="30">
        <f>VLOOKUP(A98,PCharts!$T$3:$U$25,2,FALSE)</f>
        <v>1.07</v>
      </c>
      <c r="AB98" s="30">
        <f>ROUND((PFormulas!$F$2*AF98)+(PFormulas!$F$3*(120-AD98)),0)</f>
        <v>45</v>
      </c>
      <c r="AC98" s="30">
        <f>ROUND((PFormulas!$F$7*AF98)+(PFormulas!$F$9*AB98)+(PFormulas!$F$8*AD98),0)</f>
        <v>37</v>
      </c>
      <c r="AD98" s="30">
        <f>VLOOKUP(V98,PCharts!$I$3:$J$651,2,FALSE)</f>
        <v>87</v>
      </c>
      <c r="AE98" s="30">
        <f>ROUND((PFormulas!$B$29*AK98)+(PFormulas!$B$30*AI98)+(PFormulas!$B$31*AL98)+(PFormulas!$B$32*AF98)+PFormulas!$B$33,0)</f>
        <v>80</v>
      </c>
      <c r="AF98" s="30">
        <f t="shared" si="11"/>
        <v>58</v>
      </c>
      <c r="AG98" s="30">
        <f>ROUND((AK98*PFormulas!$F$40)+(AL98*PFormulas!$F$41)+(AH98*PFormulas!$F$42),0)</f>
        <v>72</v>
      </c>
      <c r="AH98" s="30">
        <f>VLOOKUP(D98,PCharts!$G$3:$H$83,2,FALSE)</f>
        <v>87</v>
      </c>
      <c r="AI98" s="30">
        <f>ROUND((AK98*PFormulas!$F$18)+(AL98*PFormulas!$F$17),0)</f>
        <v>62</v>
      </c>
      <c r="AJ98" s="30">
        <f>IF(C98&gt;7,25,IF(C98=1,IF(ROUND((PFormulas!$F$35*AK98)+(PFormulas!$F$36*AF98),0)&lt;50,50,ROUND((PFormulas!$F$35*AK98)+(PFormulas!$F$36*AF98),0)),ROUND((PFormulas!$F$35*AK98)+(PFormulas!$F$36*AF98),0)))</f>
        <v>57</v>
      </c>
      <c r="AK98" s="30">
        <f>ROUND(IF(C98&gt;7,ROUND(VLOOKUP(U98,PCharts!$K$3:$L$153,2,FALSE)*AA98,0)*PFormulas!$B$8,ROUND(VLOOKUP(U98,PCharts!$K$3:$L$153,2,FALSE)*AA98,0)),0)</f>
        <v>57</v>
      </c>
      <c r="AL98" s="30">
        <f>ROUND(IF(C98&gt;7,ROUND(VLOOKUP(T98,PCharts!$M$3:$N$133,2,FALSE)*AA98,0)*PFormulas!$B$9,ROUND(VLOOKUP(T98,PCharts!$M$3:$N$133,2,FALSE)*AA98,0)),0)</f>
        <v>55</v>
      </c>
      <c r="AM98" s="30">
        <f>ROUND(IF(C98&gt;7,ROUND((PFormulas!$F$30*Z98)+(PFormulas!$F$31*AB98)+(PFormulas!$F$32*AI98),0)*PFormulas!$B$13,ROUND((PFormulas!$F$30*Z98)+(PFormulas!$F$31*AB98)+(PFormulas!$F$32*AI98),0)+PFormulas!$B$14),0)</f>
        <v>47</v>
      </c>
      <c r="AN98" s="30">
        <f>ROUND((PFormulas!$F$46*AL98),0)</f>
        <v>58</v>
      </c>
      <c r="AO98" s="30">
        <f>VLOOKUP(2016-L98,PCharts!$O$3:$P$32,2,FALSE)</f>
        <v>58</v>
      </c>
      <c r="AP98" s="30">
        <f t="shared" si="12"/>
        <v>58</v>
      </c>
      <c r="AQ98" s="30">
        <f t="shared" si="13"/>
        <v>56</v>
      </c>
    </row>
    <row r="99" spans="1:43" x14ac:dyDescent="0.25">
      <c r="A99" s="48" t="s">
        <v>139</v>
      </c>
      <c r="B99" s="13" t="s">
        <v>302</v>
      </c>
      <c r="C99" s="13">
        <v>3</v>
      </c>
      <c r="D99" s="13">
        <v>35</v>
      </c>
      <c r="E99" s="48">
        <f>ROUND(G99*0.33,0)</f>
        <v>15</v>
      </c>
      <c r="F99" s="48">
        <f>G99-E99</f>
        <v>31</v>
      </c>
      <c r="G99" s="13">
        <v>46</v>
      </c>
      <c r="H99" s="48">
        <v>20</v>
      </c>
      <c r="I99" s="13"/>
      <c r="J99" s="13"/>
      <c r="K99" s="13"/>
      <c r="L99" s="13">
        <v>1994</v>
      </c>
      <c r="M99" s="13">
        <v>7.5</v>
      </c>
      <c r="N99" s="13">
        <v>70</v>
      </c>
      <c r="O99" s="13">
        <v>168</v>
      </c>
      <c r="P99" s="13" t="s">
        <v>303</v>
      </c>
      <c r="Q99" s="13" t="s">
        <v>304</v>
      </c>
      <c r="R99" s="13">
        <v>0</v>
      </c>
      <c r="S99" s="13">
        <v>0</v>
      </c>
      <c r="T99" s="30">
        <f t="shared" si="7"/>
        <v>0.43</v>
      </c>
      <c r="U99" s="30">
        <f t="shared" si="8"/>
        <v>0.89</v>
      </c>
      <c r="V99" s="30">
        <f t="shared" si="9"/>
        <v>0.56999999999999995</v>
      </c>
      <c r="W99" s="30">
        <f t="shared" si="10"/>
        <v>0.43</v>
      </c>
      <c r="X99" s="30">
        <f>VLOOKUP(N99,[1]PlayerC!$A$3:$B$30,2,FALSE)</f>
        <v>69</v>
      </c>
      <c r="Y99" s="30">
        <f>VLOOKUP(O99,[1]PlayerC!$C$3:$D$133,2,FALSE)</f>
        <v>49</v>
      </c>
      <c r="Z99" s="30">
        <f>VLOOKUP(R99,[2]PCharts!$R$3:$S$2003,2,FALSE)</f>
        <v>0</v>
      </c>
      <c r="AA99" s="30">
        <f>VLOOKUP(A99,PCharts!$T$3:$U$25,2,FALSE)</f>
        <v>0.87</v>
      </c>
      <c r="AB99" s="30">
        <f>ROUND((PFormulas!$F$2*AF99)+(PFormulas!$F$3*(120-AD99)),0)</f>
        <v>47</v>
      </c>
      <c r="AC99" s="30">
        <f>ROUND((PFormulas!$F$7*AF99)+(PFormulas!$F$9*AB99)+(PFormulas!$F$8*AD99),0)</f>
        <v>39</v>
      </c>
      <c r="AD99" s="30">
        <f>VLOOKUP(V99,PCharts!$I$3:$J$651,2,FALSE)</f>
        <v>83</v>
      </c>
      <c r="AE99" s="30">
        <f>ROUND((PFormulas!$B$29*AK99)+(PFormulas!$B$30*AI99)+(PFormulas!$B$31*AL99)+(PFormulas!$B$32*AF99)+PFormulas!$B$33,0)</f>
        <v>81</v>
      </c>
      <c r="AF99" s="30">
        <f t="shared" si="11"/>
        <v>59</v>
      </c>
      <c r="AG99" s="30">
        <f>ROUND((AK99*PFormulas!$F$40)+(AL99*PFormulas!$F$41)+(AH99*PFormulas!$F$42),0)</f>
        <v>68</v>
      </c>
      <c r="AH99" s="30">
        <f>VLOOKUP(D99,PCharts!$G$3:$H$83,2,FALSE)</f>
        <v>75</v>
      </c>
      <c r="AI99" s="30">
        <f>ROUND((AK99*PFormulas!$F$18)+(AL99*PFormulas!$F$17),0)</f>
        <v>68</v>
      </c>
      <c r="AJ99" s="30">
        <f>IF(C99&gt;7,25,IF(C99=1,IF(ROUND((PFormulas!$F$35*AK99)+(PFormulas!$F$36*AF99),0)&lt;50,50,ROUND((PFormulas!$F$35*AK99)+(PFormulas!$F$36*AF99),0)),ROUND((PFormulas!$F$35*AK99)+(PFormulas!$F$36*AF99),0)))</f>
        <v>64</v>
      </c>
      <c r="AK99" s="30">
        <f>ROUND(IF(C99&gt;7,ROUND(VLOOKUP(U99,PCharts!$K$3:$L$153,2,FALSE)*AA99,0)*PFormulas!$B$8,ROUND(VLOOKUP(U99,PCharts!$K$3:$L$153,2,FALSE)*AA99,0)),0)</f>
        <v>66</v>
      </c>
      <c r="AL99" s="30">
        <f>ROUND(IF(C99&gt;7,ROUND(VLOOKUP(T99,PCharts!$M$3:$N$133,2,FALSE)*AA99,0)*PFormulas!$B$9,ROUND(VLOOKUP(T99,PCharts!$M$3:$N$133,2,FALSE)*AA99,0)),0)</f>
        <v>57</v>
      </c>
      <c r="AM99" s="30">
        <f>ROUND(IF(C99&gt;7,ROUND((PFormulas!$F$30*Z99)+(PFormulas!$F$31*AB99)+(PFormulas!$F$32*AI99),0)*PFormulas!$B$13,ROUND((PFormulas!$F$30*Z99)+(PFormulas!$F$31*AB99)+(PFormulas!$F$32*AI99),0)+PFormulas!$B$14),0)</f>
        <v>50</v>
      </c>
      <c r="AN99" s="30">
        <f>ROUND((PFormulas!$F$46*AL99),0)</f>
        <v>60</v>
      </c>
      <c r="AO99" s="30">
        <f>VLOOKUP(2016-L99,PCharts!$O$3:$P$32,2,FALSE)</f>
        <v>58</v>
      </c>
      <c r="AP99" s="30">
        <f t="shared" si="12"/>
        <v>58</v>
      </c>
      <c r="AQ99" s="30">
        <f t="shared" si="13"/>
        <v>61</v>
      </c>
    </row>
    <row r="100" spans="1:43" x14ac:dyDescent="0.25">
      <c r="A100" s="13" t="s">
        <v>55</v>
      </c>
      <c r="B100" s="13" t="s">
        <v>305</v>
      </c>
      <c r="C100" s="13">
        <v>7</v>
      </c>
      <c r="D100" s="13">
        <v>59</v>
      </c>
      <c r="E100" s="48">
        <f>ROUND(G100*0.33,0)</f>
        <v>23</v>
      </c>
      <c r="F100" s="48">
        <f>G100-E100</f>
        <v>48</v>
      </c>
      <c r="G100" s="13">
        <v>71</v>
      </c>
      <c r="H100" s="48">
        <v>20</v>
      </c>
      <c r="I100" s="13"/>
      <c r="J100" s="13"/>
      <c r="K100" s="13"/>
      <c r="L100" s="13">
        <v>1996</v>
      </c>
      <c r="M100" s="13">
        <v>7</v>
      </c>
      <c r="N100" s="13">
        <v>73</v>
      </c>
      <c r="O100" s="13">
        <v>176</v>
      </c>
      <c r="P100" s="13" t="s">
        <v>306</v>
      </c>
      <c r="Q100" s="13" t="s">
        <v>307</v>
      </c>
      <c r="R100" s="13">
        <v>0</v>
      </c>
      <c r="S100" s="13">
        <v>0</v>
      </c>
      <c r="T100" s="30">
        <f t="shared" si="7"/>
        <v>0.39</v>
      </c>
      <c r="U100" s="30">
        <f t="shared" si="8"/>
        <v>0.81</v>
      </c>
      <c r="V100" s="30">
        <f t="shared" si="9"/>
        <v>0.34</v>
      </c>
      <c r="W100" s="30">
        <f t="shared" si="10"/>
        <v>0.39</v>
      </c>
      <c r="X100" s="30">
        <f>VLOOKUP(N100,[1]PlayerC!$A$3:$B$30,2,FALSE)</f>
        <v>75</v>
      </c>
      <c r="Y100" s="30">
        <f>VLOOKUP(O100,[1]PlayerC!$C$3:$D$133,2,FALSE)</f>
        <v>55</v>
      </c>
      <c r="Z100" s="30">
        <f>VLOOKUP(R100,[2]PCharts!$R$3:$S$2003,2,FALSE)</f>
        <v>0</v>
      </c>
      <c r="AA100" s="30">
        <f>VLOOKUP(A100,PCharts!$T$3:$U$25,2,FALSE)</f>
        <v>0.9</v>
      </c>
      <c r="AB100" s="30">
        <f>ROUND((PFormulas!$F$2*AF100)+(PFormulas!$F$3*(120-AD100)),0)</f>
        <v>48</v>
      </c>
      <c r="AC100" s="30">
        <f>ROUND((PFormulas!$F$7*AF100)+(PFormulas!$F$9*AB100)+(PFormulas!$F$8*AD100),0)</f>
        <v>42</v>
      </c>
      <c r="AD100" s="30">
        <f>VLOOKUP(V100,PCharts!$I$3:$J$651,2,FALSE)</f>
        <v>89</v>
      </c>
      <c r="AE100" s="30">
        <f>ROUND((PFormulas!$B$29*AK100)+(PFormulas!$B$30*AI100)+(PFormulas!$B$31*AL100)+(PFormulas!$B$32*AF100)+PFormulas!$B$33,0)</f>
        <v>80</v>
      </c>
      <c r="AF100" s="30">
        <f t="shared" si="11"/>
        <v>65</v>
      </c>
      <c r="AG100" s="30">
        <f>ROUND((AK100*PFormulas!$F$40)+(AL100*PFormulas!$F$41)+(AH100*PFormulas!$F$42),0)</f>
        <v>78</v>
      </c>
      <c r="AH100" s="30">
        <f>VLOOKUP(D100,PCharts!$G$3:$H$83,2,FALSE)</f>
        <v>95</v>
      </c>
      <c r="AI100" s="30">
        <f>ROUND((AK100*PFormulas!$F$18)+(AL100*PFormulas!$F$17),0)</f>
        <v>68</v>
      </c>
      <c r="AJ100" s="30">
        <f>IF(C100&gt;7,25,IF(C100=1,IF(ROUND((PFormulas!$F$35*AK100)+(PFormulas!$F$36*AF100),0)&lt;50,50,ROUND((PFormulas!$F$35*AK100)+(PFormulas!$F$36*AF100),0)),ROUND((PFormulas!$F$35*AK100)+(PFormulas!$F$36*AF100),0)))</f>
        <v>67</v>
      </c>
      <c r="AK100" s="30">
        <f>ROUND(IF(C100&gt;7,ROUND(VLOOKUP(U100,PCharts!$K$3:$L$153,2,FALSE)*AA100,0)*PFormulas!$B$8,ROUND(VLOOKUP(U100,PCharts!$K$3:$L$153,2,FALSE)*AA100,0)),0)</f>
        <v>67</v>
      </c>
      <c r="AL100" s="30">
        <f>ROUND(IF(C100&gt;7,ROUND(VLOOKUP(T100,PCharts!$M$3:$N$133,2,FALSE)*AA100,0)*PFormulas!$B$9,ROUND(VLOOKUP(T100,PCharts!$M$3:$N$133,2,FALSE)*AA100,0)),0)</f>
        <v>56</v>
      </c>
      <c r="AM100" s="30">
        <f>ROUND(IF(C100&gt;7,ROUND((PFormulas!$F$30*Z100)+(PFormulas!$F$31*AB100)+(PFormulas!$F$32*AI100),0)*PFormulas!$B$13,ROUND((PFormulas!$F$30*Z100)+(PFormulas!$F$31*AB100)+(PFormulas!$F$32*AI100),0)+PFormulas!$B$14),0)</f>
        <v>50</v>
      </c>
      <c r="AN100" s="30">
        <f>ROUND((PFormulas!$F$46*AL100),0)</f>
        <v>59</v>
      </c>
      <c r="AO100" s="30">
        <f>VLOOKUP(2016-L100,PCharts!$O$3:$P$32,2,FALSE)</f>
        <v>50</v>
      </c>
      <c r="AP100" s="30">
        <f t="shared" si="12"/>
        <v>50</v>
      </c>
      <c r="AQ100" s="30">
        <f t="shared" si="13"/>
        <v>61</v>
      </c>
    </row>
    <row r="101" spans="1:43" x14ac:dyDescent="0.25">
      <c r="A101" s="13" t="s">
        <v>130</v>
      </c>
      <c r="B101" s="13" t="s">
        <v>308</v>
      </c>
      <c r="C101" s="13">
        <v>2</v>
      </c>
      <c r="D101" s="13">
        <v>63</v>
      </c>
      <c r="E101" s="48">
        <f>ROUND(G101*0.33,0)</f>
        <v>27</v>
      </c>
      <c r="F101" s="48">
        <f>G101-E101</f>
        <v>55</v>
      </c>
      <c r="G101" s="13">
        <v>82</v>
      </c>
      <c r="H101" s="48">
        <v>20</v>
      </c>
      <c r="I101" s="13"/>
      <c r="J101" s="13"/>
      <c r="K101" s="13"/>
      <c r="L101" s="13">
        <v>1996</v>
      </c>
      <c r="M101" s="13">
        <v>7</v>
      </c>
      <c r="N101" s="13">
        <v>70</v>
      </c>
      <c r="O101" s="13">
        <v>163</v>
      </c>
      <c r="P101" s="13" t="s">
        <v>309</v>
      </c>
      <c r="Q101" s="13" t="s">
        <v>310</v>
      </c>
      <c r="R101" s="13">
        <v>0</v>
      </c>
      <c r="S101" s="13">
        <v>0</v>
      </c>
      <c r="T101" s="30">
        <f t="shared" si="7"/>
        <v>0.43</v>
      </c>
      <c r="U101" s="30">
        <f t="shared" si="8"/>
        <v>0.87</v>
      </c>
      <c r="V101" s="30">
        <f t="shared" si="9"/>
        <v>0.32</v>
      </c>
      <c r="W101" s="30">
        <f t="shared" si="10"/>
        <v>0.43</v>
      </c>
      <c r="X101" s="30">
        <f>VLOOKUP(N101,[1]PlayerC!$A$3:$B$30,2,FALSE)</f>
        <v>69</v>
      </c>
      <c r="Y101" s="30">
        <f>VLOOKUP(O101,[1]PlayerC!$C$3:$D$133,2,FALSE)</f>
        <v>46</v>
      </c>
      <c r="Z101" s="30">
        <f>VLOOKUP(R101,[2]PCharts!$R$3:$S$2003,2,FALSE)</f>
        <v>0</v>
      </c>
      <c r="AA101" s="30">
        <f>VLOOKUP(A101,PCharts!$T$3:$U$25,2,FALSE)</f>
        <v>0.87</v>
      </c>
      <c r="AB101" s="30">
        <f>ROUND((PFormulas!$F$2*AF101)+(PFormulas!$F$3*(120-AD101)),0)</f>
        <v>44</v>
      </c>
      <c r="AC101" s="30">
        <f>ROUND((PFormulas!$F$7*AF101)+(PFormulas!$F$9*AB101)+(PFormulas!$F$8*AD101),0)</f>
        <v>36</v>
      </c>
      <c r="AD101" s="30">
        <f>VLOOKUP(V101,PCharts!$I$3:$J$651,2,FALSE)</f>
        <v>89</v>
      </c>
      <c r="AE101" s="30">
        <f>ROUND((PFormulas!$B$29*AK101)+(PFormulas!$B$30*AI101)+(PFormulas!$B$31*AL101)+(PFormulas!$B$32*AF101)+PFormulas!$B$33,0)</f>
        <v>82</v>
      </c>
      <c r="AF101" s="30">
        <f t="shared" si="11"/>
        <v>58</v>
      </c>
      <c r="AG101" s="30">
        <f>ROUND((AK101*PFormulas!$F$40)+(AL101*PFormulas!$F$41)+(AH101*PFormulas!$F$42),0)</f>
        <v>78</v>
      </c>
      <c r="AH101" s="30">
        <f>VLOOKUP(D101,PCharts!$G$3:$H$83,2,FALSE)</f>
        <v>95</v>
      </c>
      <c r="AI101" s="30">
        <f>ROUND((AK101*PFormulas!$F$18)+(AL101*PFormulas!$F$17),0)</f>
        <v>68</v>
      </c>
      <c r="AJ101" s="30">
        <f>IF(C101&gt;7,25,IF(C101=1,IF(ROUND((PFormulas!$F$35*AK101)+(PFormulas!$F$36*AF101),0)&lt;50,50,ROUND((PFormulas!$F$35*AK101)+(PFormulas!$F$36*AF101),0)),ROUND((PFormulas!$F$35*AK101)+(PFormulas!$F$36*AF101),0)))</f>
        <v>64</v>
      </c>
      <c r="AK101" s="30">
        <f>ROUND(IF(C101&gt;7,ROUND(VLOOKUP(U101,PCharts!$K$3:$L$153,2,FALSE)*AA101,0)*PFormulas!$B$8,ROUND(VLOOKUP(U101,PCharts!$K$3:$L$153,2,FALSE)*AA101,0)),0)</f>
        <v>66</v>
      </c>
      <c r="AL101" s="30">
        <f>ROUND(IF(C101&gt;7,ROUND(VLOOKUP(T101,PCharts!$M$3:$N$133,2,FALSE)*AA101,0)*PFormulas!$B$9,ROUND(VLOOKUP(T101,PCharts!$M$3:$N$133,2,FALSE)*AA101,0)),0)</f>
        <v>57</v>
      </c>
      <c r="AM101" s="30">
        <f>ROUND(IF(C101&gt;7,ROUND((PFormulas!$F$30*Z101)+(PFormulas!$F$31*AB101)+(PFormulas!$F$32*AI101),0)*PFormulas!$B$13,ROUND((PFormulas!$F$30*Z101)+(PFormulas!$F$31*AB101)+(PFormulas!$F$32*AI101),0)+PFormulas!$B$14),0)</f>
        <v>48</v>
      </c>
      <c r="AN101" s="30">
        <f>ROUND((PFormulas!$F$46*AL101),0)</f>
        <v>60</v>
      </c>
      <c r="AO101" s="30">
        <f>VLOOKUP(2016-L101,PCharts!$O$3:$P$32,2,FALSE)</f>
        <v>50</v>
      </c>
      <c r="AP101" s="30">
        <f t="shared" si="12"/>
        <v>50</v>
      </c>
      <c r="AQ101" s="30">
        <f t="shared" si="13"/>
        <v>60</v>
      </c>
    </row>
    <row r="102" spans="1:43" x14ac:dyDescent="0.25">
      <c r="A102" s="13" t="s">
        <v>55</v>
      </c>
      <c r="B102" s="13" t="s">
        <v>311</v>
      </c>
      <c r="C102" s="13">
        <v>1</v>
      </c>
      <c r="D102" s="13">
        <v>72</v>
      </c>
      <c r="E102" s="13">
        <v>28</v>
      </c>
      <c r="F102" s="13">
        <v>34</v>
      </c>
      <c r="G102" s="13">
        <f>E102+F102</f>
        <v>62</v>
      </c>
      <c r="H102" s="13">
        <v>35</v>
      </c>
      <c r="I102" s="13"/>
      <c r="J102" s="13"/>
      <c r="K102" s="13"/>
      <c r="L102" s="13">
        <v>1997</v>
      </c>
      <c r="M102" s="13">
        <v>7</v>
      </c>
      <c r="N102" s="13">
        <v>73</v>
      </c>
      <c r="O102" s="13">
        <v>161</v>
      </c>
      <c r="P102" s="13" t="s">
        <v>312</v>
      </c>
      <c r="Q102" s="13" t="s">
        <v>313</v>
      </c>
      <c r="R102" s="13">
        <v>0</v>
      </c>
      <c r="S102" s="13">
        <v>0</v>
      </c>
      <c r="T102" s="30">
        <f t="shared" si="7"/>
        <v>0.39</v>
      </c>
      <c r="U102" s="30">
        <f t="shared" si="8"/>
        <v>0.47</v>
      </c>
      <c r="V102" s="30">
        <f t="shared" si="9"/>
        <v>0.49</v>
      </c>
      <c r="W102" s="30">
        <f t="shared" si="10"/>
        <v>0.39</v>
      </c>
      <c r="X102" s="30">
        <f>VLOOKUP(N102,[1]PlayerC!$A$3:$B$30,2,FALSE)</f>
        <v>75</v>
      </c>
      <c r="Y102" s="30">
        <f>VLOOKUP(O102,[1]PlayerC!$C$3:$D$133,2,FALSE)</f>
        <v>46</v>
      </c>
      <c r="Z102" s="30">
        <f>VLOOKUP(R102,[2]PCharts!$R$3:$S$2003,2,FALSE)</f>
        <v>0</v>
      </c>
      <c r="AA102" s="30">
        <f>VLOOKUP(A102,PCharts!$T$3:$U$25,2,FALSE)</f>
        <v>0.9</v>
      </c>
      <c r="AB102" s="30">
        <f>ROUND((PFormulas!$F$2*AF102)+(PFormulas!$F$3*(120-AD102)),0)</f>
        <v>47</v>
      </c>
      <c r="AC102" s="30">
        <f>ROUND((PFormulas!$F$7*AF102)+(PFormulas!$F$9*AB102)+(PFormulas!$F$8*AD102),0)</f>
        <v>40</v>
      </c>
      <c r="AD102" s="30">
        <f>VLOOKUP(V102,PCharts!$I$3:$J$651,2,FALSE)</f>
        <v>85</v>
      </c>
      <c r="AE102" s="30">
        <f>ROUND((PFormulas!$B$29*AK102)+(PFormulas!$B$30*AI102)+(PFormulas!$B$31*AL102)+(PFormulas!$B$32*AF102)+PFormulas!$B$33,0)</f>
        <v>79</v>
      </c>
      <c r="AF102" s="30">
        <f t="shared" si="11"/>
        <v>61</v>
      </c>
      <c r="AG102" s="30">
        <f>ROUND((AK102*PFormulas!$F$40)+(AL102*PFormulas!$F$41)+(AH102*PFormulas!$F$42),0)</f>
        <v>75</v>
      </c>
      <c r="AH102" s="30">
        <f>VLOOKUP(D102,PCharts!$G$3:$H$83,2,FALSE)</f>
        <v>95</v>
      </c>
      <c r="AI102" s="30">
        <f>ROUND((AK102*PFormulas!$F$18)+(AL102*PFormulas!$F$17),0)</f>
        <v>61</v>
      </c>
      <c r="AJ102" s="30">
        <f>IF(C102&gt;7,25,IF(C102=1,IF(ROUND((PFormulas!$F$35*AK102)+(PFormulas!$F$36*AF102),0)&lt;50,50,ROUND((PFormulas!$F$35*AK102)+(PFormulas!$F$36*AF102),0)),ROUND((PFormulas!$F$35*AK102)+(PFormulas!$F$36*AF102),0)))</f>
        <v>56</v>
      </c>
      <c r="AK102" s="30">
        <f>ROUND(IF(C102&gt;7,ROUND(VLOOKUP(U102,PCharts!$K$3:$L$153,2,FALSE)*AA102,0)*PFormulas!$B$8,ROUND(VLOOKUP(U102,PCharts!$K$3:$L$153,2,FALSE)*AA102,0)),0)</f>
        <v>54</v>
      </c>
      <c r="AL102" s="30">
        <f>ROUND(IF(C102&gt;7,ROUND(VLOOKUP(T102,PCharts!$M$3:$N$133,2,FALSE)*AA102,0)*PFormulas!$B$9,ROUND(VLOOKUP(T102,PCharts!$M$3:$N$133,2,FALSE)*AA102,0)),0)</f>
        <v>56</v>
      </c>
      <c r="AM102" s="30">
        <f>ROUND(IF(C102&gt;7,ROUND((PFormulas!$F$30*Z102)+(PFormulas!$F$31*AB102)+(PFormulas!$F$32*AI102),0)*PFormulas!$B$13,ROUND((PFormulas!$F$30*Z102)+(PFormulas!$F$31*AB102)+(PFormulas!$F$32*AI102),0)+PFormulas!$B$14),0)</f>
        <v>48</v>
      </c>
      <c r="AN102" s="30">
        <f>ROUND((PFormulas!$F$46*AL102),0)</f>
        <v>59</v>
      </c>
      <c r="AO102" s="30">
        <f>VLOOKUP(2016-L102,PCharts!$O$3:$P$32,2,FALSE)</f>
        <v>46</v>
      </c>
      <c r="AP102" s="30">
        <f t="shared" si="12"/>
        <v>46</v>
      </c>
      <c r="AQ102" s="30">
        <f t="shared" si="13"/>
        <v>56</v>
      </c>
    </row>
    <row r="103" spans="1:43" x14ac:dyDescent="0.25">
      <c r="A103" s="13" t="s">
        <v>47</v>
      </c>
      <c r="B103" s="13" t="s">
        <v>314</v>
      </c>
      <c r="C103" s="13">
        <v>5</v>
      </c>
      <c r="D103" s="13">
        <v>17</v>
      </c>
      <c r="E103" s="13">
        <v>4</v>
      </c>
      <c r="F103" s="13">
        <v>3</v>
      </c>
      <c r="G103" s="13">
        <v>7</v>
      </c>
      <c r="H103" s="13">
        <v>6</v>
      </c>
      <c r="I103" s="13">
        <v>3</v>
      </c>
      <c r="J103" s="13">
        <v>7</v>
      </c>
      <c r="K103" s="13">
        <v>3</v>
      </c>
      <c r="L103" s="13">
        <v>1994</v>
      </c>
      <c r="M103" s="13"/>
      <c r="N103" s="13">
        <v>72</v>
      </c>
      <c r="O103" s="13">
        <v>172</v>
      </c>
      <c r="P103" s="13" t="s">
        <v>49</v>
      </c>
      <c r="Q103" s="13" t="s">
        <v>315</v>
      </c>
      <c r="R103" s="13">
        <v>0</v>
      </c>
      <c r="S103" s="13">
        <v>0</v>
      </c>
      <c r="T103" s="30">
        <f t="shared" si="7"/>
        <v>0.24</v>
      </c>
      <c r="U103" s="30">
        <f t="shared" si="8"/>
        <v>0.18</v>
      </c>
      <c r="V103" s="30">
        <f t="shared" si="9"/>
        <v>0.35</v>
      </c>
      <c r="W103" s="30">
        <f t="shared" si="10"/>
        <v>0.24</v>
      </c>
      <c r="X103" s="30">
        <f>VLOOKUP(N103,[1]PlayerC!$A$3:$B$30,2,FALSE)</f>
        <v>73</v>
      </c>
      <c r="Y103" s="30">
        <f>VLOOKUP(O103,[1]PlayerC!$C$3:$D$133,2,FALSE)</f>
        <v>52</v>
      </c>
      <c r="Z103" s="30">
        <f>VLOOKUP(R103,[2]PCharts!$R$3:$S$2003,2,FALSE)</f>
        <v>0</v>
      </c>
      <c r="AA103" s="30">
        <f>VLOOKUP(A103,PCharts!$T$3:$U$25,2,FALSE)</f>
        <v>1.07</v>
      </c>
      <c r="AB103" s="30">
        <f>ROUND((PFormulas!$F$2*AF103)+(PFormulas!$F$3*(120-AD103)),0)</f>
        <v>47</v>
      </c>
      <c r="AC103" s="30">
        <f>ROUND((PFormulas!$F$7*AF103)+(PFormulas!$F$9*AB103)+(PFormulas!$F$8*AD103),0)</f>
        <v>40</v>
      </c>
      <c r="AD103" s="30">
        <f>VLOOKUP(V103,PCharts!$I$3:$J$651,2,FALSE)</f>
        <v>89</v>
      </c>
      <c r="AE103" s="30">
        <f>ROUND((PFormulas!$B$29*AK103)+(PFormulas!$B$30*AI103)+(PFormulas!$B$31*AL103)+(PFormulas!$B$32*AF103)+PFormulas!$B$33,0)</f>
        <v>78</v>
      </c>
      <c r="AF103" s="30">
        <f t="shared" si="11"/>
        <v>63</v>
      </c>
      <c r="AG103" s="30">
        <f>ROUND((AK103*PFormulas!$F$40)+(AL103*PFormulas!$F$41)+(AH103*PFormulas!$F$42),0)</f>
        <v>56</v>
      </c>
      <c r="AH103" s="30">
        <f>VLOOKUP(D103,PCharts!$G$3:$H$83,2,FALSE)</f>
        <v>57</v>
      </c>
      <c r="AI103" s="30">
        <f>ROUND((AK103*PFormulas!$F$18)+(AL103*PFormulas!$F$17),0)</f>
        <v>59</v>
      </c>
      <c r="AJ103" s="30">
        <f>IF(C103&gt;7,25,IF(C103=1,IF(ROUND((PFormulas!$F$35*AK103)+(PFormulas!$F$36*AF103),0)&lt;50,50,ROUND((PFormulas!$F$35*AK103)+(PFormulas!$F$36*AF103),0)),ROUND((PFormulas!$F$35*AK103)+(PFormulas!$F$36*AF103),0)))</f>
        <v>56</v>
      </c>
      <c r="AK103" s="30">
        <f>ROUND(IF(C103&gt;7,ROUND(VLOOKUP(U103,PCharts!$K$3:$L$153,2,FALSE)*AA103,0)*PFormulas!$B$8,ROUND(VLOOKUP(U103,PCharts!$K$3:$L$153,2,FALSE)*AA103,0)),0)</f>
        <v>54</v>
      </c>
      <c r="AL103" s="30">
        <f>ROUND(IF(C103&gt;7,ROUND(VLOOKUP(T103,PCharts!$M$3:$N$133,2,FALSE)*AA103,0)*PFormulas!$B$9,ROUND(VLOOKUP(T103,PCharts!$M$3:$N$133,2,FALSE)*AA103,0)),0)</f>
        <v>54</v>
      </c>
      <c r="AM103" s="30">
        <f>ROUND(IF(C103&gt;7,ROUND((PFormulas!$F$30*Z103)+(PFormulas!$F$31*AB103)+(PFormulas!$F$32*AI103),0)*PFormulas!$B$13,ROUND((PFormulas!$F$30*Z103)+(PFormulas!$F$31*AB103)+(PFormulas!$F$32*AI103),0)+PFormulas!$B$14),0)</f>
        <v>47</v>
      </c>
      <c r="AN103" s="30">
        <f>ROUND((PFormulas!$F$46*AL103),0)</f>
        <v>57</v>
      </c>
      <c r="AO103" s="30">
        <f>VLOOKUP(2016-L103,PCharts!$O$3:$P$32,2,FALSE)</f>
        <v>58</v>
      </c>
      <c r="AP103" s="30">
        <f t="shared" si="12"/>
        <v>58</v>
      </c>
      <c r="AQ103" s="30">
        <f t="shared" si="13"/>
        <v>55</v>
      </c>
    </row>
    <row r="104" spans="1:43" x14ac:dyDescent="0.25">
      <c r="A104" s="13" t="s">
        <v>127</v>
      </c>
      <c r="B104" s="13" t="s">
        <v>316</v>
      </c>
      <c r="C104" s="13">
        <v>7</v>
      </c>
      <c r="D104" s="13">
        <v>38</v>
      </c>
      <c r="E104" s="13">
        <v>16</v>
      </c>
      <c r="F104" s="13">
        <v>47</v>
      </c>
      <c r="G104" s="13">
        <v>63</v>
      </c>
      <c r="H104" s="13">
        <v>28</v>
      </c>
      <c r="I104" s="13">
        <v>35</v>
      </c>
      <c r="J104" s="13">
        <v>8</v>
      </c>
      <c r="K104" s="13">
        <v>4</v>
      </c>
      <c r="L104" s="13">
        <v>1995</v>
      </c>
      <c r="M104" s="13"/>
      <c r="N104" s="13">
        <v>72</v>
      </c>
      <c r="O104" s="13">
        <v>183</v>
      </c>
      <c r="P104" s="13" t="s">
        <v>53</v>
      </c>
      <c r="Q104" s="13" t="s">
        <v>317</v>
      </c>
      <c r="R104" s="13">
        <v>0</v>
      </c>
      <c r="S104" s="13">
        <v>0</v>
      </c>
      <c r="T104" s="30">
        <f t="shared" si="7"/>
        <v>0.42</v>
      </c>
      <c r="U104" s="30">
        <f t="shared" si="8"/>
        <v>1.24</v>
      </c>
      <c r="V104" s="30">
        <f t="shared" si="9"/>
        <v>0.74</v>
      </c>
      <c r="W104" s="30">
        <f t="shared" si="10"/>
        <v>0.42</v>
      </c>
      <c r="X104" s="30">
        <f>VLOOKUP(N104,[1]PlayerC!$A$3:$B$30,2,FALSE)</f>
        <v>73</v>
      </c>
      <c r="Y104" s="30">
        <f>VLOOKUP(O104,[1]PlayerC!$C$3:$D$133,2,FALSE)</f>
        <v>58</v>
      </c>
      <c r="Z104" s="30">
        <f>VLOOKUP(R104,[2]PCharts!$R$3:$S$2003,2,FALSE)</f>
        <v>0</v>
      </c>
      <c r="AA104" s="30">
        <f>VLOOKUP(A104,PCharts!$T$3:$U$25,2,FALSE)</f>
        <v>0.87</v>
      </c>
      <c r="AB104" s="30">
        <f>ROUND((PFormulas!$F$2*AF104)+(PFormulas!$F$3*(120-AD104)),0)</f>
        <v>52</v>
      </c>
      <c r="AC104" s="30">
        <f>ROUND((PFormulas!$F$7*AF104)+(PFormulas!$F$9*AB104)+(PFormulas!$F$8*AD104),0)</f>
        <v>46</v>
      </c>
      <c r="AD104" s="30">
        <f>VLOOKUP(V104,PCharts!$I$3:$J$651,2,FALSE)</f>
        <v>79</v>
      </c>
      <c r="AE104" s="30">
        <f>ROUND((PFormulas!$B$29*AK104)+(PFormulas!$B$30*AI104)+(PFormulas!$B$31*AL104)+(PFormulas!$B$32*AF104)+PFormulas!$B$33,0)</f>
        <v>81</v>
      </c>
      <c r="AF104" s="30">
        <f t="shared" si="11"/>
        <v>66</v>
      </c>
      <c r="AG104" s="30">
        <f>ROUND((AK104*PFormulas!$F$40)+(AL104*PFormulas!$F$41)+(AH104*PFormulas!$F$42),0)</f>
        <v>72</v>
      </c>
      <c r="AH104" s="30">
        <f>VLOOKUP(D104,PCharts!$G$3:$H$83,2,FALSE)</f>
        <v>78</v>
      </c>
      <c r="AI104" s="30">
        <f>ROUND((AK104*PFormulas!$F$18)+(AL104*PFormulas!$F$17),0)</f>
        <v>72</v>
      </c>
      <c r="AJ104" s="30">
        <f>IF(C104&gt;7,25,IF(C104=1,IF(ROUND((PFormulas!$F$35*AK104)+(PFormulas!$F$36*AF104),0)&lt;50,50,ROUND((PFormulas!$F$35*AK104)+(PFormulas!$F$36*AF104),0)),ROUND((PFormulas!$F$35*AK104)+(PFormulas!$F$36*AF104),0)))</f>
        <v>71</v>
      </c>
      <c r="AK104" s="30">
        <f>ROUND(IF(C104&gt;7,ROUND(VLOOKUP(U104,PCharts!$K$3:$L$153,2,FALSE)*AA104,0)*PFormulas!$B$8,ROUND(VLOOKUP(U104,PCharts!$K$3:$L$153,2,FALSE)*AA104,0)),0)</f>
        <v>73</v>
      </c>
      <c r="AL104" s="30">
        <f>ROUND(IF(C104&gt;7,ROUND(VLOOKUP(T104,PCharts!$M$3:$N$133,2,FALSE)*AA104,0)*PFormulas!$B$9,ROUND(VLOOKUP(T104,PCharts!$M$3:$N$133,2,FALSE)*AA104,0)),0)</f>
        <v>57</v>
      </c>
      <c r="AM104" s="30">
        <f>ROUND(IF(C104&gt;7,ROUND((PFormulas!$F$30*Z104)+(PFormulas!$F$31*AB104)+(PFormulas!$F$32*AI104),0)*PFormulas!$B$13,ROUND((PFormulas!$F$30*Z104)+(PFormulas!$F$31*AB104)+(PFormulas!$F$32*AI104),0)+PFormulas!$B$14),0)</f>
        <v>54</v>
      </c>
      <c r="AN104" s="30">
        <f>ROUND((PFormulas!$F$46*AL104),0)</f>
        <v>60</v>
      </c>
      <c r="AO104" s="30">
        <f>VLOOKUP(2016-L104,PCharts!$O$3:$P$32,2,FALSE)</f>
        <v>54</v>
      </c>
      <c r="AP104" s="30">
        <f t="shared" si="12"/>
        <v>54</v>
      </c>
      <c r="AQ104" s="30">
        <f t="shared" si="13"/>
        <v>64</v>
      </c>
    </row>
    <row r="105" spans="1:43" x14ac:dyDescent="0.25">
      <c r="A105" s="13" t="s">
        <v>43</v>
      </c>
      <c r="B105" s="13" t="s">
        <v>318</v>
      </c>
      <c r="C105" s="13">
        <v>4</v>
      </c>
      <c r="D105" s="13">
        <v>16</v>
      </c>
      <c r="E105" s="13">
        <v>4</v>
      </c>
      <c r="F105" s="13">
        <v>3</v>
      </c>
      <c r="G105" s="13">
        <v>7</v>
      </c>
      <c r="H105" s="13">
        <v>8</v>
      </c>
      <c r="I105" s="13">
        <v>1</v>
      </c>
      <c r="J105" s="13">
        <v>13</v>
      </c>
      <c r="K105" s="13">
        <v>7</v>
      </c>
      <c r="L105" s="13">
        <v>1994</v>
      </c>
      <c r="M105" s="13"/>
      <c r="N105" s="13">
        <v>72</v>
      </c>
      <c r="O105" s="13">
        <v>198</v>
      </c>
      <c r="P105" s="13" t="s">
        <v>45</v>
      </c>
      <c r="Q105" s="13" t="s">
        <v>319</v>
      </c>
      <c r="R105" s="13">
        <v>0</v>
      </c>
      <c r="S105" s="13">
        <v>0</v>
      </c>
      <c r="T105" s="30">
        <f t="shared" si="7"/>
        <v>0.25</v>
      </c>
      <c r="U105" s="30">
        <f t="shared" si="8"/>
        <v>0.19</v>
      </c>
      <c r="V105" s="30">
        <f t="shared" si="9"/>
        <v>0.5</v>
      </c>
      <c r="W105" s="30">
        <f t="shared" si="10"/>
        <v>0.25</v>
      </c>
      <c r="X105" s="30">
        <f>VLOOKUP(N105,[1]PlayerC!$A$3:$B$30,2,FALSE)</f>
        <v>73</v>
      </c>
      <c r="Y105" s="30">
        <f>VLOOKUP(O105,[1]PlayerC!$C$3:$D$133,2,FALSE)</f>
        <v>67</v>
      </c>
      <c r="Z105" s="30">
        <f>VLOOKUP(R105,[2]PCharts!$R$3:$S$2003,2,FALSE)</f>
        <v>0</v>
      </c>
      <c r="AA105" s="30">
        <f>VLOOKUP(A105,PCharts!$T$3:$U$25,2,FALSE)</f>
        <v>1.05</v>
      </c>
      <c r="AB105" s="30">
        <f>ROUND((PFormulas!$F$2*AF105)+(PFormulas!$F$3*(120-AD105)),0)</f>
        <v>53</v>
      </c>
      <c r="AC105" s="30">
        <f>ROUND((PFormulas!$F$7*AF105)+(PFormulas!$F$9*AB105)+(PFormulas!$F$8*AD105),0)</f>
        <v>48</v>
      </c>
      <c r="AD105" s="30">
        <f>VLOOKUP(V105,PCharts!$I$3:$J$651,2,FALSE)</f>
        <v>85</v>
      </c>
      <c r="AE105" s="30">
        <f>ROUND((PFormulas!$B$29*AK105)+(PFormulas!$B$30*AI105)+(PFormulas!$B$31*AL105)+(PFormulas!$B$32*AF105)+PFormulas!$B$33,0)</f>
        <v>76</v>
      </c>
      <c r="AF105" s="30">
        <f t="shared" si="11"/>
        <v>70</v>
      </c>
      <c r="AG105" s="30">
        <f>ROUND((AK105*PFormulas!$F$40)+(AL105*PFormulas!$F$41)+(AH105*PFormulas!$F$42),0)</f>
        <v>55</v>
      </c>
      <c r="AH105" s="30">
        <f>VLOOKUP(D105,PCharts!$G$3:$H$83,2,FALSE)</f>
        <v>56</v>
      </c>
      <c r="AI105" s="30">
        <f>ROUND((AK105*PFormulas!$F$18)+(AL105*PFormulas!$F$17),0)</f>
        <v>58</v>
      </c>
      <c r="AJ105" s="30">
        <f>IF(C105&gt;7,25,IF(C105=1,IF(ROUND((PFormulas!$F$35*AK105)+(PFormulas!$F$36*AF105),0)&lt;50,50,ROUND((PFormulas!$F$35*AK105)+(PFormulas!$F$36*AF105),0)),ROUND((PFormulas!$F$35*AK105)+(PFormulas!$F$36*AF105),0)))</f>
        <v>57</v>
      </c>
      <c r="AK105" s="30">
        <f>ROUND(IF(C105&gt;7,ROUND(VLOOKUP(U105,PCharts!$K$3:$L$153,2,FALSE)*AA105,0)*PFormulas!$B$8,ROUND(VLOOKUP(U105,PCharts!$K$3:$L$153,2,FALSE)*AA105,0)),0)</f>
        <v>53</v>
      </c>
      <c r="AL105" s="30">
        <f>ROUND(IF(C105&gt;7,ROUND(VLOOKUP(T105,PCharts!$M$3:$N$133,2,FALSE)*AA105,0)*PFormulas!$B$9,ROUND(VLOOKUP(T105,PCharts!$M$3:$N$133,2,FALSE)*AA105,0)),0)</f>
        <v>53</v>
      </c>
      <c r="AM105" s="30">
        <f>ROUND(IF(C105&gt;7,ROUND((PFormulas!$F$30*Z105)+(PFormulas!$F$31*AB105)+(PFormulas!$F$32*AI105),0)*PFormulas!$B$13,ROUND((PFormulas!$F$30*Z105)+(PFormulas!$F$31*AB105)+(PFormulas!$F$32*AI105),0)+PFormulas!$B$14),0)</f>
        <v>50</v>
      </c>
      <c r="AN105" s="30">
        <f>ROUND((PFormulas!$F$46*AL105),0)</f>
        <v>56</v>
      </c>
      <c r="AO105" s="30">
        <f>VLOOKUP(2016-L105,PCharts!$O$3:$P$32,2,FALSE)</f>
        <v>58</v>
      </c>
      <c r="AP105" s="30">
        <f t="shared" si="12"/>
        <v>58</v>
      </c>
      <c r="AQ105" s="30">
        <f t="shared" si="13"/>
        <v>56</v>
      </c>
    </row>
    <row r="106" spans="1:43" x14ac:dyDescent="0.25">
      <c r="A106" s="13" t="s">
        <v>43</v>
      </c>
      <c r="B106" s="13" t="s">
        <v>320</v>
      </c>
      <c r="C106" s="13">
        <v>1</v>
      </c>
      <c r="D106" s="13">
        <v>50</v>
      </c>
      <c r="E106" s="13">
        <v>12</v>
      </c>
      <c r="F106" s="13">
        <v>8</v>
      </c>
      <c r="G106" s="13">
        <v>20</v>
      </c>
      <c r="H106" s="13">
        <v>8</v>
      </c>
      <c r="I106" s="13">
        <v>9</v>
      </c>
      <c r="J106" s="13">
        <v>10</v>
      </c>
      <c r="K106" s="13">
        <v>5</v>
      </c>
      <c r="L106" s="13">
        <v>1993</v>
      </c>
      <c r="M106" s="13"/>
      <c r="N106" s="13">
        <v>70</v>
      </c>
      <c r="O106" s="13">
        <v>163</v>
      </c>
      <c r="P106" s="13" t="s">
        <v>45</v>
      </c>
      <c r="Q106" s="13" t="s">
        <v>321</v>
      </c>
      <c r="R106" s="13">
        <v>0</v>
      </c>
      <c r="S106" s="13">
        <v>0</v>
      </c>
      <c r="T106" s="30">
        <f t="shared" si="7"/>
        <v>0.24</v>
      </c>
      <c r="U106" s="30">
        <f t="shared" si="8"/>
        <v>0.16</v>
      </c>
      <c r="V106" s="30">
        <f t="shared" si="9"/>
        <v>0.16</v>
      </c>
      <c r="W106" s="30">
        <f t="shared" si="10"/>
        <v>0.24</v>
      </c>
      <c r="X106" s="30">
        <f>VLOOKUP(N106,[1]PlayerC!$A$3:$B$30,2,FALSE)</f>
        <v>69</v>
      </c>
      <c r="Y106" s="30">
        <f>VLOOKUP(O106,[1]PlayerC!$C$3:$D$133,2,FALSE)</f>
        <v>46</v>
      </c>
      <c r="Z106" s="30">
        <f>VLOOKUP(R106,[2]PCharts!$R$3:$S$2003,2,FALSE)</f>
        <v>0</v>
      </c>
      <c r="AA106" s="30">
        <f>VLOOKUP(A106,PCharts!$T$3:$U$25,2,FALSE)</f>
        <v>1.05</v>
      </c>
      <c r="AB106" s="30">
        <f>ROUND((PFormulas!$F$2*AF106)+(PFormulas!$F$3*(120-AD106)),0)</f>
        <v>43</v>
      </c>
      <c r="AC106" s="30">
        <f>ROUND((PFormulas!$F$7*AF106)+(PFormulas!$F$9*AB106)+(PFormulas!$F$8*AD106),0)</f>
        <v>35</v>
      </c>
      <c r="AD106" s="30">
        <f>VLOOKUP(V106,PCharts!$I$3:$J$651,2,FALSE)</f>
        <v>94</v>
      </c>
      <c r="AE106" s="30">
        <f>ROUND((PFormulas!$B$29*AK106)+(PFormulas!$B$30*AI106)+(PFormulas!$B$31*AL106)+(PFormulas!$B$32*AF106)+PFormulas!$B$33,0)</f>
        <v>79</v>
      </c>
      <c r="AF106" s="30">
        <f t="shared" si="11"/>
        <v>58</v>
      </c>
      <c r="AG106" s="30">
        <f>ROUND((AK106*PFormulas!$F$40)+(AL106*PFormulas!$F$41)+(AH106*PFormulas!$F$42),0)</f>
        <v>72</v>
      </c>
      <c r="AH106" s="30">
        <f>VLOOKUP(D106,PCharts!$G$3:$H$83,2,FALSE)</f>
        <v>90</v>
      </c>
      <c r="AI106" s="30">
        <f>ROUND((AK106*PFormulas!$F$18)+(AL106*PFormulas!$F$17),0)</f>
        <v>58</v>
      </c>
      <c r="AJ106" s="30">
        <f>IF(C106&gt;7,25,IF(C106=1,IF(ROUND((PFormulas!$F$35*AK106)+(PFormulas!$F$36*AF106),0)&lt;50,50,ROUND((PFormulas!$F$35*AK106)+(PFormulas!$F$36*AF106),0)),ROUND((PFormulas!$F$35*AK106)+(PFormulas!$F$36*AF106),0)))</f>
        <v>54</v>
      </c>
      <c r="AK106" s="30">
        <f>ROUND(IF(C106&gt;7,ROUND(VLOOKUP(U106,PCharts!$K$3:$L$153,2,FALSE)*AA106,0)*PFormulas!$B$8,ROUND(VLOOKUP(U106,PCharts!$K$3:$L$153,2,FALSE)*AA106,0)),0)</f>
        <v>53</v>
      </c>
      <c r="AL106" s="30">
        <f>ROUND(IF(C106&gt;7,ROUND(VLOOKUP(T106,PCharts!$M$3:$N$133,2,FALSE)*AA106,0)*PFormulas!$B$9,ROUND(VLOOKUP(T106,PCharts!$M$3:$N$133,2,FALSE)*AA106,0)),0)</f>
        <v>53</v>
      </c>
      <c r="AM106" s="30">
        <f>ROUND(IF(C106&gt;7,ROUND((PFormulas!$F$30*Z106)+(PFormulas!$F$31*AB106)+(PFormulas!$F$32*AI106),0)*PFormulas!$B$13,ROUND((PFormulas!$F$30*Z106)+(PFormulas!$F$31*AB106)+(PFormulas!$F$32*AI106),0)+PFormulas!$B$14),0)</f>
        <v>44</v>
      </c>
      <c r="AN106" s="30">
        <f>ROUND((PFormulas!$F$46*AL106),0)</f>
        <v>56</v>
      </c>
      <c r="AO106" s="30">
        <f>VLOOKUP(2016-L106,PCharts!$O$3:$P$32,2,FALSE)</f>
        <v>60</v>
      </c>
      <c r="AP106" s="30">
        <f t="shared" si="12"/>
        <v>60</v>
      </c>
      <c r="AQ106" s="30">
        <f t="shared" si="13"/>
        <v>54</v>
      </c>
    </row>
    <row r="107" spans="1:43" x14ac:dyDescent="0.25">
      <c r="A107" s="13" t="s">
        <v>47</v>
      </c>
      <c r="B107" s="13" t="s">
        <v>322</v>
      </c>
      <c r="C107" s="13">
        <v>7</v>
      </c>
      <c r="D107" s="13">
        <v>56</v>
      </c>
      <c r="E107" s="13">
        <v>14</v>
      </c>
      <c r="F107" s="13">
        <v>20</v>
      </c>
      <c r="G107" s="13">
        <v>34</v>
      </c>
      <c r="H107" s="13">
        <v>51</v>
      </c>
      <c r="I107" s="13">
        <v>10</v>
      </c>
      <c r="J107" s="13">
        <v>7</v>
      </c>
      <c r="K107" s="13">
        <v>6</v>
      </c>
      <c r="L107" s="13">
        <v>1993</v>
      </c>
      <c r="M107" s="13"/>
      <c r="N107" s="13">
        <v>71</v>
      </c>
      <c r="O107" s="13">
        <v>176</v>
      </c>
      <c r="P107" s="13" t="s">
        <v>49</v>
      </c>
      <c r="Q107" s="13" t="s">
        <v>323</v>
      </c>
      <c r="R107" s="13">
        <v>0</v>
      </c>
      <c r="S107" s="13">
        <v>0</v>
      </c>
      <c r="T107" s="30">
        <f t="shared" si="7"/>
        <v>0.25</v>
      </c>
      <c r="U107" s="30">
        <f t="shared" si="8"/>
        <v>0.36</v>
      </c>
      <c r="V107" s="30">
        <f t="shared" si="9"/>
        <v>0.91</v>
      </c>
      <c r="W107" s="30">
        <f t="shared" si="10"/>
        <v>0.25</v>
      </c>
      <c r="X107" s="30">
        <f>VLOOKUP(N107,[1]PlayerC!$A$3:$B$30,2,FALSE)</f>
        <v>71</v>
      </c>
      <c r="Y107" s="30">
        <f>VLOOKUP(O107,[1]PlayerC!$C$3:$D$133,2,FALSE)</f>
        <v>55</v>
      </c>
      <c r="Z107" s="30">
        <f>VLOOKUP(R107,[2]PCharts!$R$3:$S$2003,2,FALSE)</f>
        <v>0</v>
      </c>
      <c r="AA107" s="30">
        <f>VLOOKUP(A107,PCharts!$T$3:$U$25,2,FALSE)</f>
        <v>1.07</v>
      </c>
      <c r="AB107" s="30">
        <f>ROUND((PFormulas!$F$2*AF107)+(PFormulas!$F$3*(120-AD107)),0)</f>
        <v>51</v>
      </c>
      <c r="AC107" s="30">
        <f>ROUND((PFormulas!$F$7*AF107)+(PFormulas!$F$9*AB107)+(PFormulas!$F$8*AD107),0)</f>
        <v>44</v>
      </c>
      <c r="AD107" s="30">
        <f>VLOOKUP(V107,PCharts!$I$3:$J$651,2,FALSE)</f>
        <v>75</v>
      </c>
      <c r="AE107" s="30">
        <f>ROUND((PFormulas!$B$29*AK107)+(PFormulas!$B$30*AI107)+(PFormulas!$B$31*AL107)+(PFormulas!$B$32*AF107)+PFormulas!$B$33,0)</f>
        <v>78</v>
      </c>
      <c r="AF107" s="30">
        <f t="shared" si="11"/>
        <v>63</v>
      </c>
      <c r="AG107" s="30">
        <f>ROUND((AK107*PFormulas!$F$40)+(AL107*PFormulas!$F$41)+(AH107*PFormulas!$F$42),0)</f>
        <v>75</v>
      </c>
      <c r="AH107" s="30">
        <f>VLOOKUP(D107,PCharts!$G$3:$H$83,2,FALSE)</f>
        <v>95</v>
      </c>
      <c r="AI107" s="30">
        <f>ROUND((AK107*PFormulas!$F$18)+(AL107*PFormulas!$F$17),0)</f>
        <v>61</v>
      </c>
      <c r="AJ107" s="30">
        <f>IF(C107&gt;7,25,IF(C107=1,IF(ROUND((PFormulas!$F$35*AK107)+(PFormulas!$F$36*AF107),0)&lt;50,50,ROUND((PFormulas!$F$35*AK107)+(PFormulas!$F$36*AF107),0)),ROUND((PFormulas!$F$35*AK107)+(PFormulas!$F$36*AF107),0)))</f>
        <v>59</v>
      </c>
      <c r="AK107" s="30">
        <f>ROUND(IF(C107&gt;7,ROUND(VLOOKUP(U107,PCharts!$K$3:$L$153,2,FALSE)*AA107,0)*PFormulas!$B$8,ROUND(VLOOKUP(U107,PCharts!$K$3:$L$153,2,FALSE)*AA107,0)),0)</f>
        <v>57</v>
      </c>
      <c r="AL107" s="30">
        <f>ROUND(IF(C107&gt;7,ROUND(VLOOKUP(T107,PCharts!$M$3:$N$133,2,FALSE)*AA107,0)*PFormulas!$B$9,ROUND(VLOOKUP(T107,PCharts!$M$3:$N$133,2,FALSE)*AA107,0)),0)</f>
        <v>54</v>
      </c>
      <c r="AM107" s="30">
        <f>ROUND(IF(C107&gt;7,ROUND((PFormulas!$F$30*Z107)+(PFormulas!$F$31*AB107)+(PFormulas!$F$32*AI107),0)*PFormulas!$B$13,ROUND((PFormulas!$F$30*Z107)+(PFormulas!$F$31*AB107)+(PFormulas!$F$32*AI107),0)+PFormulas!$B$14),0)</f>
        <v>50</v>
      </c>
      <c r="AN107" s="30">
        <f>ROUND((PFormulas!$F$46*AL107),0)</f>
        <v>57</v>
      </c>
      <c r="AO107" s="30">
        <f>VLOOKUP(2016-L107,PCharts!$O$3:$P$32,2,FALSE)</f>
        <v>60</v>
      </c>
      <c r="AP107" s="30">
        <f t="shared" si="12"/>
        <v>60</v>
      </c>
      <c r="AQ107" s="30">
        <f t="shared" si="13"/>
        <v>57</v>
      </c>
    </row>
    <row r="108" spans="1:43" x14ac:dyDescent="0.25">
      <c r="A108" s="13" t="s">
        <v>127</v>
      </c>
      <c r="B108" s="13" t="s">
        <v>316</v>
      </c>
      <c r="C108" s="13">
        <v>7</v>
      </c>
      <c r="D108" s="13">
        <v>38</v>
      </c>
      <c r="E108" s="13">
        <v>16</v>
      </c>
      <c r="F108" s="13">
        <v>47</v>
      </c>
      <c r="G108" s="13">
        <v>63</v>
      </c>
      <c r="H108" s="13">
        <v>28</v>
      </c>
      <c r="I108" s="13"/>
      <c r="J108" s="13"/>
      <c r="K108" s="13"/>
      <c r="L108" s="13">
        <v>1995</v>
      </c>
      <c r="M108" s="13">
        <v>8</v>
      </c>
      <c r="N108" s="13">
        <v>72</v>
      </c>
      <c r="O108" s="13">
        <v>183</v>
      </c>
      <c r="P108" s="13" t="s">
        <v>324</v>
      </c>
      <c r="Q108" s="13" t="s">
        <v>317</v>
      </c>
      <c r="R108" s="13">
        <v>0</v>
      </c>
      <c r="S108" s="13">
        <v>0</v>
      </c>
      <c r="T108" s="30">
        <f t="shared" si="7"/>
        <v>0.42</v>
      </c>
      <c r="U108" s="30">
        <f t="shared" si="8"/>
        <v>1.24</v>
      </c>
      <c r="V108" s="30">
        <f t="shared" si="9"/>
        <v>0.74</v>
      </c>
      <c r="W108" s="30">
        <f t="shared" si="10"/>
        <v>0.42</v>
      </c>
      <c r="X108" s="30">
        <f>VLOOKUP(N108,[1]PlayerC!$A$3:$B$30,2,FALSE)</f>
        <v>73</v>
      </c>
      <c r="Y108" s="30">
        <f>VLOOKUP(O108,[1]PlayerC!$C$3:$D$133,2,FALSE)</f>
        <v>58</v>
      </c>
      <c r="Z108" s="30">
        <f>VLOOKUP(R108,[2]PCharts!$R$3:$S$2003,2,FALSE)</f>
        <v>0</v>
      </c>
      <c r="AA108" s="30">
        <f>VLOOKUP(A108,PCharts!$T$3:$U$25,2,FALSE)</f>
        <v>0.87</v>
      </c>
      <c r="AB108" s="30">
        <f>ROUND((PFormulas!$F$2*AF108)+(PFormulas!$F$3*(120-AD108)),0)</f>
        <v>52</v>
      </c>
      <c r="AC108" s="30">
        <f>ROUND((PFormulas!$F$7*AF108)+(PFormulas!$F$9*AB108)+(PFormulas!$F$8*AD108),0)</f>
        <v>46</v>
      </c>
      <c r="AD108" s="30">
        <f>VLOOKUP(V108,PCharts!$I$3:$J$651,2,FALSE)</f>
        <v>79</v>
      </c>
      <c r="AE108" s="30">
        <f>ROUND((PFormulas!$B$29*AK108)+(PFormulas!$B$30*AI108)+(PFormulas!$B$31*AL108)+(PFormulas!$B$32*AF108)+PFormulas!$B$33,0)</f>
        <v>81</v>
      </c>
      <c r="AF108" s="30">
        <f t="shared" si="11"/>
        <v>66</v>
      </c>
      <c r="AG108" s="30">
        <f>ROUND((AK108*PFormulas!$F$40)+(AL108*PFormulas!$F$41)+(AH108*PFormulas!$F$42),0)</f>
        <v>72</v>
      </c>
      <c r="AH108" s="30">
        <f>VLOOKUP(D108,PCharts!$G$3:$H$83,2,FALSE)</f>
        <v>78</v>
      </c>
      <c r="AI108" s="30">
        <f>ROUND((AK108*PFormulas!$F$18)+(AL108*PFormulas!$F$17),0)</f>
        <v>72</v>
      </c>
      <c r="AJ108" s="30">
        <f>IF(C108&gt;7,25,IF(C108=1,IF(ROUND((PFormulas!$F$35*AK108)+(PFormulas!$F$36*AF108),0)&lt;50,50,ROUND((PFormulas!$F$35*AK108)+(PFormulas!$F$36*AF108),0)),ROUND((PFormulas!$F$35*AK108)+(PFormulas!$F$36*AF108),0)))</f>
        <v>71</v>
      </c>
      <c r="AK108" s="30">
        <f>ROUND(IF(C108&gt;7,ROUND(VLOOKUP(U108,PCharts!$K$3:$L$153,2,FALSE)*AA108,0)*PFormulas!$B$8,ROUND(VLOOKUP(U108,PCharts!$K$3:$L$153,2,FALSE)*AA108,0)),0)</f>
        <v>73</v>
      </c>
      <c r="AL108" s="30">
        <f>ROUND(IF(C108&gt;7,ROUND(VLOOKUP(T108,PCharts!$M$3:$N$133,2,FALSE)*AA108,0)*PFormulas!$B$9,ROUND(VLOOKUP(T108,PCharts!$M$3:$N$133,2,FALSE)*AA108,0)),0)</f>
        <v>57</v>
      </c>
      <c r="AM108" s="30">
        <f>ROUND(IF(C108&gt;7,ROUND((PFormulas!$F$30*Z108)+(PFormulas!$F$31*AB108)+(PFormulas!$F$32*AI108),0)*PFormulas!$B$13,ROUND((PFormulas!$F$30*Z108)+(PFormulas!$F$31*AB108)+(PFormulas!$F$32*AI108),0)+PFormulas!$B$14),0)</f>
        <v>54</v>
      </c>
      <c r="AN108" s="30">
        <f>ROUND((PFormulas!$F$46*AL108),0)</f>
        <v>60</v>
      </c>
      <c r="AO108" s="30">
        <f>VLOOKUP(2016-L108,PCharts!$O$3:$P$32,2,FALSE)</f>
        <v>54</v>
      </c>
      <c r="AP108" s="30">
        <f t="shared" si="12"/>
        <v>54</v>
      </c>
      <c r="AQ108" s="30">
        <f t="shared" si="13"/>
        <v>64</v>
      </c>
    </row>
    <row r="109" spans="1:43" x14ac:dyDescent="0.25">
      <c r="A109" s="13" t="s">
        <v>51</v>
      </c>
      <c r="B109" s="13" t="s">
        <v>325</v>
      </c>
      <c r="C109" s="13">
        <v>2</v>
      </c>
      <c r="D109" s="13">
        <v>64</v>
      </c>
      <c r="E109" s="48">
        <f>ROUND(G109*0.33,0)</f>
        <v>24</v>
      </c>
      <c r="F109" s="48">
        <f>G109-E109</f>
        <v>48</v>
      </c>
      <c r="G109" s="13">
        <v>72</v>
      </c>
      <c r="H109" s="48">
        <v>20</v>
      </c>
      <c r="I109" s="13"/>
      <c r="J109" s="13"/>
      <c r="K109" s="13"/>
      <c r="L109" s="13">
        <v>1996</v>
      </c>
      <c r="M109" s="13">
        <v>7.5</v>
      </c>
      <c r="N109" s="13">
        <v>73</v>
      </c>
      <c r="O109" s="13">
        <v>181</v>
      </c>
      <c r="P109" s="13" t="s">
        <v>326</v>
      </c>
      <c r="Q109" s="13" t="s">
        <v>327</v>
      </c>
      <c r="R109" s="13">
        <v>0</v>
      </c>
      <c r="S109" s="13">
        <v>0</v>
      </c>
      <c r="T109" s="30">
        <f t="shared" si="7"/>
        <v>0.38</v>
      </c>
      <c r="U109" s="30">
        <f t="shared" si="8"/>
        <v>0.75</v>
      </c>
      <c r="V109" s="30">
        <f t="shared" si="9"/>
        <v>0.31</v>
      </c>
      <c r="W109" s="30">
        <f t="shared" si="10"/>
        <v>0.38</v>
      </c>
      <c r="X109" s="30">
        <f>VLOOKUP(N109,[1]PlayerC!$A$3:$B$30,2,FALSE)</f>
        <v>75</v>
      </c>
      <c r="Y109" s="30">
        <f>VLOOKUP(O109,[1]PlayerC!$C$3:$D$133,2,FALSE)</f>
        <v>58</v>
      </c>
      <c r="Z109" s="30">
        <f>VLOOKUP(R109,[2]PCharts!$R$3:$S$2003,2,FALSE)</f>
        <v>0</v>
      </c>
      <c r="AA109" s="30">
        <f>VLOOKUP(A109,PCharts!$T$3:$U$25,2,FALSE)</f>
        <v>0.9</v>
      </c>
      <c r="AB109" s="30">
        <f>ROUND((PFormulas!$F$2*AF109)+(PFormulas!$F$3*(120-AD109)),0)</f>
        <v>49</v>
      </c>
      <c r="AC109" s="30">
        <f>ROUND((PFormulas!$F$7*AF109)+(PFormulas!$F$9*AB109)+(PFormulas!$F$8*AD109),0)</f>
        <v>44</v>
      </c>
      <c r="AD109" s="30">
        <f>VLOOKUP(V109,PCharts!$I$3:$J$651,2,FALSE)</f>
        <v>90</v>
      </c>
      <c r="AE109" s="30">
        <f>ROUND((PFormulas!$B$29*AK109)+(PFormulas!$B$30*AI109)+(PFormulas!$B$31*AL109)+(PFormulas!$B$32*AF109)+PFormulas!$B$33,0)</f>
        <v>79</v>
      </c>
      <c r="AF109" s="30">
        <f t="shared" si="11"/>
        <v>67</v>
      </c>
      <c r="AG109" s="30">
        <f>ROUND((AK109*PFormulas!$F$40)+(AL109*PFormulas!$F$41)+(AH109*PFormulas!$F$42),0)</f>
        <v>78</v>
      </c>
      <c r="AH109" s="30">
        <f>VLOOKUP(D109,PCharts!$G$3:$H$83,2,FALSE)</f>
        <v>95</v>
      </c>
      <c r="AI109" s="30">
        <f>ROUND((AK109*PFormulas!$F$18)+(AL109*PFormulas!$F$17),0)</f>
        <v>66</v>
      </c>
      <c r="AJ109" s="30">
        <f>IF(C109&gt;7,25,IF(C109=1,IF(ROUND((PFormulas!$F$35*AK109)+(PFormulas!$F$36*AF109),0)&lt;50,50,ROUND((PFormulas!$F$35*AK109)+(PFormulas!$F$36*AF109),0)),ROUND((PFormulas!$F$35*AK109)+(PFormulas!$F$36*AF109),0)))</f>
        <v>66</v>
      </c>
      <c r="AK109" s="30">
        <f>ROUND(IF(C109&gt;7,ROUND(VLOOKUP(U109,PCharts!$K$3:$L$153,2,FALSE)*AA109,0)*PFormulas!$B$8,ROUND(VLOOKUP(U109,PCharts!$K$3:$L$153,2,FALSE)*AA109,0)),0)</f>
        <v>65</v>
      </c>
      <c r="AL109" s="30">
        <f>ROUND(IF(C109&gt;7,ROUND(VLOOKUP(T109,PCharts!$M$3:$N$133,2,FALSE)*AA109,0)*PFormulas!$B$9,ROUND(VLOOKUP(T109,PCharts!$M$3:$N$133,2,FALSE)*AA109,0)),0)</f>
        <v>55</v>
      </c>
      <c r="AM109" s="30">
        <f>ROUND(IF(C109&gt;7,ROUND((PFormulas!$F$30*Z109)+(PFormulas!$F$31*AB109)+(PFormulas!$F$32*AI109),0)*PFormulas!$B$13,ROUND((PFormulas!$F$30*Z109)+(PFormulas!$F$31*AB109)+(PFormulas!$F$32*AI109),0)+PFormulas!$B$14),0)</f>
        <v>50</v>
      </c>
      <c r="AN109" s="30">
        <f>ROUND((PFormulas!$F$46*AL109),0)</f>
        <v>58</v>
      </c>
      <c r="AO109" s="30">
        <f>VLOOKUP(2016-L109,PCharts!$O$3:$P$32,2,FALSE)</f>
        <v>50</v>
      </c>
      <c r="AP109" s="30">
        <f t="shared" si="12"/>
        <v>50</v>
      </c>
      <c r="AQ109" s="30">
        <f t="shared" si="13"/>
        <v>60</v>
      </c>
    </row>
    <row r="110" spans="1:43" x14ac:dyDescent="0.25">
      <c r="A110" s="13" t="s">
        <v>51</v>
      </c>
      <c r="B110" s="13" t="s">
        <v>328</v>
      </c>
      <c r="C110" s="13">
        <v>5</v>
      </c>
      <c r="D110" s="13">
        <v>68</v>
      </c>
      <c r="E110" s="13">
        <v>26</v>
      </c>
      <c r="F110" s="13">
        <v>48</v>
      </c>
      <c r="G110" s="13">
        <f>E110+F110</f>
        <v>74</v>
      </c>
      <c r="H110" s="13">
        <v>42</v>
      </c>
      <c r="I110" s="13"/>
      <c r="J110" s="13"/>
      <c r="K110" s="13"/>
      <c r="L110" s="13">
        <v>1997</v>
      </c>
      <c r="M110" s="13">
        <v>7</v>
      </c>
      <c r="N110" s="13">
        <v>71</v>
      </c>
      <c r="O110" s="13">
        <v>181</v>
      </c>
      <c r="P110" s="13" t="s">
        <v>329</v>
      </c>
      <c r="Q110" s="13" t="s">
        <v>330</v>
      </c>
      <c r="R110" s="13">
        <v>0</v>
      </c>
      <c r="S110" s="13">
        <v>0</v>
      </c>
      <c r="T110" s="30">
        <f t="shared" si="7"/>
        <v>0.38</v>
      </c>
      <c r="U110" s="30">
        <f t="shared" si="8"/>
        <v>0.71</v>
      </c>
      <c r="V110" s="30">
        <f t="shared" si="9"/>
        <v>0.62</v>
      </c>
      <c r="W110" s="30">
        <f t="shared" si="10"/>
        <v>0.38</v>
      </c>
      <c r="X110" s="30">
        <f>VLOOKUP(N110,[1]PlayerC!$A$3:$B$30,2,FALSE)</f>
        <v>71</v>
      </c>
      <c r="Y110" s="30">
        <f>VLOOKUP(O110,[1]PlayerC!$C$3:$D$133,2,FALSE)</f>
        <v>58</v>
      </c>
      <c r="Z110" s="30">
        <f>VLOOKUP(R110,[2]PCharts!$R$3:$S$2003,2,FALSE)</f>
        <v>0</v>
      </c>
      <c r="AA110" s="30">
        <f>VLOOKUP(A110,PCharts!$T$3:$U$25,2,FALSE)</f>
        <v>0.9</v>
      </c>
      <c r="AB110" s="30">
        <f>ROUND((PFormulas!$F$2*AF110)+(PFormulas!$F$3*(120-AD110)),0)</f>
        <v>50</v>
      </c>
      <c r="AC110" s="30">
        <f>ROUND((PFormulas!$F$7*AF110)+(PFormulas!$F$9*AB110)+(PFormulas!$F$8*AD110),0)</f>
        <v>44</v>
      </c>
      <c r="AD110" s="30">
        <f>VLOOKUP(V110,PCharts!$I$3:$J$651,2,FALSE)</f>
        <v>82</v>
      </c>
      <c r="AE110" s="30">
        <f>ROUND((PFormulas!$B$29*AK110)+(PFormulas!$B$30*AI110)+(PFormulas!$B$31*AL110)+(PFormulas!$B$32*AF110)+PFormulas!$B$33,0)</f>
        <v>79</v>
      </c>
      <c r="AF110" s="30">
        <f t="shared" si="11"/>
        <v>65</v>
      </c>
      <c r="AG110" s="30">
        <f>ROUND((AK110*PFormulas!$F$40)+(AL110*PFormulas!$F$41)+(AH110*PFormulas!$F$42),0)</f>
        <v>77</v>
      </c>
      <c r="AH110" s="30">
        <f>VLOOKUP(D110,PCharts!$G$3:$H$83,2,FALSE)</f>
        <v>95</v>
      </c>
      <c r="AI110" s="30">
        <f>ROUND((AK110*PFormulas!$F$18)+(AL110*PFormulas!$F$17),0)</f>
        <v>64</v>
      </c>
      <c r="AJ110" s="30">
        <f>IF(C110&gt;7,25,IF(C110=1,IF(ROUND((PFormulas!$F$35*AK110)+(PFormulas!$F$36*AF110),0)&lt;50,50,ROUND((PFormulas!$F$35*AK110)+(PFormulas!$F$36*AF110),0)),ROUND((PFormulas!$F$35*AK110)+(PFormulas!$F$36*AF110),0)))</f>
        <v>63</v>
      </c>
      <c r="AK110" s="30">
        <f>ROUND(IF(C110&gt;7,ROUND(VLOOKUP(U110,PCharts!$K$3:$L$153,2,FALSE)*AA110,0)*PFormulas!$B$8,ROUND(VLOOKUP(U110,PCharts!$K$3:$L$153,2,FALSE)*AA110,0)),0)</f>
        <v>62</v>
      </c>
      <c r="AL110" s="30">
        <f>ROUND(IF(C110&gt;7,ROUND(VLOOKUP(T110,PCharts!$M$3:$N$133,2,FALSE)*AA110,0)*PFormulas!$B$9,ROUND(VLOOKUP(T110,PCharts!$M$3:$N$133,2,FALSE)*AA110,0)),0)</f>
        <v>55</v>
      </c>
      <c r="AM110" s="30">
        <f>ROUND(IF(C110&gt;7,ROUND((PFormulas!$F$30*Z110)+(PFormulas!$F$31*AB110)+(PFormulas!$F$32*AI110),0)*PFormulas!$B$13,ROUND((PFormulas!$F$30*Z110)+(PFormulas!$F$31*AB110)+(PFormulas!$F$32*AI110),0)+PFormulas!$B$14),0)</f>
        <v>50</v>
      </c>
      <c r="AN110" s="30">
        <f>ROUND((PFormulas!$F$46*AL110),0)</f>
        <v>58</v>
      </c>
      <c r="AO110" s="30">
        <f>VLOOKUP(2016-L110,PCharts!$O$3:$P$32,2,FALSE)</f>
        <v>46</v>
      </c>
      <c r="AP110" s="30">
        <f t="shared" si="12"/>
        <v>46</v>
      </c>
      <c r="AQ110" s="30">
        <f t="shared" si="13"/>
        <v>59</v>
      </c>
    </row>
    <row r="111" spans="1:43" x14ac:dyDescent="0.25">
      <c r="A111" s="13" t="s">
        <v>51</v>
      </c>
      <c r="B111" s="13" t="s">
        <v>331</v>
      </c>
      <c r="C111" s="13">
        <v>6</v>
      </c>
      <c r="D111" s="13">
        <v>59</v>
      </c>
      <c r="E111" s="13">
        <v>22</v>
      </c>
      <c r="F111" s="13">
        <v>33</v>
      </c>
      <c r="G111" s="13">
        <v>2</v>
      </c>
      <c r="H111" s="13">
        <v>55</v>
      </c>
      <c r="I111" s="13">
        <v>0</v>
      </c>
      <c r="J111" s="13">
        <v>29</v>
      </c>
      <c r="K111" s="13">
        <v>1</v>
      </c>
      <c r="L111" s="13">
        <v>1996</v>
      </c>
      <c r="M111" s="13">
        <v>6</v>
      </c>
      <c r="N111" s="13">
        <v>75</v>
      </c>
      <c r="O111" s="13">
        <v>201</v>
      </c>
      <c r="P111" s="13" t="s">
        <v>49</v>
      </c>
      <c r="Q111" s="35" t="s">
        <v>332</v>
      </c>
      <c r="R111" s="13">
        <v>0</v>
      </c>
      <c r="S111" s="13">
        <v>0</v>
      </c>
      <c r="T111" s="30">
        <f t="shared" si="7"/>
        <v>0.37</v>
      </c>
      <c r="U111" s="30">
        <f t="shared" si="8"/>
        <v>0.56000000000000005</v>
      </c>
      <c r="V111" s="30">
        <f t="shared" si="9"/>
        <v>0.93</v>
      </c>
      <c r="W111" s="30">
        <f t="shared" si="10"/>
        <v>0.37</v>
      </c>
      <c r="X111" s="30">
        <f>VLOOKUP(N111,[1]PlayerC!$A$3:$B$30,2,FALSE)</f>
        <v>79</v>
      </c>
      <c r="Y111" s="30">
        <f>VLOOKUP(O111,[1]PlayerC!$C$3:$D$133,2,FALSE)</f>
        <v>70</v>
      </c>
      <c r="Z111" s="30">
        <f>VLOOKUP(R111,[2]PCharts!$R$3:$S$2003,2,FALSE)</f>
        <v>0</v>
      </c>
      <c r="AA111" s="30">
        <f>VLOOKUP(A111,PCharts!$T$3:$U$25,2,FALSE)</f>
        <v>0.9</v>
      </c>
      <c r="AB111" s="30">
        <f>ROUND((PFormulas!$F$2*AF111)+(PFormulas!$F$3*(120-AD111)),0)</f>
        <v>59</v>
      </c>
      <c r="AC111" s="30">
        <f>ROUND((PFormulas!$F$7*AF111)+(PFormulas!$F$9*AB111)+(PFormulas!$F$8*AD111),0)</f>
        <v>55</v>
      </c>
      <c r="AD111" s="30">
        <f>VLOOKUP(V111,PCharts!$I$3:$J$651,2,FALSE)</f>
        <v>74</v>
      </c>
      <c r="AE111" s="30">
        <f>ROUND((PFormulas!$B$29*AK111)+(PFormulas!$B$30*AI111)+(PFormulas!$B$31*AL111)+(PFormulas!$B$32*AF111)+PFormulas!$B$33,0)</f>
        <v>75</v>
      </c>
      <c r="AF111" s="30">
        <f t="shared" si="11"/>
        <v>75</v>
      </c>
      <c r="AG111" s="30">
        <f>ROUND((AK111*PFormulas!$F$40)+(AL111*PFormulas!$F$41)+(AH111*PFormulas!$F$42),0)</f>
        <v>75</v>
      </c>
      <c r="AH111" s="30">
        <f>VLOOKUP(D111,PCharts!$G$3:$H$83,2,FALSE)</f>
        <v>95</v>
      </c>
      <c r="AI111" s="30">
        <f>ROUND((AK111*PFormulas!$F$18)+(AL111*PFormulas!$F$17),0)</f>
        <v>61</v>
      </c>
      <c r="AJ111" s="30">
        <f>IF(C111&gt;7,25,IF(C111=1,IF(ROUND((PFormulas!$F$35*AK111)+(PFormulas!$F$36*AF111),0)&lt;50,50,ROUND((PFormulas!$F$35*AK111)+(PFormulas!$F$36*AF111),0)),ROUND((PFormulas!$F$35*AK111)+(PFormulas!$F$36*AF111),0)))</f>
        <v>61</v>
      </c>
      <c r="AK111" s="30">
        <f>ROUND(IF(C111&gt;7,ROUND(VLOOKUP(U111,PCharts!$K$3:$L$153,2,FALSE)*AA111,0)*PFormulas!$B$8,ROUND(VLOOKUP(U111,PCharts!$K$3:$L$153,2,FALSE)*AA111,0)),0)</f>
        <v>56</v>
      </c>
      <c r="AL111" s="30">
        <f>ROUND(IF(C111&gt;7,ROUND(VLOOKUP(T111,PCharts!$M$3:$N$133,2,FALSE)*AA111,0)*PFormulas!$B$9,ROUND(VLOOKUP(T111,PCharts!$M$3:$N$133,2,FALSE)*AA111,0)),0)</f>
        <v>54</v>
      </c>
      <c r="AM111" s="30">
        <f>ROUND(IF(C111&gt;7,ROUND((PFormulas!$F$30*Z111)+(PFormulas!$F$31*AB111)+(PFormulas!$F$32*AI111),0)*PFormulas!$B$13,ROUND((PFormulas!$F$30*Z111)+(PFormulas!$F$31*AB111)+(PFormulas!$F$32*AI111),0)+PFormulas!$B$14),0)</f>
        <v>55</v>
      </c>
      <c r="AN111" s="30">
        <f>ROUND((PFormulas!$F$46*AL111),0)</f>
        <v>57</v>
      </c>
      <c r="AO111" s="30">
        <f>VLOOKUP(2016-L111,PCharts!$O$3:$P$32,2,FALSE)</f>
        <v>50</v>
      </c>
      <c r="AP111" s="30">
        <f t="shared" si="12"/>
        <v>50</v>
      </c>
      <c r="AQ111" s="30">
        <f t="shared" si="13"/>
        <v>59</v>
      </c>
    </row>
    <row r="112" spans="1:43" x14ac:dyDescent="0.25">
      <c r="A112" s="48" t="s">
        <v>139</v>
      </c>
      <c r="B112" s="13" t="s">
        <v>333</v>
      </c>
      <c r="C112" s="13">
        <v>1</v>
      </c>
      <c r="D112" s="13">
        <v>38</v>
      </c>
      <c r="E112" s="13">
        <v>16</v>
      </c>
      <c r="F112" s="13">
        <v>7</v>
      </c>
      <c r="G112" s="13">
        <f>E112+F112</f>
        <v>23</v>
      </c>
      <c r="H112" s="13">
        <v>14</v>
      </c>
      <c r="I112" s="13"/>
      <c r="J112" s="13"/>
      <c r="K112" s="13"/>
      <c r="L112" s="13">
        <v>1993</v>
      </c>
      <c r="M112" s="13">
        <v>5</v>
      </c>
      <c r="N112" s="13">
        <v>72</v>
      </c>
      <c r="O112" s="13">
        <v>190</v>
      </c>
      <c r="P112" s="13" t="s">
        <v>334</v>
      </c>
      <c r="Q112" s="13" t="s">
        <v>335</v>
      </c>
      <c r="R112" s="13">
        <v>0</v>
      </c>
      <c r="S112" s="13">
        <v>0</v>
      </c>
      <c r="T112" s="30">
        <f t="shared" si="7"/>
        <v>0.42</v>
      </c>
      <c r="U112" s="30">
        <f t="shared" si="8"/>
        <v>0.18</v>
      </c>
      <c r="V112" s="30">
        <f t="shared" si="9"/>
        <v>0.37</v>
      </c>
      <c r="W112" s="30">
        <f t="shared" si="10"/>
        <v>0.42</v>
      </c>
      <c r="X112" s="30">
        <f>VLOOKUP(N112,[1]PlayerC!$A$3:$B$30,2,FALSE)</f>
        <v>73</v>
      </c>
      <c r="Y112" s="30">
        <f>VLOOKUP(O112,[1]PlayerC!$C$3:$D$133,2,FALSE)</f>
        <v>64</v>
      </c>
      <c r="Z112" s="30">
        <f>VLOOKUP(R112,[2]PCharts!$R$3:$S$2003,2,FALSE)</f>
        <v>0</v>
      </c>
      <c r="AA112" s="30">
        <f>VLOOKUP(A112,PCharts!$T$3:$U$25,2,FALSE)</f>
        <v>0.87</v>
      </c>
      <c r="AB112" s="30">
        <f>ROUND((PFormulas!$F$2*AF112)+(PFormulas!$F$3*(120-AD112)),0)</f>
        <v>51</v>
      </c>
      <c r="AC112" s="30">
        <f>ROUND((PFormulas!$F$7*AF112)+(PFormulas!$F$9*AB112)+(PFormulas!$F$8*AD112),0)</f>
        <v>46</v>
      </c>
      <c r="AD112" s="30">
        <f>VLOOKUP(V112,PCharts!$I$3:$J$651,2,FALSE)</f>
        <v>88</v>
      </c>
      <c r="AE112" s="30">
        <f>ROUND((PFormulas!$B$29*AK112)+(PFormulas!$B$30*AI112)+(PFormulas!$B$31*AL112)+(PFormulas!$B$32*AF112)+PFormulas!$B$33,0)</f>
        <v>75</v>
      </c>
      <c r="AF112" s="30">
        <f t="shared" si="11"/>
        <v>69</v>
      </c>
      <c r="AG112" s="30">
        <f>ROUND((AK112*PFormulas!$F$40)+(AL112*PFormulas!$F$41)+(AH112*PFormulas!$F$42),0)</f>
        <v>64</v>
      </c>
      <c r="AH112" s="30">
        <f>VLOOKUP(D112,PCharts!$G$3:$H$83,2,FALSE)</f>
        <v>78</v>
      </c>
      <c r="AI112" s="30">
        <f>ROUND((AK112*PFormulas!$F$18)+(AL112*PFormulas!$F$17),0)</f>
        <v>56</v>
      </c>
      <c r="AJ112" s="30">
        <f>IF(C112&gt;7,25,IF(C112=1,IF(ROUND((PFormulas!$F$35*AK112)+(PFormulas!$F$36*AF112),0)&lt;50,50,ROUND((PFormulas!$F$35*AK112)+(PFormulas!$F$36*AF112),0)),ROUND((PFormulas!$F$35*AK112)+(PFormulas!$F$36*AF112),0)))</f>
        <v>50</v>
      </c>
      <c r="AK112" s="30">
        <f>ROUND(IF(C112&gt;7,ROUND(VLOOKUP(U112,PCharts!$K$3:$L$153,2,FALSE)*AA112,0)*PFormulas!$B$8,ROUND(VLOOKUP(U112,PCharts!$K$3:$L$153,2,FALSE)*AA112,0)),0)</f>
        <v>44</v>
      </c>
      <c r="AL112" s="30">
        <f>ROUND(IF(C112&gt;7,ROUND(VLOOKUP(T112,PCharts!$M$3:$N$133,2,FALSE)*AA112,0)*PFormulas!$B$9,ROUND(VLOOKUP(T112,PCharts!$M$3:$N$133,2,FALSE)*AA112,0)),0)</f>
        <v>57</v>
      </c>
      <c r="AM112" s="30">
        <f>ROUND(IF(C112&gt;7,ROUND((PFormulas!$F$30*Z112)+(PFormulas!$F$31*AB112)+(PFormulas!$F$32*AI112),0)*PFormulas!$B$13,ROUND((PFormulas!$F$30*Z112)+(PFormulas!$F$31*AB112)+(PFormulas!$F$32*AI112),0)+PFormulas!$B$14),0)</f>
        <v>48</v>
      </c>
      <c r="AN112" s="30">
        <f>ROUND((PFormulas!$F$46*AL112),0)</f>
        <v>60</v>
      </c>
      <c r="AO112" s="30">
        <f>VLOOKUP(2016-L112,PCharts!$O$3:$P$32,2,FALSE)</f>
        <v>60</v>
      </c>
      <c r="AP112" s="30">
        <f t="shared" si="12"/>
        <v>60</v>
      </c>
      <c r="AQ112" s="30">
        <f t="shared" si="13"/>
        <v>54</v>
      </c>
    </row>
    <row r="113" spans="1:43" x14ac:dyDescent="0.25">
      <c r="A113" s="13" t="s">
        <v>95</v>
      </c>
      <c r="B113" s="13" t="s">
        <v>336</v>
      </c>
      <c r="C113" s="13">
        <v>8</v>
      </c>
      <c r="D113" s="13">
        <v>30</v>
      </c>
      <c r="E113" s="13">
        <v>7</v>
      </c>
      <c r="F113" s="13">
        <v>7</v>
      </c>
      <c r="G113" s="13">
        <v>14</v>
      </c>
      <c r="H113" s="13">
        <v>12</v>
      </c>
      <c r="I113" s="13">
        <v>17</v>
      </c>
      <c r="J113" s="13">
        <v>14</v>
      </c>
      <c r="K113" s="13">
        <v>4</v>
      </c>
      <c r="L113" s="13">
        <v>1994</v>
      </c>
      <c r="M113" s="13"/>
      <c r="N113" s="13">
        <v>70</v>
      </c>
      <c r="O113" s="13">
        <v>181</v>
      </c>
      <c r="P113" s="13" t="s">
        <v>97</v>
      </c>
      <c r="Q113" s="13" t="s">
        <v>80</v>
      </c>
      <c r="R113" s="13">
        <v>0</v>
      </c>
      <c r="S113" s="13">
        <v>0</v>
      </c>
      <c r="T113" s="30">
        <f t="shared" si="7"/>
        <v>0.23</v>
      </c>
      <c r="U113" s="30">
        <f t="shared" si="8"/>
        <v>0.23</v>
      </c>
      <c r="V113" s="30">
        <f t="shared" si="9"/>
        <v>0.4</v>
      </c>
      <c r="W113" s="30">
        <f t="shared" si="10"/>
        <v>0.23</v>
      </c>
      <c r="X113" s="30">
        <f>VLOOKUP(N113,[1]PlayerC!$A$3:$B$30,2,FALSE)</f>
        <v>69</v>
      </c>
      <c r="Y113" s="30">
        <f>VLOOKUP(O113,[1]PlayerC!$C$3:$D$133,2,FALSE)</f>
        <v>58</v>
      </c>
      <c r="Z113" s="30">
        <f>VLOOKUP(R113,[2]PCharts!$R$3:$S$2003,2,FALSE)</f>
        <v>0</v>
      </c>
      <c r="AA113" s="30">
        <f>VLOOKUP(A113,PCharts!$T$3:$U$25,2,FALSE)</f>
        <v>1.06</v>
      </c>
      <c r="AB113" s="30">
        <f>ROUND((PFormulas!$F$2*AF113)+(PFormulas!$F$3*(120-AD113)),0)</f>
        <v>48</v>
      </c>
      <c r="AC113" s="30">
        <f>ROUND((PFormulas!$F$7*AF113)+(PFormulas!$F$9*AB113)+(PFormulas!$F$8*AD113),0)</f>
        <v>42</v>
      </c>
      <c r="AD113" s="30">
        <f>VLOOKUP(V113,PCharts!$I$3:$J$651,2,FALSE)</f>
        <v>87</v>
      </c>
      <c r="AE113" s="30">
        <f>ROUND((PFormulas!$B$29*AK113)+(PFormulas!$B$30*AI113)+(PFormulas!$B$31*AL113)+(PFormulas!$B$32*AF113)+PFormulas!$B$33,0)</f>
        <v>77</v>
      </c>
      <c r="AF113" s="30">
        <f t="shared" si="11"/>
        <v>64</v>
      </c>
      <c r="AG113" s="30">
        <f>ROUND((AK113*PFormulas!$F$40)+(AL113*PFormulas!$F$41)+(AH113*PFormulas!$F$42),0)</f>
        <v>61</v>
      </c>
      <c r="AH113" s="30">
        <f>VLOOKUP(D113,PCharts!$G$3:$H$83,2,FALSE)</f>
        <v>70</v>
      </c>
      <c r="AI113" s="30">
        <f>ROUND((AK113*PFormulas!$F$18)+(AL113*PFormulas!$F$17),0)</f>
        <v>57</v>
      </c>
      <c r="AJ113" s="30">
        <f>IF(C113&gt;7,25,IF(C113=1,IF(ROUND((PFormulas!$F$35*AK113)+(PFormulas!$F$36*AF113),0)&lt;50,50,ROUND((PFormulas!$F$35*AK113)+(PFormulas!$F$36*AF113),0)),ROUND((PFormulas!$F$35*AK113)+(PFormulas!$F$36*AF113),0)))</f>
        <v>25</v>
      </c>
      <c r="AK113" s="30">
        <f>ROUND(IF(C113&gt;7,ROUND(VLOOKUP(U113,PCharts!$K$3:$L$153,2,FALSE)*AA113,0)*PFormulas!$B$8,ROUND(VLOOKUP(U113,PCharts!$K$3:$L$153,2,FALSE)*AA113,0)),0)</f>
        <v>55</v>
      </c>
      <c r="AL113" s="49">
        <f>ROUND(IF(C113&gt;7,ROUND(VLOOKUP(T113,PCharts!$M$3:$N$133,2,FALSE)*AA113,0)*PFormulas!$B$9,ROUND(VLOOKUP(T113,PCharts!$M$3:$N$133,2,FALSE)*AA113,0)),0)</f>
        <v>49</v>
      </c>
      <c r="AM113" s="30">
        <f>ROUND(IF(C113&gt;7,ROUND((PFormulas!$F$30*Z113)+(PFormulas!$F$31*AB113)+(PFormulas!$F$32*AI113),0)*PFormulas!$B$13,ROUND((PFormulas!$F$30*Z113)+(PFormulas!$F$31*AB113)+(PFormulas!$F$32*AI113),0)+PFormulas!$B$14),0)</f>
        <v>56</v>
      </c>
      <c r="AN113" s="30">
        <f>ROUND((PFormulas!$F$46*AL113),0)</f>
        <v>51</v>
      </c>
      <c r="AO113" s="30">
        <f>VLOOKUP(2016-L113,PCharts!$O$3:$P$32,2,FALSE)</f>
        <v>58</v>
      </c>
      <c r="AP113" s="30">
        <f t="shared" si="12"/>
        <v>58</v>
      </c>
      <c r="AQ113" s="30">
        <f t="shared" si="13"/>
        <v>56</v>
      </c>
    </row>
    <row r="114" spans="1:43" x14ac:dyDescent="0.25">
      <c r="A114" s="13" t="s">
        <v>43</v>
      </c>
      <c r="B114" s="13" t="s">
        <v>337</v>
      </c>
      <c r="C114" s="13">
        <v>4</v>
      </c>
      <c r="D114" s="13">
        <v>31</v>
      </c>
      <c r="E114" s="13">
        <v>7</v>
      </c>
      <c r="F114" s="13">
        <v>5</v>
      </c>
      <c r="G114" s="13">
        <v>12</v>
      </c>
      <c r="H114" s="13">
        <v>8</v>
      </c>
      <c r="I114" s="13">
        <v>-5</v>
      </c>
      <c r="J114" s="13">
        <v>4</v>
      </c>
      <c r="K114" s="13">
        <v>4</v>
      </c>
      <c r="L114" s="13">
        <v>1996</v>
      </c>
      <c r="M114" s="13"/>
      <c r="N114" s="13">
        <v>70</v>
      </c>
      <c r="O114" s="13">
        <v>172</v>
      </c>
      <c r="P114" s="13" t="s">
        <v>45</v>
      </c>
      <c r="Q114" s="13" t="s">
        <v>338</v>
      </c>
      <c r="R114" s="13">
        <v>0</v>
      </c>
      <c r="S114" s="13">
        <v>0</v>
      </c>
      <c r="T114" s="30">
        <f t="shared" si="7"/>
        <v>0.23</v>
      </c>
      <c r="U114" s="30">
        <f t="shared" si="8"/>
        <v>0.16</v>
      </c>
      <c r="V114" s="30">
        <f t="shared" si="9"/>
        <v>0.26</v>
      </c>
      <c r="W114" s="30">
        <f t="shared" si="10"/>
        <v>0.23</v>
      </c>
      <c r="X114" s="30">
        <f>VLOOKUP(N114,[1]PlayerC!$A$3:$B$30,2,FALSE)</f>
        <v>69</v>
      </c>
      <c r="Y114" s="30">
        <f>VLOOKUP(O114,[1]PlayerC!$C$3:$D$133,2,FALSE)</f>
        <v>52</v>
      </c>
      <c r="Z114" s="30">
        <f>VLOOKUP(R114,[2]PCharts!$R$3:$S$2003,2,FALSE)</f>
        <v>0</v>
      </c>
      <c r="AA114" s="30">
        <f>VLOOKUP(A114,PCharts!$T$3:$U$25,2,FALSE)</f>
        <v>1.05</v>
      </c>
      <c r="AB114" s="30">
        <f>ROUND((PFormulas!$F$2*AF114)+(PFormulas!$F$3*(120-AD114)),0)</f>
        <v>45</v>
      </c>
      <c r="AC114" s="30">
        <f>ROUND((PFormulas!$F$7*AF114)+(PFormulas!$F$9*AB114)+(PFormulas!$F$8*AD114),0)</f>
        <v>38</v>
      </c>
      <c r="AD114" s="30">
        <f>VLOOKUP(V114,PCharts!$I$3:$J$651,2,FALSE)</f>
        <v>91</v>
      </c>
      <c r="AE114" s="30">
        <f>ROUND((PFormulas!$B$29*AK114)+(PFormulas!$B$30*AI114)+(PFormulas!$B$31*AL114)+(PFormulas!$B$32*AF114)+PFormulas!$B$33,0)</f>
        <v>78</v>
      </c>
      <c r="AF114" s="30">
        <f t="shared" si="11"/>
        <v>61</v>
      </c>
      <c r="AG114" s="30">
        <f>ROUND((AK114*PFormulas!$F$40)+(AL114*PFormulas!$F$41)+(AH114*PFormulas!$F$42),0)</f>
        <v>62</v>
      </c>
      <c r="AH114" s="30">
        <f>VLOOKUP(D114,PCharts!$G$3:$H$83,2,FALSE)</f>
        <v>71</v>
      </c>
      <c r="AI114" s="30">
        <f>ROUND((AK114*PFormulas!$F$18)+(AL114*PFormulas!$F$17),0)</f>
        <v>57</v>
      </c>
      <c r="AJ114" s="30">
        <f>IF(C114&gt;7,25,IF(C114=1,IF(ROUND((PFormulas!$F$35*AK114)+(PFormulas!$F$36*AF114),0)&lt;50,50,ROUND((PFormulas!$F$35*AK114)+(PFormulas!$F$36*AF114),0)),ROUND((PFormulas!$F$35*AK114)+(PFormulas!$F$36*AF114),0)))</f>
        <v>55</v>
      </c>
      <c r="AK114" s="30">
        <f>ROUND(IF(C114&gt;7,ROUND(VLOOKUP(U114,PCharts!$K$3:$L$153,2,FALSE)*AA114,0)*PFormulas!$B$8,ROUND(VLOOKUP(U114,PCharts!$K$3:$L$153,2,FALSE)*AA114,0)),0)</f>
        <v>53</v>
      </c>
      <c r="AL114" s="30">
        <f>ROUND(IF(C114&gt;7,ROUND(VLOOKUP(T114,PCharts!$M$3:$N$133,2,FALSE)*AA114,0)*PFormulas!$B$9,ROUND(VLOOKUP(T114,PCharts!$M$3:$N$133,2,FALSE)*AA114,0)),0)</f>
        <v>51</v>
      </c>
      <c r="AM114" s="30">
        <f>ROUND(IF(C114&gt;7,ROUND((PFormulas!$F$30*Z114)+(PFormulas!$F$31*AB114)+(PFormulas!$F$32*AI114),0)*PFormulas!$B$13,ROUND((PFormulas!$F$30*Z114)+(PFormulas!$F$31*AB114)+(PFormulas!$F$32*AI114),0)+PFormulas!$B$14),0)</f>
        <v>45</v>
      </c>
      <c r="AN114" s="30">
        <f>ROUND((PFormulas!$F$46*AL114),0)</f>
        <v>54</v>
      </c>
      <c r="AO114" s="30">
        <f>VLOOKUP(2016-L114,PCharts!$O$3:$P$32,2,FALSE)</f>
        <v>50</v>
      </c>
      <c r="AP114" s="30">
        <f t="shared" si="12"/>
        <v>50</v>
      </c>
      <c r="AQ114" s="30">
        <f t="shared" si="13"/>
        <v>53</v>
      </c>
    </row>
    <row r="115" spans="1:43" x14ac:dyDescent="0.25">
      <c r="A115" s="13" t="s">
        <v>339</v>
      </c>
      <c r="B115" s="13" t="s">
        <v>340</v>
      </c>
      <c r="C115" s="13">
        <v>1</v>
      </c>
      <c r="D115" s="13">
        <v>43</v>
      </c>
      <c r="E115" s="13">
        <v>24</v>
      </c>
      <c r="F115" s="13">
        <v>26</v>
      </c>
      <c r="G115" s="13">
        <v>50</v>
      </c>
      <c r="H115" s="13">
        <v>18</v>
      </c>
      <c r="I115" s="13">
        <v>16</v>
      </c>
      <c r="J115" s="13">
        <v>1</v>
      </c>
      <c r="K115" s="13">
        <v>6</v>
      </c>
      <c r="L115" s="13">
        <v>1993</v>
      </c>
      <c r="M115" s="13"/>
      <c r="N115" s="13">
        <v>68</v>
      </c>
      <c r="O115" s="13">
        <v>161</v>
      </c>
      <c r="P115" s="13" t="s">
        <v>53</v>
      </c>
      <c r="Q115" s="13" t="s">
        <v>341</v>
      </c>
      <c r="R115" s="13">
        <v>0</v>
      </c>
      <c r="S115" s="13">
        <v>0</v>
      </c>
      <c r="T115" s="30">
        <f t="shared" si="7"/>
        <v>0.56000000000000005</v>
      </c>
      <c r="U115" s="30">
        <f t="shared" si="8"/>
        <v>0.6</v>
      </c>
      <c r="V115" s="30">
        <f t="shared" si="9"/>
        <v>0.42</v>
      </c>
      <c r="W115" s="30">
        <f t="shared" si="10"/>
        <v>0.56000000000000005</v>
      </c>
      <c r="X115" s="30">
        <f>VLOOKUP(N115,[1]PlayerC!$A$3:$B$30,2,FALSE)</f>
        <v>65</v>
      </c>
      <c r="Y115" s="30">
        <f>VLOOKUP(O115,[1]PlayerC!$C$3:$D$133,2,FALSE)</f>
        <v>46</v>
      </c>
      <c r="Z115" s="30">
        <f>VLOOKUP(R115,[2]PCharts!$R$3:$S$2003,2,FALSE)</f>
        <v>0</v>
      </c>
      <c r="AA115" s="30">
        <f>VLOOKUP(A115,PCharts!$T$3:$U$25,2,FALSE)</f>
        <v>0.84</v>
      </c>
      <c r="AB115" s="30">
        <f>ROUND((PFormulas!$F$2*AF115)+(PFormulas!$F$3*(120-AD115)),0)</f>
        <v>44</v>
      </c>
      <c r="AC115" s="30">
        <f>ROUND((PFormulas!$F$7*AF115)+(PFormulas!$F$9*AB115)+(PFormulas!$F$8*AD115),0)</f>
        <v>35</v>
      </c>
      <c r="AD115" s="30">
        <f>VLOOKUP(V115,PCharts!$I$3:$J$651,2,FALSE)</f>
        <v>87</v>
      </c>
      <c r="AE115" s="30">
        <f>ROUND((PFormulas!$B$29*AK115)+(PFormulas!$B$30*AI115)+(PFormulas!$B$31*AL115)+(PFormulas!$B$32*AF115)+PFormulas!$B$33,0)</f>
        <v>81</v>
      </c>
      <c r="AF115" s="30">
        <f t="shared" si="11"/>
        <v>56</v>
      </c>
      <c r="AG115" s="30">
        <f>ROUND((AK115*PFormulas!$F$40)+(AL115*PFormulas!$F$41)+(AH115*PFormulas!$F$42),0)</f>
        <v>70</v>
      </c>
      <c r="AH115" s="30">
        <f>VLOOKUP(D115,PCharts!$G$3:$H$83,2,FALSE)</f>
        <v>83</v>
      </c>
      <c r="AI115" s="30">
        <f>ROUND((AK115*PFormulas!$F$18)+(AL115*PFormulas!$F$17),0)</f>
        <v>63</v>
      </c>
      <c r="AJ115" s="30">
        <f>IF(C115&gt;7,25,IF(C115=1,IF(ROUND((PFormulas!$F$35*AK115)+(PFormulas!$F$36*AF115),0)&lt;50,50,ROUND((PFormulas!$F$35*AK115)+(PFormulas!$F$36*AF115),0)),ROUND((PFormulas!$F$35*AK115)+(PFormulas!$F$36*AF115),0)))</f>
        <v>53</v>
      </c>
      <c r="AK115" s="30">
        <f>ROUND(IF(C115&gt;7,ROUND(VLOOKUP(U115,PCharts!$K$3:$L$153,2,FALSE)*AA115,0)*PFormulas!$B$8,ROUND(VLOOKUP(U115,PCharts!$K$3:$L$153,2,FALSE)*AA115,0)),0)</f>
        <v>52</v>
      </c>
      <c r="AL115" s="30">
        <f>ROUND(IF(C115&gt;7,ROUND(VLOOKUP(T115,PCharts!$M$3:$N$133,2,FALSE)*AA115,0)*PFormulas!$B$9,ROUND(VLOOKUP(T115,PCharts!$M$3:$N$133,2,FALSE)*AA115,0)),0)</f>
        <v>62</v>
      </c>
      <c r="AM115" s="30">
        <f>ROUND(IF(C115&gt;7,ROUND((PFormulas!$F$30*Z115)+(PFormulas!$F$31*AB115)+(PFormulas!$F$32*AI115),0)*PFormulas!$B$13,ROUND((PFormulas!$F$30*Z115)+(PFormulas!$F$31*AB115)+(PFormulas!$F$32*AI115),0)+PFormulas!$B$14),0)</f>
        <v>46</v>
      </c>
      <c r="AN115" s="30">
        <f>ROUND((PFormulas!$F$46*AL115),0)</f>
        <v>65</v>
      </c>
      <c r="AO115" s="30">
        <f>VLOOKUP(2016-L115,PCharts!$O$3:$P$32,2,FALSE)</f>
        <v>60</v>
      </c>
      <c r="AP115" s="30">
        <f t="shared" si="12"/>
        <v>60</v>
      </c>
      <c r="AQ115" s="30">
        <f t="shared" si="13"/>
        <v>57</v>
      </c>
    </row>
    <row r="116" spans="1:43" x14ac:dyDescent="0.25">
      <c r="A116" s="13" t="s">
        <v>78</v>
      </c>
      <c r="B116" s="13" t="s">
        <v>342</v>
      </c>
      <c r="C116" s="13">
        <v>6</v>
      </c>
      <c r="D116" s="13">
        <v>50</v>
      </c>
      <c r="E116" s="13">
        <v>18</v>
      </c>
      <c r="F116" s="13">
        <v>15</v>
      </c>
      <c r="G116" s="13">
        <v>33</v>
      </c>
      <c r="H116" s="13">
        <v>4</v>
      </c>
      <c r="I116" s="13">
        <v>10</v>
      </c>
      <c r="J116" s="13">
        <v>10</v>
      </c>
      <c r="K116" s="13">
        <v>6</v>
      </c>
      <c r="L116" s="13">
        <v>1994</v>
      </c>
      <c r="M116" s="13"/>
      <c r="N116" s="13">
        <v>71</v>
      </c>
      <c r="O116" s="13">
        <v>190</v>
      </c>
      <c r="P116" s="13" t="s">
        <v>162</v>
      </c>
      <c r="Q116" s="13" t="s">
        <v>343</v>
      </c>
      <c r="R116" s="13"/>
      <c r="S116" s="13"/>
      <c r="T116" s="30">
        <f t="shared" si="7"/>
        <v>0.36</v>
      </c>
      <c r="U116" s="30">
        <f t="shared" si="8"/>
        <v>0.3</v>
      </c>
      <c r="V116" s="30">
        <f t="shared" si="9"/>
        <v>0.08</v>
      </c>
      <c r="W116" s="30">
        <f t="shared" si="10"/>
        <v>0.36</v>
      </c>
      <c r="X116" s="30">
        <f>VLOOKUP(N116,[1]PlayerC!$A$3:$B$30,2,FALSE)</f>
        <v>71</v>
      </c>
      <c r="Y116" s="30">
        <f>VLOOKUP(O116,[1]PlayerC!$C$3:$D$133,2,FALSE)</f>
        <v>64</v>
      </c>
      <c r="Z116" s="30">
        <f>VLOOKUP(R116,[2]PCharts!$R$3:$S$2003,2,FALSE)</f>
        <v>0</v>
      </c>
      <c r="AA116" s="30">
        <f>VLOOKUP(A116,PCharts!$T$3:$U$25,2,FALSE)</f>
        <v>0.98</v>
      </c>
      <c r="AB116" s="30">
        <f>ROUND((PFormulas!$F$2*AF116)+(PFormulas!$F$3*(120-AD116)),0)</f>
        <v>48</v>
      </c>
      <c r="AC116" s="30">
        <f>ROUND((PFormulas!$F$7*AF116)+(PFormulas!$F$9*AB116)+(PFormulas!$F$8*AD116),0)</f>
        <v>43</v>
      </c>
      <c r="AD116" s="30">
        <f>VLOOKUP(V116,PCharts!$I$3:$J$651,2,FALSE)</f>
        <v>97</v>
      </c>
      <c r="AE116" s="30">
        <f>ROUND((PFormulas!$B$29*AK116)+(PFormulas!$B$30*AI116)+(PFormulas!$B$31*AL116)+(PFormulas!$B$32*AF116)+PFormulas!$B$33,0)</f>
        <v>78</v>
      </c>
      <c r="AF116" s="30">
        <f t="shared" si="11"/>
        <v>68</v>
      </c>
      <c r="AG116" s="30">
        <f>ROUND((AK116*PFormulas!$F$40)+(AL116*PFormulas!$F$41)+(AH116*PFormulas!$F$42),0)</f>
        <v>73</v>
      </c>
      <c r="AH116" s="30">
        <f>VLOOKUP(D116,PCharts!$G$3:$H$83,2,FALSE)</f>
        <v>90</v>
      </c>
      <c r="AI116" s="30">
        <f>ROUND((AK116*PFormulas!$F$18)+(AL116*PFormulas!$F$17),0)</f>
        <v>62</v>
      </c>
      <c r="AJ116" s="30">
        <f>IF(C116&gt;7,25,IF(C116=1,IF(ROUND((PFormulas!$F$35*AK116)+(PFormulas!$F$36*AF116),0)&lt;50,50,ROUND((PFormulas!$F$35*AK116)+(PFormulas!$F$36*AF116),0)),ROUND((PFormulas!$F$35*AK116)+(PFormulas!$F$36*AF116),0)))</f>
        <v>58</v>
      </c>
      <c r="AK116" s="30">
        <f>ROUND(IF(C116&gt;7,ROUND(VLOOKUP(U116,PCharts!$K$3:$L$153,2,FALSE)*AA116,0)*PFormulas!$B$8,ROUND(VLOOKUP(U116,PCharts!$K$3:$L$153,2,FALSE)*AA116,0)),0)</f>
        <v>55</v>
      </c>
      <c r="AL116" s="30">
        <f>ROUND(IF(C116&gt;7,ROUND(VLOOKUP(T116,PCharts!$M$3:$N$133,2,FALSE)*AA116,0)*PFormulas!$B$9,ROUND(VLOOKUP(T116,PCharts!$M$3:$N$133,2,FALSE)*AA116,0)),0)</f>
        <v>58</v>
      </c>
      <c r="AM116" s="30">
        <f>ROUND(IF(C116&gt;7,ROUND((PFormulas!$F$30*Z116)+(PFormulas!$F$31*AB116)+(PFormulas!$F$32*AI116),0)*PFormulas!$B$13,ROUND((PFormulas!$F$30*Z116)+(PFormulas!$F$31*AB116)+(PFormulas!$F$32*AI116),0)+PFormulas!$B$14),0)</f>
        <v>48</v>
      </c>
      <c r="AN116" s="30">
        <f>ROUND((PFormulas!$F$46*AL116),0)</f>
        <v>61</v>
      </c>
      <c r="AO116" s="30">
        <f>VLOOKUP(2016-L116,PCharts!$O$3:$P$32,2,FALSE)</f>
        <v>58</v>
      </c>
      <c r="AP116" s="30">
        <f t="shared" si="12"/>
        <v>58</v>
      </c>
      <c r="AQ116" s="30">
        <f t="shared" si="13"/>
        <v>58</v>
      </c>
    </row>
    <row r="117" spans="1:43" x14ac:dyDescent="0.25">
      <c r="A117" s="13" t="s">
        <v>95</v>
      </c>
      <c r="B117" s="13" t="s">
        <v>344</v>
      </c>
      <c r="C117" s="13">
        <v>5</v>
      </c>
      <c r="D117" s="13">
        <v>52</v>
      </c>
      <c r="E117" s="13">
        <v>9</v>
      </c>
      <c r="F117" s="13">
        <v>12</v>
      </c>
      <c r="G117" s="13">
        <v>21</v>
      </c>
      <c r="H117" s="13">
        <v>14</v>
      </c>
      <c r="I117" s="13">
        <v>-9</v>
      </c>
      <c r="J117" s="13">
        <v>23</v>
      </c>
      <c r="K117" s="13">
        <v>7</v>
      </c>
      <c r="L117" s="13">
        <v>1994</v>
      </c>
      <c r="M117" s="13"/>
      <c r="N117" s="13">
        <v>69</v>
      </c>
      <c r="O117" s="13">
        <v>183</v>
      </c>
      <c r="P117" s="13" t="s">
        <v>97</v>
      </c>
      <c r="Q117" s="13" t="s">
        <v>345</v>
      </c>
      <c r="R117" s="13">
        <v>0</v>
      </c>
      <c r="S117" s="13">
        <v>0</v>
      </c>
      <c r="T117" s="30">
        <f t="shared" si="7"/>
        <v>0.17</v>
      </c>
      <c r="U117" s="30">
        <f t="shared" si="8"/>
        <v>0.23</v>
      </c>
      <c r="V117" s="30">
        <f t="shared" si="9"/>
        <v>0.27</v>
      </c>
      <c r="W117" s="30">
        <f t="shared" si="10"/>
        <v>0.17</v>
      </c>
      <c r="X117" s="30">
        <f>VLOOKUP(N117,[1]PlayerC!$A$3:$B$30,2,FALSE)</f>
        <v>67</v>
      </c>
      <c r="Y117" s="30">
        <f>VLOOKUP(O117,[1]PlayerC!$C$3:$D$133,2,FALSE)</f>
        <v>58</v>
      </c>
      <c r="Z117" s="30">
        <f>VLOOKUP(R117,[2]PCharts!$R$3:$S$2003,2,FALSE)</f>
        <v>0</v>
      </c>
      <c r="AA117" s="30">
        <f>VLOOKUP(A117,PCharts!$T$3:$U$25,2,FALSE)</f>
        <v>1.06</v>
      </c>
      <c r="AB117" s="30">
        <f>ROUND((PFormulas!$F$2*AF117)+(PFormulas!$F$3*(120-AD117)),0)</f>
        <v>47</v>
      </c>
      <c r="AC117" s="30">
        <f>ROUND((PFormulas!$F$7*AF117)+(PFormulas!$F$9*AB117)+(PFormulas!$F$8*AD117),0)</f>
        <v>40</v>
      </c>
      <c r="AD117" s="30">
        <f>VLOOKUP(V117,PCharts!$I$3:$J$651,2,FALSE)</f>
        <v>91</v>
      </c>
      <c r="AE117" s="30">
        <f>ROUND((PFormulas!$B$29*AK117)+(PFormulas!$B$30*AI117)+(PFormulas!$B$31*AL117)+(PFormulas!$B$32*AF117)+PFormulas!$B$33,0)</f>
        <v>78</v>
      </c>
      <c r="AF117" s="30">
        <f t="shared" si="11"/>
        <v>63</v>
      </c>
      <c r="AG117" s="30">
        <f>ROUND((AK117*PFormulas!$F$40)+(AL117*PFormulas!$F$41)+(AH117*PFormulas!$F$42),0)</f>
        <v>73</v>
      </c>
      <c r="AH117" s="30">
        <f>VLOOKUP(D117,PCharts!$G$3:$H$83,2,FALSE)</f>
        <v>92</v>
      </c>
      <c r="AI117" s="30">
        <f>ROUND((AK117*PFormulas!$F$18)+(AL117*PFormulas!$F$17),0)</f>
        <v>59</v>
      </c>
      <c r="AJ117" s="30">
        <f>IF(C117&gt;7,25,IF(C117=1,IF(ROUND((PFormulas!$F$35*AK117)+(PFormulas!$F$36*AF117),0)&lt;50,50,ROUND((PFormulas!$F$35*AK117)+(PFormulas!$F$36*AF117),0)),ROUND((PFormulas!$F$35*AK117)+(PFormulas!$F$36*AF117),0)))</f>
        <v>59</v>
      </c>
      <c r="AK117" s="30">
        <f>ROUND(IF(C117&gt;7,ROUND(VLOOKUP(U117,PCharts!$K$3:$L$153,2,FALSE)*AA117,0)*PFormulas!$B$8,ROUND(VLOOKUP(U117,PCharts!$K$3:$L$153,2,FALSE)*AA117,0)),0)</f>
        <v>58</v>
      </c>
      <c r="AL117" s="30">
        <f>ROUND(IF(C117&gt;7,ROUND(VLOOKUP(T117,PCharts!$M$3:$N$133,2,FALSE)*AA117,0)*PFormulas!$B$9,ROUND(VLOOKUP(T117,PCharts!$M$3:$N$133,2,FALSE)*AA117,0)),0)</f>
        <v>50</v>
      </c>
      <c r="AM117" s="30">
        <f>ROUND(IF(C117&gt;7,ROUND((PFormulas!$F$30*Z117)+(PFormulas!$F$31*AB117)+(PFormulas!$F$32*AI117),0)*PFormulas!$B$13,ROUND((PFormulas!$F$30*Z117)+(PFormulas!$F$31*AB117)+(PFormulas!$F$32*AI117),0)+PFormulas!$B$14),0)</f>
        <v>47</v>
      </c>
      <c r="AN117" s="30">
        <f>ROUND((PFormulas!$F$46*AL117),0)</f>
        <v>53</v>
      </c>
      <c r="AO117" s="30">
        <f>VLOOKUP(2016-L117,PCharts!$O$3:$P$32,2,FALSE)</f>
        <v>58</v>
      </c>
      <c r="AP117" s="30">
        <f t="shared" si="12"/>
        <v>58</v>
      </c>
      <c r="AQ117" s="30">
        <f t="shared" si="13"/>
        <v>55</v>
      </c>
    </row>
    <row r="118" spans="1:43" x14ac:dyDescent="0.25">
      <c r="A118" s="13" t="s">
        <v>47</v>
      </c>
      <c r="B118" s="13" t="s">
        <v>346</v>
      </c>
      <c r="C118" s="13">
        <v>3</v>
      </c>
      <c r="D118" s="13">
        <v>27</v>
      </c>
      <c r="E118" s="13">
        <v>6</v>
      </c>
      <c r="F118" s="13">
        <v>3</v>
      </c>
      <c r="G118" s="13">
        <v>9</v>
      </c>
      <c r="H118" s="13">
        <v>6</v>
      </c>
      <c r="I118" s="13">
        <v>2</v>
      </c>
      <c r="J118" s="13">
        <v>6</v>
      </c>
      <c r="K118" s="13">
        <v>3</v>
      </c>
      <c r="L118" s="13">
        <v>1993</v>
      </c>
      <c r="M118" s="13"/>
      <c r="N118" s="13">
        <v>75</v>
      </c>
      <c r="O118" s="13">
        <v>190</v>
      </c>
      <c r="P118" s="13" t="s">
        <v>49</v>
      </c>
      <c r="Q118" s="13" t="s">
        <v>347</v>
      </c>
      <c r="R118" s="13">
        <v>0</v>
      </c>
      <c r="S118" s="13">
        <v>0</v>
      </c>
      <c r="T118" s="30">
        <f t="shared" si="7"/>
        <v>0.22</v>
      </c>
      <c r="U118" s="30">
        <f t="shared" si="8"/>
        <v>0.11</v>
      </c>
      <c r="V118" s="30">
        <f t="shared" si="9"/>
        <v>0.22</v>
      </c>
      <c r="W118" s="30">
        <f t="shared" si="10"/>
        <v>0.22</v>
      </c>
      <c r="X118" s="30">
        <f>VLOOKUP(N118,[1]PlayerC!$A$3:$B$30,2,FALSE)</f>
        <v>79</v>
      </c>
      <c r="Y118" s="30">
        <f>VLOOKUP(O118,[1]PlayerC!$C$3:$D$133,2,FALSE)</f>
        <v>64</v>
      </c>
      <c r="Z118" s="30">
        <f>VLOOKUP(R118,[2]PCharts!$R$3:$S$2003,2,FALSE)</f>
        <v>0</v>
      </c>
      <c r="AA118" s="30">
        <f>VLOOKUP(A118,PCharts!$T$3:$U$25,2,FALSE)</f>
        <v>1.07</v>
      </c>
      <c r="AB118" s="30">
        <f>ROUND((PFormulas!$F$2*AF118)+(PFormulas!$F$3*(120-AD118)),0)</f>
        <v>52</v>
      </c>
      <c r="AC118" s="30">
        <f>ROUND((PFormulas!$F$7*AF118)+(PFormulas!$F$9*AB118)+(PFormulas!$F$8*AD118),0)</f>
        <v>48</v>
      </c>
      <c r="AD118" s="30">
        <f>VLOOKUP(V118,PCharts!$I$3:$J$651,2,FALSE)</f>
        <v>92</v>
      </c>
      <c r="AE118" s="30">
        <f>ROUND((PFormulas!$B$29*AK118)+(PFormulas!$B$30*AI118)+(PFormulas!$B$31*AL118)+(PFormulas!$B$32*AF118)+PFormulas!$B$33,0)</f>
        <v>75</v>
      </c>
      <c r="AF118" s="30">
        <f t="shared" si="11"/>
        <v>72</v>
      </c>
      <c r="AG118" s="30">
        <f>ROUND((AK118*PFormulas!$F$40)+(AL118*PFormulas!$F$41)+(AH118*PFormulas!$F$42),0)</f>
        <v>60</v>
      </c>
      <c r="AH118" s="30">
        <f>VLOOKUP(D118,PCharts!$G$3:$H$83,2,FALSE)</f>
        <v>67</v>
      </c>
      <c r="AI118" s="30">
        <f>ROUND((AK118*PFormulas!$F$18)+(AL118*PFormulas!$F$17),0)</f>
        <v>58</v>
      </c>
      <c r="AJ118" s="30">
        <f>IF(C118&gt;7,25,IF(C118=1,IF(ROUND((PFormulas!$F$35*AK118)+(PFormulas!$F$36*AF118),0)&lt;50,50,ROUND((PFormulas!$F$35*AK118)+(PFormulas!$F$36*AF118),0)),ROUND((PFormulas!$F$35*AK118)+(PFormulas!$F$36*AF118),0)))</f>
        <v>59</v>
      </c>
      <c r="AK118" s="30">
        <f>ROUND(IF(C118&gt;7,ROUND(VLOOKUP(U118,PCharts!$K$3:$L$153,2,FALSE)*AA118,0)*PFormulas!$B$8,ROUND(VLOOKUP(U118,PCharts!$K$3:$L$153,2,FALSE)*AA118,0)),0)</f>
        <v>54</v>
      </c>
      <c r="AL118" s="30">
        <f>ROUND(IF(C118&gt;7,ROUND(VLOOKUP(T118,PCharts!$M$3:$N$133,2,FALSE)*AA118,0)*PFormulas!$B$9,ROUND(VLOOKUP(T118,PCharts!$M$3:$N$133,2,FALSE)*AA118,0)),0)</f>
        <v>52</v>
      </c>
      <c r="AM118" s="30">
        <f>ROUND(IF(C118&gt;7,ROUND((PFormulas!$F$30*Z118)+(PFormulas!$F$31*AB118)+(PFormulas!$F$32*AI118),0)*PFormulas!$B$13,ROUND((PFormulas!$F$30*Z118)+(PFormulas!$F$31*AB118)+(PFormulas!$F$32*AI118),0)+PFormulas!$B$14),0)</f>
        <v>50</v>
      </c>
      <c r="AN118" s="30">
        <f>ROUND((PFormulas!$F$46*AL118),0)</f>
        <v>55</v>
      </c>
      <c r="AO118" s="30">
        <f>VLOOKUP(2016-L118,PCharts!$O$3:$P$32,2,FALSE)</f>
        <v>60</v>
      </c>
      <c r="AP118" s="30">
        <f t="shared" si="12"/>
        <v>60</v>
      </c>
      <c r="AQ118" s="30">
        <f t="shared" si="13"/>
        <v>56</v>
      </c>
    </row>
    <row r="119" spans="1:43" x14ac:dyDescent="0.25">
      <c r="A119" s="13" t="s">
        <v>43</v>
      </c>
      <c r="B119" s="13" t="s">
        <v>348</v>
      </c>
      <c r="C119" s="13">
        <v>1</v>
      </c>
      <c r="D119" s="13">
        <v>30</v>
      </c>
      <c r="E119" s="13">
        <v>7</v>
      </c>
      <c r="F119" s="13">
        <v>3</v>
      </c>
      <c r="G119" s="13">
        <v>10</v>
      </c>
      <c r="H119" s="13">
        <v>14</v>
      </c>
      <c r="I119" s="13">
        <v>7</v>
      </c>
      <c r="J119" s="13">
        <v>4</v>
      </c>
      <c r="K119" s="13">
        <v>6</v>
      </c>
      <c r="L119" s="13">
        <v>1996</v>
      </c>
      <c r="M119" s="13"/>
      <c r="N119" s="13">
        <v>72</v>
      </c>
      <c r="O119" s="13">
        <v>201</v>
      </c>
      <c r="P119" s="13" t="s">
        <v>45</v>
      </c>
      <c r="Q119" s="13" t="s">
        <v>349</v>
      </c>
      <c r="R119" s="13">
        <v>0</v>
      </c>
      <c r="S119" s="13">
        <v>0</v>
      </c>
      <c r="T119" s="30">
        <f t="shared" si="7"/>
        <v>0.23</v>
      </c>
      <c r="U119" s="30">
        <f t="shared" si="8"/>
        <v>0.1</v>
      </c>
      <c r="V119" s="30">
        <f t="shared" si="9"/>
        <v>0.47</v>
      </c>
      <c r="W119" s="30">
        <f t="shared" si="10"/>
        <v>0.23</v>
      </c>
      <c r="X119" s="30">
        <f>VLOOKUP(N119,[1]PlayerC!$A$3:$B$30,2,FALSE)</f>
        <v>73</v>
      </c>
      <c r="Y119" s="30">
        <f>VLOOKUP(O119,[1]PlayerC!$C$3:$D$133,2,FALSE)</f>
        <v>70</v>
      </c>
      <c r="Z119" s="30">
        <f>VLOOKUP(R119,[2]PCharts!$R$3:$S$2003,2,FALSE)</f>
        <v>0</v>
      </c>
      <c r="AA119" s="30">
        <f>VLOOKUP(A119,PCharts!$T$3:$U$25,2,FALSE)</f>
        <v>1.05</v>
      </c>
      <c r="AB119" s="30">
        <f>ROUND((PFormulas!$F$2*AF119)+(PFormulas!$F$3*(120-AD119)),0)</f>
        <v>53</v>
      </c>
      <c r="AC119" s="30">
        <f>ROUND((PFormulas!$F$7*AF119)+(PFormulas!$F$9*AB119)+(PFormulas!$F$8*AD119),0)</f>
        <v>49</v>
      </c>
      <c r="AD119" s="30">
        <f>VLOOKUP(V119,PCharts!$I$3:$J$651,2,FALSE)</f>
        <v>86</v>
      </c>
      <c r="AE119" s="30">
        <f>ROUND((PFormulas!$B$29*AK119)+(PFormulas!$B$30*AI119)+(PFormulas!$B$31*AL119)+(PFormulas!$B$32*AF119)+PFormulas!$B$33,0)</f>
        <v>75</v>
      </c>
      <c r="AF119" s="30">
        <f t="shared" si="11"/>
        <v>72</v>
      </c>
      <c r="AG119" s="30">
        <f>ROUND((AK119*PFormulas!$F$40)+(AL119*PFormulas!$F$41)+(AH119*PFormulas!$F$42),0)</f>
        <v>61</v>
      </c>
      <c r="AH119" s="30">
        <f>VLOOKUP(D119,PCharts!$G$3:$H$83,2,FALSE)</f>
        <v>70</v>
      </c>
      <c r="AI119" s="30">
        <f>ROUND((AK119*PFormulas!$F$18)+(AL119*PFormulas!$F$17),0)</f>
        <v>57</v>
      </c>
      <c r="AJ119" s="30">
        <f>IF(C119&gt;7,25,IF(C119=1,IF(ROUND((PFormulas!$F$35*AK119)+(PFormulas!$F$36*AF119),0)&lt;50,50,ROUND((PFormulas!$F$35*AK119)+(PFormulas!$F$36*AF119),0)),ROUND((PFormulas!$F$35*AK119)+(PFormulas!$F$36*AF119),0)))</f>
        <v>58</v>
      </c>
      <c r="AK119" s="30">
        <f>ROUND(IF(C119&gt;7,ROUND(VLOOKUP(U119,PCharts!$K$3:$L$153,2,FALSE)*AA119,0)*PFormulas!$B$8,ROUND(VLOOKUP(U119,PCharts!$K$3:$L$153,2,FALSE)*AA119,0)),0)</f>
        <v>53</v>
      </c>
      <c r="AL119" s="30">
        <f>ROUND(IF(C119&gt;7,ROUND(VLOOKUP(T119,PCharts!$M$3:$N$133,2,FALSE)*AA119,0)*PFormulas!$B$9,ROUND(VLOOKUP(T119,PCharts!$M$3:$N$133,2,FALSE)*AA119,0)),0)</f>
        <v>51</v>
      </c>
      <c r="AM119" s="30">
        <f>ROUND(IF(C119&gt;7,ROUND((PFormulas!$F$30*Z119)+(PFormulas!$F$31*AB119)+(PFormulas!$F$32*AI119),0)*PFormulas!$B$13,ROUND((PFormulas!$F$30*Z119)+(PFormulas!$F$31*AB119)+(PFormulas!$F$32*AI119),0)+PFormulas!$B$14),0)</f>
        <v>50</v>
      </c>
      <c r="AN119" s="30">
        <f>ROUND((PFormulas!$F$46*AL119),0)</f>
        <v>54</v>
      </c>
      <c r="AO119" s="30">
        <f>VLOOKUP(2016-L119,PCharts!$O$3:$P$32,2,FALSE)</f>
        <v>50</v>
      </c>
      <c r="AP119" s="30">
        <f t="shared" si="12"/>
        <v>50</v>
      </c>
      <c r="AQ119" s="30">
        <f t="shared" si="13"/>
        <v>56</v>
      </c>
    </row>
    <row r="120" spans="1:43" x14ac:dyDescent="0.25">
      <c r="A120" s="13" t="s">
        <v>95</v>
      </c>
      <c r="B120" s="13" t="s">
        <v>350</v>
      </c>
      <c r="C120" s="13">
        <v>1</v>
      </c>
      <c r="D120" s="13">
        <v>48</v>
      </c>
      <c r="E120" s="13">
        <v>8</v>
      </c>
      <c r="F120" s="13">
        <v>24</v>
      </c>
      <c r="G120" s="13">
        <v>32</v>
      </c>
      <c r="H120" s="13">
        <v>20</v>
      </c>
      <c r="I120" s="13">
        <v>5</v>
      </c>
      <c r="J120" s="13">
        <v>5</v>
      </c>
      <c r="K120" s="13">
        <v>9</v>
      </c>
      <c r="L120" s="13">
        <v>1995</v>
      </c>
      <c r="M120" s="13"/>
      <c r="N120" s="13">
        <v>72</v>
      </c>
      <c r="O120" s="13">
        <v>176</v>
      </c>
      <c r="P120" s="13" t="s">
        <v>97</v>
      </c>
      <c r="Q120" s="13" t="s">
        <v>80</v>
      </c>
      <c r="R120" s="13">
        <v>0</v>
      </c>
      <c r="S120" s="13">
        <v>0</v>
      </c>
      <c r="T120" s="30">
        <f t="shared" si="7"/>
        <v>0.17</v>
      </c>
      <c r="U120" s="30">
        <f t="shared" si="8"/>
        <v>0.5</v>
      </c>
      <c r="V120" s="30">
        <f t="shared" si="9"/>
        <v>0.42</v>
      </c>
      <c r="W120" s="30">
        <f t="shared" si="10"/>
        <v>0.17</v>
      </c>
      <c r="X120" s="30">
        <f>VLOOKUP(N120,[1]PlayerC!$A$3:$B$30,2,FALSE)</f>
        <v>73</v>
      </c>
      <c r="Y120" s="30">
        <f>VLOOKUP(O120,[1]PlayerC!$C$3:$D$133,2,FALSE)</f>
        <v>55</v>
      </c>
      <c r="Z120" s="30">
        <f>VLOOKUP(R120,[2]PCharts!$R$3:$S$2003,2,FALSE)</f>
        <v>0</v>
      </c>
      <c r="AA120" s="30">
        <f>VLOOKUP(A120,PCharts!$T$3:$U$25,2,FALSE)</f>
        <v>1.06</v>
      </c>
      <c r="AB120" s="30">
        <f>ROUND((PFormulas!$F$2*AF120)+(PFormulas!$F$3*(120-AD120)),0)</f>
        <v>48</v>
      </c>
      <c r="AC120" s="30">
        <f>ROUND((PFormulas!$F$7*AF120)+(PFormulas!$F$9*AB120)+(PFormulas!$F$8*AD120),0)</f>
        <v>42</v>
      </c>
      <c r="AD120" s="30">
        <f>VLOOKUP(V120,PCharts!$I$3:$J$651,2,FALSE)</f>
        <v>87</v>
      </c>
      <c r="AE120" s="30">
        <f>ROUND((PFormulas!$B$29*AK120)+(PFormulas!$B$30*AI120)+(PFormulas!$B$31*AL120)+(PFormulas!$B$32*AF120)+PFormulas!$B$33,0)</f>
        <v>79</v>
      </c>
      <c r="AF120" s="30">
        <f t="shared" si="11"/>
        <v>64</v>
      </c>
      <c r="AG120" s="30">
        <f>ROUND((AK120*PFormulas!$F$40)+(AL120*PFormulas!$F$41)+(AH120*PFormulas!$F$42),0)</f>
        <v>73</v>
      </c>
      <c r="AH120" s="30">
        <f>VLOOKUP(D120,PCharts!$G$3:$H$83,2,FALSE)</f>
        <v>88</v>
      </c>
      <c r="AI120" s="30">
        <f>ROUND((AK120*PFormulas!$F$18)+(AL120*PFormulas!$F$17),0)</f>
        <v>63</v>
      </c>
      <c r="AJ120" s="30">
        <f>IF(C120&gt;7,25,IF(C120=1,IF(ROUND((PFormulas!$F$35*AK120)+(PFormulas!$F$36*AF120),0)&lt;50,50,ROUND((PFormulas!$F$35*AK120)+(PFormulas!$F$36*AF120),0)),ROUND((PFormulas!$F$35*AK120)+(PFormulas!$F$36*AF120),0)))</f>
        <v>65</v>
      </c>
      <c r="AK120" s="30">
        <f>ROUND(IF(C120&gt;7,ROUND(VLOOKUP(U120,PCharts!$K$3:$L$153,2,FALSE)*AA120,0)*PFormulas!$B$8,ROUND(VLOOKUP(U120,PCharts!$K$3:$L$153,2,FALSE)*AA120,0)),0)</f>
        <v>65</v>
      </c>
      <c r="AL120" s="30">
        <f>ROUND(IF(C120&gt;7,ROUND(VLOOKUP(T120,PCharts!$M$3:$N$133,2,FALSE)*AA120,0)*PFormulas!$B$9,ROUND(VLOOKUP(T120,PCharts!$M$3:$N$133,2,FALSE)*AA120,0)),0)</f>
        <v>50</v>
      </c>
      <c r="AM120" s="30">
        <f>ROUND(IF(C120&gt;7,ROUND((PFormulas!$F$30*Z120)+(PFormulas!$F$31*AB120)+(PFormulas!$F$32*AI120),0)*PFormulas!$B$13,ROUND((PFormulas!$F$30*Z120)+(PFormulas!$F$31*AB120)+(PFormulas!$F$32*AI120),0)+PFormulas!$B$14),0)</f>
        <v>49</v>
      </c>
      <c r="AN120" s="30">
        <f>ROUND((PFormulas!$F$46*AL120),0)</f>
        <v>53</v>
      </c>
      <c r="AO120" s="30">
        <f>VLOOKUP(2016-L120,PCharts!$O$3:$P$32,2,FALSE)</f>
        <v>54</v>
      </c>
      <c r="AP120" s="30">
        <f t="shared" si="12"/>
        <v>54</v>
      </c>
      <c r="AQ120" s="30">
        <f t="shared" si="13"/>
        <v>58</v>
      </c>
    </row>
    <row r="121" spans="1:43" x14ac:dyDescent="0.25">
      <c r="A121" s="13" t="s">
        <v>95</v>
      </c>
      <c r="B121" s="13" t="s">
        <v>351</v>
      </c>
      <c r="C121" s="13">
        <v>1</v>
      </c>
      <c r="D121" s="13">
        <v>48</v>
      </c>
      <c r="E121" s="13">
        <v>8</v>
      </c>
      <c r="F121" s="13">
        <v>15</v>
      </c>
      <c r="G121" s="13">
        <v>23</v>
      </c>
      <c r="H121" s="13">
        <v>20</v>
      </c>
      <c r="I121" s="13">
        <v>-3</v>
      </c>
      <c r="J121" s="13">
        <v>29</v>
      </c>
      <c r="K121" s="13">
        <v>6</v>
      </c>
      <c r="L121" s="13">
        <v>1996</v>
      </c>
      <c r="M121" s="13"/>
      <c r="N121" s="13">
        <v>73</v>
      </c>
      <c r="O121" s="13">
        <v>198</v>
      </c>
      <c r="P121" s="13" t="s">
        <v>97</v>
      </c>
      <c r="Q121" s="13" t="s">
        <v>80</v>
      </c>
      <c r="R121" s="13">
        <v>0</v>
      </c>
      <c r="S121" s="13">
        <v>0</v>
      </c>
      <c r="T121" s="30">
        <f t="shared" si="7"/>
        <v>0.17</v>
      </c>
      <c r="U121" s="30">
        <f t="shared" si="8"/>
        <v>0.31</v>
      </c>
      <c r="V121" s="30">
        <f t="shared" si="9"/>
        <v>0.42</v>
      </c>
      <c r="W121" s="30">
        <f t="shared" si="10"/>
        <v>0.17</v>
      </c>
      <c r="X121" s="30">
        <f>VLOOKUP(N121,[1]PlayerC!$A$3:$B$30,2,FALSE)</f>
        <v>75</v>
      </c>
      <c r="Y121" s="30">
        <f>VLOOKUP(O121,[1]PlayerC!$C$3:$D$133,2,FALSE)</f>
        <v>67</v>
      </c>
      <c r="Z121" s="30">
        <f>VLOOKUP(R121,[2]PCharts!$R$3:$S$2003,2,FALSE)</f>
        <v>0</v>
      </c>
      <c r="AA121" s="30">
        <f>VLOOKUP(A121,PCharts!$T$3:$U$25,2,FALSE)</f>
        <v>1.06</v>
      </c>
      <c r="AB121" s="30">
        <f>ROUND((PFormulas!$F$2*AF121)+(PFormulas!$F$3*(120-AD121)),0)</f>
        <v>53</v>
      </c>
      <c r="AC121" s="30">
        <f>ROUND((PFormulas!$F$7*AF121)+(PFormulas!$F$9*AB121)+(PFormulas!$F$8*AD121),0)</f>
        <v>48</v>
      </c>
      <c r="AD121" s="30">
        <f>VLOOKUP(V121,PCharts!$I$3:$J$651,2,FALSE)</f>
        <v>87</v>
      </c>
      <c r="AE121" s="30">
        <f>ROUND((PFormulas!$B$29*AK121)+(PFormulas!$B$30*AI121)+(PFormulas!$B$31*AL121)+(PFormulas!$B$32*AF121)+PFormulas!$B$33,0)</f>
        <v>76</v>
      </c>
      <c r="AF121" s="30">
        <f t="shared" si="11"/>
        <v>71</v>
      </c>
      <c r="AG121" s="30">
        <f>ROUND((AK121*PFormulas!$F$40)+(AL121*PFormulas!$F$41)+(AH121*PFormulas!$F$42),0)</f>
        <v>72</v>
      </c>
      <c r="AH121" s="30">
        <f>VLOOKUP(D121,PCharts!$G$3:$H$83,2,FALSE)</f>
        <v>88</v>
      </c>
      <c r="AI121" s="30">
        <f>ROUND((AK121*PFormulas!$F$18)+(AL121*PFormulas!$F$17),0)</f>
        <v>61</v>
      </c>
      <c r="AJ121" s="30">
        <f>IF(C121&gt;7,25,IF(C121=1,IF(ROUND((PFormulas!$F$35*AK121)+(PFormulas!$F$36*AF121),0)&lt;50,50,ROUND((PFormulas!$F$35*AK121)+(PFormulas!$F$36*AF121),0)),ROUND((PFormulas!$F$35*AK121)+(PFormulas!$F$36*AF121),0)))</f>
        <v>63</v>
      </c>
      <c r="AK121" s="30">
        <f>ROUND(IF(C121&gt;7,ROUND(VLOOKUP(U121,PCharts!$K$3:$L$153,2,FALSE)*AA121,0)*PFormulas!$B$8,ROUND(VLOOKUP(U121,PCharts!$K$3:$L$153,2,FALSE)*AA121,0)),0)</f>
        <v>60</v>
      </c>
      <c r="AL121" s="30">
        <f>ROUND(IF(C121&gt;7,ROUND(VLOOKUP(T121,PCharts!$M$3:$N$133,2,FALSE)*AA121,0)*PFormulas!$B$9,ROUND(VLOOKUP(T121,PCharts!$M$3:$N$133,2,FALSE)*AA121,0)),0)</f>
        <v>50</v>
      </c>
      <c r="AM121" s="30">
        <f>ROUND(IF(C121&gt;7,ROUND((PFormulas!$F$30*Z121)+(PFormulas!$F$31*AB121)+(PFormulas!$F$32*AI121),0)*PFormulas!$B$13,ROUND((PFormulas!$F$30*Z121)+(PFormulas!$F$31*AB121)+(PFormulas!$F$32*AI121),0)+PFormulas!$B$14),0)</f>
        <v>51</v>
      </c>
      <c r="AN121" s="30">
        <f>ROUND((PFormulas!$F$46*AL121),0)</f>
        <v>53</v>
      </c>
      <c r="AO121" s="30">
        <f>VLOOKUP(2016-L121,PCharts!$O$3:$P$32,2,FALSE)</f>
        <v>50</v>
      </c>
      <c r="AP121" s="30">
        <f t="shared" si="12"/>
        <v>50</v>
      </c>
      <c r="AQ121" s="30">
        <f t="shared" si="13"/>
        <v>58</v>
      </c>
    </row>
    <row r="122" spans="1:43" x14ac:dyDescent="0.25">
      <c r="A122" s="13" t="s">
        <v>95</v>
      </c>
      <c r="B122" s="13" t="s">
        <v>352</v>
      </c>
      <c r="C122" s="13">
        <v>6</v>
      </c>
      <c r="D122" s="13">
        <v>48</v>
      </c>
      <c r="E122" s="13">
        <v>8</v>
      </c>
      <c r="F122" s="13">
        <v>17</v>
      </c>
      <c r="G122" s="13">
        <v>25</v>
      </c>
      <c r="H122" s="13">
        <v>14</v>
      </c>
      <c r="I122" s="13">
        <v>3</v>
      </c>
      <c r="J122" s="13">
        <v>15</v>
      </c>
      <c r="K122" s="13">
        <v>8</v>
      </c>
      <c r="L122" s="13">
        <v>1996</v>
      </c>
      <c r="M122" s="13"/>
      <c r="N122" s="13">
        <v>73</v>
      </c>
      <c r="O122" s="13">
        <v>192</v>
      </c>
      <c r="P122" s="13" t="s">
        <v>97</v>
      </c>
      <c r="Q122" s="13" t="s">
        <v>80</v>
      </c>
      <c r="R122" s="13">
        <v>0</v>
      </c>
      <c r="S122" s="13">
        <v>0</v>
      </c>
      <c r="T122" s="30">
        <f t="shared" si="7"/>
        <v>0.17</v>
      </c>
      <c r="U122" s="30">
        <f t="shared" si="8"/>
        <v>0.35</v>
      </c>
      <c r="V122" s="30">
        <f t="shared" si="9"/>
        <v>0.28999999999999998</v>
      </c>
      <c r="W122" s="30">
        <f t="shared" si="10"/>
        <v>0.17</v>
      </c>
      <c r="X122" s="30">
        <f>VLOOKUP(N122,[1]PlayerC!$A$3:$B$30,2,FALSE)</f>
        <v>75</v>
      </c>
      <c r="Y122" s="30">
        <f>VLOOKUP(O122,[1]PlayerC!$C$3:$D$133,2,FALSE)</f>
        <v>64</v>
      </c>
      <c r="Z122" s="30">
        <f>VLOOKUP(R122,[2]PCharts!$R$3:$S$2003,2,FALSE)</f>
        <v>0</v>
      </c>
      <c r="AA122" s="30">
        <f>VLOOKUP(A122,PCharts!$T$3:$U$25,2,FALSE)</f>
        <v>1.06</v>
      </c>
      <c r="AB122" s="30">
        <f>ROUND((PFormulas!$F$2*AF122)+(PFormulas!$F$3*(120-AD122)),0)</f>
        <v>51</v>
      </c>
      <c r="AC122" s="30">
        <f>ROUND((PFormulas!$F$7*AF122)+(PFormulas!$F$9*AB122)+(PFormulas!$F$8*AD122),0)</f>
        <v>46</v>
      </c>
      <c r="AD122" s="30">
        <f>VLOOKUP(V122,PCharts!$I$3:$J$651,2,FALSE)</f>
        <v>90</v>
      </c>
      <c r="AE122" s="30">
        <f>ROUND((PFormulas!$B$29*AK122)+(PFormulas!$B$30*AI122)+(PFormulas!$B$31*AL122)+(PFormulas!$B$32*AF122)+PFormulas!$B$33,0)</f>
        <v>77</v>
      </c>
      <c r="AF122" s="30">
        <f t="shared" si="11"/>
        <v>70</v>
      </c>
      <c r="AG122" s="30">
        <f>ROUND((AK122*PFormulas!$F$40)+(AL122*PFormulas!$F$41)+(AH122*PFormulas!$F$42),0)</f>
        <v>72</v>
      </c>
      <c r="AH122" s="30">
        <f>VLOOKUP(D122,PCharts!$G$3:$H$83,2,FALSE)</f>
        <v>88</v>
      </c>
      <c r="AI122" s="30">
        <f>ROUND((AK122*PFormulas!$F$18)+(AL122*PFormulas!$F$17),0)</f>
        <v>61</v>
      </c>
      <c r="AJ122" s="30">
        <f>IF(C122&gt;7,25,IF(C122=1,IF(ROUND((PFormulas!$F$35*AK122)+(PFormulas!$F$36*AF122),0)&lt;50,50,ROUND((PFormulas!$F$35*AK122)+(PFormulas!$F$36*AF122),0)),ROUND((PFormulas!$F$35*AK122)+(PFormulas!$F$36*AF122),0)))</f>
        <v>63</v>
      </c>
      <c r="AK122" s="30">
        <f>ROUND(IF(C122&gt;7,ROUND(VLOOKUP(U122,PCharts!$K$3:$L$153,2,FALSE)*AA122,0)*PFormulas!$B$8,ROUND(VLOOKUP(U122,PCharts!$K$3:$L$153,2,FALSE)*AA122,0)),0)</f>
        <v>60</v>
      </c>
      <c r="AL122" s="30">
        <f>ROUND(IF(C122&gt;7,ROUND(VLOOKUP(T122,PCharts!$M$3:$N$133,2,FALSE)*AA122,0)*PFormulas!$B$9,ROUND(VLOOKUP(T122,PCharts!$M$3:$N$133,2,FALSE)*AA122,0)),0)</f>
        <v>50</v>
      </c>
      <c r="AM122" s="30">
        <f>ROUND(IF(C122&gt;7,ROUND((PFormulas!$F$30*Z122)+(PFormulas!$F$31*AB122)+(PFormulas!$F$32*AI122),0)*PFormulas!$B$13,ROUND((PFormulas!$F$30*Z122)+(PFormulas!$F$31*AB122)+(PFormulas!$F$32*AI122),0)+PFormulas!$B$14),0)</f>
        <v>50</v>
      </c>
      <c r="AN122" s="30">
        <f>ROUND((PFormulas!$F$46*AL122),0)</f>
        <v>53</v>
      </c>
      <c r="AO122" s="30">
        <f>VLOOKUP(2016-L122,PCharts!$O$3:$P$32,2,FALSE)</f>
        <v>50</v>
      </c>
      <c r="AP122" s="30">
        <f t="shared" si="12"/>
        <v>50</v>
      </c>
      <c r="AQ122" s="30">
        <f t="shared" si="13"/>
        <v>57</v>
      </c>
    </row>
    <row r="123" spans="1:43" x14ac:dyDescent="0.25">
      <c r="A123" s="13" t="s">
        <v>47</v>
      </c>
      <c r="B123" s="13" t="s">
        <v>353</v>
      </c>
      <c r="C123" s="13">
        <v>1</v>
      </c>
      <c r="D123" s="13">
        <v>50</v>
      </c>
      <c r="E123" s="13">
        <v>11</v>
      </c>
      <c r="F123" s="13">
        <v>13</v>
      </c>
      <c r="G123" s="13">
        <v>24</v>
      </c>
      <c r="H123" s="13">
        <v>20</v>
      </c>
      <c r="I123" s="13">
        <v>-1</v>
      </c>
      <c r="J123" s="13">
        <v>17</v>
      </c>
      <c r="K123" s="13">
        <v>3</v>
      </c>
      <c r="L123" s="13">
        <v>1994</v>
      </c>
      <c r="M123" s="13"/>
      <c r="N123" s="13">
        <v>72</v>
      </c>
      <c r="O123" s="13">
        <v>172</v>
      </c>
      <c r="P123" s="13" t="s">
        <v>49</v>
      </c>
      <c r="Q123" s="13" t="s">
        <v>354</v>
      </c>
      <c r="R123" s="13">
        <v>0</v>
      </c>
      <c r="S123" s="13">
        <v>0</v>
      </c>
      <c r="T123" s="30">
        <f t="shared" si="7"/>
        <v>0.22</v>
      </c>
      <c r="U123" s="30">
        <f t="shared" si="8"/>
        <v>0.26</v>
      </c>
      <c r="V123" s="30">
        <f t="shared" si="9"/>
        <v>0.4</v>
      </c>
      <c r="W123" s="30">
        <f t="shared" si="10"/>
        <v>0.22</v>
      </c>
      <c r="X123" s="30">
        <f>VLOOKUP(N123,[1]PlayerC!$A$3:$B$30,2,FALSE)</f>
        <v>73</v>
      </c>
      <c r="Y123" s="30">
        <f>VLOOKUP(O123,[1]PlayerC!$C$3:$D$133,2,FALSE)</f>
        <v>52</v>
      </c>
      <c r="Z123" s="30">
        <f>VLOOKUP(R123,[2]PCharts!$R$3:$S$2003,2,FALSE)</f>
        <v>0</v>
      </c>
      <c r="AA123" s="30">
        <f>VLOOKUP(A123,PCharts!$T$3:$U$25,2,FALSE)</f>
        <v>1.07</v>
      </c>
      <c r="AB123" s="30">
        <f>ROUND((PFormulas!$F$2*AF123)+(PFormulas!$F$3*(120-AD123)),0)</f>
        <v>48</v>
      </c>
      <c r="AC123" s="30">
        <f>ROUND((PFormulas!$F$7*AF123)+(PFormulas!$F$9*AB123)+(PFormulas!$F$8*AD123),0)</f>
        <v>41</v>
      </c>
      <c r="AD123" s="30">
        <f>VLOOKUP(V123,PCharts!$I$3:$J$651,2,FALSE)</f>
        <v>87</v>
      </c>
      <c r="AE123" s="30">
        <f>ROUND((PFormulas!$B$29*AK123)+(PFormulas!$B$30*AI123)+(PFormulas!$B$31*AL123)+(PFormulas!$B$32*AF123)+PFormulas!$B$33,0)</f>
        <v>79</v>
      </c>
      <c r="AF123" s="30">
        <f t="shared" si="11"/>
        <v>63</v>
      </c>
      <c r="AG123" s="30">
        <f>ROUND((AK123*PFormulas!$F$40)+(AL123*PFormulas!$F$41)+(AH123*PFormulas!$F$42),0)</f>
        <v>73</v>
      </c>
      <c r="AH123" s="30">
        <f>VLOOKUP(D123,PCharts!$G$3:$H$83,2,FALSE)</f>
        <v>90</v>
      </c>
      <c r="AI123" s="30">
        <f>ROUND((AK123*PFormulas!$F$18)+(AL123*PFormulas!$F$17),0)</f>
        <v>62</v>
      </c>
      <c r="AJ123" s="30">
        <f>IF(C123&gt;7,25,IF(C123=1,IF(ROUND((PFormulas!$F$35*AK123)+(PFormulas!$F$36*AF123),0)&lt;50,50,ROUND((PFormulas!$F$35*AK123)+(PFormulas!$F$36*AF123),0)),ROUND((PFormulas!$F$35*AK123)+(PFormulas!$F$36*AF123),0)))</f>
        <v>61</v>
      </c>
      <c r="AK123" s="30">
        <f>ROUND(IF(C123&gt;7,ROUND(VLOOKUP(U123,PCharts!$K$3:$L$153,2,FALSE)*AA123,0)*PFormulas!$B$8,ROUND(VLOOKUP(U123,PCharts!$K$3:$L$153,2,FALSE)*AA123,0)),0)</f>
        <v>60</v>
      </c>
      <c r="AL123" s="30">
        <f>ROUND(IF(C123&gt;7,ROUND(VLOOKUP(T123,PCharts!$M$3:$N$133,2,FALSE)*AA123,0)*PFormulas!$B$9,ROUND(VLOOKUP(T123,PCharts!$M$3:$N$133,2,FALSE)*AA123,0)),0)</f>
        <v>52</v>
      </c>
      <c r="AM123" s="30">
        <f>ROUND(IF(C123&gt;7,ROUND((PFormulas!$F$30*Z123)+(PFormulas!$F$31*AB123)+(PFormulas!$F$32*AI123),0)*PFormulas!$B$13,ROUND((PFormulas!$F$30*Z123)+(PFormulas!$F$31*AB123)+(PFormulas!$F$32*AI123),0)+PFormulas!$B$14),0)</f>
        <v>48</v>
      </c>
      <c r="AN123" s="30">
        <f>ROUND((PFormulas!$F$46*AL123),0)</f>
        <v>55</v>
      </c>
      <c r="AO123" s="30">
        <f>VLOOKUP(2016-L123,PCharts!$O$3:$P$32,2,FALSE)</f>
        <v>58</v>
      </c>
      <c r="AP123" s="30">
        <f t="shared" si="12"/>
        <v>58</v>
      </c>
      <c r="AQ123" s="30">
        <f t="shared" si="13"/>
        <v>57</v>
      </c>
    </row>
    <row r="124" spans="1:43" x14ac:dyDescent="0.25">
      <c r="A124" s="13" t="s">
        <v>43</v>
      </c>
      <c r="B124" s="13" t="s">
        <v>355</v>
      </c>
      <c r="C124" s="13">
        <v>4</v>
      </c>
      <c r="D124" s="13">
        <v>52</v>
      </c>
      <c r="E124" s="13">
        <v>12</v>
      </c>
      <c r="F124" s="13">
        <v>8</v>
      </c>
      <c r="G124" s="13">
        <v>20</v>
      </c>
      <c r="H124" s="13">
        <v>39</v>
      </c>
      <c r="I124" s="13">
        <v>-2</v>
      </c>
      <c r="J124" s="13">
        <v>24</v>
      </c>
      <c r="K124" s="13">
        <v>4</v>
      </c>
      <c r="L124" s="13">
        <v>1995</v>
      </c>
      <c r="M124" s="13"/>
      <c r="N124" s="13">
        <v>71</v>
      </c>
      <c r="O124" s="13">
        <v>168</v>
      </c>
      <c r="P124" s="13" t="s">
        <v>45</v>
      </c>
      <c r="Q124" s="13" t="s">
        <v>356</v>
      </c>
      <c r="R124" s="13">
        <v>0</v>
      </c>
      <c r="S124" s="13">
        <v>0</v>
      </c>
      <c r="T124" s="30">
        <f t="shared" si="7"/>
        <v>0.23</v>
      </c>
      <c r="U124" s="30">
        <f t="shared" si="8"/>
        <v>0.15</v>
      </c>
      <c r="V124" s="30">
        <f t="shared" si="9"/>
        <v>0.75</v>
      </c>
      <c r="W124" s="30">
        <f t="shared" si="10"/>
        <v>0.23</v>
      </c>
      <c r="X124" s="30">
        <f>VLOOKUP(N124,[1]PlayerC!$A$3:$B$30,2,FALSE)</f>
        <v>71</v>
      </c>
      <c r="Y124" s="30">
        <f>VLOOKUP(O124,[1]PlayerC!$C$3:$D$133,2,FALSE)</f>
        <v>49</v>
      </c>
      <c r="Z124" s="30">
        <f>VLOOKUP(R124,[2]PCharts!$R$3:$S$2003,2,FALSE)</f>
        <v>0</v>
      </c>
      <c r="AA124" s="30">
        <f>VLOOKUP(A124,PCharts!$T$3:$U$25,2,FALSE)</f>
        <v>1.05</v>
      </c>
      <c r="AB124" s="30">
        <f>ROUND((PFormulas!$F$2*AF124)+(PFormulas!$F$3*(120-AD124)),0)</f>
        <v>48</v>
      </c>
      <c r="AC124" s="30">
        <f>ROUND((PFormulas!$F$7*AF124)+(PFormulas!$F$9*AB124)+(PFormulas!$F$8*AD124),0)</f>
        <v>41</v>
      </c>
      <c r="AD124" s="30">
        <f>VLOOKUP(V124,PCharts!$I$3:$J$651,2,FALSE)</f>
        <v>79</v>
      </c>
      <c r="AE124" s="30">
        <f>ROUND((PFormulas!$B$29*AK124)+(PFormulas!$B$30*AI124)+(PFormulas!$B$31*AL124)+(PFormulas!$B$32*AF124)+PFormulas!$B$33,0)</f>
        <v>78</v>
      </c>
      <c r="AF124" s="30">
        <f t="shared" si="11"/>
        <v>60</v>
      </c>
      <c r="AG124" s="30">
        <f>ROUND((AK124*PFormulas!$F$40)+(AL124*PFormulas!$F$41)+(AH124*PFormulas!$F$42),0)</f>
        <v>72</v>
      </c>
      <c r="AH124" s="30">
        <f>VLOOKUP(D124,PCharts!$G$3:$H$83,2,FALSE)</f>
        <v>92</v>
      </c>
      <c r="AI124" s="30">
        <f>ROUND((AK124*PFormulas!$F$18)+(AL124*PFormulas!$F$17),0)</f>
        <v>57</v>
      </c>
      <c r="AJ124" s="30">
        <f>IF(C124&gt;7,25,IF(C124=1,IF(ROUND((PFormulas!$F$35*AK124)+(PFormulas!$F$36*AF124),0)&lt;50,50,ROUND((PFormulas!$F$35*AK124)+(PFormulas!$F$36*AF124),0)),ROUND((PFormulas!$F$35*AK124)+(PFormulas!$F$36*AF124),0)))</f>
        <v>55</v>
      </c>
      <c r="AK124" s="30">
        <f>ROUND(IF(C124&gt;7,ROUND(VLOOKUP(U124,PCharts!$K$3:$L$153,2,FALSE)*AA124,0)*PFormulas!$B$8,ROUND(VLOOKUP(U124,PCharts!$K$3:$L$153,2,FALSE)*AA124,0)),0)</f>
        <v>53</v>
      </c>
      <c r="AL124" s="30">
        <f>ROUND(IF(C124&gt;7,ROUND(VLOOKUP(T124,PCharts!$M$3:$N$133,2,FALSE)*AA124,0)*PFormulas!$B$9,ROUND(VLOOKUP(T124,PCharts!$M$3:$N$133,2,FALSE)*AA124,0)),0)</f>
        <v>51</v>
      </c>
      <c r="AM124" s="30">
        <f>ROUND(IF(C124&gt;7,ROUND((PFormulas!$F$30*Z124)+(PFormulas!$F$31*AB124)+(PFormulas!$F$32*AI124),0)*PFormulas!$B$13,ROUND((PFormulas!$F$30*Z124)+(PFormulas!$F$31*AB124)+(PFormulas!$F$32*AI124),0)+PFormulas!$B$14),0)</f>
        <v>47</v>
      </c>
      <c r="AN124" s="30">
        <f>ROUND((PFormulas!$F$46*AL124),0)</f>
        <v>54</v>
      </c>
      <c r="AO124" s="30">
        <f>VLOOKUP(2016-L124,PCharts!$O$3:$P$32,2,FALSE)</f>
        <v>54</v>
      </c>
      <c r="AP124" s="30">
        <f t="shared" si="12"/>
        <v>54</v>
      </c>
      <c r="AQ124" s="30">
        <f t="shared" si="13"/>
        <v>54</v>
      </c>
    </row>
    <row r="125" spans="1:43" x14ac:dyDescent="0.25">
      <c r="A125" s="13" t="s">
        <v>95</v>
      </c>
      <c r="B125" s="13" t="s">
        <v>357</v>
      </c>
      <c r="C125" s="13">
        <v>6</v>
      </c>
      <c r="D125" s="13">
        <v>52</v>
      </c>
      <c r="E125" s="13">
        <v>9</v>
      </c>
      <c r="F125" s="13">
        <v>15</v>
      </c>
      <c r="G125" s="13">
        <v>24</v>
      </c>
      <c r="H125" s="13">
        <v>6</v>
      </c>
      <c r="I125" s="13">
        <v>-8</v>
      </c>
      <c r="J125" s="13">
        <v>11</v>
      </c>
      <c r="K125" s="13">
        <v>11</v>
      </c>
      <c r="L125" s="13">
        <v>1994</v>
      </c>
      <c r="M125" s="13"/>
      <c r="N125" s="13">
        <v>72</v>
      </c>
      <c r="O125" s="13">
        <v>183</v>
      </c>
      <c r="P125" s="13" t="s">
        <v>97</v>
      </c>
      <c r="Q125" s="13" t="s">
        <v>358</v>
      </c>
      <c r="R125" s="13">
        <v>0</v>
      </c>
      <c r="S125" s="13">
        <v>0</v>
      </c>
      <c r="T125" s="30">
        <f t="shared" si="7"/>
        <v>0.17</v>
      </c>
      <c r="U125" s="30">
        <f t="shared" si="8"/>
        <v>0.28999999999999998</v>
      </c>
      <c r="V125" s="30">
        <f t="shared" si="9"/>
        <v>0.12</v>
      </c>
      <c r="W125" s="30">
        <f t="shared" si="10"/>
        <v>0.17</v>
      </c>
      <c r="X125" s="30">
        <f>VLOOKUP(N125,[1]PlayerC!$A$3:$B$30,2,FALSE)</f>
        <v>73</v>
      </c>
      <c r="Y125" s="30">
        <f>VLOOKUP(O125,[1]PlayerC!$C$3:$D$133,2,FALSE)</f>
        <v>58</v>
      </c>
      <c r="Z125" s="30">
        <f>VLOOKUP(R125,[2]PCharts!$R$3:$S$2003,2,FALSE)</f>
        <v>0</v>
      </c>
      <c r="AA125" s="30">
        <f>VLOOKUP(A125,PCharts!$T$3:$U$25,2,FALSE)</f>
        <v>1.06</v>
      </c>
      <c r="AB125" s="30">
        <f>ROUND((PFormulas!$F$2*AF125)+(PFormulas!$F$3*(120-AD125)),0)</f>
        <v>47</v>
      </c>
      <c r="AC125" s="30">
        <f>ROUND((PFormulas!$F$7*AF125)+(PFormulas!$F$9*AB125)+(PFormulas!$F$8*AD125),0)</f>
        <v>41</v>
      </c>
      <c r="AD125" s="30">
        <f>VLOOKUP(V125,PCharts!$I$3:$J$651,2,FALSE)</f>
        <v>95</v>
      </c>
      <c r="AE125" s="30">
        <f>ROUND((PFormulas!$B$29*AK125)+(PFormulas!$B$30*AI125)+(PFormulas!$B$31*AL125)+(PFormulas!$B$32*AF125)+PFormulas!$B$33,0)</f>
        <v>77</v>
      </c>
      <c r="AF125" s="30">
        <f t="shared" si="11"/>
        <v>66</v>
      </c>
      <c r="AG125" s="30">
        <f>ROUND((AK125*PFormulas!$F$40)+(AL125*PFormulas!$F$41)+(AH125*PFormulas!$F$42),0)</f>
        <v>73</v>
      </c>
      <c r="AH125" s="30">
        <f>VLOOKUP(D125,PCharts!$G$3:$H$83,2,FALSE)</f>
        <v>92</v>
      </c>
      <c r="AI125" s="30">
        <f>ROUND((AK125*PFormulas!$F$18)+(AL125*PFormulas!$F$17),0)</f>
        <v>60</v>
      </c>
      <c r="AJ125" s="30">
        <f>IF(C125&gt;7,25,IF(C125=1,IF(ROUND((PFormulas!$F$35*AK125)+(PFormulas!$F$36*AF125),0)&lt;50,50,ROUND((PFormulas!$F$35*AK125)+(PFormulas!$F$36*AF125),0)),ROUND((PFormulas!$F$35*AK125)+(PFormulas!$F$36*AF125),0)))</f>
        <v>61</v>
      </c>
      <c r="AK125" s="30">
        <f>ROUND(IF(C125&gt;7,ROUND(VLOOKUP(U125,PCharts!$K$3:$L$153,2,FALSE)*AA125,0)*PFormulas!$B$8,ROUND(VLOOKUP(U125,PCharts!$K$3:$L$153,2,FALSE)*AA125,0)),0)</f>
        <v>59</v>
      </c>
      <c r="AL125" s="30">
        <f>ROUND(IF(C125&gt;7,ROUND(VLOOKUP(T125,PCharts!$M$3:$N$133,2,FALSE)*AA125,0)*PFormulas!$B$9,ROUND(VLOOKUP(T125,PCharts!$M$3:$N$133,2,FALSE)*AA125,0)),0)</f>
        <v>50</v>
      </c>
      <c r="AM125" s="30">
        <f>ROUND(IF(C125&gt;7,ROUND((PFormulas!$F$30*Z125)+(PFormulas!$F$31*AB125)+(PFormulas!$F$32*AI125),0)*PFormulas!$B$13,ROUND((PFormulas!$F$30*Z125)+(PFormulas!$F$31*AB125)+(PFormulas!$F$32*AI125),0)+PFormulas!$B$14),0)</f>
        <v>47</v>
      </c>
      <c r="AN125" s="30">
        <f>ROUND((PFormulas!$F$46*AL125),0)</f>
        <v>53</v>
      </c>
      <c r="AO125" s="30">
        <f>VLOOKUP(2016-L125,PCharts!$O$3:$P$32,2,FALSE)</f>
        <v>58</v>
      </c>
      <c r="AP125" s="30">
        <f t="shared" si="12"/>
        <v>58</v>
      </c>
      <c r="AQ125" s="30">
        <f t="shared" si="13"/>
        <v>56</v>
      </c>
    </row>
    <row r="126" spans="1:43" x14ac:dyDescent="0.25">
      <c r="A126" s="48" t="s">
        <v>139</v>
      </c>
      <c r="B126" s="13" t="s">
        <v>359</v>
      </c>
      <c r="C126" s="13">
        <v>5</v>
      </c>
      <c r="D126" s="13">
        <v>37</v>
      </c>
      <c r="E126" s="48">
        <f>ROUND(G126*0.33,0)</f>
        <v>15</v>
      </c>
      <c r="F126" s="48">
        <f>G126-E126</f>
        <v>31</v>
      </c>
      <c r="G126" s="13">
        <v>46</v>
      </c>
      <c r="H126" s="48">
        <v>20</v>
      </c>
      <c r="I126" s="13"/>
      <c r="J126" s="13"/>
      <c r="K126" s="13"/>
      <c r="L126" s="13">
        <v>1996</v>
      </c>
      <c r="M126" s="13">
        <v>8</v>
      </c>
      <c r="N126" s="13">
        <v>73</v>
      </c>
      <c r="O126" s="13">
        <v>181</v>
      </c>
      <c r="P126" s="13" t="s">
        <v>360</v>
      </c>
      <c r="Q126" s="13" t="s">
        <v>361</v>
      </c>
      <c r="R126" s="13">
        <v>0</v>
      </c>
      <c r="S126" s="13">
        <v>0</v>
      </c>
      <c r="T126" s="30">
        <f t="shared" si="7"/>
        <v>0.41</v>
      </c>
      <c r="U126" s="30">
        <f t="shared" si="8"/>
        <v>0.84</v>
      </c>
      <c r="V126" s="30">
        <f t="shared" si="9"/>
        <v>0.54</v>
      </c>
      <c r="W126" s="30">
        <f t="shared" si="10"/>
        <v>0.41</v>
      </c>
      <c r="X126" s="30">
        <f>VLOOKUP(N126,[1]PlayerC!$A$3:$B$30,2,FALSE)</f>
        <v>75</v>
      </c>
      <c r="Y126" s="30">
        <f>VLOOKUP(O126,[1]PlayerC!$C$3:$D$133,2,FALSE)</f>
        <v>58</v>
      </c>
      <c r="Z126" s="30">
        <f>VLOOKUP(R126,[2]PCharts!$R$3:$S$2003,2,FALSE)</f>
        <v>0</v>
      </c>
      <c r="AA126" s="30">
        <f>VLOOKUP(A126,PCharts!$T$3:$U$25,2,FALSE)</f>
        <v>0.87</v>
      </c>
      <c r="AB126" s="30">
        <f>ROUND((PFormulas!$F$2*AF126)+(PFormulas!$F$3*(120-AD126)),0)</f>
        <v>51</v>
      </c>
      <c r="AC126" s="30">
        <f>ROUND((PFormulas!$F$7*AF126)+(PFormulas!$F$9*AB126)+(PFormulas!$F$8*AD126),0)</f>
        <v>45</v>
      </c>
      <c r="AD126" s="30">
        <f>VLOOKUP(V126,PCharts!$I$3:$J$651,2,FALSE)</f>
        <v>84</v>
      </c>
      <c r="AE126" s="30">
        <f>ROUND((PFormulas!$B$29*AK126)+(PFormulas!$B$30*AI126)+(PFormulas!$B$31*AL126)+(PFormulas!$B$32*AF126)+PFormulas!$B$33,0)</f>
        <v>79</v>
      </c>
      <c r="AF126" s="30">
        <f t="shared" si="11"/>
        <v>67</v>
      </c>
      <c r="AG126" s="30">
        <f>ROUND((AK126*PFormulas!$F$40)+(AL126*PFormulas!$F$41)+(AH126*PFormulas!$F$42),0)</f>
        <v>69</v>
      </c>
      <c r="AH126" s="30">
        <f>VLOOKUP(D126,PCharts!$G$3:$H$83,2,FALSE)</f>
        <v>77</v>
      </c>
      <c r="AI126" s="30">
        <f>ROUND((AK126*PFormulas!$F$18)+(AL126*PFormulas!$F$17),0)</f>
        <v>67</v>
      </c>
      <c r="AJ126" s="30">
        <f>IF(C126&gt;7,25,IF(C126=1,IF(ROUND((PFormulas!$F$35*AK126)+(PFormulas!$F$36*AF126),0)&lt;50,50,ROUND((PFormulas!$F$35*AK126)+(PFormulas!$F$36*AF126),0)),ROUND((PFormulas!$F$35*AK126)+(PFormulas!$F$36*AF126),0)))</f>
        <v>66</v>
      </c>
      <c r="AK126" s="30">
        <f>ROUND(IF(C126&gt;7,ROUND(VLOOKUP(U126,PCharts!$K$3:$L$153,2,FALSE)*AA126,0)*PFormulas!$B$8,ROUND(VLOOKUP(U126,PCharts!$K$3:$L$153,2,FALSE)*AA126,0)),0)</f>
        <v>65</v>
      </c>
      <c r="AL126" s="30">
        <f>ROUND(IF(C126&gt;7,ROUND(VLOOKUP(T126,PCharts!$M$3:$N$133,2,FALSE)*AA126,0)*PFormulas!$B$9,ROUND(VLOOKUP(T126,PCharts!$M$3:$N$133,2,FALSE)*AA126,0)),0)</f>
        <v>56</v>
      </c>
      <c r="AM126" s="30">
        <f>ROUND(IF(C126&gt;7,ROUND((PFormulas!$F$30*Z126)+(PFormulas!$F$31*AB126)+(PFormulas!$F$32*AI126),0)*PFormulas!$B$13,ROUND((PFormulas!$F$30*Z126)+(PFormulas!$F$31*AB126)+(PFormulas!$F$32*AI126),0)+PFormulas!$B$14),0)</f>
        <v>52</v>
      </c>
      <c r="AN126" s="30">
        <f>ROUND((PFormulas!$F$46*AL126),0)</f>
        <v>59</v>
      </c>
      <c r="AO126" s="30">
        <f>VLOOKUP(2016-L126,PCharts!$O$3:$P$32,2,FALSE)</f>
        <v>50</v>
      </c>
      <c r="AP126" s="30">
        <f t="shared" si="12"/>
        <v>50</v>
      </c>
      <c r="AQ126" s="30">
        <f t="shared" si="13"/>
        <v>61</v>
      </c>
    </row>
    <row r="127" spans="1:43" x14ac:dyDescent="0.25">
      <c r="A127" s="13" t="s">
        <v>130</v>
      </c>
      <c r="B127" s="13" t="s">
        <v>362</v>
      </c>
      <c r="C127" s="13">
        <v>5</v>
      </c>
      <c r="D127" s="13">
        <v>42</v>
      </c>
      <c r="E127" s="13">
        <v>17</v>
      </c>
      <c r="F127" s="13">
        <v>19</v>
      </c>
      <c r="G127" s="13">
        <f>E127+F127</f>
        <v>36</v>
      </c>
      <c r="H127" s="13">
        <v>20</v>
      </c>
      <c r="I127" s="13"/>
      <c r="J127" s="13"/>
      <c r="K127" s="13"/>
      <c r="L127" s="13">
        <v>1996</v>
      </c>
      <c r="M127" s="13">
        <v>7.5</v>
      </c>
      <c r="N127" s="13">
        <v>77</v>
      </c>
      <c r="O127" s="13">
        <v>185</v>
      </c>
      <c r="P127" s="13" t="s">
        <v>363</v>
      </c>
      <c r="Q127" s="13" t="s">
        <v>364</v>
      </c>
      <c r="R127" s="13">
        <v>0</v>
      </c>
      <c r="S127" s="13">
        <v>0</v>
      </c>
      <c r="T127" s="30">
        <f t="shared" si="7"/>
        <v>0.4</v>
      </c>
      <c r="U127" s="30">
        <f t="shared" si="8"/>
        <v>0.45</v>
      </c>
      <c r="V127" s="30">
        <f t="shared" si="9"/>
        <v>0.48</v>
      </c>
      <c r="W127" s="30">
        <f t="shared" si="10"/>
        <v>0.4</v>
      </c>
      <c r="X127" s="30">
        <f>VLOOKUP(N127,[1]PlayerC!$A$3:$B$30,2,FALSE)</f>
        <v>83</v>
      </c>
      <c r="Y127" s="30">
        <f>VLOOKUP(O127,[1]PlayerC!$C$3:$D$133,2,FALSE)</f>
        <v>61</v>
      </c>
      <c r="Z127" s="30">
        <f>VLOOKUP(R127,[2]PCharts!$R$3:$S$2003,2,FALSE)</f>
        <v>0</v>
      </c>
      <c r="AA127" s="30">
        <f>VLOOKUP(A127,PCharts!$T$3:$U$25,2,FALSE)</f>
        <v>0.87</v>
      </c>
      <c r="AB127" s="30">
        <f>ROUND((PFormulas!$F$2*AF127)+(PFormulas!$F$3*(120-AD127)),0)</f>
        <v>54</v>
      </c>
      <c r="AC127" s="30">
        <f>ROUND((PFormulas!$F$7*AF127)+(PFormulas!$F$9*AB127)+(PFormulas!$F$8*AD127),0)</f>
        <v>50</v>
      </c>
      <c r="AD127" s="30">
        <f>VLOOKUP(V127,PCharts!$I$3:$J$651,2,FALSE)</f>
        <v>85</v>
      </c>
      <c r="AE127" s="30">
        <f>ROUND((PFormulas!$B$29*AK127)+(PFormulas!$B$30*AI127)+(PFormulas!$B$31*AL127)+(PFormulas!$B$32*AF127)+PFormulas!$B$33,0)</f>
        <v>76</v>
      </c>
      <c r="AF127" s="30">
        <f t="shared" si="11"/>
        <v>72</v>
      </c>
      <c r="AG127" s="30">
        <f>ROUND((AK127*PFormulas!$F$40)+(AL127*PFormulas!$F$41)+(AH127*PFormulas!$F$42),0)</f>
        <v>68</v>
      </c>
      <c r="AH127" s="30">
        <f>VLOOKUP(D127,PCharts!$G$3:$H$83,2,FALSE)</f>
        <v>82</v>
      </c>
      <c r="AI127" s="30">
        <f>ROUND((AK127*PFormulas!$F$18)+(AL127*PFormulas!$F$17),0)</f>
        <v>59</v>
      </c>
      <c r="AJ127" s="30">
        <f>IF(C127&gt;7,25,IF(C127=1,IF(ROUND((PFormulas!$F$35*AK127)+(PFormulas!$F$36*AF127),0)&lt;50,50,ROUND((PFormulas!$F$35*AK127)+(PFormulas!$F$36*AF127),0)),ROUND((PFormulas!$F$35*AK127)+(PFormulas!$F$36*AF127),0)))</f>
        <v>57</v>
      </c>
      <c r="AK127" s="30">
        <f>ROUND(IF(C127&gt;7,ROUND(VLOOKUP(U127,PCharts!$K$3:$L$153,2,FALSE)*AA127,0)*PFormulas!$B$8,ROUND(VLOOKUP(U127,PCharts!$K$3:$L$153,2,FALSE)*AA127,0)),0)</f>
        <v>52</v>
      </c>
      <c r="AL127" s="30">
        <f>ROUND(IF(C127&gt;7,ROUND(VLOOKUP(T127,PCharts!$M$3:$N$133,2,FALSE)*AA127,0)*PFormulas!$B$9,ROUND(VLOOKUP(T127,PCharts!$M$3:$N$133,2,FALSE)*AA127,0)),0)</f>
        <v>55</v>
      </c>
      <c r="AM127" s="30">
        <f>ROUND(IF(C127&gt;7,ROUND((PFormulas!$F$30*Z127)+(PFormulas!$F$31*AB127)+(PFormulas!$F$32*AI127),0)*PFormulas!$B$13,ROUND((PFormulas!$F$30*Z127)+(PFormulas!$F$31*AB127)+(PFormulas!$F$32*AI127),0)+PFormulas!$B$14),0)</f>
        <v>51</v>
      </c>
      <c r="AN127" s="30">
        <f>ROUND((PFormulas!$F$46*AL127),0)</f>
        <v>58</v>
      </c>
      <c r="AO127" s="30">
        <f>VLOOKUP(2016-L127,PCharts!$O$3:$P$32,2,FALSE)</f>
        <v>50</v>
      </c>
      <c r="AP127" s="30">
        <f t="shared" si="12"/>
        <v>50</v>
      </c>
      <c r="AQ127" s="30">
        <f t="shared" si="13"/>
        <v>57</v>
      </c>
    </row>
    <row r="128" spans="1:43" x14ac:dyDescent="0.25">
      <c r="A128" s="13" t="s">
        <v>339</v>
      </c>
      <c r="B128" s="13" t="s">
        <v>365</v>
      </c>
      <c r="C128" s="13">
        <v>4</v>
      </c>
      <c r="D128" s="13">
        <v>31</v>
      </c>
      <c r="E128" s="13">
        <v>17</v>
      </c>
      <c r="F128" s="13">
        <v>16</v>
      </c>
      <c r="G128" s="13">
        <f>E128+F128</f>
        <v>33</v>
      </c>
      <c r="H128" s="13">
        <v>12</v>
      </c>
      <c r="I128" s="13"/>
      <c r="J128" s="13"/>
      <c r="K128" s="13"/>
      <c r="L128" s="13">
        <v>1992</v>
      </c>
      <c r="M128" s="13">
        <v>7</v>
      </c>
      <c r="N128" s="13">
        <v>73</v>
      </c>
      <c r="O128" s="13">
        <v>174</v>
      </c>
      <c r="P128" s="13" t="s">
        <v>366</v>
      </c>
      <c r="Q128" s="35" t="s">
        <v>367</v>
      </c>
      <c r="R128" s="13">
        <v>0</v>
      </c>
      <c r="S128" s="13">
        <v>0</v>
      </c>
      <c r="T128" s="30">
        <f t="shared" si="7"/>
        <v>0.55000000000000004</v>
      </c>
      <c r="U128" s="30">
        <f t="shared" si="8"/>
        <v>0.52</v>
      </c>
      <c r="V128" s="30">
        <f t="shared" si="9"/>
        <v>0.39</v>
      </c>
      <c r="W128" s="30">
        <f t="shared" si="10"/>
        <v>0.55000000000000004</v>
      </c>
      <c r="X128" s="30">
        <f>VLOOKUP(N128,[1]PlayerC!$A$3:$B$30,2,FALSE)</f>
        <v>75</v>
      </c>
      <c r="Y128" s="30">
        <f>VLOOKUP(O128,[1]PlayerC!$C$3:$D$133,2,FALSE)</f>
        <v>52</v>
      </c>
      <c r="Z128" s="30">
        <f>VLOOKUP(R128,[2]PCharts!$R$3:$S$2003,2,FALSE)</f>
        <v>0</v>
      </c>
      <c r="AA128" s="30">
        <f>VLOOKUP(A128,PCharts!$T$3:$U$25,2,FALSE)</f>
        <v>0.84</v>
      </c>
      <c r="AB128" s="30">
        <f>ROUND((PFormulas!$F$2*AF128)+(PFormulas!$F$3*(120-AD128)),0)</f>
        <v>48</v>
      </c>
      <c r="AC128" s="30">
        <f>ROUND((PFormulas!$F$7*AF128)+(PFormulas!$F$9*AB128)+(PFormulas!$F$8*AD128),0)</f>
        <v>42</v>
      </c>
      <c r="AD128" s="30">
        <f>VLOOKUP(V128,PCharts!$I$3:$J$651,2,FALSE)</f>
        <v>88</v>
      </c>
      <c r="AE128" s="30">
        <f>ROUND((PFormulas!$B$29*AK128)+(PFormulas!$B$30*AI128)+(PFormulas!$B$31*AL128)+(PFormulas!$B$32*AF128)+PFormulas!$B$33,0)</f>
        <v>79</v>
      </c>
      <c r="AF128" s="30">
        <f t="shared" si="11"/>
        <v>64</v>
      </c>
      <c r="AG128" s="30">
        <f>ROUND((AK128*PFormulas!$F$40)+(AL128*PFormulas!$F$41)+(AH128*PFormulas!$F$42),0)</f>
        <v>64</v>
      </c>
      <c r="AH128" s="30">
        <f>VLOOKUP(D128,PCharts!$G$3:$H$83,2,FALSE)</f>
        <v>71</v>
      </c>
      <c r="AI128" s="30">
        <f>ROUND((AK128*PFormulas!$F$18)+(AL128*PFormulas!$F$17),0)</f>
        <v>62</v>
      </c>
      <c r="AJ128" s="30">
        <f>IF(C128&gt;7,25,IF(C128=1,IF(ROUND((PFormulas!$F$35*AK128)+(PFormulas!$F$36*AF128),0)&lt;50,50,ROUND((PFormulas!$F$35*AK128)+(PFormulas!$F$36*AF128),0)),ROUND((PFormulas!$F$35*AK128)+(PFormulas!$F$36*AF128),0)))</f>
        <v>54</v>
      </c>
      <c r="AK128" s="30">
        <f>ROUND(IF(C128&gt;7,ROUND(VLOOKUP(U128,PCharts!$K$3:$L$153,2,FALSE)*AA128,0)*PFormulas!$B$8,ROUND(VLOOKUP(U128,PCharts!$K$3:$L$153,2,FALSE)*AA128,0)),0)</f>
        <v>51</v>
      </c>
      <c r="AL128" s="30">
        <f>ROUND(IF(C128&gt;7,ROUND(VLOOKUP(T128,PCharts!$M$3:$N$133,2,FALSE)*AA128,0)*PFormulas!$B$9,ROUND(VLOOKUP(T128,PCharts!$M$3:$N$133,2,FALSE)*AA128,0)),0)</f>
        <v>62</v>
      </c>
      <c r="AM128" s="30">
        <f>ROUND(IF(C128&gt;7,ROUND((PFormulas!$F$30*Z128)+(PFormulas!$F$31*AB128)+(PFormulas!$F$32*AI128),0)*PFormulas!$B$13,ROUND((PFormulas!$F$30*Z128)+(PFormulas!$F$31*AB128)+(PFormulas!$F$32*AI128),0)+PFormulas!$B$14),0)</f>
        <v>48</v>
      </c>
      <c r="AN128" s="30">
        <f>ROUND((PFormulas!$F$46*AL128),0)</f>
        <v>65</v>
      </c>
      <c r="AO128" s="30">
        <f>VLOOKUP(2016-L128,PCharts!$O$3:$P$32,2,FALSE)</f>
        <v>62</v>
      </c>
      <c r="AP128" s="30">
        <f t="shared" si="12"/>
        <v>62</v>
      </c>
      <c r="AQ128" s="30">
        <f t="shared" si="13"/>
        <v>57</v>
      </c>
    </row>
    <row r="129" spans="1:43" x14ac:dyDescent="0.25">
      <c r="A129" s="48" t="s">
        <v>139</v>
      </c>
      <c r="B129" s="13" t="s">
        <v>368</v>
      </c>
      <c r="C129" s="13">
        <v>5</v>
      </c>
      <c r="D129" s="13">
        <v>40</v>
      </c>
      <c r="E129" s="48">
        <f>ROUND(G129*0.33,0)</f>
        <v>16</v>
      </c>
      <c r="F129" s="48">
        <f>G129-E129</f>
        <v>31</v>
      </c>
      <c r="G129" s="13">
        <v>47</v>
      </c>
      <c r="H129" s="48">
        <v>20</v>
      </c>
      <c r="I129" s="13"/>
      <c r="J129" s="13"/>
      <c r="K129" s="13"/>
      <c r="L129" s="13">
        <v>1994</v>
      </c>
      <c r="M129" s="13">
        <v>7</v>
      </c>
      <c r="N129" s="13">
        <v>69</v>
      </c>
      <c r="O129" s="13">
        <v>172</v>
      </c>
      <c r="P129" s="13" t="s">
        <v>369</v>
      </c>
      <c r="Q129" s="13" t="s">
        <v>370</v>
      </c>
      <c r="R129" s="13">
        <v>0</v>
      </c>
      <c r="S129" s="13">
        <v>0</v>
      </c>
      <c r="T129" s="30">
        <f t="shared" si="7"/>
        <v>0.4</v>
      </c>
      <c r="U129" s="30">
        <f t="shared" si="8"/>
        <v>0.78</v>
      </c>
      <c r="V129" s="30">
        <f t="shared" si="9"/>
        <v>0.5</v>
      </c>
      <c r="W129" s="30">
        <f t="shared" si="10"/>
        <v>0.4</v>
      </c>
      <c r="X129" s="30">
        <f>VLOOKUP(N129,[1]PlayerC!$A$3:$B$30,2,FALSE)</f>
        <v>67</v>
      </c>
      <c r="Y129" s="30">
        <f>VLOOKUP(O129,[1]PlayerC!$C$3:$D$133,2,FALSE)</f>
        <v>52</v>
      </c>
      <c r="Z129" s="30">
        <f>VLOOKUP(R129,[2]PCharts!$R$3:$S$2003,2,FALSE)</f>
        <v>0</v>
      </c>
      <c r="AA129" s="30">
        <f>VLOOKUP(A129,PCharts!$T$3:$U$25,2,FALSE)</f>
        <v>0.87</v>
      </c>
      <c r="AB129" s="30">
        <f>ROUND((PFormulas!$F$2*AF129)+(PFormulas!$F$3*(120-AD129)),0)</f>
        <v>47</v>
      </c>
      <c r="AC129" s="30">
        <f>ROUND((PFormulas!$F$7*AF129)+(PFormulas!$F$9*AB129)+(PFormulas!$F$8*AD129),0)</f>
        <v>39</v>
      </c>
      <c r="AD129" s="30">
        <f>VLOOKUP(V129,PCharts!$I$3:$J$651,2,FALSE)</f>
        <v>85</v>
      </c>
      <c r="AE129" s="30">
        <f>ROUND((PFormulas!$B$29*AK129)+(PFormulas!$B$30*AI129)+(PFormulas!$B$31*AL129)+(PFormulas!$B$32*AF129)+PFormulas!$B$33,0)</f>
        <v>80</v>
      </c>
      <c r="AF129" s="30">
        <f t="shared" si="11"/>
        <v>60</v>
      </c>
      <c r="AG129" s="30">
        <f>ROUND((AK129*PFormulas!$F$40)+(AL129*PFormulas!$F$41)+(AH129*PFormulas!$F$42),0)</f>
        <v>70</v>
      </c>
      <c r="AH129" s="30">
        <f>VLOOKUP(D129,PCharts!$G$3:$H$83,2,FALSE)</f>
        <v>80</v>
      </c>
      <c r="AI129" s="30">
        <f>ROUND((AK129*PFormulas!$F$18)+(AL129*PFormulas!$F$17),0)</f>
        <v>65</v>
      </c>
      <c r="AJ129" s="30">
        <f>IF(C129&gt;7,25,IF(C129=1,IF(ROUND((PFormulas!$F$35*AK129)+(PFormulas!$F$36*AF129),0)&lt;50,50,ROUND((PFormulas!$F$35*AK129)+(PFormulas!$F$36*AF129),0)),ROUND((PFormulas!$F$35*AK129)+(PFormulas!$F$36*AF129),0)))</f>
        <v>63</v>
      </c>
      <c r="AK129" s="30">
        <f>ROUND(IF(C129&gt;7,ROUND(VLOOKUP(U129,PCharts!$K$3:$L$153,2,FALSE)*AA129,0)*PFormulas!$B$8,ROUND(VLOOKUP(U129,PCharts!$K$3:$L$153,2,FALSE)*AA129,0)),0)</f>
        <v>64</v>
      </c>
      <c r="AL129" s="30">
        <f>ROUND(IF(C129&gt;7,ROUND(VLOOKUP(T129,PCharts!$M$3:$N$133,2,FALSE)*AA129,0)*PFormulas!$B$9,ROUND(VLOOKUP(T129,PCharts!$M$3:$N$133,2,FALSE)*AA129,0)),0)</f>
        <v>55</v>
      </c>
      <c r="AM129" s="30">
        <f>ROUND(IF(C129&gt;7,ROUND((PFormulas!$F$30*Z129)+(PFormulas!$F$31*AB129)+(PFormulas!$F$32*AI129),0)*PFormulas!$B$13,ROUND((PFormulas!$F$30*Z129)+(PFormulas!$F$31*AB129)+(PFormulas!$F$32*AI129),0)+PFormulas!$B$14),0)</f>
        <v>49</v>
      </c>
      <c r="AN129" s="30">
        <f>ROUND((PFormulas!$F$46*AL129),0)</f>
        <v>58</v>
      </c>
      <c r="AO129" s="30">
        <f>VLOOKUP(2016-L129,PCharts!$O$3:$P$32,2,FALSE)</f>
        <v>58</v>
      </c>
      <c r="AP129" s="30">
        <f t="shared" si="12"/>
        <v>58</v>
      </c>
      <c r="AQ129" s="30">
        <f t="shared" si="13"/>
        <v>59</v>
      </c>
    </row>
    <row r="130" spans="1:43" x14ac:dyDescent="0.25">
      <c r="A130" s="13" t="s">
        <v>130</v>
      </c>
      <c r="B130" s="13" t="s">
        <v>371</v>
      </c>
      <c r="C130" s="13">
        <v>4</v>
      </c>
      <c r="D130" s="13">
        <v>59</v>
      </c>
      <c r="E130" s="13">
        <v>24</v>
      </c>
      <c r="F130" s="13">
        <v>43</v>
      </c>
      <c r="G130" s="13">
        <f>E130+F130</f>
        <v>67</v>
      </c>
      <c r="H130" s="13">
        <v>42</v>
      </c>
      <c r="I130" s="13"/>
      <c r="J130" s="13"/>
      <c r="K130" s="13"/>
      <c r="L130" s="13">
        <v>1997</v>
      </c>
      <c r="M130" s="13">
        <v>7</v>
      </c>
      <c r="N130" s="13">
        <v>73</v>
      </c>
      <c r="O130" s="13">
        <v>170</v>
      </c>
      <c r="P130" s="13" t="s">
        <v>372</v>
      </c>
      <c r="Q130" s="13" t="s">
        <v>373</v>
      </c>
      <c r="R130" s="13">
        <v>0</v>
      </c>
      <c r="S130" s="13">
        <v>0</v>
      </c>
      <c r="T130" s="30">
        <f t="shared" ref="T130:T193" si="14">ROUND(E130/D130,2)</f>
        <v>0.41</v>
      </c>
      <c r="U130" s="30">
        <f t="shared" ref="U130:U193" si="15">ROUND(F130/D130,2)</f>
        <v>0.73</v>
      </c>
      <c r="V130" s="30">
        <f t="shared" ref="V130:V193" si="16">ROUND(H130/D130,2)</f>
        <v>0.71</v>
      </c>
      <c r="W130" s="30">
        <f t="shared" ref="W130:W193" si="17">ROUND(E130/D130,2)</f>
        <v>0.41</v>
      </c>
      <c r="X130" s="30">
        <f>VLOOKUP(N130,[1]PlayerC!$A$3:$B$30,2,FALSE)</f>
        <v>75</v>
      </c>
      <c r="Y130" s="30">
        <f>VLOOKUP(O130,[1]PlayerC!$C$3:$D$133,2,FALSE)</f>
        <v>52</v>
      </c>
      <c r="Z130" s="30">
        <f>VLOOKUP(R130,[2]PCharts!$R$3:$S$2003,2,FALSE)</f>
        <v>0</v>
      </c>
      <c r="AA130" s="30">
        <f>VLOOKUP(A130,PCharts!$T$3:$U$25,2,FALSE)</f>
        <v>0.87</v>
      </c>
      <c r="AB130" s="30">
        <f>ROUND((PFormulas!$F$2*AF130)+(PFormulas!$F$3*(120-AD130)),0)</f>
        <v>50</v>
      </c>
      <c r="AC130" s="30">
        <f>ROUND((PFormulas!$F$7*AF130)+(PFormulas!$F$9*AB130)+(PFormulas!$F$8*AD130),0)</f>
        <v>44</v>
      </c>
      <c r="AD130" s="30">
        <f>VLOOKUP(V130,PCharts!$I$3:$J$651,2,FALSE)</f>
        <v>80</v>
      </c>
      <c r="AE130" s="30">
        <f>ROUND((PFormulas!$B$29*AK130)+(PFormulas!$B$30*AI130)+(PFormulas!$B$31*AL130)+(PFormulas!$B$32*AF130)+PFormulas!$B$33,0)</f>
        <v>79</v>
      </c>
      <c r="AF130" s="30">
        <f t="shared" ref="AF130:AF193" si="18">ROUND((X130+Y130)/2,0)</f>
        <v>64</v>
      </c>
      <c r="AG130" s="30">
        <f>ROUND((AK130*PFormulas!$F$40)+(AL130*PFormulas!$F$41)+(AH130*PFormulas!$F$42),0)</f>
        <v>77</v>
      </c>
      <c r="AH130" s="30">
        <f>VLOOKUP(D130,PCharts!$G$3:$H$83,2,FALSE)</f>
        <v>95</v>
      </c>
      <c r="AI130" s="30">
        <f>ROUND((AK130*PFormulas!$F$18)+(AL130*PFormulas!$F$17),0)</f>
        <v>64</v>
      </c>
      <c r="AJ130" s="30">
        <f>IF(C130&gt;7,25,IF(C130=1,IF(ROUND((PFormulas!$F$35*AK130)+(PFormulas!$F$36*AF130),0)&lt;50,50,ROUND((PFormulas!$F$35*AK130)+(PFormulas!$F$36*AF130),0)),ROUND((PFormulas!$F$35*AK130)+(PFormulas!$F$36*AF130),0)))</f>
        <v>62</v>
      </c>
      <c r="AK130" s="30">
        <f>ROUND(IF(C130&gt;7,ROUND(VLOOKUP(U130,PCharts!$K$3:$L$153,2,FALSE)*AA130,0)*PFormulas!$B$8,ROUND(VLOOKUP(U130,PCharts!$K$3:$L$153,2,FALSE)*AA130,0)),0)</f>
        <v>61</v>
      </c>
      <c r="AL130" s="30">
        <f>ROUND(IF(C130&gt;7,ROUND(VLOOKUP(T130,PCharts!$M$3:$N$133,2,FALSE)*AA130,0)*PFormulas!$B$9,ROUND(VLOOKUP(T130,PCharts!$M$3:$N$133,2,FALSE)*AA130,0)),0)</f>
        <v>56</v>
      </c>
      <c r="AM130" s="30">
        <f>ROUND(IF(C130&gt;7,ROUND((PFormulas!$F$30*Z130)+(PFormulas!$F$31*AB130)+(PFormulas!$F$32*AI130),0)*PFormulas!$B$13,ROUND((PFormulas!$F$30*Z130)+(PFormulas!$F$31*AB130)+(PFormulas!$F$32*AI130),0)+PFormulas!$B$14),0)</f>
        <v>50</v>
      </c>
      <c r="AN130" s="30">
        <f>ROUND((PFormulas!$F$46*AL130),0)</f>
        <v>59</v>
      </c>
      <c r="AO130" s="30">
        <f>VLOOKUP(2016-L130,PCharts!$O$3:$P$32,2,FALSE)</f>
        <v>46</v>
      </c>
      <c r="AP130" s="30">
        <f t="shared" ref="AP130:AP193" si="19">IF(ROUND(AO130+(Z130/7),0)&gt;99,99,ROUND(AO130+(Z130/7),0))</f>
        <v>46</v>
      </c>
      <c r="AQ130" s="30">
        <f t="shared" ref="AQ130:AQ193" si="20">ROUND((((AB130+AE130+AF130)/3)*20%)+(((AI130+AK130+AL130+AM130)/4)*80%),0)</f>
        <v>59</v>
      </c>
    </row>
    <row r="131" spans="1:43" x14ac:dyDescent="0.25">
      <c r="A131" s="13" t="s">
        <v>55</v>
      </c>
      <c r="B131" s="13" t="s">
        <v>374</v>
      </c>
      <c r="C131" s="13">
        <v>5</v>
      </c>
      <c r="D131" s="13">
        <v>53</v>
      </c>
      <c r="E131" s="13">
        <v>19</v>
      </c>
      <c r="F131" s="13">
        <v>34</v>
      </c>
      <c r="G131" s="13">
        <f>E131+F131</f>
        <v>53</v>
      </c>
      <c r="H131" s="13">
        <v>63</v>
      </c>
      <c r="I131" s="13"/>
      <c r="J131" s="13"/>
      <c r="K131" s="13"/>
      <c r="L131" s="13">
        <v>1997</v>
      </c>
      <c r="M131" s="13">
        <v>6.5</v>
      </c>
      <c r="N131" s="13">
        <v>73</v>
      </c>
      <c r="O131" s="13">
        <v>192</v>
      </c>
      <c r="P131" s="13" t="s">
        <v>375</v>
      </c>
      <c r="Q131" s="13" t="s">
        <v>376</v>
      </c>
      <c r="R131" s="13">
        <v>0</v>
      </c>
      <c r="S131" s="13">
        <v>0</v>
      </c>
      <c r="T131" s="30">
        <f t="shared" si="14"/>
        <v>0.36</v>
      </c>
      <c r="U131" s="30">
        <f t="shared" si="15"/>
        <v>0.64</v>
      </c>
      <c r="V131" s="30">
        <f t="shared" si="16"/>
        <v>1.19</v>
      </c>
      <c r="W131" s="30">
        <f t="shared" si="17"/>
        <v>0.36</v>
      </c>
      <c r="X131" s="30">
        <f>VLOOKUP(N131,[1]PlayerC!$A$3:$B$30,2,FALSE)</f>
        <v>75</v>
      </c>
      <c r="Y131" s="30">
        <f>VLOOKUP(O131,[1]PlayerC!$C$3:$D$133,2,FALSE)</f>
        <v>64</v>
      </c>
      <c r="Z131" s="30">
        <f>VLOOKUP(R131,[2]PCharts!$R$3:$S$2003,2,FALSE)</f>
        <v>0</v>
      </c>
      <c r="AA131" s="30">
        <f>VLOOKUP(A131,PCharts!$T$3:$U$25,2,FALSE)</f>
        <v>0.9</v>
      </c>
      <c r="AB131" s="30">
        <f>ROUND((PFormulas!$F$2*AF131)+(PFormulas!$F$3*(120-AD131)),0)</f>
        <v>58</v>
      </c>
      <c r="AC131" s="30">
        <f>ROUND((PFormulas!$F$7*AF131)+(PFormulas!$F$9*AB131)+(PFormulas!$F$8*AD131),0)</f>
        <v>53</v>
      </c>
      <c r="AD131" s="30">
        <f>VLOOKUP(V131,PCharts!$I$3:$J$651,2,FALSE)</f>
        <v>68</v>
      </c>
      <c r="AE131" s="30">
        <f>ROUND((PFormulas!$B$29*AK131)+(PFormulas!$B$30*AI131)+(PFormulas!$B$31*AL131)+(PFormulas!$B$32*AF131)+PFormulas!$B$33,0)</f>
        <v>77</v>
      </c>
      <c r="AF131" s="30">
        <f t="shared" si="18"/>
        <v>70</v>
      </c>
      <c r="AG131" s="30">
        <f>ROUND((AK131*PFormulas!$F$40)+(AL131*PFormulas!$F$41)+(AH131*PFormulas!$F$42),0)</f>
        <v>74</v>
      </c>
      <c r="AH131" s="30">
        <f>VLOOKUP(D131,PCharts!$G$3:$H$83,2,FALSE)</f>
        <v>93</v>
      </c>
      <c r="AI131" s="30">
        <f>ROUND((AK131*PFormulas!$F$18)+(AL131*PFormulas!$F$17),0)</f>
        <v>61</v>
      </c>
      <c r="AJ131" s="30">
        <f>IF(C131&gt;7,25,IF(C131=1,IF(ROUND((PFormulas!$F$35*AK131)+(PFormulas!$F$36*AF131),0)&lt;50,50,ROUND((PFormulas!$F$35*AK131)+(PFormulas!$F$36*AF131),0)),ROUND((PFormulas!$F$35*AK131)+(PFormulas!$F$36*AF131),0)))</f>
        <v>61</v>
      </c>
      <c r="AK131" s="30">
        <f>ROUND(IF(C131&gt;7,ROUND(VLOOKUP(U131,PCharts!$K$3:$L$153,2,FALSE)*AA131,0)*PFormulas!$B$8,ROUND(VLOOKUP(U131,PCharts!$K$3:$L$153,2,FALSE)*AA131,0)),0)</f>
        <v>58</v>
      </c>
      <c r="AL131" s="30">
        <f>ROUND(IF(C131&gt;7,ROUND(VLOOKUP(T131,PCharts!$M$3:$N$133,2,FALSE)*AA131,0)*PFormulas!$B$9,ROUND(VLOOKUP(T131,PCharts!$M$3:$N$133,2,FALSE)*AA131,0)),0)</f>
        <v>53</v>
      </c>
      <c r="AM131" s="30">
        <f>ROUND(IF(C131&gt;7,ROUND((PFormulas!$F$30*Z131)+(PFormulas!$F$31*AB131)+(PFormulas!$F$32*AI131),0)*PFormulas!$B$13,ROUND((PFormulas!$F$30*Z131)+(PFormulas!$F$31*AB131)+(PFormulas!$F$32*AI131),0)+PFormulas!$B$14),0)</f>
        <v>54</v>
      </c>
      <c r="AN131" s="30">
        <f>ROUND((PFormulas!$F$46*AL131),0)</f>
        <v>56</v>
      </c>
      <c r="AO131" s="30">
        <f>VLOOKUP(2016-L131,PCharts!$O$3:$P$32,2,FALSE)</f>
        <v>46</v>
      </c>
      <c r="AP131" s="30">
        <f t="shared" si="19"/>
        <v>46</v>
      </c>
      <c r="AQ131" s="30">
        <f t="shared" si="20"/>
        <v>59</v>
      </c>
    </row>
    <row r="132" spans="1:43" x14ac:dyDescent="0.25">
      <c r="A132" s="13" t="s">
        <v>55</v>
      </c>
      <c r="B132" s="13" t="s">
        <v>377</v>
      </c>
      <c r="C132" s="13">
        <v>3</v>
      </c>
      <c r="D132" s="13">
        <v>72</v>
      </c>
      <c r="E132" s="48">
        <f>ROUND(G132*0.33,0)</f>
        <v>26</v>
      </c>
      <c r="F132" s="48">
        <f>G132-E132</f>
        <v>52</v>
      </c>
      <c r="G132" s="13">
        <v>78</v>
      </c>
      <c r="H132" s="48">
        <v>20</v>
      </c>
      <c r="I132" s="13"/>
      <c r="J132" s="13"/>
      <c r="K132" s="13"/>
      <c r="L132" s="13">
        <v>1996</v>
      </c>
      <c r="M132" s="13">
        <v>6.5</v>
      </c>
      <c r="N132" s="13">
        <v>74</v>
      </c>
      <c r="O132" s="13">
        <v>194</v>
      </c>
      <c r="P132" s="13" t="s">
        <v>378</v>
      </c>
      <c r="Q132" s="13" t="s">
        <v>379</v>
      </c>
      <c r="R132" s="13">
        <v>0</v>
      </c>
      <c r="S132" s="13">
        <v>0</v>
      </c>
      <c r="T132" s="30">
        <f t="shared" si="14"/>
        <v>0.36</v>
      </c>
      <c r="U132" s="30">
        <f t="shared" si="15"/>
        <v>0.72</v>
      </c>
      <c r="V132" s="30">
        <f t="shared" si="16"/>
        <v>0.28000000000000003</v>
      </c>
      <c r="W132" s="30">
        <f t="shared" si="17"/>
        <v>0.36</v>
      </c>
      <c r="X132" s="30">
        <f>VLOOKUP(N132,[1]PlayerC!$A$3:$B$30,2,FALSE)</f>
        <v>77</v>
      </c>
      <c r="Y132" s="30">
        <f>VLOOKUP(O132,[1]PlayerC!$C$3:$D$133,2,FALSE)</f>
        <v>64</v>
      </c>
      <c r="Z132" s="30">
        <f>VLOOKUP(R132,[2]PCharts!$R$3:$S$2003,2,FALSE)</f>
        <v>0</v>
      </c>
      <c r="AA132" s="30">
        <f>VLOOKUP(A132,PCharts!$T$3:$U$25,2,FALSE)</f>
        <v>0.9</v>
      </c>
      <c r="AB132" s="30">
        <f>ROUND((PFormulas!$F$2*AF132)+(PFormulas!$F$3*(120-AD132)),0)</f>
        <v>52</v>
      </c>
      <c r="AC132" s="30">
        <f>ROUND((PFormulas!$F$7*AF132)+(PFormulas!$F$9*AB132)+(PFormulas!$F$8*AD132),0)</f>
        <v>47</v>
      </c>
      <c r="AD132" s="30">
        <f>VLOOKUP(V132,PCharts!$I$3:$J$651,2,FALSE)</f>
        <v>90</v>
      </c>
      <c r="AE132" s="30">
        <f>ROUND((PFormulas!$B$29*AK132)+(PFormulas!$B$30*AI132)+(PFormulas!$B$31*AL132)+(PFormulas!$B$32*AF132)+PFormulas!$B$33,0)</f>
        <v>77</v>
      </c>
      <c r="AF132" s="30">
        <f t="shared" si="18"/>
        <v>71</v>
      </c>
      <c r="AG132" s="30">
        <f>ROUND((AK132*PFormulas!$F$40)+(AL132*PFormulas!$F$41)+(AH132*PFormulas!$F$42),0)</f>
        <v>76</v>
      </c>
      <c r="AH132" s="30">
        <f>VLOOKUP(D132,PCharts!$G$3:$H$83,2,FALSE)</f>
        <v>95</v>
      </c>
      <c r="AI132" s="30">
        <f>ROUND((AK132*PFormulas!$F$18)+(AL132*PFormulas!$F$17),0)</f>
        <v>63</v>
      </c>
      <c r="AJ132" s="30">
        <f>IF(C132&gt;7,25,IF(C132=1,IF(ROUND((PFormulas!$F$35*AK132)+(PFormulas!$F$36*AF132),0)&lt;50,50,ROUND((PFormulas!$F$35*AK132)+(PFormulas!$F$36*AF132),0)),ROUND((PFormulas!$F$35*AK132)+(PFormulas!$F$36*AF132),0)))</f>
        <v>64</v>
      </c>
      <c r="AK132" s="30">
        <f>ROUND(IF(C132&gt;7,ROUND(VLOOKUP(U132,PCharts!$K$3:$L$153,2,FALSE)*AA132,0)*PFormulas!$B$8,ROUND(VLOOKUP(U132,PCharts!$K$3:$L$153,2,FALSE)*AA132,0)),0)</f>
        <v>62</v>
      </c>
      <c r="AL132" s="30">
        <f>ROUND(IF(C132&gt;7,ROUND(VLOOKUP(T132,PCharts!$M$3:$N$133,2,FALSE)*AA132,0)*PFormulas!$B$9,ROUND(VLOOKUP(T132,PCharts!$M$3:$N$133,2,FALSE)*AA132,0)),0)</f>
        <v>53</v>
      </c>
      <c r="AM132" s="30">
        <f>ROUND(IF(C132&gt;7,ROUND((PFormulas!$F$30*Z132)+(PFormulas!$F$31*AB132)+(PFormulas!$F$32*AI132),0)*PFormulas!$B$13,ROUND((PFormulas!$F$30*Z132)+(PFormulas!$F$31*AB132)+(PFormulas!$F$32*AI132),0)+PFormulas!$B$14),0)</f>
        <v>51</v>
      </c>
      <c r="AN132" s="30">
        <f>ROUND((PFormulas!$F$46*AL132),0)</f>
        <v>56</v>
      </c>
      <c r="AO132" s="30">
        <f>VLOOKUP(2016-L132,PCharts!$O$3:$P$32,2,FALSE)</f>
        <v>50</v>
      </c>
      <c r="AP132" s="30">
        <f t="shared" si="19"/>
        <v>50</v>
      </c>
      <c r="AQ132" s="30">
        <f t="shared" si="20"/>
        <v>59</v>
      </c>
    </row>
    <row r="133" spans="1:43" x14ac:dyDescent="0.25">
      <c r="A133" s="48" t="s">
        <v>139</v>
      </c>
      <c r="B133" s="13" t="s">
        <v>380</v>
      </c>
      <c r="C133" s="13">
        <v>4</v>
      </c>
      <c r="D133" s="13">
        <v>39</v>
      </c>
      <c r="E133" s="13">
        <v>16</v>
      </c>
      <c r="F133" s="13">
        <v>19</v>
      </c>
      <c r="G133" s="13">
        <f>E133+F133</f>
        <v>35</v>
      </c>
      <c r="H133" s="13">
        <v>57</v>
      </c>
      <c r="I133" s="13"/>
      <c r="J133" s="13"/>
      <c r="K133" s="13"/>
      <c r="L133" s="13">
        <v>1991</v>
      </c>
      <c r="M133" s="13">
        <v>6</v>
      </c>
      <c r="N133" s="13">
        <v>73</v>
      </c>
      <c r="O133" s="13">
        <v>183</v>
      </c>
      <c r="P133" s="13" t="s">
        <v>381</v>
      </c>
      <c r="Q133" s="13" t="s">
        <v>382</v>
      </c>
      <c r="R133" s="13">
        <v>0</v>
      </c>
      <c r="S133" s="13">
        <v>0</v>
      </c>
      <c r="T133" s="30">
        <f t="shared" si="14"/>
        <v>0.41</v>
      </c>
      <c r="U133" s="30">
        <f t="shared" si="15"/>
        <v>0.49</v>
      </c>
      <c r="V133" s="30">
        <f t="shared" si="16"/>
        <v>1.46</v>
      </c>
      <c r="W133" s="30">
        <f t="shared" si="17"/>
        <v>0.41</v>
      </c>
      <c r="X133" s="30">
        <f>VLOOKUP(N133,[1]PlayerC!$A$3:$B$30,2,FALSE)</f>
        <v>75</v>
      </c>
      <c r="Y133" s="30">
        <f>VLOOKUP(O133,[1]PlayerC!$C$3:$D$133,2,FALSE)</f>
        <v>58</v>
      </c>
      <c r="Z133" s="30">
        <f>VLOOKUP(R133,[2]PCharts!$R$3:$S$2003,2,FALSE)</f>
        <v>0</v>
      </c>
      <c r="AA133" s="30">
        <f>VLOOKUP(A133,PCharts!$T$3:$U$25,2,FALSE)</f>
        <v>0.87</v>
      </c>
      <c r="AB133" s="30">
        <f>ROUND((PFormulas!$F$2*AF133)+(PFormulas!$F$3*(120-AD133)),0)</f>
        <v>58</v>
      </c>
      <c r="AC133" s="30">
        <f>ROUND((PFormulas!$F$7*AF133)+(PFormulas!$F$9*AB133)+(PFormulas!$F$8*AD133),0)</f>
        <v>52</v>
      </c>
      <c r="AD133" s="30">
        <f>VLOOKUP(V133,PCharts!$I$3:$J$651,2,FALSE)</f>
        <v>61</v>
      </c>
      <c r="AE133" s="30">
        <f>ROUND((PFormulas!$B$29*AK133)+(PFormulas!$B$30*AI133)+(PFormulas!$B$31*AL133)+(PFormulas!$B$32*AF133)+PFormulas!$B$33,0)</f>
        <v>77</v>
      </c>
      <c r="AF133" s="30">
        <f t="shared" si="18"/>
        <v>67</v>
      </c>
      <c r="AG133" s="30">
        <f>ROUND((AK133*PFormulas!$F$40)+(AL133*PFormulas!$F$41)+(AH133*PFormulas!$F$42),0)</f>
        <v>67</v>
      </c>
      <c r="AH133" s="30">
        <f>VLOOKUP(D133,PCharts!$G$3:$H$83,2,FALSE)</f>
        <v>79</v>
      </c>
      <c r="AI133" s="30">
        <f>ROUND((AK133*PFormulas!$F$18)+(AL133*PFormulas!$F$17),0)</f>
        <v>59</v>
      </c>
      <c r="AJ133" s="30">
        <f>IF(C133&gt;7,25,IF(C133=1,IF(ROUND((PFormulas!$F$35*AK133)+(PFormulas!$F$36*AF133),0)&lt;50,50,ROUND((PFormulas!$F$35*AK133)+(PFormulas!$F$36*AF133),0)),ROUND((PFormulas!$F$35*AK133)+(PFormulas!$F$36*AF133),0)))</f>
        <v>56</v>
      </c>
      <c r="AK133" s="30">
        <f>ROUND(IF(C133&gt;7,ROUND(VLOOKUP(U133,PCharts!$K$3:$L$153,2,FALSE)*AA133,0)*PFormulas!$B$8,ROUND(VLOOKUP(U133,PCharts!$K$3:$L$153,2,FALSE)*AA133,0)),0)</f>
        <v>52</v>
      </c>
      <c r="AL133" s="30">
        <f>ROUND(IF(C133&gt;7,ROUND(VLOOKUP(T133,PCharts!$M$3:$N$133,2,FALSE)*AA133,0)*PFormulas!$B$9,ROUND(VLOOKUP(T133,PCharts!$M$3:$N$133,2,FALSE)*AA133,0)),0)</f>
        <v>56</v>
      </c>
      <c r="AM133" s="30">
        <f>ROUND(IF(C133&gt;7,ROUND((PFormulas!$F$30*Z133)+(PFormulas!$F$31*AB133)+(PFormulas!$F$32*AI133),0)*PFormulas!$B$13,ROUND((PFormulas!$F$30*Z133)+(PFormulas!$F$31*AB133)+(PFormulas!$F$32*AI133),0)+PFormulas!$B$14),0)</f>
        <v>54</v>
      </c>
      <c r="AN133" s="30">
        <f>ROUND((PFormulas!$F$46*AL133),0)</f>
        <v>59</v>
      </c>
      <c r="AO133" s="30">
        <f>VLOOKUP(2016-L133,PCharts!$O$3:$P$32,2,FALSE)</f>
        <v>64</v>
      </c>
      <c r="AP133" s="30">
        <f t="shared" si="19"/>
        <v>64</v>
      </c>
      <c r="AQ133" s="30">
        <f t="shared" si="20"/>
        <v>58</v>
      </c>
    </row>
    <row r="134" spans="1:43" x14ac:dyDescent="0.25">
      <c r="A134" s="13" t="s">
        <v>339</v>
      </c>
      <c r="B134" s="13" t="s">
        <v>340</v>
      </c>
      <c r="C134" s="13">
        <v>1</v>
      </c>
      <c r="D134" s="13">
        <v>43</v>
      </c>
      <c r="E134" s="13">
        <v>24</v>
      </c>
      <c r="F134" s="13">
        <v>26</v>
      </c>
      <c r="G134" s="13">
        <f>E134+F134</f>
        <v>50</v>
      </c>
      <c r="H134" s="13">
        <v>18</v>
      </c>
      <c r="I134" s="13"/>
      <c r="J134" s="13"/>
      <c r="K134" s="13"/>
      <c r="L134" s="13">
        <v>1993</v>
      </c>
      <c r="M134" s="13">
        <v>6</v>
      </c>
      <c r="N134" s="13">
        <v>68</v>
      </c>
      <c r="O134" s="13">
        <v>161</v>
      </c>
      <c r="P134" s="13" t="s">
        <v>383</v>
      </c>
      <c r="Q134" s="13" t="s">
        <v>341</v>
      </c>
      <c r="R134" s="13">
        <v>0</v>
      </c>
      <c r="S134" s="13">
        <v>0</v>
      </c>
      <c r="T134" s="30">
        <f t="shared" si="14"/>
        <v>0.56000000000000005</v>
      </c>
      <c r="U134" s="30">
        <f t="shared" si="15"/>
        <v>0.6</v>
      </c>
      <c r="V134" s="30">
        <f t="shared" si="16"/>
        <v>0.42</v>
      </c>
      <c r="W134" s="30">
        <f t="shared" si="17"/>
        <v>0.56000000000000005</v>
      </c>
      <c r="X134" s="30">
        <f>VLOOKUP(N134,[1]PlayerC!$A$3:$B$30,2,FALSE)</f>
        <v>65</v>
      </c>
      <c r="Y134" s="30">
        <f>VLOOKUP(O134,[1]PlayerC!$C$3:$D$133,2,FALSE)</f>
        <v>46</v>
      </c>
      <c r="Z134" s="30">
        <f>VLOOKUP(R134,[2]PCharts!$R$3:$S$2003,2,FALSE)</f>
        <v>0</v>
      </c>
      <c r="AA134" s="30">
        <f>VLOOKUP(A134,PCharts!$T$3:$U$25,2,FALSE)</f>
        <v>0.84</v>
      </c>
      <c r="AB134" s="30">
        <f>ROUND((PFormulas!$F$2*AF134)+(PFormulas!$F$3*(120-AD134)),0)</f>
        <v>44</v>
      </c>
      <c r="AC134" s="30">
        <f>ROUND((PFormulas!$F$7*AF134)+(PFormulas!$F$9*AB134)+(PFormulas!$F$8*AD134),0)</f>
        <v>35</v>
      </c>
      <c r="AD134" s="30">
        <f>VLOOKUP(V134,PCharts!$I$3:$J$651,2,FALSE)</f>
        <v>87</v>
      </c>
      <c r="AE134" s="30">
        <f>ROUND((PFormulas!$B$29*AK134)+(PFormulas!$B$30*AI134)+(PFormulas!$B$31*AL134)+(PFormulas!$B$32*AF134)+PFormulas!$B$33,0)</f>
        <v>81</v>
      </c>
      <c r="AF134" s="30">
        <f t="shared" si="18"/>
        <v>56</v>
      </c>
      <c r="AG134" s="30">
        <f>ROUND((AK134*PFormulas!$F$40)+(AL134*PFormulas!$F$41)+(AH134*PFormulas!$F$42),0)</f>
        <v>70</v>
      </c>
      <c r="AH134" s="30">
        <f>VLOOKUP(D134,PCharts!$G$3:$H$83,2,FALSE)</f>
        <v>83</v>
      </c>
      <c r="AI134" s="30">
        <f>ROUND((AK134*PFormulas!$F$18)+(AL134*PFormulas!$F$17),0)</f>
        <v>63</v>
      </c>
      <c r="AJ134" s="30">
        <f>IF(C134&gt;7,25,IF(C134=1,IF(ROUND((PFormulas!$F$35*AK134)+(PFormulas!$F$36*AF134),0)&lt;50,50,ROUND((PFormulas!$F$35*AK134)+(PFormulas!$F$36*AF134),0)),ROUND((PFormulas!$F$35*AK134)+(PFormulas!$F$36*AF134),0)))</f>
        <v>53</v>
      </c>
      <c r="AK134" s="30">
        <f>ROUND(IF(C134&gt;7,ROUND(VLOOKUP(U134,PCharts!$K$3:$L$153,2,FALSE)*AA134,0)*PFormulas!$B$8,ROUND(VLOOKUP(U134,PCharts!$K$3:$L$153,2,FALSE)*AA134,0)),0)</f>
        <v>52</v>
      </c>
      <c r="AL134" s="30">
        <f>ROUND(IF(C134&gt;7,ROUND(VLOOKUP(T134,PCharts!$M$3:$N$133,2,FALSE)*AA134,0)*PFormulas!$B$9,ROUND(VLOOKUP(T134,PCharts!$M$3:$N$133,2,FALSE)*AA134,0)),0)</f>
        <v>62</v>
      </c>
      <c r="AM134" s="30">
        <f>ROUND(IF(C134&gt;7,ROUND((PFormulas!$F$30*Z134)+(PFormulas!$F$31*AB134)+(PFormulas!$F$32*AI134),0)*PFormulas!$B$13,ROUND((PFormulas!$F$30*Z134)+(PFormulas!$F$31*AB134)+(PFormulas!$F$32*AI134),0)+PFormulas!$B$14),0)</f>
        <v>46</v>
      </c>
      <c r="AN134" s="30">
        <f>ROUND((PFormulas!$F$46*AL134),0)</f>
        <v>65</v>
      </c>
      <c r="AO134" s="30">
        <f>VLOOKUP(2016-L134,PCharts!$O$3:$P$32,2,FALSE)</f>
        <v>60</v>
      </c>
      <c r="AP134" s="30">
        <f t="shared" si="19"/>
        <v>60</v>
      </c>
      <c r="AQ134" s="30">
        <f t="shared" si="20"/>
        <v>57</v>
      </c>
    </row>
    <row r="135" spans="1:43" x14ac:dyDescent="0.25">
      <c r="A135" s="13" t="s">
        <v>43</v>
      </c>
      <c r="B135" s="13" t="s">
        <v>384</v>
      </c>
      <c r="C135" s="13">
        <v>4</v>
      </c>
      <c r="D135" s="13">
        <v>35</v>
      </c>
      <c r="E135" s="13">
        <v>7</v>
      </c>
      <c r="F135" s="13">
        <v>1</v>
      </c>
      <c r="G135" s="13">
        <v>8</v>
      </c>
      <c r="H135" s="13">
        <v>16</v>
      </c>
      <c r="I135" s="13">
        <v>4</v>
      </c>
      <c r="J135" s="13">
        <v>27</v>
      </c>
      <c r="K135" s="13">
        <v>5</v>
      </c>
      <c r="L135" s="13">
        <v>1994</v>
      </c>
      <c r="M135" s="13"/>
      <c r="N135" s="13">
        <v>72</v>
      </c>
      <c r="O135" s="13">
        <v>161</v>
      </c>
      <c r="P135" s="13" t="s">
        <v>45</v>
      </c>
      <c r="Q135" s="13" t="s">
        <v>385</v>
      </c>
      <c r="R135" s="13">
        <v>0</v>
      </c>
      <c r="S135" s="13">
        <v>0</v>
      </c>
      <c r="T135" s="30">
        <f t="shared" si="14"/>
        <v>0.2</v>
      </c>
      <c r="U135" s="30">
        <f t="shared" si="15"/>
        <v>0.03</v>
      </c>
      <c r="V135" s="30">
        <f t="shared" si="16"/>
        <v>0.46</v>
      </c>
      <c r="W135" s="30">
        <f t="shared" si="17"/>
        <v>0.2</v>
      </c>
      <c r="X135" s="30">
        <f>VLOOKUP(N135,[1]PlayerC!$A$3:$B$30,2,FALSE)</f>
        <v>73</v>
      </c>
      <c r="Y135" s="30">
        <f>VLOOKUP(O135,[1]PlayerC!$C$3:$D$133,2,FALSE)</f>
        <v>46</v>
      </c>
      <c r="Z135" s="30">
        <f>VLOOKUP(R135,[2]PCharts!$R$3:$S$2003,2,FALSE)</f>
        <v>0</v>
      </c>
      <c r="AA135" s="30">
        <f>VLOOKUP(A135,PCharts!$T$3:$U$25,2,FALSE)</f>
        <v>1.05</v>
      </c>
      <c r="AB135" s="30">
        <f>ROUND((PFormulas!$F$2*AF135)+(PFormulas!$F$3*(120-AD135)),0)</f>
        <v>46</v>
      </c>
      <c r="AC135" s="30">
        <f>ROUND((PFormulas!$F$7*AF135)+(PFormulas!$F$9*AB135)+(PFormulas!$F$8*AD135),0)</f>
        <v>39</v>
      </c>
      <c r="AD135" s="30">
        <f>VLOOKUP(V135,PCharts!$I$3:$J$651,2,FALSE)</f>
        <v>86</v>
      </c>
      <c r="AE135" s="30">
        <f>ROUND((PFormulas!$B$29*AK135)+(PFormulas!$B$30*AI135)+(PFormulas!$B$31*AL135)+(PFormulas!$B$32*AF135)+PFormulas!$B$33,0)</f>
        <v>76</v>
      </c>
      <c r="AF135" s="30">
        <f t="shared" si="18"/>
        <v>60</v>
      </c>
      <c r="AG135" s="30">
        <f>ROUND((AK135*PFormulas!$F$40)+(AL135*PFormulas!$F$41)+(AH135*PFormulas!$F$42),0)</f>
        <v>59</v>
      </c>
      <c r="AH135" s="30">
        <f>VLOOKUP(D135,PCharts!$G$3:$H$83,2,FALSE)</f>
        <v>75</v>
      </c>
      <c r="AI135" s="30">
        <f>ROUND((AK135*PFormulas!$F$18)+(AL135*PFormulas!$F$17),0)</f>
        <v>48</v>
      </c>
      <c r="AJ135" s="30">
        <f>IF(C135&gt;7,25,IF(C135=1,IF(ROUND((PFormulas!$F$35*AK135)+(PFormulas!$F$36*AF135),0)&lt;50,50,ROUND((PFormulas!$F$35*AK135)+(PFormulas!$F$36*AF135),0)),ROUND((PFormulas!$F$35*AK135)+(PFormulas!$F$36*AF135),0)))</f>
        <v>43</v>
      </c>
      <c r="AK135" s="30">
        <f>ROUND(IF(C135&gt;7,ROUND(VLOOKUP(U135,PCharts!$K$3:$L$153,2,FALSE)*AA135,0)*PFormulas!$B$8,ROUND(VLOOKUP(U135,PCharts!$K$3:$L$153,2,FALSE)*AA135,0)),0)</f>
        <v>37</v>
      </c>
      <c r="AL135" s="30">
        <f>ROUND(IF(C135&gt;7,ROUND(VLOOKUP(T135,PCharts!$M$3:$N$133,2,FALSE)*AA135,0)*PFormulas!$B$9,ROUND(VLOOKUP(T135,PCharts!$M$3:$N$133,2,FALSE)*AA135,0)),0)</f>
        <v>50</v>
      </c>
      <c r="AM135" s="30">
        <f>ROUND(IF(C135&gt;7,ROUND((PFormulas!$F$30*Z135)+(PFormulas!$F$31*AB135)+(PFormulas!$F$32*AI135),0)*PFormulas!$B$13,ROUND((PFormulas!$F$30*Z135)+(PFormulas!$F$31*AB135)+(PFormulas!$F$32*AI135),0)+PFormulas!$B$14),0)</f>
        <v>43</v>
      </c>
      <c r="AN135" s="30">
        <f>ROUND((PFormulas!$F$46*AL135),0)</f>
        <v>53</v>
      </c>
      <c r="AO135" s="30">
        <f>VLOOKUP(2016-L135,PCharts!$O$3:$P$32,2,FALSE)</f>
        <v>58</v>
      </c>
      <c r="AP135" s="30">
        <f t="shared" si="19"/>
        <v>58</v>
      </c>
      <c r="AQ135" s="30">
        <f t="shared" si="20"/>
        <v>48</v>
      </c>
    </row>
    <row r="136" spans="1:43" x14ac:dyDescent="0.25">
      <c r="A136" s="13" t="s">
        <v>95</v>
      </c>
      <c r="B136" s="13" t="s">
        <v>386</v>
      </c>
      <c r="C136" s="13">
        <v>1</v>
      </c>
      <c r="D136" s="13">
        <v>7</v>
      </c>
      <c r="E136" s="13">
        <v>1</v>
      </c>
      <c r="F136" s="13">
        <v>1</v>
      </c>
      <c r="G136" s="13">
        <v>2</v>
      </c>
      <c r="H136" s="13">
        <v>2</v>
      </c>
      <c r="I136" s="13">
        <v>3</v>
      </c>
      <c r="J136" s="13">
        <v>5</v>
      </c>
      <c r="K136" s="13">
        <v>8</v>
      </c>
      <c r="L136" s="13">
        <v>1995</v>
      </c>
      <c r="M136" s="13"/>
      <c r="N136" s="13">
        <v>72</v>
      </c>
      <c r="O136" s="13">
        <v>181</v>
      </c>
      <c r="P136" s="13" t="s">
        <v>97</v>
      </c>
      <c r="Q136" s="13" t="s">
        <v>387</v>
      </c>
      <c r="R136" s="13">
        <v>0</v>
      </c>
      <c r="S136" s="13">
        <v>0</v>
      </c>
      <c r="T136" s="30">
        <f t="shared" si="14"/>
        <v>0.14000000000000001</v>
      </c>
      <c r="U136" s="30">
        <f t="shared" si="15"/>
        <v>0.14000000000000001</v>
      </c>
      <c r="V136" s="30">
        <f t="shared" si="16"/>
        <v>0.28999999999999998</v>
      </c>
      <c r="W136" s="30">
        <f t="shared" si="17"/>
        <v>0.14000000000000001</v>
      </c>
      <c r="X136" s="30">
        <f>VLOOKUP(N136,[1]PlayerC!$A$3:$B$30,2,FALSE)</f>
        <v>73</v>
      </c>
      <c r="Y136" s="30">
        <f>VLOOKUP(O136,[1]PlayerC!$C$3:$D$133,2,FALSE)</f>
        <v>58</v>
      </c>
      <c r="Z136" s="30">
        <f>VLOOKUP(R136,[2]PCharts!$R$3:$S$2003,2,FALSE)</f>
        <v>0</v>
      </c>
      <c r="AA136" s="30">
        <f>VLOOKUP(A136,PCharts!$T$3:$U$25,2,FALSE)</f>
        <v>1.06</v>
      </c>
      <c r="AB136" s="30">
        <f>ROUND((PFormulas!$F$2*AF136)+(PFormulas!$F$3*(120-AD136)),0)</f>
        <v>49</v>
      </c>
      <c r="AC136" s="30">
        <f>ROUND((PFormulas!$F$7*AF136)+(PFormulas!$F$9*AB136)+(PFormulas!$F$8*AD136),0)</f>
        <v>43</v>
      </c>
      <c r="AD136" s="30">
        <f>VLOOKUP(V136,PCharts!$I$3:$J$651,2,FALSE)</f>
        <v>90</v>
      </c>
      <c r="AE136" s="30">
        <f>ROUND((PFormulas!$B$29*AK136)+(PFormulas!$B$30*AI136)+(PFormulas!$B$31*AL136)+(PFormulas!$B$32*AF136)+PFormulas!$B$33,0)</f>
        <v>76</v>
      </c>
      <c r="AF136" s="30">
        <f t="shared" si="18"/>
        <v>66</v>
      </c>
      <c r="AG136" s="30">
        <f>ROUND((AK136*PFormulas!$F$40)+(AL136*PFormulas!$F$41)+(AH136*PFormulas!$F$42),0)</f>
        <v>47</v>
      </c>
      <c r="AH136" s="30">
        <f>VLOOKUP(D136,PCharts!$G$3:$H$83,2,FALSE)</f>
        <v>44</v>
      </c>
      <c r="AI136" s="30">
        <f>ROUND((AK136*PFormulas!$F$18)+(AL136*PFormulas!$F$17),0)</f>
        <v>56</v>
      </c>
      <c r="AJ136" s="30">
        <f>IF(C136&gt;7,25,IF(C136=1,IF(ROUND((PFormulas!$F$35*AK136)+(PFormulas!$F$36*AF136),0)&lt;50,50,ROUND((PFormulas!$F$35*AK136)+(PFormulas!$F$36*AF136),0)),ROUND((PFormulas!$F$35*AK136)+(PFormulas!$F$36*AF136),0)))</f>
        <v>56</v>
      </c>
      <c r="AK136" s="30">
        <f>ROUND(IF(C136&gt;7,ROUND(VLOOKUP(U136,PCharts!$K$3:$L$153,2,FALSE)*AA136,0)*PFormulas!$B$8,ROUND(VLOOKUP(U136,PCharts!$K$3:$L$153,2,FALSE)*AA136,0)),0)</f>
        <v>53</v>
      </c>
      <c r="AL136" s="30">
        <f>ROUND(IF(C136&gt;7,ROUND(VLOOKUP(T136,PCharts!$M$3:$N$133,2,FALSE)*AA136,0)*PFormulas!$B$9,ROUND(VLOOKUP(T136,PCharts!$M$3:$N$133,2,FALSE)*AA136,0)),0)</f>
        <v>48</v>
      </c>
      <c r="AM136" s="30">
        <f>ROUND(IF(C136&gt;7,ROUND((PFormulas!$F$30*Z136)+(PFormulas!$F$31*AB136)+(PFormulas!$F$32*AI136),0)*PFormulas!$B$13,ROUND((PFormulas!$F$30*Z136)+(PFormulas!$F$31*AB136)+(PFormulas!$F$32*AI136),0)+PFormulas!$B$14),0)</f>
        <v>47</v>
      </c>
      <c r="AN136" s="30">
        <f>ROUND((PFormulas!$F$46*AL136),0)</f>
        <v>50</v>
      </c>
      <c r="AO136" s="30">
        <f>VLOOKUP(2016-L136,PCharts!$O$3:$P$32,2,FALSE)</f>
        <v>54</v>
      </c>
      <c r="AP136" s="30">
        <f t="shared" si="19"/>
        <v>54</v>
      </c>
      <c r="AQ136" s="30">
        <f t="shared" si="20"/>
        <v>54</v>
      </c>
    </row>
    <row r="137" spans="1:43" x14ac:dyDescent="0.25">
      <c r="A137" s="13" t="s">
        <v>43</v>
      </c>
      <c r="B137" s="13" t="s">
        <v>388</v>
      </c>
      <c r="C137" s="13">
        <v>4</v>
      </c>
      <c r="D137" s="13">
        <v>10</v>
      </c>
      <c r="E137" s="13">
        <v>2</v>
      </c>
      <c r="F137" s="13">
        <v>2</v>
      </c>
      <c r="G137" s="13">
        <v>4</v>
      </c>
      <c r="H137" s="13">
        <v>0</v>
      </c>
      <c r="I137" s="13">
        <v>-1</v>
      </c>
      <c r="J137" s="13">
        <v>10</v>
      </c>
      <c r="K137" s="13">
        <v>2</v>
      </c>
      <c r="L137" s="13">
        <v>1995</v>
      </c>
      <c r="M137" s="13"/>
      <c r="N137" s="13">
        <v>67</v>
      </c>
      <c r="O137" s="13">
        <v>154</v>
      </c>
      <c r="P137" s="13" t="s">
        <v>45</v>
      </c>
      <c r="Q137" s="13" t="s">
        <v>389</v>
      </c>
      <c r="R137" s="13">
        <v>0</v>
      </c>
      <c r="S137" s="13">
        <v>0</v>
      </c>
      <c r="T137" s="30">
        <f t="shared" si="14"/>
        <v>0.2</v>
      </c>
      <c r="U137" s="30">
        <f t="shared" si="15"/>
        <v>0.2</v>
      </c>
      <c r="V137" s="30">
        <f t="shared" si="16"/>
        <v>0</v>
      </c>
      <c r="W137" s="30">
        <f t="shared" si="17"/>
        <v>0.2</v>
      </c>
      <c r="X137" s="30">
        <f>VLOOKUP(N137,[1]PlayerC!$A$3:$B$30,2,FALSE)</f>
        <v>63</v>
      </c>
      <c r="Y137" s="30">
        <f>VLOOKUP(O137,[1]PlayerC!$C$3:$D$133,2,FALSE)</f>
        <v>40</v>
      </c>
      <c r="Z137" s="30">
        <f>VLOOKUP(R137,[2]PCharts!$R$3:$S$2003,2,FALSE)</f>
        <v>0</v>
      </c>
      <c r="AA137" s="30">
        <f>VLOOKUP(A137,PCharts!$T$3:$U$25,2,FALSE)</f>
        <v>1.05</v>
      </c>
      <c r="AB137" s="30">
        <f>ROUND((PFormulas!$F$2*AF137)+(PFormulas!$F$3*(120-AD137)),0)</f>
        <v>38</v>
      </c>
      <c r="AC137" s="30">
        <f>ROUND((PFormulas!$F$7*AF137)+(PFormulas!$F$9*AB137)+(PFormulas!$F$8*AD137),0)</f>
        <v>28</v>
      </c>
      <c r="AD137" s="30">
        <f>VLOOKUP(V137,PCharts!$I$3:$J$651,2,FALSE)</f>
        <v>99</v>
      </c>
      <c r="AE137" s="30">
        <f>ROUND((PFormulas!$B$29*AK137)+(PFormulas!$B$30*AI137)+(PFormulas!$B$31*AL137)+(PFormulas!$B$32*AF137)+PFormulas!$B$33,0)</f>
        <v>81</v>
      </c>
      <c r="AF137" s="30">
        <f t="shared" si="18"/>
        <v>52</v>
      </c>
      <c r="AG137" s="30">
        <f>ROUND((AK137*PFormulas!$F$40)+(AL137*PFormulas!$F$41)+(AH137*PFormulas!$F$42),0)</f>
        <v>52</v>
      </c>
      <c r="AH137" s="30">
        <f>VLOOKUP(D137,PCharts!$G$3:$H$83,2,FALSE)</f>
        <v>50</v>
      </c>
      <c r="AI137" s="30">
        <f>ROUND((AK137*PFormulas!$F$18)+(AL137*PFormulas!$F$17),0)</f>
        <v>59</v>
      </c>
      <c r="AJ137" s="30">
        <f>IF(C137&gt;7,25,IF(C137=1,IF(ROUND((PFormulas!$F$35*AK137)+(PFormulas!$F$36*AF137),0)&lt;50,50,ROUND((PFormulas!$F$35*AK137)+(PFormulas!$F$36*AF137),0)),ROUND((PFormulas!$F$35*AK137)+(PFormulas!$F$36*AF137),0)))</f>
        <v>57</v>
      </c>
      <c r="AK137" s="30">
        <f>ROUND(IF(C137&gt;7,ROUND(VLOOKUP(U137,PCharts!$K$3:$L$153,2,FALSE)*AA137,0)*PFormulas!$B$8,ROUND(VLOOKUP(U137,PCharts!$K$3:$L$153,2,FALSE)*AA137,0)),0)</f>
        <v>58</v>
      </c>
      <c r="AL137" s="30">
        <f>ROUND(IF(C137&gt;7,ROUND(VLOOKUP(T137,PCharts!$M$3:$N$133,2,FALSE)*AA137,0)*PFormulas!$B$9,ROUND(VLOOKUP(T137,PCharts!$M$3:$N$133,2,FALSE)*AA137,0)),0)</f>
        <v>50</v>
      </c>
      <c r="AM137" s="30">
        <f>ROUND(IF(C137&gt;7,ROUND((PFormulas!$F$30*Z137)+(PFormulas!$F$31*AB137)+(PFormulas!$F$32*AI137),0)*PFormulas!$B$13,ROUND((PFormulas!$F$30*Z137)+(PFormulas!$F$31*AB137)+(PFormulas!$F$32*AI137),0)+PFormulas!$B$14),0)</f>
        <v>42</v>
      </c>
      <c r="AN137" s="30">
        <f>ROUND((PFormulas!$F$46*AL137),0)</f>
        <v>53</v>
      </c>
      <c r="AO137" s="30">
        <f>VLOOKUP(2016-L137,PCharts!$O$3:$P$32,2,FALSE)</f>
        <v>54</v>
      </c>
      <c r="AP137" s="30">
        <f t="shared" si="19"/>
        <v>54</v>
      </c>
      <c r="AQ137" s="30">
        <f t="shared" si="20"/>
        <v>53</v>
      </c>
    </row>
    <row r="138" spans="1:43" x14ac:dyDescent="0.25">
      <c r="A138" s="13" t="s">
        <v>47</v>
      </c>
      <c r="B138" s="13" t="s">
        <v>390</v>
      </c>
      <c r="C138" s="13">
        <v>3</v>
      </c>
      <c r="D138" s="13">
        <v>28</v>
      </c>
      <c r="E138" s="13">
        <v>6</v>
      </c>
      <c r="F138" s="13">
        <v>8</v>
      </c>
      <c r="G138" s="13">
        <v>14</v>
      </c>
      <c r="H138" s="13">
        <v>4</v>
      </c>
      <c r="I138" s="13">
        <v>4</v>
      </c>
      <c r="J138" s="13">
        <v>1</v>
      </c>
      <c r="K138" s="13">
        <v>4</v>
      </c>
      <c r="L138" s="13">
        <v>1994</v>
      </c>
      <c r="M138" s="13"/>
      <c r="N138" s="13">
        <v>70</v>
      </c>
      <c r="O138" s="13">
        <v>179</v>
      </c>
      <c r="P138" s="13" t="s">
        <v>49</v>
      </c>
      <c r="Q138" s="13" t="s">
        <v>391</v>
      </c>
      <c r="R138" s="13">
        <v>0</v>
      </c>
      <c r="S138" s="13">
        <v>0</v>
      </c>
      <c r="T138" s="30">
        <f t="shared" si="14"/>
        <v>0.21</v>
      </c>
      <c r="U138" s="30">
        <f t="shared" si="15"/>
        <v>0.28999999999999998</v>
      </c>
      <c r="V138" s="30">
        <f t="shared" si="16"/>
        <v>0.14000000000000001</v>
      </c>
      <c r="W138" s="30">
        <f t="shared" si="17"/>
        <v>0.21</v>
      </c>
      <c r="X138" s="30">
        <f>VLOOKUP(N138,[1]PlayerC!$A$3:$B$30,2,FALSE)</f>
        <v>69</v>
      </c>
      <c r="Y138" s="30">
        <f>VLOOKUP(O138,[1]PlayerC!$C$3:$D$133,2,FALSE)</f>
        <v>55</v>
      </c>
      <c r="Z138" s="30">
        <f>VLOOKUP(R138,[2]PCharts!$R$3:$S$2003,2,FALSE)</f>
        <v>0</v>
      </c>
      <c r="AA138" s="30">
        <f>VLOOKUP(A138,PCharts!$T$3:$U$25,2,FALSE)</f>
        <v>1.07</v>
      </c>
      <c r="AB138" s="30">
        <f>ROUND((PFormulas!$F$2*AF138)+(PFormulas!$F$3*(120-AD138)),0)</f>
        <v>45</v>
      </c>
      <c r="AC138" s="30">
        <f>ROUND((PFormulas!$F$7*AF138)+(PFormulas!$F$9*AB138)+(PFormulas!$F$8*AD138),0)</f>
        <v>38</v>
      </c>
      <c r="AD138" s="30">
        <f>VLOOKUP(V138,PCharts!$I$3:$J$651,2,FALSE)</f>
        <v>95</v>
      </c>
      <c r="AE138" s="30">
        <f>ROUND((PFormulas!$B$29*AK138)+(PFormulas!$B$30*AI138)+(PFormulas!$B$31*AL138)+(PFormulas!$B$32*AF138)+PFormulas!$B$33,0)</f>
        <v>79</v>
      </c>
      <c r="AF138" s="30">
        <f t="shared" si="18"/>
        <v>62</v>
      </c>
      <c r="AG138" s="30">
        <f>ROUND((AK138*PFormulas!$F$40)+(AL138*PFormulas!$F$41)+(AH138*PFormulas!$F$42),0)</f>
        <v>62</v>
      </c>
      <c r="AH138" s="30">
        <f>VLOOKUP(D138,PCharts!$G$3:$H$83,2,FALSE)</f>
        <v>68</v>
      </c>
      <c r="AI138" s="30">
        <f>ROUND((AK138*PFormulas!$F$18)+(AL138*PFormulas!$F$17),0)</f>
        <v>61</v>
      </c>
      <c r="AJ138" s="30">
        <f>IF(C138&gt;7,25,IF(C138=1,IF(ROUND((PFormulas!$F$35*AK138)+(PFormulas!$F$36*AF138),0)&lt;50,50,ROUND((PFormulas!$F$35*AK138)+(PFormulas!$F$36*AF138),0)),ROUND((PFormulas!$F$35*AK138)+(PFormulas!$F$36*AF138),0)))</f>
        <v>61</v>
      </c>
      <c r="AK138" s="30">
        <f>ROUND(IF(C138&gt;7,ROUND(VLOOKUP(U138,PCharts!$K$3:$L$153,2,FALSE)*AA138,0)*PFormulas!$B$8,ROUND(VLOOKUP(U138,PCharts!$K$3:$L$153,2,FALSE)*AA138,0)),0)</f>
        <v>60</v>
      </c>
      <c r="AL138" s="30">
        <f>ROUND(IF(C138&gt;7,ROUND(VLOOKUP(T138,PCharts!$M$3:$N$133,2,FALSE)*AA138,0)*PFormulas!$B$9,ROUND(VLOOKUP(T138,PCharts!$M$3:$N$133,2,FALSE)*AA138,0)),0)</f>
        <v>51</v>
      </c>
      <c r="AM138" s="30">
        <f>ROUND(IF(C138&gt;7,ROUND((PFormulas!$F$30*Z138)+(PFormulas!$F$31*AB138)+(PFormulas!$F$32*AI138),0)*PFormulas!$B$13,ROUND((PFormulas!$F$30*Z138)+(PFormulas!$F$31*AB138)+(PFormulas!$F$32*AI138),0)+PFormulas!$B$14),0)</f>
        <v>46</v>
      </c>
      <c r="AN138" s="30">
        <f>ROUND((PFormulas!$F$46*AL138),0)</f>
        <v>54</v>
      </c>
      <c r="AO138" s="30">
        <f>VLOOKUP(2016-L138,PCharts!$O$3:$P$32,2,FALSE)</f>
        <v>58</v>
      </c>
      <c r="AP138" s="30">
        <f t="shared" si="19"/>
        <v>58</v>
      </c>
      <c r="AQ138" s="30">
        <f t="shared" si="20"/>
        <v>56</v>
      </c>
    </row>
    <row r="139" spans="1:43" x14ac:dyDescent="0.25">
      <c r="A139" s="13" t="s">
        <v>43</v>
      </c>
      <c r="B139" s="13" t="s">
        <v>392</v>
      </c>
      <c r="C139" s="13">
        <v>6</v>
      </c>
      <c r="D139" s="13">
        <v>42</v>
      </c>
      <c r="E139" s="13">
        <v>9</v>
      </c>
      <c r="F139" s="13">
        <v>17</v>
      </c>
      <c r="G139" s="13">
        <v>26</v>
      </c>
      <c r="H139" s="13">
        <v>18</v>
      </c>
      <c r="I139" s="13">
        <v>1</v>
      </c>
      <c r="J139" s="13">
        <v>28</v>
      </c>
      <c r="K139" s="13">
        <v>8</v>
      </c>
      <c r="L139" s="13">
        <v>1993</v>
      </c>
      <c r="M139" s="13"/>
      <c r="N139" s="13">
        <v>69</v>
      </c>
      <c r="O139" s="13">
        <v>172</v>
      </c>
      <c r="P139" s="13" t="s">
        <v>45</v>
      </c>
      <c r="Q139" s="13" t="s">
        <v>393</v>
      </c>
      <c r="R139" s="13">
        <v>0</v>
      </c>
      <c r="S139" s="13">
        <v>0</v>
      </c>
      <c r="T139" s="30">
        <f t="shared" si="14"/>
        <v>0.21</v>
      </c>
      <c r="U139" s="30">
        <f t="shared" si="15"/>
        <v>0.4</v>
      </c>
      <c r="V139" s="30">
        <f t="shared" si="16"/>
        <v>0.43</v>
      </c>
      <c r="W139" s="30">
        <f t="shared" si="17"/>
        <v>0.21</v>
      </c>
      <c r="X139" s="30">
        <f>VLOOKUP(N139,[1]PlayerC!$A$3:$B$30,2,FALSE)</f>
        <v>67</v>
      </c>
      <c r="Y139" s="30">
        <f>VLOOKUP(O139,[1]PlayerC!$C$3:$D$133,2,FALSE)</f>
        <v>52</v>
      </c>
      <c r="Z139" s="30">
        <f>VLOOKUP(R139,[2]PCharts!$R$3:$S$2003,2,FALSE)</f>
        <v>0</v>
      </c>
      <c r="AA139" s="30">
        <f>VLOOKUP(A139,PCharts!$T$3:$U$25,2,FALSE)</f>
        <v>1.05</v>
      </c>
      <c r="AB139" s="30">
        <f>ROUND((PFormulas!$F$2*AF139)+(PFormulas!$F$3*(120-AD139)),0)</f>
        <v>46</v>
      </c>
      <c r="AC139" s="30">
        <f>ROUND((PFormulas!$F$7*AF139)+(PFormulas!$F$9*AB139)+(PFormulas!$F$8*AD139),0)</f>
        <v>38</v>
      </c>
      <c r="AD139" s="30">
        <f>VLOOKUP(V139,PCharts!$I$3:$J$651,2,FALSE)</f>
        <v>87</v>
      </c>
      <c r="AE139" s="30">
        <f>ROUND((PFormulas!$B$29*AK139)+(PFormulas!$B$30*AI139)+(PFormulas!$B$31*AL139)+(PFormulas!$B$32*AF139)+PFormulas!$B$33,0)</f>
        <v>79</v>
      </c>
      <c r="AF139" s="30">
        <f t="shared" si="18"/>
        <v>60</v>
      </c>
      <c r="AG139" s="30">
        <f>ROUND((AK139*PFormulas!$F$40)+(AL139*PFormulas!$F$41)+(AH139*PFormulas!$F$42),0)</f>
        <v>68</v>
      </c>
      <c r="AH139" s="30">
        <f>VLOOKUP(D139,PCharts!$G$3:$H$83,2,FALSE)</f>
        <v>82</v>
      </c>
      <c r="AI139" s="30">
        <f>ROUND((AK139*PFormulas!$F$18)+(AL139*PFormulas!$F$17),0)</f>
        <v>59</v>
      </c>
      <c r="AJ139" s="30">
        <f>IF(C139&gt;7,25,IF(C139=1,IF(ROUND((PFormulas!$F$35*AK139)+(PFormulas!$F$36*AF139),0)&lt;50,50,ROUND((PFormulas!$F$35*AK139)+(PFormulas!$F$36*AF139),0)),ROUND((PFormulas!$F$35*AK139)+(PFormulas!$F$36*AF139),0)))</f>
        <v>59</v>
      </c>
      <c r="AK139" s="30">
        <f>ROUND(IF(C139&gt;7,ROUND(VLOOKUP(U139,PCharts!$K$3:$L$153,2,FALSE)*AA139,0)*PFormulas!$B$8,ROUND(VLOOKUP(U139,PCharts!$K$3:$L$153,2,FALSE)*AA139,0)),0)</f>
        <v>58</v>
      </c>
      <c r="AL139" s="30">
        <f>ROUND(IF(C139&gt;7,ROUND(VLOOKUP(T139,PCharts!$M$3:$N$133,2,FALSE)*AA139,0)*PFormulas!$B$9,ROUND(VLOOKUP(T139,PCharts!$M$3:$N$133,2,FALSE)*AA139,0)),0)</f>
        <v>50</v>
      </c>
      <c r="AM139" s="30">
        <f>ROUND(IF(C139&gt;7,ROUND((PFormulas!$F$30*Z139)+(PFormulas!$F$31*AB139)+(PFormulas!$F$32*AI139),0)*PFormulas!$B$13,ROUND((PFormulas!$F$30*Z139)+(PFormulas!$F$31*AB139)+(PFormulas!$F$32*AI139),0)+PFormulas!$B$14),0)</f>
        <v>46</v>
      </c>
      <c r="AN139" s="30">
        <f>ROUND((PFormulas!$F$46*AL139),0)</f>
        <v>53</v>
      </c>
      <c r="AO139" s="30">
        <f>VLOOKUP(2016-L139,PCharts!$O$3:$P$32,2,FALSE)</f>
        <v>60</v>
      </c>
      <c r="AP139" s="30">
        <f t="shared" si="19"/>
        <v>60</v>
      </c>
      <c r="AQ139" s="30">
        <f t="shared" si="20"/>
        <v>55</v>
      </c>
    </row>
    <row r="140" spans="1:43" x14ac:dyDescent="0.25">
      <c r="A140" s="13" t="s">
        <v>95</v>
      </c>
      <c r="B140" s="13" t="s">
        <v>394</v>
      </c>
      <c r="C140" s="13">
        <v>2</v>
      </c>
      <c r="D140" s="13">
        <v>49</v>
      </c>
      <c r="E140" s="13">
        <v>7</v>
      </c>
      <c r="F140" s="13">
        <v>9</v>
      </c>
      <c r="G140" s="13">
        <v>16</v>
      </c>
      <c r="H140" s="13">
        <v>53</v>
      </c>
      <c r="I140" s="13">
        <v>-2</v>
      </c>
      <c r="J140" s="13">
        <v>1</v>
      </c>
      <c r="K140" s="13">
        <v>12</v>
      </c>
      <c r="L140" s="13">
        <v>1997</v>
      </c>
      <c r="M140" s="13"/>
      <c r="N140" s="13">
        <v>72</v>
      </c>
      <c r="O140" s="13">
        <v>194</v>
      </c>
      <c r="P140" s="13" t="s">
        <v>97</v>
      </c>
      <c r="Q140" s="13" t="s">
        <v>80</v>
      </c>
      <c r="R140" s="13">
        <v>0</v>
      </c>
      <c r="S140" s="13">
        <v>0</v>
      </c>
      <c r="T140" s="30">
        <f t="shared" si="14"/>
        <v>0.14000000000000001</v>
      </c>
      <c r="U140" s="30">
        <f t="shared" si="15"/>
        <v>0.18</v>
      </c>
      <c r="V140" s="30">
        <f t="shared" si="16"/>
        <v>1.08</v>
      </c>
      <c r="W140" s="30">
        <f t="shared" si="17"/>
        <v>0.14000000000000001</v>
      </c>
      <c r="X140" s="30">
        <f>VLOOKUP(N140,[1]PlayerC!$A$3:$B$30,2,FALSE)</f>
        <v>73</v>
      </c>
      <c r="Y140" s="30">
        <f>VLOOKUP(O140,[1]PlayerC!$C$3:$D$133,2,FALSE)</f>
        <v>64</v>
      </c>
      <c r="Z140" s="30">
        <f>VLOOKUP(R140,[2]PCharts!$R$3:$S$2003,2,FALSE)</f>
        <v>0</v>
      </c>
      <c r="AA140" s="30">
        <f>VLOOKUP(A140,PCharts!$T$3:$U$25,2,FALSE)</f>
        <v>1.06</v>
      </c>
      <c r="AB140" s="30">
        <f>ROUND((PFormulas!$F$2*AF140)+(PFormulas!$F$3*(120-AD140)),0)</f>
        <v>56</v>
      </c>
      <c r="AC140" s="30">
        <f>ROUND((PFormulas!$F$7*AF140)+(PFormulas!$F$9*AB140)+(PFormulas!$F$8*AD140),0)</f>
        <v>51</v>
      </c>
      <c r="AD140" s="30">
        <f>VLOOKUP(V140,PCharts!$I$3:$J$651,2,FALSE)</f>
        <v>70</v>
      </c>
      <c r="AE140" s="30">
        <f>ROUND((PFormulas!$B$29*AK140)+(PFormulas!$B$30*AI140)+(PFormulas!$B$31*AL140)+(PFormulas!$B$32*AF140)+PFormulas!$B$33,0)</f>
        <v>75</v>
      </c>
      <c r="AF140" s="30">
        <f t="shared" si="18"/>
        <v>69</v>
      </c>
      <c r="AG140" s="30">
        <f>ROUND((AK140*PFormulas!$F$40)+(AL140*PFormulas!$F$41)+(AH140*PFormulas!$F$42),0)</f>
        <v>70</v>
      </c>
      <c r="AH140" s="30">
        <f>VLOOKUP(D140,PCharts!$G$3:$H$83,2,FALSE)</f>
        <v>89</v>
      </c>
      <c r="AI140" s="30">
        <f>ROUND((AK140*PFormulas!$F$18)+(AL140*PFormulas!$F$17),0)</f>
        <v>56</v>
      </c>
      <c r="AJ140" s="30">
        <f>IF(C140&gt;7,25,IF(C140=1,IF(ROUND((PFormulas!$F$35*AK140)+(PFormulas!$F$36*AF140),0)&lt;50,50,ROUND((PFormulas!$F$35*AK140)+(PFormulas!$F$36*AF140),0)),ROUND((PFormulas!$F$35*AK140)+(PFormulas!$F$36*AF140),0)))</f>
        <v>57</v>
      </c>
      <c r="AK140" s="30">
        <f>ROUND(IF(C140&gt;7,ROUND(VLOOKUP(U140,PCharts!$K$3:$L$153,2,FALSE)*AA140,0)*PFormulas!$B$8,ROUND(VLOOKUP(U140,PCharts!$K$3:$L$153,2,FALSE)*AA140,0)),0)</f>
        <v>53</v>
      </c>
      <c r="AL140" s="30">
        <f>ROUND(IF(C140&gt;7,ROUND(VLOOKUP(T140,PCharts!$M$3:$N$133,2,FALSE)*AA140,0)*PFormulas!$B$9,ROUND(VLOOKUP(T140,PCharts!$M$3:$N$133,2,FALSE)*AA140,0)),0)</f>
        <v>48</v>
      </c>
      <c r="AM140" s="30">
        <f>ROUND(IF(C140&gt;7,ROUND((PFormulas!$F$30*Z140)+(PFormulas!$F$31*AB140)+(PFormulas!$F$32*AI140),0)*PFormulas!$B$13,ROUND((PFormulas!$F$30*Z140)+(PFormulas!$F$31*AB140)+(PFormulas!$F$32*AI140),0)+PFormulas!$B$14),0)</f>
        <v>51</v>
      </c>
      <c r="AN140" s="30">
        <f>ROUND((PFormulas!$F$46*AL140),0)</f>
        <v>50</v>
      </c>
      <c r="AO140" s="30">
        <f>VLOOKUP(2016-L140,PCharts!$O$3:$P$32,2,FALSE)</f>
        <v>46</v>
      </c>
      <c r="AP140" s="30">
        <f t="shared" si="19"/>
        <v>46</v>
      </c>
      <c r="AQ140" s="30">
        <f t="shared" si="20"/>
        <v>55</v>
      </c>
    </row>
    <row r="141" spans="1:43" x14ac:dyDescent="0.25">
      <c r="A141" s="13" t="s">
        <v>95</v>
      </c>
      <c r="B141" s="13" t="s">
        <v>395</v>
      </c>
      <c r="C141" s="13">
        <v>3</v>
      </c>
      <c r="D141" s="13">
        <v>50</v>
      </c>
      <c r="E141" s="13">
        <v>7</v>
      </c>
      <c r="F141" s="13">
        <v>6</v>
      </c>
      <c r="G141" s="13">
        <v>13</v>
      </c>
      <c r="H141" s="13">
        <v>14</v>
      </c>
      <c r="I141" s="13">
        <v>-1</v>
      </c>
      <c r="J141" s="13">
        <v>13</v>
      </c>
      <c r="K141" s="13">
        <v>5</v>
      </c>
      <c r="L141" s="13">
        <v>1993</v>
      </c>
      <c r="M141" s="13"/>
      <c r="N141" s="13">
        <v>72</v>
      </c>
      <c r="O141" s="13">
        <v>176</v>
      </c>
      <c r="P141" s="13" t="s">
        <v>97</v>
      </c>
      <c r="Q141" s="13" t="s">
        <v>396</v>
      </c>
      <c r="R141" s="13">
        <v>0</v>
      </c>
      <c r="S141" s="13">
        <v>0</v>
      </c>
      <c r="T141" s="30">
        <f t="shared" si="14"/>
        <v>0.14000000000000001</v>
      </c>
      <c r="U141" s="30">
        <f t="shared" si="15"/>
        <v>0.12</v>
      </c>
      <c r="V141" s="30">
        <f t="shared" si="16"/>
        <v>0.28000000000000003</v>
      </c>
      <c r="W141" s="30">
        <f t="shared" si="17"/>
        <v>0.14000000000000001</v>
      </c>
      <c r="X141" s="30">
        <f>VLOOKUP(N141,[1]PlayerC!$A$3:$B$30,2,FALSE)</f>
        <v>73</v>
      </c>
      <c r="Y141" s="30">
        <f>VLOOKUP(O141,[1]PlayerC!$C$3:$D$133,2,FALSE)</f>
        <v>55</v>
      </c>
      <c r="Z141" s="30">
        <f>VLOOKUP(R141,[2]PCharts!$R$3:$S$2003,2,FALSE)</f>
        <v>0</v>
      </c>
      <c r="AA141" s="30">
        <f>VLOOKUP(A141,PCharts!$T$3:$U$25,2,FALSE)</f>
        <v>1.06</v>
      </c>
      <c r="AB141" s="30">
        <f>ROUND((PFormulas!$F$2*AF141)+(PFormulas!$F$3*(120-AD141)),0)</f>
        <v>47</v>
      </c>
      <c r="AC141" s="30">
        <f>ROUND((PFormulas!$F$7*AF141)+(PFormulas!$F$9*AB141)+(PFormulas!$F$8*AD141),0)</f>
        <v>41</v>
      </c>
      <c r="AD141" s="30">
        <f>VLOOKUP(V141,PCharts!$I$3:$J$651,2,FALSE)</f>
        <v>90</v>
      </c>
      <c r="AE141" s="30">
        <f>ROUND((PFormulas!$B$29*AK141)+(PFormulas!$B$30*AI141)+(PFormulas!$B$31*AL141)+(PFormulas!$B$32*AF141)+PFormulas!$B$33,0)</f>
        <v>77</v>
      </c>
      <c r="AF141" s="30">
        <f t="shared" si="18"/>
        <v>64</v>
      </c>
      <c r="AG141" s="30">
        <f>ROUND((AK141*PFormulas!$F$40)+(AL141*PFormulas!$F$41)+(AH141*PFormulas!$F$42),0)</f>
        <v>70</v>
      </c>
      <c r="AH141" s="30">
        <f>VLOOKUP(D141,PCharts!$G$3:$H$83,2,FALSE)</f>
        <v>90</v>
      </c>
      <c r="AI141" s="30">
        <f>ROUND((AK141*PFormulas!$F$18)+(AL141*PFormulas!$F$17),0)</f>
        <v>56</v>
      </c>
      <c r="AJ141" s="30">
        <f>IF(C141&gt;7,25,IF(C141=1,IF(ROUND((PFormulas!$F$35*AK141)+(PFormulas!$F$36*AF141),0)&lt;50,50,ROUND((PFormulas!$F$35*AK141)+(PFormulas!$F$36*AF141),0)),ROUND((PFormulas!$F$35*AK141)+(PFormulas!$F$36*AF141),0)))</f>
        <v>56</v>
      </c>
      <c r="AK141" s="30">
        <f>ROUND(IF(C141&gt;7,ROUND(VLOOKUP(U141,PCharts!$K$3:$L$153,2,FALSE)*AA141,0)*PFormulas!$B$8,ROUND(VLOOKUP(U141,PCharts!$K$3:$L$153,2,FALSE)*AA141,0)),0)</f>
        <v>53</v>
      </c>
      <c r="AL141" s="30">
        <f>ROUND(IF(C141&gt;7,ROUND(VLOOKUP(T141,PCharts!$M$3:$N$133,2,FALSE)*AA141,0)*PFormulas!$B$9,ROUND(VLOOKUP(T141,PCharts!$M$3:$N$133,2,FALSE)*AA141,0)),0)</f>
        <v>48</v>
      </c>
      <c r="AM141" s="30">
        <f>ROUND(IF(C141&gt;7,ROUND((PFormulas!$F$30*Z141)+(PFormulas!$F$31*AB141)+(PFormulas!$F$32*AI141),0)*PFormulas!$B$13,ROUND((PFormulas!$F$30*Z141)+(PFormulas!$F$31*AB141)+(PFormulas!$F$32*AI141),0)+PFormulas!$B$14),0)</f>
        <v>46</v>
      </c>
      <c r="AN141" s="30">
        <f>ROUND((PFormulas!$F$46*AL141),0)</f>
        <v>50</v>
      </c>
      <c r="AO141" s="30">
        <f>VLOOKUP(2016-L141,PCharts!$O$3:$P$32,2,FALSE)</f>
        <v>60</v>
      </c>
      <c r="AP141" s="30">
        <f t="shared" si="19"/>
        <v>60</v>
      </c>
      <c r="AQ141" s="30">
        <f t="shared" si="20"/>
        <v>53</v>
      </c>
    </row>
    <row r="142" spans="1:43" x14ac:dyDescent="0.25">
      <c r="A142" s="13" t="s">
        <v>95</v>
      </c>
      <c r="B142" s="13" t="s">
        <v>397</v>
      </c>
      <c r="C142" s="13">
        <v>6</v>
      </c>
      <c r="D142" s="13">
        <v>51</v>
      </c>
      <c r="E142" s="13">
        <v>7</v>
      </c>
      <c r="F142" s="13">
        <v>2</v>
      </c>
      <c r="G142" s="13">
        <v>9</v>
      </c>
      <c r="H142" s="13">
        <v>10</v>
      </c>
      <c r="I142" s="13">
        <v>2</v>
      </c>
      <c r="J142" s="13">
        <v>11</v>
      </c>
      <c r="K142" s="13">
        <v>9</v>
      </c>
      <c r="L142" s="13">
        <v>1994</v>
      </c>
      <c r="M142" s="13"/>
      <c r="N142" s="13">
        <v>75</v>
      </c>
      <c r="O142" s="13">
        <v>205</v>
      </c>
      <c r="P142" s="13" t="s">
        <v>97</v>
      </c>
      <c r="Q142" s="13" t="s">
        <v>398</v>
      </c>
      <c r="R142" s="13">
        <v>0</v>
      </c>
      <c r="S142" s="13">
        <v>0</v>
      </c>
      <c r="T142" s="30">
        <f t="shared" si="14"/>
        <v>0.14000000000000001</v>
      </c>
      <c r="U142" s="30">
        <f t="shared" si="15"/>
        <v>0.04</v>
      </c>
      <c r="V142" s="30">
        <f t="shared" si="16"/>
        <v>0.2</v>
      </c>
      <c r="W142" s="30">
        <f t="shared" si="17"/>
        <v>0.14000000000000001</v>
      </c>
      <c r="X142" s="30">
        <f>VLOOKUP(N142,[1]PlayerC!$A$3:$B$30,2,FALSE)</f>
        <v>79</v>
      </c>
      <c r="Y142" s="30">
        <f>VLOOKUP(O142,[1]PlayerC!$C$3:$D$133,2,FALSE)</f>
        <v>73</v>
      </c>
      <c r="Z142" s="30">
        <f>VLOOKUP(R142,[2]PCharts!$R$3:$S$2003,2,FALSE)</f>
        <v>0</v>
      </c>
      <c r="AA142" s="30">
        <f>VLOOKUP(A142,PCharts!$T$3:$U$25,2,FALSE)</f>
        <v>1.06</v>
      </c>
      <c r="AB142" s="30">
        <f>ROUND((PFormulas!$F$2*AF142)+(PFormulas!$F$3*(120-AD142)),0)</f>
        <v>54</v>
      </c>
      <c r="AC142" s="30">
        <f>ROUND((PFormulas!$F$7*AF142)+(PFormulas!$F$9*AB142)+(PFormulas!$F$8*AD142),0)</f>
        <v>51</v>
      </c>
      <c r="AD142" s="30">
        <f>VLOOKUP(V142,PCharts!$I$3:$J$651,2,FALSE)</f>
        <v>93</v>
      </c>
      <c r="AE142" s="30">
        <f>ROUND((PFormulas!$B$29*AK142)+(PFormulas!$B$30*AI142)+(PFormulas!$B$31*AL142)+(PFormulas!$B$32*AF142)+PFormulas!$B$33,0)</f>
        <v>71</v>
      </c>
      <c r="AF142" s="30">
        <f t="shared" si="18"/>
        <v>76</v>
      </c>
      <c r="AG142" s="30">
        <f>ROUND((AK142*PFormulas!$F$40)+(AL142*PFormulas!$F$41)+(AH142*PFormulas!$F$42),0)</f>
        <v>67</v>
      </c>
      <c r="AH142" s="30">
        <f>VLOOKUP(D142,PCharts!$G$3:$H$83,2,FALSE)</f>
        <v>91</v>
      </c>
      <c r="AI142" s="30">
        <f>ROUND((AK142*PFormulas!$F$18)+(AL142*PFormulas!$F$17),0)</f>
        <v>47</v>
      </c>
      <c r="AJ142" s="30">
        <f>IF(C142&gt;7,25,IF(C142=1,IF(ROUND((PFormulas!$F$35*AK142)+(PFormulas!$F$36*AF142),0)&lt;50,50,ROUND((PFormulas!$F$35*AK142)+(PFormulas!$F$36*AF142),0)),ROUND((PFormulas!$F$35*AK142)+(PFormulas!$F$36*AF142),0)))</f>
        <v>47</v>
      </c>
      <c r="AK142" s="30">
        <f>ROUND(IF(C142&gt;7,ROUND(VLOOKUP(U142,PCharts!$K$3:$L$153,2,FALSE)*AA142,0)*PFormulas!$B$8,ROUND(VLOOKUP(U142,PCharts!$K$3:$L$153,2,FALSE)*AA142,0)),0)</f>
        <v>37</v>
      </c>
      <c r="AL142" s="30">
        <f>ROUND(IF(C142&gt;7,ROUND(VLOOKUP(T142,PCharts!$M$3:$N$133,2,FALSE)*AA142,0)*PFormulas!$B$9,ROUND(VLOOKUP(T142,PCharts!$M$3:$N$133,2,FALSE)*AA142,0)),0)</f>
        <v>48</v>
      </c>
      <c r="AM142" s="30">
        <f>ROUND(IF(C142&gt;7,ROUND((PFormulas!$F$30*Z142)+(PFormulas!$F$31*AB142)+(PFormulas!$F$32*AI142),0)*PFormulas!$B$13,ROUND((PFormulas!$F$30*Z142)+(PFormulas!$F$31*AB142)+(PFormulas!$F$32*AI142),0)+PFormulas!$B$14),0)</f>
        <v>48</v>
      </c>
      <c r="AN142" s="30">
        <f>ROUND((PFormulas!$F$46*AL142),0)</f>
        <v>50</v>
      </c>
      <c r="AO142" s="30">
        <f>VLOOKUP(2016-L142,PCharts!$O$3:$P$32,2,FALSE)</f>
        <v>58</v>
      </c>
      <c r="AP142" s="30">
        <f t="shared" si="19"/>
        <v>58</v>
      </c>
      <c r="AQ142" s="30">
        <f t="shared" si="20"/>
        <v>49</v>
      </c>
    </row>
    <row r="143" spans="1:43" x14ac:dyDescent="0.25">
      <c r="A143" s="13" t="s">
        <v>43</v>
      </c>
      <c r="B143" s="13" t="s">
        <v>399</v>
      </c>
      <c r="C143" s="13">
        <v>6</v>
      </c>
      <c r="D143" s="13">
        <v>53</v>
      </c>
      <c r="E143" s="13">
        <v>11</v>
      </c>
      <c r="F143" s="13">
        <v>16</v>
      </c>
      <c r="G143" s="13">
        <v>27</v>
      </c>
      <c r="H143" s="13">
        <v>10</v>
      </c>
      <c r="I143" s="13">
        <v>-4</v>
      </c>
      <c r="J143" s="13">
        <v>26</v>
      </c>
      <c r="K143" s="13">
        <v>4</v>
      </c>
      <c r="L143" s="13">
        <v>1997</v>
      </c>
      <c r="M143" s="13"/>
      <c r="N143" s="13">
        <v>70</v>
      </c>
      <c r="O143" s="13">
        <v>192</v>
      </c>
      <c r="P143" s="13" t="s">
        <v>45</v>
      </c>
      <c r="Q143" s="13" t="s">
        <v>400</v>
      </c>
      <c r="R143" s="13">
        <v>0</v>
      </c>
      <c r="S143" s="13">
        <v>0</v>
      </c>
      <c r="T143" s="30">
        <f t="shared" si="14"/>
        <v>0.21</v>
      </c>
      <c r="U143" s="30">
        <f t="shared" si="15"/>
        <v>0.3</v>
      </c>
      <c r="V143" s="30">
        <f t="shared" si="16"/>
        <v>0.19</v>
      </c>
      <c r="W143" s="30">
        <f t="shared" si="17"/>
        <v>0.21</v>
      </c>
      <c r="X143" s="30">
        <f>VLOOKUP(N143,[1]PlayerC!$A$3:$B$30,2,FALSE)</f>
        <v>69</v>
      </c>
      <c r="Y143" s="30">
        <f>VLOOKUP(O143,[1]PlayerC!$C$3:$D$133,2,FALSE)</f>
        <v>64</v>
      </c>
      <c r="Z143" s="30">
        <f>VLOOKUP(R143,[2]PCharts!$R$3:$S$2003,2,FALSE)</f>
        <v>0</v>
      </c>
      <c r="AA143" s="30">
        <f>VLOOKUP(A143,PCharts!$T$3:$U$25,2,FALSE)</f>
        <v>1.05</v>
      </c>
      <c r="AB143" s="30">
        <f>ROUND((PFormulas!$F$2*AF143)+(PFormulas!$F$3*(120-AD143)),0)</f>
        <v>48</v>
      </c>
      <c r="AC143" s="30">
        <f>ROUND((PFormulas!$F$7*AF143)+(PFormulas!$F$9*AB143)+(PFormulas!$F$8*AD143),0)</f>
        <v>43</v>
      </c>
      <c r="AD143" s="30">
        <f>VLOOKUP(V143,PCharts!$I$3:$J$651,2,FALSE)</f>
        <v>93</v>
      </c>
      <c r="AE143" s="30">
        <f>ROUND((PFormulas!$B$29*AK143)+(PFormulas!$B$30*AI143)+(PFormulas!$B$31*AL143)+(PFormulas!$B$32*AF143)+PFormulas!$B$33,0)</f>
        <v>77</v>
      </c>
      <c r="AF143" s="30">
        <f t="shared" si="18"/>
        <v>67</v>
      </c>
      <c r="AG143" s="30">
        <f>ROUND((AK143*PFormulas!$F$40)+(AL143*PFormulas!$F$41)+(AH143*PFormulas!$F$42),0)</f>
        <v>74</v>
      </c>
      <c r="AH143" s="30">
        <f>VLOOKUP(D143,PCharts!$G$3:$H$83,2,FALSE)</f>
        <v>93</v>
      </c>
      <c r="AI143" s="30">
        <f>ROUND((AK143*PFormulas!$F$18)+(AL143*PFormulas!$F$17),0)</f>
        <v>60</v>
      </c>
      <c r="AJ143" s="30">
        <f>IF(C143&gt;7,25,IF(C143=1,IF(ROUND((PFormulas!$F$35*AK143)+(PFormulas!$F$36*AF143),0)&lt;50,50,ROUND((PFormulas!$F$35*AK143)+(PFormulas!$F$36*AF143),0)),ROUND((PFormulas!$F$35*AK143)+(PFormulas!$F$36*AF143),0)))</f>
        <v>61</v>
      </c>
      <c r="AK143" s="30">
        <f>ROUND(IF(C143&gt;7,ROUND(VLOOKUP(U143,PCharts!$K$3:$L$153,2,FALSE)*AA143,0)*PFormulas!$B$8,ROUND(VLOOKUP(U143,PCharts!$K$3:$L$153,2,FALSE)*AA143,0)),0)</f>
        <v>59</v>
      </c>
      <c r="AL143" s="30">
        <f>ROUND(IF(C143&gt;7,ROUND(VLOOKUP(T143,PCharts!$M$3:$N$133,2,FALSE)*AA143,0)*PFormulas!$B$9,ROUND(VLOOKUP(T143,PCharts!$M$3:$N$133,2,FALSE)*AA143,0)),0)</f>
        <v>50</v>
      </c>
      <c r="AM143" s="30">
        <f>ROUND(IF(C143&gt;7,ROUND((PFormulas!$F$30*Z143)+(PFormulas!$F$31*AB143)+(PFormulas!$F$32*AI143),0)*PFormulas!$B$13,ROUND((PFormulas!$F$30*Z143)+(PFormulas!$F$31*AB143)+(PFormulas!$F$32*AI143),0)+PFormulas!$B$14),0)</f>
        <v>48</v>
      </c>
      <c r="AN143" s="30">
        <f>ROUND((PFormulas!$F$46*AL143),0)</f>
        <v>53</v>
      </c>
      <c r="AO143" s="30">
        <f>VLOOKUP(2016-L143,PCharts!$O$3:$P$32,2,FALSE)</f>
        <v>46</v>
      </c>
      <c r="AP143" s="30">
        <f t="shared" si="19"/>
        <v>46</v>
      </c>
      <c r="AQ143" s="30">
        <f t="shared" si="20"/>
        <v>56</v>
      </c>
    </row>
    <row r="144" spans="1:43" x14ac:dyDescent="0.25">
      <c r="A144" s="13" t="s">
        <v>47</v>
      </c>
      <c r="B144" s="13" t="s">
        <v>401</v>
      </c>
      <c r="C144" s="13">
        <v>6</v>
      </c>
      <c r="D144" s="13">
        <v>53</v>
      </c>
      <c r="E144" s="13">
        <v>11</v>
      </c>
      <c r="F144" s="13">
        <v>5</v>
      </c>
      <c r="G144" s="13">
        <v>16</v>
      </c>
      <c r="H144" s="13">
        <v>6</v>
      </c>
      <c r="I144" s="13">
        <v>-5</v>
      </c>
      <c r="J144" s="13">
        <v>31</v>
      </c>
      <c r="K144" s="13">
        <v>5</v>
      </c>
      <c r="L144" s="13">
        <v>1994</v>
      </c>
      <c r="M144" s="13"/>
      <c r="N144" s="13">
        <v>74</v>
      </c>
      <c r="O144" s="13">
        <v>192</v>
      </c>
      <c r="P144" s="13" t="s">
        <v>49</v>
      </c>
      <c r="Q144" s="13" t="s">
        <v>402</v>
      </c>
      <c r="R144" s="13">
        <v>0</v>
      </c>
      <c r="S144" s="13">
        <v>0</v>
      </c>
      <c r="T144" s="30">
        <f t="shared" si="14"/>
        <v>0.21</v>
      </c>
      <c r="U144" s="30">
        <f t="shared" si="15"/>
        <v>0.09</v>
      </c>
      <c r="V144" s="30">
        <f t="shared" si="16"/>
        <v>0.11</v>
      </c>
      <c r="W144" s="30">
        <f t="shared" si="17"/>
        <v>0.21</v>
      </c>
      <c r="X144" s="30">
        <f>VLOOKUP(N144,[1]PlayerC!$A$3:$B$30,2,FALSE)</f>
        <v>77</v>
      </c>
      <c r="Y144" s="30">
        <f>VLOOKUP(O144,[1]PlayerC!$C$3:$D$133,2,FALSE)</f>
        <v>64</v>
      </c>
      <c r="Z144" s="30">
        <f>VLOOKUP(R144,[2]PCharts!$R$3:$S$2003,2,FALSE)</f>
        <v>0</v>
      </c>
      <c r="AA144" s="30">
        <f>VLOOKUP(A144,PCharts!$T$3:$U$25,2,FALSE)</f>
        <v>1.07</v>
      </c>
      <c r="AB144" s="30">
        <f>ROUND((PFormulas!$F$2*AF144)+(PFormulas!$F$3*(120-AD144)),0)</f>
        <v>50</v>
      </c>
      <c r="AC144" s="30">
        <f>ROUND((PFormulas!$F$7*AF144)+(PFormulas!$F$9*AB144)+(PFormulas!$F$8*AD144),0)</f>
        <v>46</v>
      </c>
      <c r="AD144" s="30">
        <f>VLOOKUP(V144,PCharts!$I$3:$J$651,2,FALSE)</f>
        <v>96</v>
      </c>
      <c r="AE144" s="30">
        <f>ROUND((PFormulas!$B$29*AK144)+(PFormulas!$B$30*AI144)+(PFormulas!$B$31*AL144)+(PFormulas!$B$32*AF144)+PFormulas!$B$33,0)</f>
        <v>73</v>
      </c>
      <c r="AF144" s="30">
        <f t="shared" si="18"/>
        <v>71</v>
      </c>
      <c r="AG144" s="30">
        <f>ROUND((AK144*PFormulas!$F$40)+(AL144*PFormulas!$F$41)+(AH144*PFormulas!$F$42),0)</f>
        <v>69</v>
      </c>
      <c r="AH144" s="30">
        <f>VLOOKUP(D144,PCharts!$G$3:$H$83,2,FALSE)</f>
        <v>93</v>
      </c>
      <c r="AI144" s="30">
        <f>ROUND((AK144*PFormulas!$F$18)+(AL144*PFormulas!$F$17),0)</f>
        <v>48</v>
      </c>
      <c r="AJ144" s="30">
        <f>IF(C144&gt;7,25,IF(C144=1,IF(ROUND((PFormulas!$F$35*AK144)+(PFormulas!$F$36*AF144),0)&lt;50,50,ROUND((PFormulas!$F$35*AK144)+(PFormulas!$F$36*AF144),0)),ROUND((PFormulas!$F$35*AK144)+(PFormulas!$F$36*AF144),0)))</f>
        <v>46</v>
      </c>
      <c r="AK144" s="30">
        <f>ROUND(IF(C144&gt;7,ROUND(VLOOKUP(U144,PCharts!$K$3:$L$153,2,FALSE)*AA144,0)*PFormulas!$B$8,ROUND(VLOOKUP(U144,PCharts!$K$3:$L$153,2,FALSE)*AA144,0)),0)</f>
        <v>37</v>
      </c>
      <c r="AL144" s="30">
        <f>ROUND(IF(C144&gt;7,ROUND(VLOOKUP(T144,PCharts!$M$3:$N$133,2,FALSE)*AA144,0)*PFormulas!$B$9,ROUND(VLOOKUP(T144,PCharts!$M$3:$N$133,2,FALSE)*AA144,0)),0)</f>
        <v>51</v>
      </c>
      <c r="AM144" s="30">
        <f>ROUND(IF(C144&gt;7,ROUND((PFormulas!$F$30*Z144)+(PFormulas!$F$31*AB144)+(PFormulas!$F$32*AI144),0)*PFormulas!$B$13,ROUND((PFormulas!$F$30*Z144)+(PFormulas!$F$31*AB144)+(PFormulas!$F$32*AI144),0)+PFormulas!$B$14),0)</f>
        <v>45</v>
      </c>
      <c r="AN144" s="30">
        <f>ROUND((PFormulas!$F$46*AL144),0)</f>
        <v>54</v>
      </c>
      <c r="AO144" s="30">
        <f>VLOOKUP(2016-L144,PCharts!$O$3:$P$32,2,FALSE)</f>
        <v>58</v>
      </c>
      <c r="AP144" s="30">
        <f t="shared" si="19"/>
        <v>58</v>
      </c>
      <c r="AQ144" s="30">
        <f t="shared" si="20"/>
        <v>49</v>
      </c>
    </row>
    <row r="145" spans="1:43" x14ac:dyDescent="0.25">
      <c r="A145" s="13" t="s">
        <v>43</v>
      </c>
      <c r="B145" s="13" t="s">
        <v>403</v>
      </c>
      <c r="C145" s="13">
        <v>6</v>
      </c>
      <c r="D145" s="13">
        <v>57</v>
      </c>
      <c r="E145" s="13">
        <v>12</v>
      </c>
      <c r="F145" s="13">
        <v>13</v>
      </c>
      <c r="G145" s="13">
        <v>25</v>
      </c>
      <c r="H145" s="13">
        <v>24</v>
      </c>
      <c r="I145" s="13">
        <v>-10</v>
      </c>
      <c r="J145" s="13">
        <v>23</v>
      </c>
      <c r="K145" s="13">
        <v>7</v>
      </c>
      <c r="L145" s="13">
        <v>1993</v>
      </c>
      <c r="M145" s="13"/>
      <c r="N145" s="13">
        <v>69</v>
      </c>
      <c r="O145" s="13">
        <v>168</v>
      </c>
      <c r="P145" s="13" t="s">
        <v>45</v>
      </c>
      <c r="Q145" s="13" t="s">
        <v>404</v>
      </c>
      <c r="R145" s="13">
        <v>0</v>
      </c>
      <c r="S145" s="13">
        <v>0</v>
      </c>
      <c r="T145" s="30">
        <f t="shared" si="14"/>
        <v>0.21</v>
      </c>
      <c r="U145" s="30">
        <f t="shared" si="15"/>
        <v>0.23</v>
      </c>
      <c r="V145" s="30">
        <f t="shared" si="16"/>
        <v>0.42</v>
      </c>
      <c r="W145" s="30">
        <f t="shared" si="17"/>
        <v>0.21</v>
      </c>
      <c r="X145" s="30">
        <f>VLOOKUP(N145,[1]PlayerC!$A$3:$B$30,2,FALSE)</f>
        <v>67</v>
      </c>
      <c r="Y145" s="30">
        <f>VLOOKUP(O145,[1]PlayerC!$C$3:$D$133,2,FALSE)</f>
        <v>49</v>
      </c>
      <c r="Z145" s="30">
        <f>VLOOKUP(R145,[2]PCharts!$R$3:$S$2003,2,FALSE)</f>
        <v>0</v>
      </c>
      <c r="AA145" s="30">
        <f>VLOOKUP(A145,PCharts!$T$3:$U$25,2,FALSE)</f>
        <v>1.05</v>
      </c>
      <c r="AB145" s="30">
        <f>ROUND((PFormulas!$F$2*AF145)+(PFormulas!$F$3*(120-AD145)),0)</f>
        <v>45</v>
      </c>
      <c r="AC145" s="30">
        <f>ROUND((PFormulas!$F$7*AF145)+(PFormulas!$F$9*AB145)+(PFormulas!$F$8*AD145),0)</f>
        <v>37</v>
      </c>
      <c r="AD145" s="30">
        <f>VLOOKUP(V145,PCharts!$I$3:$J$651,2,FALSE)</f>
        <v>87</v>
      </c>
      <c r="AE145" s="30">
        <f>ROUND((PFormulas!$B$29*AK145)+(PFormulas!$B$30*AI145)+(PFormulas!$B$31*AL145)+(PFormulas!$B$32*AF145)+PFormulas!$B$33,0)</f>
        <v>79</v>
      </c>
      <c r="AF145" s="30">
        <f t="shared" si="18"/>
        <v>58</v>
      </c>
      <c r="AG145" s="30">
        <f>ROUND((AK145*PFormulas!$F$40)+(AL145*PFormulas!$F$41)+(AH145*PFormulas!$F$42),0)</f>
        <v>75</v>
      </c>
      <c r="AH145" s="30">
        <f>VLOOKUP(D145,PCharts!$G$3:$H$83,2,FALSE)</f>
        <v>95</v>
      </c>
      <c r="AI145" s="30">
        <f>ROUND((AK145*PFormulas!$F$18)+(AL145*PFormulas!$F$17),0)</f>
        <v>59</v>
      </c>
      <c r="AJ145" s="30">
        <f>IF(C145&gt;7,25,IF(C145=1,IF(ROUND((PFormulas!$F$35*AK145)+(PFormulas!$F$36*AF145),0)&lt;50,50,ROUND((PFormulas!$F$35*AK145)+(PFormulas!$F$36*AF145),0)),ROUND((PFormulas!$F$35*AK145)+(PFormulas!$F$36*AF145),0)))</f>
        <v>58</v>
      </c>
      <c r="AK145" s="30">
        <f>ROUND(IF(C145&gt;7,ROUND(VLOOKUP(U145,PCharts!$K$3:$L$153,2,FALSE)*AA145,0)*PFormulas!$B$8,ROUND(VLOOKUP(U145,PCharts!$K$3:$L$153,2,FALSE)*AA145,0)),0)</f>
        <v>58</v>
      </c>
      <c r="AL145" s="30">
        <f>ROUND(IF(C145&gt;7,ROUND(VLOOKUP(T145,PCharts!$M$3:$N$133,2,FALSE)*AA145,0)*PFormulas!$B$9,ROUND(VLOOKUP(T145,PCharts!$M$3:$N$133,2,FALSE)*AA145,0)),0)</f>
        <v>50</v>
      </c>
      <c r="AM145" s="30">
        <f>ROUND(IF(C145&gt;7,ROUND((PFormulas!$F$30*Z145)+(PFormulas!$F$31*AB145)+(PFormulas!$F$32*AI145),0)*PFormulas!$B$13,ROUND((PFormulas!$F$30*Z145)+(PFormulas!$F$31*AB145)+(PFormulas!$F$32*AI145),0)+PFormulas!$B$14),0)</f>
        <v>46</v>
      </c>
      <c r="AN145" s="30">
        <f>ROUND((PFormulas!$F$46*AL145),0)</f>
        <v>53</v>
      </c>
      <c r="AO145" s="30">
        <f>VLOOKUP(2016-L145,PCharts!$O$3:$P$32,2,FALSE)</f>
        <v>60</v>
      </c>
      <c r="AP145" s="30">
        <f t="shared" si="19"/>
        <v>60</v>
      </c>
      <c r="AQ145" s="30">
        <f t="shared" si="20"/>
        <v>55</v>
      </c>
    </row>
    <row r="146" spans="1:43" x14ac:dyDescent="0.25">
      <c r="A146" s="13" t="s">
        <v>43</v>
      </c>
      <c r="B146" s="13" t="s">
        <v>405</v>
      </c>
      <c r="C146" s="13">
        <v>1</v>
      </c>
      <c r="D146" s="13">
        <v>60</v>
      </c>
      <c r="E146" s="13">
        <v>12</v>
      </c>
      <c r="F146" s="13">
        <v>6</v>
      </c>
      <c r="G146" s="13">
        <v>18</v>
      </c>
      <c r="H146" s="13">
        <v>34</v>
      </c>
      <c r="I146" s="13">
        <v>-4</v>
      </c>
      <c r="J146" s="13">
        <v>5</v>
      </c>
      <c r="K146" s="13">
        <v>3</v>
      </c>
      <c r="L146" s="13">
        <v>1994</v>
      </c>
      <c r="M146" s="13"/>
      <c r="N146" s="13">
        <v>72</v>
      </c>
      <c r="O146" s="13">
        <v>187</v>
      </c>
      <c r="P146" s="13" t="s">
        <v>45</v>
      </c>
      <c r="Q146" s="13" t="s">
        <v>406</v>
      </c>
      <c r="R146" s="13">
        <v>0</v>
      </c>
      <c r="S146" s="13">
        <v>0</v>
      </c>
      <c r="T146" s="30">
        <f t="shared" si="14"/>
        <v>0.2</v>
      </c>
      <c r="U146" s="30">
        <f t="shared" si="15"/>
        <v>0.1</v>
      </c>
      <c r="V146" s="30">
        <f t="shared" si="16"/>
        <v>0.56999999999999995</v>
      </c>
      <c r="W146" s="30">
        <f t="shared" si="17"/>
        <v>0.2</v>
      </c>
      <c r="X146" s="30">
        <f>VLOOKUP(N146,[1]PlayerC!$A$3:$B$30,2,FALSE)</f>
        <v>73</v>
      </c>
      <c r="Y146" s="30">
        <f>VLOOKUP(O146,[1]PlayerC!$C$3:$D$133,2,FALSE)</f>
        <v>61</v>
      </c>
      <c r="Z146" s="30">
        <f>VLOOKUP(R146,[2]PCharts!$R$3:$S$2003,2,FALSE)</f>
        <v>0</v>
      </c>
      <c r="AA146" s="30">
        <f>VLOOKUP(A146,PCharts!$T$3:$U$25,2,FALSE)</f>
        <v>1.05</v>
      </c>
      <c r="AB146" s="30">
        <f>ROUND((PFormulas!$F$2*AF146)+(PFormulas!$F$3*(120-AD146)),0)</f>
        <v>51</v>
      </c>
      <c r="AC146" s="30">
        <f>ROUND((PFormulas!$F$7*AF146)+(PFormulas!$F$9*AB146)+(PFormulas!$F$8*AD146),0)</f>
        <v>46</v>
      </c>
      <c r="AD146" s="30">
        <f>VLOOKUP(V146,PCharts!$I$3:$J$651,2,FALSE)</f>
        <v>83</v>
      </c>
      <c r="AE146" s="30">
        <f>ROUND((PFormulas!$B$29*AK146)+(PFormulas!$B$30*AI146)+(PFormulas!$B$31*AL146)+(PFormulas!$B$32*AF146)+PFormulas!$B$33,0)</f>
        <v>76</v>
      </c>
      <c r="AF146" s="30">
        <f t="shared" si="18"/>
        <v>67</v>
      </c>
      <c r="AG146" s="30">
        <f>ROUND((AK146*PFormulas!$F$40)+(AL146*PFormulas!$F$41)+(AH146*PFormulas!$F$42),0)</f>
        <v>73</v>
      </c>
      <c r="AH146" s="30">
        <f>VLOOKUP(D146,PCharts!$G$3:$H$83,2,FALSE)</f>
        <v>95</v>
      </c>
      <c r="AI146" s="30">
        <f>ROUND((AK146*PFormulas!$F$18)+(AL146*PFormulas!$F$17),0)</f>
        <v>57</v>
      </c>
      <c r="AJ146" s="30">
        <f>IF(C146&gt;7,25,IF(C146=1,IF(ROUND((PFormulas!$F$35*AK146)+(PFormulas!$F$36*AF146),0)&lt;50,50,ROUND((PFormulas!$F$35*AK146)+(PFormulas!$F$36*AF146),0)),ROUND((PFormulas!$F$35*AK146)+(PFormulas!$F$36*AF146),0)))</f>
        <v>57</v>
      </c>
      <c r="AK146" s="30">
        <f>ROUND(IF(C146&gt;7,ROUND(VLOOKUP(U146,PCharts!$K$3:$L$153,2,FALSE)*AA146,0)*PFormulas!$B$8,ROUND(VLOOKUP(U146,PCharts!$K$3:$L$153,2,FALSE)*AA146,0)),0)</f>
        <v>53</v>
      </c>
      <c r="AL146" s="30">
        <f>ROUND(IF(C146&gt;7,ROUND(VLOOKUP(T146,PCharts!$M$3:$N$133,2,FALSE)*AA146,0)*PFormulas!$B$9,ROUND(VLOOKUP(T146,PCharts!$M$3:$N$133,2,FALSE)*AA146,0)),0)</f>
        <v>50</v>
      </c>
      <c r="AM146" s="30">
        <f>ROUND(IF(C146&gt;7,ROUND((PFormulas!$F$30*Z146)+(PFormulas!$F$31*AB146)+(PFormulas!$F$32*AI146),0)*PFormulas!$B$13,ROUND((PFormulas!$F$30*Z146)+(PFormulas!$F$31*AB146)+(PFormulas!$F$32*AI146),0)+PFormulas!$B$14),0)</f>
        <v>49</v>
      </c>
      <c r="AN146" s="30">
        <f>ROUND((PFormulas!$F$46*AL146),0)</f>
        <v>53</v>
      </c>
      <c r="AO146" s="30">
        <f>VLOOKUP(2016-L146,PCharts!$O$3:$P$32,2,FALSE)</f>
        <v>58</v>
      </c>
      <c r="AP146" s="30">
        <f t="shared" si="19"/>
        <v>58</v>
      </c>
      <c r="AQ146" s="30">
        <f t="shared" si="20"/>
        <v>55</v>
      </c>
    </row>
    <row r="147" spans="1:43" x14ac:dyDescent="0.25">
      <c r="A147" s="13" t="s">
        <v>55</v>
      </c>
      <c r="B147" s="13" t="s">
        <v>407</v>
      </c>
      <c r="C147" s="13">
        <v>1</v>
      </c>
      <c r="D147" s="13">
        <v>69</v>
      </c>
      <c r="E147" s="13">
        <v>24</v>
      </c>
      <c r="F147" s="13">
        <v>33</v>
      </c>
      <c r="G147" s="13">
        <f>E147+F147</f>
        <v>57</v>
      </c>
      <c r="H147" s="13">
        <v>51</v>
      </c>
      <c r="I147" s="13"/>
      <c r="J147" s="13"/>
      <c r="K147" s="13"/>
      <c r="L147" s="13">
        <v>1997</v>
      </c>
      <c r="M147" s="13">
        <v>8</v>
      </c>
      <c r="N147" s="13">
        <v>73</v>
      </c>
      <c r="O147" s="13">
        <v>183</v>
      </c>
      <c r="P147" s="13" t="s">
        <v>408</v>
      </c>
      <c r="Q147" s="13" t="s">
        <v>409</v>
      </c>
      <c r="R147" s="13">
        <v>0</v>
      </c>
      <c r="S147" s="13">
        <v>0</v>
      </c>
      <c r="T147" s="30">
        <f t="shared" si="14"/>
        <v>0.35</v>
      </c>
      <c r="U147" s="30">
        <f t="shared" si="15"/>
        <v>0.48</v>
      </c>
      <c r="V147" s="30">
        <f t="shared" si="16"/>
        <v>0.74</v>
      </c>
      <c r="W147" s="30">
        <f t="shared" si="17"/>
        <v>0.35</v>
      </c>
      <c r="X147" s="30">
        <f>VLOOKUP(N147,[1]PlayerC!$A$3:$B$30,2,FALSE)</f>
        <v>75</v>
      </c>
      <c r="Y147" s="30">
        <f>VLOOKUP(O147,[1]PlayerC!$C$3:$D$133,2,FALSE)</f>
        <v>58</v>
      </c>
      <c r="Z147" s="30">
        <f>VLOOKUP(R147,[2]PCharts!$R$3:$S$2003,2,FALSE)</f>
        <v>0</v>
      </c>
      <c r="AA147" s="30">
        <f>VLOOKUP(A147,PCharts!$T$3:$U$25,2,FALSE)</f>
        <v>0.9</v>
      </c>
      <c r="AB147" s="30">
        <f>ROUND((PFormulas!$F$2*AF147)+(PFormulas!$F$3*(120-AD147)),0)</f>
        <v>53</v>
      </c>
      <c r="AC147" s="30">
        <f>ROUND((PFormulas!$F$7*AF147)+(PFormulas!$F$9*AB147)+(PFormulas!$F$8*AD147),0)</f>
        <v>47</v>
      </c>
      <c r="AD147" s="30">
        <f>VLOOKUP(V147,PCharts!$I$3:$J$651,2,FALSE)</f>
        <v>79</v>
      </c>
      <c r="AE147" s="30">
        <f>ROUND((PFormulas!$B$29*AK147)+(PFormulas!$B$30*AI147)+(PFormulas!$B$31*AL147)+(PFormulas!$B$32*AF147)+PFormulas!$B$33,0)</f>
        <v>77</v>
      </c>
      <c r="AF147" s="30">
        <f t="shared" si="18"/>
        <v>67</v>
      </c>
      <c r="AG147" s="30">
        <f>ROUND((AK147*PFormulas!$F$40)+(AL147*PFormulas!$F$41)+(AH147*PFormulas!$F$42),0)</f>
        <v>74</v>
      </c>
      <c r="AH147" s="30">
        <f>VLOOKUP(D147,PCharts!$G$3:$H$83,2,FALSE)</f>
        <v>95</v>
      </c>
      <c r="AI147" s="30">
        <f>ROUND((AK147*PFormulas!$F$18)+(AL147*PFormulas!$F$17),0)</f>
        <v>58</v>
      </c>
      <c r="AJ147" s="30">
        <f>IF(C147&gt;7,25,IF(C147=1,IF(ROUND((PFormulas!$F$35*AK147)+(PFormulas!$F$36*AF147),0)&lt;50,50,ROUND((PFormulas!$F$35*AK147)+(PFormulas!$F$36*AF147),0)),ROUND((PFormulas!$F$35*AK147)+(PFormulas!$F$36*AF147),0)))</f>
        <v>57</v>
      </c>
      <c r="AK147" s="30">
        <f>ROUND(IF(C147&gt;7,ROUND(VLOOKUP(U147,PCharts!$K$3:$L$153,2,FALSE)*AA147,0)*PFormulas!$B$8,ROUND(VLOOKUP(U147,PCharts!$K$3:$L$153,2,FALSE)*AA147,0)),0)</f>
        <v>54</v>
      </c>
      <c r="AL147" s="30">
        <f>ROUND(IF(C147&gt;7,ROUND(VLOOKUP(T147,PCharts!$M$3:$N$133,2,FALSE)*AA147,0)*PFormulas!$B$9,ROUND(VLOOKUP(T147,PCharts!$M$3:$N$133,2,FALSE)*AA147,0)),0)</f>
        <v>52</v>
      </c>
      <c r="AM147" s="30">
        <f>ROUND(IF(C147&gt;7,ROUND((PFormulas!$F$30*Z147)+(PFormulas!$F$31*AB147)+(PFormulas!$F$32*AI147),0)*PFormulas!$B$13,ROUND((PFormulas!$F$30*Z147)+(PFormulas!$F$31*AB147)+(PFormulas!$F$32*AI147),0)+PFormulas!$B$14),0)</f>
        <v>50</v>
      </c>
      <c r="AN147" s="30">
        <f>ROUND((PFormulas!$F$46*AL147),0)</f>
        <v>55</v>
      </c>
      <c r="AO147" s="30">
        <f>VLOOKUP(2016-L147,PCharts!$O$3:$P$32,2,FALSE)</f>
        <v>46</v>
      </c>
      <c r="AP147" s="30">
        <f t="shared" si="19"/>
        <v>46</v>
      </c>
      <c r="AQ147" s="30">
        <f t="shared" si="20"/>
        <v>56</v>
      </c>
    </row>
    <row r="148" spans="1:43" x14ac:dyDescent="0.25">
      <c r="A148" s="13" t="s">
        <v>167</v>
      </c>
      <c r="B148" s="13" t="s">
        <v>213</v>
      </c>
      <c r="C148" s="13">
        <v>1</v>
      </c>
      <c r="D148" s="13">
        <v>41</v>
      </c>
      <c r="E148" s="48">
        <f>ROUND(G148*0.33,0)</f>
        <v>16</v>
      </c>
      <c r="F148" s="48">
        <f>G148-E148</f>
        <v>32</v>
      </c>
      <c r="G148" s="13">
        <v>48</v>
      </c>
      <c r="H148" s="48">
        <v>20</v>
      </c>
      <c r="I148" s="13"/>
      <c r="J148" s="13"/>
      <c r="K148" s="13"/>
      <c r="L148" s="13">
        <v>1995</v>
      </c>
      <c r="M148" s="13">
        <v>7.5</v>
      </c>
      <c r="N148" s="13">
        <v>73</v>
      </c>
      <c r="O148" s="13">
        <v>185</v>
      </c>
      <c r="P148" s="13" t="s">
        <v>410</v>
      </c>
      <c r="Q148" s="13" t="s">
        <v>214</v>
      </c>
      <c r="R148" s="13">
        <v>0</v>
      </c>
      <c r="S148" s="13">
        <v>0</v>
      </c>
      <c r="T148" s="30">
        <f t="shared" si="14"/>
        <v>0.39</v>
      </c>
      <c r="U148" s="30">
        <f t="shared" si="15"/>
        <v>0.78</v>
      </c>
      <c r="V148" s="30">
        <f t="shared" si="16"/>
        <v>0.49</v>
      </c>
      <c r="W148" s="30">
        <f t="shared" si="17"/>
        <v>0.39</v>
      </c>
      <c r="X148" s="30">
        <f>VLOOKUP(N148,[1]PlayerC!$A$3:$B$30,2,FALSE)</f>
        <v>75</v>
      </c>
      <c r="Y148" s="30">
        <f>VLOOKUP(O148,[1]PlayerC!$C$3:$D$133,2,FALSE)</f>
        <v>61</v>
      </c>
      <c r="Z148" s="30">
        <f>VLOOKUP(R148,[2]PCharts!$R$3:$S$2003,2,FALSE)</f>
        <v>0</v>
      </c>
      <c r="AA148" s="30">
        <f>VLOOKUP(A148,PCharts!$T$3:$U$25,2,FALSE)</f>
        <v>0.87</v>
      </c>
      <c r="AB148" s="30">
        <f>ROUND((PFormulas!$F$2*AF148)+(PFormulas!$F$3*(120-AD148)),0)</f>
        <v>51</v>
      </c>
      <c r="AC148" s="30">
        <f>ROUND((PFormulas!$F$7*AF148)+(PFormulas!$F$9*AB148)+(PFormulas!$F$8*AD148),0)</f>
        <v>46</v>
      </c>
      <c r="AD148" s="30">
        <f>VLOOKUP(V148,PCharts!$I$3:$J$651,2,FALSE)</f>
        <v>85</v>
      </c>
      <c r="AE148" s="30">
        <f>ROUND((PFormulas!$B$29*AK148)+(PFormulas!$B$30*AI148)+(PFormulas!$B$31*AL148)+(PFormulas!$B$32*AF148)+PFormulas!$B$33,0)</f>
        <v>78</v>
      </c>
      <c r="AF148" s="30">
        <f t="shared" si="18"/>
        <v>68</v>
      </c>
      <c r="AG148" s="30">
        <f>ROUND((AK148*PFormulas!$F$40)+(AL148*PFormulas!$F$41)+(AH148*PFormulas!$F$42),0)</f>
        <v>70</v>
      </c>
      <c r="AH148" s="30">
        <f>VLOOKUP(D148,PCharts!$G$3:$H$83,2,FALSE)</f>
        <v>81</v>
      </c>
      <c r="AI148" s="30">
        <f>ROUND((AK148*PFormulas!$F$18)+(AL148*PFormulas!$F$17),0)</f>
        <v>65</v>
      </c>
      <c r="AJ148" s="30">
        <f>IF(C148&gt;7,25,IF(C148=1,IF(ROUND((PFormulas!$F$35*AK148)+(PFormulas!$F$36*AF148),0)&lt;50,50,ROUND((PFormulas!$F$35*AK148)+(PFormulas!$F$36*AF148),0)),ROUND((PFormulas!$F$35*AK148)+(PFormulas!$F$36*AF148),0)))</f>
        <v>65</v>
      </c>
      <c r="AK148" s="30">
        <f>ROUND(IF(C148&gt;7,ROUND(VLOOKUP(U148,PCharts!$K$3:$L$153,2,FALSE)*AA148,0)*PFormulas!$B$8,ROUND(VLOOKUP(U148,PCharts!$K$3:$L$153,2,FALSE)*AA148,0)),0)</f>
        <v>64</v>
      </c>
      <c r="AL148" s="30">
        <f>ROUND(IF(C148&gt;7,ROUND(VLOOKUP(T148,PCharts!$M$3:$N$133,2,FALSE)*AA148,0)*PFormulas!$B$9,ROUND(VLOOKUP(T148,PCharts!$M$3:$N$133,2,FALSE)*AA148,0)),0)</f>
        <v>54</v>
      </c>
      <c r="AM148" s="30">
        <f>ROUND(IF(C148&gt;7,ROUND((PFormulas!$F$30*Z148)+(PFormulas!$F$31*AB148)+(PFormulas!$F$32*AI148),0)*PFormulas!$B$13,ROUND((PFormulas!$F$30*Z148)+(PFormulas!$F$31*AB148)+(PFormulas!$F$32*AI148),0)+PFormulas!$B$14),0)</f>
        <v>51</v>
      </c>
      <c r="AN148" s="30">
        <f>ROUND((PFormulas!$F$46*AL148),0)</f>
        <v>57</v>
      </c>
      <c r="AO148" s="30">
        <f>VLOOKUP(2016-L148,PCharts!$O$3:$P$32,2,FALSE)</f>
        <v>54</v>
      </c>
      <c r="AP148" s="30">
        <f t="shared" si="19"/>
        <v>54</v>
      </c>
      <c r="AQ148" s="30">
        <f t="shared" si="20"/>
        <v>60</v>
      </c>
    </row>
    <row r="149" spans="1:43" x14ac:dyDescent="0.25">
      <c r="A149" s="48" t="s">
        <v>139</v>
      </c>
      <c r="B149" s="13" t="s">
        <v>411</v>
      </c>
      <c r="C149" s="13">
        <v>6</v>
      </c>
      <c r="D149" s="13">
        <v>38</v>
      </c>
      <c r="E149" s="13">
        <v>15</v>
      </c>
      <c r="F149" s="13">
        <v>13</v>
      </c>
      <c r="G149" s="13">
        <f>E149+F149</f>
        <v>28</v>
      </c>
      <c r="H149" s="13">
        <v>35</v>
      </c>
      <c r="I149" s="13"/>
      <c r="J149" s="13"/>
      <c r="K149" s="13"/>
      <c r="L149" s="13">
        <v>1991</v>
      </c>
      <c r="M149" s="13">
        <v>6.5</v>
      </c>
      <c r="N149" s="13">
        <v>72</v>
      </c>
      <c r="O149" s="13">
        <v>181</v>
      </c>
      <c r="P149" s="13" t="s">
        <v>412</v>
      </c>
      <c r="Q149" s="13" t="s">
        <v>413</v>
      </c>
      <c r="R149" s="13">
        <v>0</v>
      </c>
      <c r="S149" s="13">
        <v>0</v>
      </c>
      <c r="T149" s="30">
        <f t="shared" si="14"/>
        <v>0.39</v>
      </c>
      <c r="U149" s="30">
        <f t="shared" si="15"/>
        <v>0.34</v>
      </c>
      <c r="V149" s="30">
        <f t="shared" si="16"/>
        <v>0.92</v>
      </c>
      <c r="W149" s="30">
        <f t="shared" si="17"/>
        <v>0.39</v>
      </c>
      <c r="X149" s="30">
        <f>VLOOKUP(N149,[1]PlayerC!$A$3:$B$30,2,FALSE)</f>
        <v>73</v>
      </c>
      <c r="Y149" s="30">
        <f>VLOOKUP(O149,[1]PlayerC!$C$3:$D$133,2,FALSE)</f>
        <v>58</v>
      </c>
      <c r="Z149" s="30">
        <f>VLOOKUP(R149,[2]PCharts!$R$3:$S$2003,2,FALSE)</f>
        <v>0</v>
      </c>
      <c r="AA149" s="30">
        <f>VLOOKUP(A149,PCharts!$T$3:$U$25,2,FALSE)</f>
        <v>0.87</v>
      </c>
      <c r="AB149" s="30">
        <f>ROUND((PFormulas!$F$2*AF149)+(PFormulas!$F$3*(120-AD149)),0)</f>
        <v>53</v>
      </c>
      <c r="AC149" s="30">
        <f>ROUND((PFormulas!$F$7*AF149)+(PFormulas!$F$9*AB149)+(PFormulas!$F$8*AD149),0)</f>
        <v>47</v>
      </c>
      <c r="AD149" s="30">
        <f>VLOOKUP(V149,PCharts!$I$3:$J$651,2,FALSE)</f>
        <v>74</v>
      </c>
      <c r="AE149" s="30">
        <f>ROUND((PFormulas!$B$29*AK149)+(PFormulas!$B$30*AI149)+(PFormulas!$B$31*AL149)+(PFormulas!$B$32*AF149)+PFormulas!$B$33,0)</f>
        <v>77</v>
      </c>
      <c r="AF149" s="30">
        <f t="shared" si="18"/>
        <v>66</v>
      </c>
      <c r="AG149" s="30">
        <f>ROUND((AK149*PFormulas!$F$40)+(AL149*PFormulas!$F$41)+(AH149*PFormulas!$F$42),0)</f>
        <v>65</v>
      </c>
      <c r="AH149" s="30">
        <f>VLOOKUP(D149,PCharts!$G$3:$H$83,2,FALSE)</f>
        <v>78</v>
      </c>
      <c r="AI149" s="30">
        <f>ROUND((AK149*PFormulas!$F$18)+(AL149*PFormulas!$F$17),0)</f>
        <v>57</v>
      </c>
      <c r="AJ149" s="30">
        <f>IF(C149&gt;7,25,IF(C149=1,IF(ROUND((PFormulas!$F$35*AK149)+(PFormulas!$F$36*AF149),0)&lt;50,50,ROUND((PFormulas!$F$35*AK149)+(PFormulas!$F$36*AF149),0)),ROUND((PFormulas!$F$35*AK149)+(PFormulas!$F$36*AF149),0)))</f>
        <v>54</v>
      </c>
      <c r="AK149" s="30">
        <f>ROUND(IF(C149&gt;7,ROUND(VLOOKUP(U149,PCharts!$K$3:$L$153,2,FALSE)*AA149,0)*PFormulas!$B$8,ROUND(VLOOKUP(U149,PCharts!$K$3:$L$153,2,FALSE)*AA149,0)),0)</f>
        <v>50</v>
      </c>
      <c r="AL149" s="30">
        <f>ROUND(IF(C149&gt;7,ROUND(VLOOKUP(T149,PCharts!$M$3:$N$133,2,FALSE)*AA149,0)*PFormulas!$B$9,ROUND(VLOOKUP(T149,PCharts!$M$3:$N$133,2,FALSE)*AA149,0)),0)</f>
        <v>54</v>
      </c>
      <c r="AM149" s="30">
        <f>ROUND(IF(C149&gt;7,ROUND((PFormulas!$F$30*Z149)+(PFormulas!$F$31*AB149)+(PFormulas!$F$32*AI149),0)*PFormulas!$B$13,ROUND((PFormulas!$F$30*Z149)+(PFormulas!$F$31*AB149)+(PFormulas!$F$32*AI149),0)+PFormulas!$B$14),0)</f>
        <v>50</v>
      </c>
      <c r="AN149" s="30">
        <f>ROUND((PFormulas!$F$46*AL149),0)</f>
        <v>57</v>
      </c>
      <c r="AO149" s="30">
        <f>VLOOKUP(2016-L149,PCharts!$O$3:$P$32,2,FALSE)</f>
        <v>64</v>
      </c>
      <c r="AP149" s="30">
        <f t="shared" si="19"/>
        <v>64</v>
      </c>
      <c r="AQ149" s="30">
        <f t="shared" si="20"/>
        <v>55</v>
      </c>
    </row>
    <row r="150" spans="1:43" x14ac:dyDescent="0.25">
      <c r="A150" s="13" t="s">
        <v>95</v>
      </c>
      <c r="B150" s="13" t="s">
        <v>414</v>
      </c>
      <c r="C150" s="13">
        <v>6</v>
      </c>
      <c r="D150" s="13">
        <v>16</v>
      </c>
      <c r="E150" s="13">
        <v>2</v>
      </c>
      <c r="F150" s="13">
        <v>2</v>
      </c>
      <c r="G150" s="13">
        <v>4</v>
      </c>
      <c r="H150" s="13">
        <v>0</v>
      </c>
      <c r="I150" s="13">
        <v>0</v>
      </c>
      <c r="J150" s="13">
        <v>16</v>
      </c>
      <c r="K150" s="13">
        <v>12</v>
      </c>
      <c r="L150" s="13">
        <v>1997</v>
      </c>
      <c r="M150" s="13"/>
      <c r="N150" s="13">
        <v>73</v>
      </c>
      <c r="O150" s="13">
        <v>187</v>
      </c>
      <c r="P150" s="13" t="s">
        <v>229</v>
      </c>
      <c r="Q150" s="13" t="s">
        <v>415</v>
      </c>
      <c r="R150" s="13">
        <v>0</v>
      </c>
      <c r="S150" s="13">
        <v>0</v>
      </c>
      <c r="T150" s="30">
        <f t="shared" si="14"/>
        <v>0.13</v>
      </c>
      <c r="U150" s="30">
        <f t="shared" si="15"/>
        <v>0.13</v>
      </c>
      <c r="V150" s="30">
        <f t="shared" si="16"/>
        <v>0</v>
      </c>
      <c r="W150" s="30">
        <f t="shared" si="17"/>
        <v>0.13</v>
      </c>
      <c r="X150" s="30">
        <f>VLOOKUP(N150,[1]PlayerC!$A$3:$B$30,2,FALSE)</f>
        <v>75</v>
      </c>
      <c r="Y150" s="30">
        <f>VLOOKUP(O150,[1]PlayerC!$C$3:$D$133,2,FALSE)</f>
        <v>61</v>
      </c>
      <c r="Z150" s="30">
        <f>VLOOKUP(R150,[2]PCharts!$R$3:$S$2003,2,FALSE)</f>
        <v>0</v>
      </c>
      <c r="AA150" s="30">
        <f>VLOOKUP(A150,PCharts!$T$3:$U$25,2,FALSE)</f>
        <v>1.06</v>
      </c>
      <c r="AB150" s="30">
        <f>ROUND((PFormulas!$F$2*AF150)+(PFormulas!$F$3*(120-AD150)),0)</f>
        <v>47</v>
      </c>
      <c r="AC150" s="30">
        <f>ROUND((PFormulas!$F$7*AF150)+(PFormulas!$F$9*AB150)+(PFormulas!$F$8*AD150),0)</f>
        <v>42</v>
      </c>
      <c r="AD150" s="30">
        <f>VLOOKUP(V150,PCharts!$I$3:$J$651,2,FALSE)</f>
        <v>99</v>
      </c>
      <c r="AE150" s="30">
        <f>ROUND((PFormulas!$B$29*AK150)+(PFormulas!$B$30*AI150)+(PFormulas!$B$31*AL150)+(PFormulas!$B$32*AF150)+PFormulas!$B$33,0)</f>
        <v>76</v>
      </c>
      <c r="AF150" s="30">
        <f t="shared" si="18"/>
        <v>68</v>
      </c>
      <c r="AG150" s="30">
        <f>ROUND((AK150*PFormulas!$F$40)+(AL150*PFormulas!$F$41)+(AH150*PFormulas!$F$42),0)</f>
        <v>53</v>
      </c>
      <c r="AH150" s="30">
        <f>VLOOKUP(D150,PCharts!$G$3:$H$83,2,FALSE)</f>
        <v>56</v>
      </c>
      <c r="AI150" s="30">
        <f>ROUND((AK150*PFormulas!$F$18)+(AL150*PFormulas!$F$17),0)</f>
        <v>56</v>
      </c>
      <c r="AJ150" s="30">
        <f>IF(C150&gt;7,25,IF(C150=1,IF(ROUND((PFormulas!$F$35*AK150)+(PFormulas!$F$36*AF150),0)&lt;50,50,ROUND((PFormulas!$F$35*AK150)+(PFormulas!$F$36*AF150),0)),ROUND((PFormulas!$F$35*AK150)+(PFormulas!$F$36*AF150),0)))</f>
        <v>57</v>
      </c>
      <c r="AK150" s="30">
        <f>ROUND(IF(C150&gt;7,ROUND(VLOOKUP(U150,PCharts!$K$3:$L$153,2,FALSE)*AA150,0)*PFormulas!$B$8,ROUND(VLOOKUP(U150,PCharts!$K$3:$L$153,2,FALSE)*AA150,0)),0)</f>
        <v>53</v>
      </c>
      <c r="AL150" s="30">
        <f>ROUND(IF(C150&gt;7,ROUND(VLOOKUP(T150,PCharts!$M$3:$N$133,2,FALSE)*AA150,0)*PFormulas!$B$9,ROUND(VLOOKUP(T150,PCharts!$M$3:$N$133,2,FALSE)*AA150,0)),0)</f>
        <v>48</v>
      </c>
      <c r="AM150" s="30">
        <f>ROUND(IF(C150&gt;7,ROUND((PFormulas!$F$30*Z150)+(PFormulas!$F$31*AB150)+(PFormulas!$F$32*AI150),0)*PFormulas!$B$13,ROUND((PFormulas!$F$30*Z150)+(PFormulas!$F$31*AB150)+(PFormulas!$F$32*AI150),0)+PFormulas!$B$14),0)</f>
        <v>46</v>
      </c>
      <c r="AN150" s="30">
        <f>ROUND((PFormulas!$F$46*AL150),0)</f>
        <v>50</v>
      </c>
      <c r="AO150" s="30">
        <f>VLOOKUP(2016-L150,PCharts!$O$3:$P$32,2,FALSE)</f>
        <v>46</v>
      </c>
      <c r="AP150" s="30">
        <f t="shared" si="19"/>
        <v>46</v>
      </c>
      <c r="AQ150" s="30">
        <f t="shared" si="20"/>
        <v>53</v>
      </c>
    </row>
    <row r="151" spans="1:43" x14ac:dyDescent="0.25">
      <c r="A151" s="13" t="s">
        <v>95</v>
      </c>
      <c r="B151" s="13" t="s">
        <v>416</v>
      </c>
      <c r="C151" s="13">
        <v>4</v>
      </c>
      <c r="D151" s="13">
        <v>52</v>
      </c>
      <c r="E151" s="13">
        <v>6</v>
      </c>
      <c r="F151" s="13">
        <v>6</v>
      </c>
      <c r="G151" s="13">
        <v>12</v>
      </c>
      <c r="H151" s="13">
        <v>10</v>
      </c>
      <c r="I151" s="13">
        <v>-7</v>
      </c>
      <c r="J151" s="13">
        <v>25</v>
      </c>
      <c r="K151" s="13">
        <v>8</v>
      </c>
      <c r="L151" s="13">
        <v>1996</v>
      </c>
      <c r="M151" s="13"/>
      <c r="N151" s="13">
        <v>73</v>
      </c>
      <c r="O151" s="13">
        <v>190</v>
      </c>
      <c r="P151" s="13" t="s">
        <v>97</v>
      </c>
      <c r="Q151" s="13" t="s">
        <v>417</v>
      </c>
      <c r="R151" s="13">
        <v>0</v>
      </c>
      <c r="S151" s="13">
        <v>0</v>
      </c>
      <c r="T151" s="30">
        <f t="shared" si="14"/>
        <v>0.12</v>
      </c>
      <c r="U151" s="30">
        <f t="shared" si="15"/>
        <v>0.12</v>
      </c>
      <c r="V151" s="30">
        <f t="shared" si="16"/>
        <v>0.19</v>
      </c>
      <c r="W151" s="30">
        <f t="shared" si="17"/>
        <v>0.12</v>
      </c>
      <c r="X151" s="30">
        <f>VLOOKUP(N151,[1]PlayerC!$A$3:$B$30,2,FALSE)</f>
        <v>75</v>
      </c>
      <c r="Y151" s="30">
        <f>VLOOKUP(O151,[1]PlayerC!$C$3:$D$133,2,FALSE)</f>
        <v>64</v>
      </c>
      <c r="Z151" s="30">
        <f>VLOOKUP(R151,[2]PCharts!$R$3:$S$2003,2,FALSE)</f>
        <v>0</v>
      </c>
      <c r="AA151" s="30">
        <f>VLOOKUP(A151,PCharts!$T$3:$U$25,2,FALSE)</f>
        <v>1.06</v>
      </c>
      <c r="AB151" s="30">
        <f>ROUND((PFormulas!$F$2*AF151)+(PFormulas!$F$3*(120-AD151)),0)</f>
        <v>50</v>
      </c>
      <c r="AC151" s="30">
        <f>ROUND((PFormulas!$F$7*AF151)+(PFormulas!$F$9*AB151)+(PFormulas!$F$8*AD151),0)</f>
        <v>45</v>
      </c>
      <c r="AD151" s="30">
        <f>VLOOKUP(V151,PCharts!$I$3:$J$651,2,FALSE)</f>
        <v>93</v>
      </c>
      <c r="AE151" s="30">
        <f>ROUND((PFormulas!$B$29*AK151)+(PFormulas!$B$30*AI151)+(PFormulas!$B$31*AL151)+(PFormulas!$B$32*AF151)+PFormulas!$B$33,0)</f>
        <v>75</v>
      </c>
      <c r="AF151" s="30">
        <f t="shared" si="18"/>
        <v>70</v>
      </c>
      <c r="AG151" s="30">
        <f>ROUND((AK151*PFormulas!$F$40)+(AL151*PFormulas!$F$41)+(AH151*PFormulas!$F$42),0)</f>
        <v>71</v>
      </c>
      <c r="AH151" s="30">
        <f>VLOOKUP(D151,PCharts!$G$3:$H$83,2,FALSE)</f>
        <v>92</v>
      </c>
      <c r="AI151" s="30">
        <f>ROUND((AK151*PFormulas!$F$18)+(AL151*PFormulas!$F$17),0)</f>
        <v>56</v>
      </c>
      <c r="AJ151" s="30">
        <f>IF(C151&gt;7,25,IF(C151=1,IF(ROUND((PFormulas!$F$35*AK151)+(PFormulas!$F$36*AF151),0)&lt;50,50,ROUND((PFormulas!$F$35*AK151)+(PFormulas!$F$36*AF151),0)),ROUND((PFormulas!$F$35*AK151)+(PFormulas!$F$36*AF151),0)))</f>
        <v>57</v>
      </c>
      <c r="AK151" s="30">
        <f>ROUND(IF(C151&gt;7,ROUND(VLOOKUP(U151,PCharts!$K$3:$L$153,2,FALSE)*AA151,0)*PFormulas!$B$8,ROUND(VLOOKUP(U151,PCharts!$K$3:$L$153,2,FALSE)*AA151,0)),0)</f>
        <v>53</v>
      </c>
      <c r="AL151" s="30">
        <f>ROUND(IF(C151&gt;7,ROUND(VLOOKUP(T151,PCharts!$M$3:$N$133,2,FALSE)*AA151,0)*PFormulas!$B$9,ROUND(VLOOKUP(T151,PCharts!$M$3:$N$133,2,FALSE)*AA151,0)),0)</f>
        <v>48</v>
      </c>
      <c r="AM151" s="30">
        <f>ROUND(IF(C151&gt;7,ROUND((PFormulas!$F$30*Z151)+(PFormulas!$F$31*AB151)+(PFormulas!$F$32*AI151),0)*PFormulas!$B$13,ROUND((PFormulas!$F$30*Z151)+(PFormulas!$F$31*AB151)+(PFormulas!$F$32*AI151),0)+PFormulas!$B$14),0)</f>
        <v>48</v>
      </c>
      <c r="AN151" s="30">
        <f>ROUND((PFormulas!$F$46*AL151),0)</f>
        <v>50</v>
      </c>
      <c r="AO151" s="30">
        <f>VLOOKUP(2016-L151,PCharts!$O$3:$P$32,2,FALSE)</f>
        <v>50</v>
      </c>
      <c r="AP151" s="30">
        <f t="shared" si="19"/>
        <v>50</v>
      </c>
      <c r="AQ151" s="30">
        <f t="shared" si="20"/>
        <v>54</v>
      </c>
    </row>
    <row r="152" spans="1:43" x14ac:dyDescent="0.25">
      <c r="A152" s="13" t="s">
        <v>95</v>
      </c>
      <c r="B152" s="13" t="s">
        <v>418</v>
      </c>
      <c r="C152" s="13">
        <v>6</v>
      </c>
      <c r="D152" s="13">
        <v>26</v>
      </c>
      <c r="E152" s="13">
        <v>3</v>
      </c>
      <c r="F152" s="13">
        <v>5</v>
      </c>
      <c r="G152" s="13">
        <v>8</v>
      </c>
      <c r="H152" s="13">
        <v>2</v>
      </c>
      <c r="I152" s="13">
        <v>-2</v>
      </c>
      <c r="J152" s="13">
        <v>18</v>
      </c>
      <c r="K152" s="13">
        <v>1</v>
      </c>
      <c r="L152" s="13">
        <v>1996</v>
      </c>
      <c r="M152" s="13"/>
      <c r="N152" s="13">
        <v>70</v>
      </c>
      <c r="O152" s="13">
        <v>179</v>
      </c>
      <c r="P152" s="13" t="s">
        <v>97</v>
      </c>
      <c r="Q152" s="13" t="s">
        <v>419</v>
      </c>
      <c r="R152" s="13"/>
      <c r="S152" s="13"/>
      <c r="T152" s="30">
        <f t="shared" si="14"/>
        <v>0.12</v>
      </c>
      <c r="U152" s="30">
        <f t="shared" si="15"/>
        <v>0.19</v>
      </c>
      <c r="V152" s="30">
        <f t="shared" si="16"/>
        <v>0.08</v>
      </c>
      <c r="W152" s="30">
        <f t="shared" si="17"/>
        <v>0.12</v>
      </c>
      <c r="X152" s="30">
        <f>VLOOKUP(N152,[1]PlayerC!$A$3:$B$30,2,FALSE)</f>
        <v>69</v>
      </c>
      <c r="Y152" s="30">
        <f>VLOOKUP(O152,[1]PlayerC!$C$3:$D$133,2,FALSE)</f>
        <v>55</v>
      </c>
      <c r="Z152" s="30">
        <f>VLOOKUP(R152,[2]PCharts!$R$3:$S$2003,2,FALSE)</f>
        <v>0</v>
      </c>
      <c r="AA152" s="30">
        <f>VLOOKUP(A152,PCharts!$T$3:$U$25,2,FALSE)</f>
        <v>1.06</v>
      </c>
      <c r="AB152" s="30">
        <f>ROUND((PFormulas!$F$2*AF152)+(PFormulas!$F$3*(120-AD152)),0)</f>
        <v>44</v>
      </c>
      <c r="AC152" s="30">
        <f>ROUND((PFormulas!$F$7*AF152)+(PFormulas!$F$9*AB152)+(PFormulas!$F$8*AD152),0)</f>
        <v>37</v>
      </c>
      <c r="AD152" s="30">
        <f>VLOOKUP(V152,PCharts!$I$3:$J$651,2,FALSE)</f>
        <v>97</v>
      </c>
      <c r="AE152" s="30">
        <f>ROUND((PFormulas!$B$29*AK152)+(PFormulas!$B$30*AI152)+(PFormulas!$B$31*AL152)+(PFormulas!$B$32*AF152)+PFormulas!$B$33,0)</f>
        <v>77</v>
      </c>
      <c r="AF152" s="30">
        <f t="shared" si="18"/>
        <v>62</v>
      </c>
      <c r="AG152" s="30">
        <f>ROUND((AK152*PFormulas!$F$40)+(AL152*PFormulas!$F$41)+(AH152*PFormulas!$F$42),0)</f>
        <v>58</v>
      </c>
      <c r="AH152" s="30">
        <f>VLOOKUP(D152,PCharts!$G$3:$H$83,2,FALSE)</f>
        <v>66</v>
      </c>
      <c r="AI152" s="30">
        <f>ROUND((AK152*PFormulas!$F$18)+(AL152*PFormulas!$F$17),0)</f>
        <v>56</v>
      </c>
      <c r="AJ152" s="30">
        <f>IF(C152&gt;7,25,IF(C152=1,IF(ROUND((PFormulas!$F$35*AK152)+(PFormulas!$F$36*AF152),0)&lt;50,50,ROUND((PFormulas!$F$35*AK152)+(PFormulas!$F$36*AF152),0)),ROUND((PFormulas!$F$35*AK152)+(PFormulas!$F$36*AF152),0)))</f>
        <v>55</v>
      </c>
      <c r="AK152" s="30">
        <f>ROUND(IF(C152&gt;7,ROUND(VLOOKUP(U152,PCharts!$K$3:$L$153,2,FALSE)*AA152,0)*PFormulas!$B$8,ROUND(VLOOKUP(U152,PCharts!$K$3:$L$153,2,FALSE)*AA152,0)),0)</f>
        <v>53</v>
      </c>
      <c r="AL152" s="30">
        <f>ROUND(IF(C152&gt;7,ROUND(VLOOKUP(T152,PCharts!$M$3:$N$133,2,FALSE)*AA152,0)*PFormulas!$B$9,ROUND(VLOOKUP(T152,PCharts!$M$3:$N$133,2,FALSE)*AA152,0)),0)</f>
        <v>48</v>
      </c>
      <c r="AM152" s="30">
        <f>ROUND(IF(C152&gt;7,ROUND((PFormulas!$F$30*Z152)+(PFormulas!$F$31*AB152)+(PFormulas!$F$32*AI152),0)*PFormulas!$B$13,ROUND((PFormulas!$F$30*Z152)+(PFormulas!$F$31*AB152)+(PFormulas!$F$32*AI152),0)+PFormulas!$B$14),0)</f>
        <v>44</v>
      </c>
      <c r="AN152" s="30">
        <f>ROUND((PFormulas!$F$46*AL152),0)</f>
        <v>50</v>
      </c>
      <c r="AO152" s="30">
        <f>VLOOKUP(2016-L152,PCharts!$O$3:$P$32,2,FALSE)</f>
        <v>50</v>
      </c>
      <c r="AP152" s="30">
        <f t="shared" si="19"/>
        <v>50</v>
      </c>
      <c r="AQ152" s="30">
        <f t="shared" si="20"/>
        <v>52</v>
      </c>
    </row>
    <row r="153" spans="1:43" x14ac:dyDescent="0.25">
      <c r="A153" s="13" t="s">
        <v>47</v>
      </c>
      <c r="B153" s="13" t="s">
        <v>420</v>
      </c>
      <c r="C153" s="13">
        <v>6</v>
      </c>
      <c r="D153" s="13">
        <v>37</v>
      </c>
      <c r="E153" s="13">
        <v>7</v>
      </c>
      <c r="F153" s="13">
        <v>5</v>
      </c>
      <c r="G153" s="13">
        <v>12</v>
      </c>
      <c r="H153" s="13">
        <v>10</v>
      </c>
      <c r="I153" s="13">
        <v>-7</v>
      </c>
      <c r="J153" s="13">
        <v>18</v>
      </c>
      <c r="K153" s="13">
        <v>2</v>
      </c>
      <c r="L153" s="13">
        <v>1995</v>
      </c>
      <c r="M153" s="13"/>
      <c r="N153" s="13">
        <v>67</v>
      </c>
      <c r="O153" s="13">
        <v>150</v>
      </c>
      <c r="P153" s="13" t="s">
        <v>49</v>
      </c>
      <c r="Q153" s="13" t="s">
        <v>421</v>
      </c>
      <c r="R153" s="13">
        <v>0</v>
      </c>
      <c r="S153" s="13">
        <v>0</v>
      </c>
      <c r="T153" s="30">
        <f t="shared" si="14"/>
        <v>0.19</v>
      </c>
      <c r="U153" s="30">
        <f t="shared" si="15"/>
        <v>0.14000000000000001</v>
      </c>
      <c r="V153" s="30">
        <f t="shared" si="16"/>
        <v>0.27</v>
      </c>
      <c r="W153" s="30">
        <f t="shared" si="17"/>
        <v>0.19</v>
      </c>
      <c r="X153" s="30">
        <f>VLOOKUP(N153,[1]PlayerC!$A$3:$B$30,2,FALSE)</f>
        <v>63</v>
      </c>
      <c r="Y153" s="30">
        <f>VLOOKUP(O153,[1]PlayerC!$C$3:$D$133,2,FALSE)</f>
        <v>40</v>
      </c>
      <c r="Z153" s="30">
        <f>VLOOKUP(R153,[2]PCharts!$R$3:$S$2003,2,FALSE)</f>
        <v>0</v>
      </c>
      <c r="AA153" s="30">
        <f>VLOOKUP(A153,PCharts!$T$3:$U$25,2,FALSE)</f>
        <v>1.07</v>
      </c>
      <c r="AB153" s="30">
        <f>ROUND((PFormulas!$F$2*AF153)+(PFormulas!$F$3*(120-AD153)),0)</f>
        <v>40</v>
      </c>
      <c r="AC153" s="30">
        <f>ROUND((PFormulas!$F$7*AF153)+(PFormulas!$F$9*AB153)+(PFormulas!$F$8*AD153),0)</f>
        <v>30</v>
      </c>
      <c r="AD153" s="30">
        <f>VLOOKUP(V153,PCharts!$I$3:$J$651,2,FALSE)</f>
        <v>91</v>
      </c>
      <c r="AE153" s="30">
        <f>ROUND((PFormulas!$B$29*AK153)+(PFormulas!$B$30*AI153)+(PFormulas!$B$31*AL153)+(PFormulas!$B$32*AF153)+PFormulas!$B$33,0)</f>
        <v>80</v>
      </c>
      <c r="AF153" s="30">
        <f t="shared" si="18"/>
        <v>52</v>
      </c>
      <c r="AG153" s="30">
        <f>ROUND((AK153*PFormulas!$F$40)+(AL153*PFormulas!$F$41)+(AH153*PFormulas!$F$42),0)</f>
        <v>65</v>
      </c>
      <c r="AH153" s="30">
        <f>VLOOKUP(D153,PCharts!$G$3:$H$83,2,FALSE)</f>
        <v>77</v>
      </c>
      <c r="AI153" s="30">
        <f>ROUND((AK153*PFormulas!$F$18)+(AL153*PFormulas!$F$17),0)</f>
        <v>57</v>
      </c>
      <c r="AJ153" s="30">
        <f>IF(C153&gt;7,25,IF(C153=1,IF(ROUND((PFormulas!$F$35*AK153)+(PFormulas!$F$36*AF153),0)&lt;50,50,ROUND((PFormulas!$F$35*AK153)+(PFormulas!$F$36*AF153),0)),ROUND((PFormulas!$F$35*AK153)+(PFormulas!$F$36*AF153),0)))</f>
        <v>54</v>
      </c>
      <c r="AK153" s="30">
        <f>ROUND(IF(C153&gt;7,ROUND(VLOOKUP(U153,PCharts!$K$3:$L$153,2,FALSE)*AA153,0)*PFormulas!$B$8,ROUND(VLOOKUP(U153,PCharts!$K$3:$L$153,2,FALSE)*AA153,0)),0)</f>
        <v>54</v>
      </c>
      <c r="AL153" s="30">
        <f>ROUND(IF(C153&gt;7,ROUND(VLOOKUP(T153,PCharts!$M$3:$N$133,2,FALSE)*AA153,0)*PFormulas!$B$9,ROUND(VLOOKUP(T153,PCharts!$M$3:$N$133,2,FALSE)*AA153,0)),0)</f>
        <v>50</v>
      </c>
      <c r="AM153" s="30">
        <f>ROUND(IF(C153&gt;7,ROUND((PFormulas!$F$30*Z153)+(PFormulas!$F$31*AB153)+(PFormulas!$F$32*AI153),0)*PFormulas!$B$13,ROUND((PFormulas!$F$30*Z153)+(PFormulas!$F$31*AB153)+(PFormulas!$F$32*AI153),0)+PFormulas!$B$14),0)</f>
        <v>42</v>
      </c>
      <c r="AN153" s="30">
        <f>ROUND((PFormulas!$F$46*AL153),0)</f>
        <v>53</v>
      </c>
      <c r="AO153" s="30">
        <f>VLOOKUP(2016-L153,PCharts!$O$3:$P$32,2,FALSE)</f>
        <v>54</v>
      </c>
      <c r="AP153" s="30">
        <f t="shared" si="19"/>
        <v>54</v>
      </c>
      <c r="AQ153" s="30">
        <f t="shared" si="20"/>
        <v>52</v>
      </c>
    </row>
    <row r="154" spans="1:43" x14ac:dyDescent="0.25">
      <c r="A154" s="13" t="s">
        <v>95</v>
      </c>
      <c r="B154" s="13" t="s">
        <v>422</v>
      </c>
      <c r="C154" s="13">
        <v>7</v>
      </c>
      <c r="D154" s="13">
        <v>41</v>
      </c>
      <c r="E154" s="13">
        <v>5</v>
      </c>
      <c r="F154" s="13">
        <v>4</v>
      </c>
      <c r="G154" s="13">
        <v>9</v>
      </c>
      <c r="H154" s="13">
        <v>12</v>
      </c>
      <c r="I154" s="13">
        <v>10</v>
      </c>
      <c r="J154" s="13">
        <v>31</v>
      </c>
      <c r="K154" s="13">
        <v>7</v>
      </c>
      <c r="L154" s="13">
        <v>1996</v>
      </c>
      <c r="M154" s="13"/>
      <c r="N154" s="13">
        <v>72</v>
      </c>
      <c r="O154" s="13">
        <v>187</v>
      </c>
      <c r="P154" s="13" t="s">
        <v>423</v>
      </c>
      <c r="Q154" s="13" t="s">
        <v>80</v>
      </c>
      <c r="R154" s="13">
        <v>0</v>
      </c>
      <c r="S154" s="13">
        <v>0</v>
      </c>
      <c r="T154" s="30">
        <f t="shared" si="14"/>
        <v>0.12</v>
      </c>
      <c r="U154" s="30">
        <f t="shared" si="15"/>
        <v>0.1</v>
      </c>
      <c r="V154" s="30">
        <f t="shared" si="16"/>
        <v>0.28999999999999998</v>
      </c>
      <c r="W154" s="30">
        <f t="shared" si="17"/>
        <v>0.12</v>
      </c>
      <c r="X154" s="30">
        <f>VLOOKUP(N154,[1]PlayerC!$A$3:$B$30,2,FALSE)</f>
        <v>73</v>
      </c>
      <c r="Y154" s="30">
        <f>VLOOKUP(O154,[1]PlayerC!$C$3:$D$133,2,FALSE)</f>
        <v>61</v>
      </c>
      <c r="Z154" s="30">
        <f>VLOOKUP(R154,[2]PCharts!$R$3:$S$2003,2,FALSE)</f>
        <v>0</v>
      </c>
      <c r="AA154" s="30">
        <f>VLOOKUP(A154,PCharts!$T$3:$U$25,2,FALSE)</f>
        <v>1.06</v>
      </c>
      <c r="AB154" s="30">
        <f>ROUND((PFormulas!$F$2*AF154)+(PFormulas!$F$3*(120-AD154)),0)</f>
        <v>49</v>
      </c>
      <c r="AC154" s="30">
        <f>ROUND((PFormulas!$F$7*AF154)+(PFormulas!$F$9*AB154)+(PFormulas!$F$8*AD154),0)</f>
        <v>44</v>
      </c>
      <c r="AD154" s="30">
        <f>VLOOKUP(V154,PCharts!$I$3:$J$651,2,FALSE)</f>
        <v>90</v>
      </c>
      <c r="AE154" s="30">
        <f>ROUND((PFormulas!$B$29*AK154)+(PFormulas!$B$30*AI154)+(PFormulas!$B$31*AL154)+(PFormulas!$B$32*AF154)+PFormulas!$B$33,0)</f>
        <v>76</v>
      </c>
      <c r="AF154" s="30">
        <f t="shared" si="18"/>
        <v>67</v>
      </c>
      <c r="AG154" s="30">
        <f>ROUND((AK154*PFormulas!$F$40)+(AL154*PFormulas!$F$41)+(AH154*PFormulas!$F$42),0)</f>
        <v>66</v>
      </c>
      <c r="AH154" s="30">
        <f>VLOOKUP(D154,PCharts!$G$3:$H$83,2,FALSE)</f>
        <v>81</v>
      </c>
      <c r="AI154" s="30">
        <f>ROUND((AK154*PFormulas!$F$18)+(AL154*PFormulas!$F$17),0)</f>
        <v>56</v>
      </c>
      <c r="AJ154" s="30">
        <f>IF(C154&gt;7,25,IF(C154=1,IF(ROUND((PFormulas!$F$35*AK154)+(PFormulas!$F$36*AF154),0)&lt;50,50,ROUND((PFormulas!$F$35*AK154)+(PFormulas!$F$36*AF154),0)),ROUND((PFormulas!$F$35*AK154)+(PFormulas!$F$36*AF154),0)))</f>
        <v>57</v>
      </c>
      <c r="AK154" s="30">
        <f>ROUND(IF(C154&gt;7,ROUND(VLOOKUP(U154,PCharts!$K$3:$L$153,2,FALSE)*AA154,0)*PFormulas!$B$8,ROUND(VLOOKUP(U154,PCharts!$K$3:$L$153,2,FALSE)*AA154,0)),0)</f>
        <v>53</v>
      </c>
      <c r="AL154" s="30">
        <f>ROUND(IF(C154&gt;7,ROUND(VLOOKUP(T154,PCharts!$M$3:$N$133,2,FALSE)*AA154,0)*PFormulas!$B$9,ROUND(VLOOKUP(T154,PCharts!$M$3:$N$133,2,FALSE)*AA154,0)),0)</f>
        <v>48</v>
      </c>
      <c r="AM154" s="30">
        <f>ROUND(IF(C154&gt;7,ROUND((PFormulas!$F$30*Z154)+(PFormulas!$F$31*AB154)+(PFormulas!$F$32*AI154),0)*PFormulas!$B$13,ROUND((PFormulas!$F$30*Z154)+(PFormulas!$F$31*AB154)+(PFormulas!$F$32*AI154),0)+PFormulas!$B$14),0)</f>
        <v>47</v>
      </c>
      <c r="AN154" s="30">
        <f>ROUND((PFormulas!$F$46*AL154),0)</f>
        <v>50</v>
      </c>
      <c r="AO154" s="30">
        <f>VLOOKUP(2016-L154,PCharts!$O$3:$P$32,2,FALSE)</f>
        <v>50</v>
      </c>
      <c r="AP154" s="30">
        <f t="shared" si="19"/>
        <v>50</v>
      </c>
      <c r="AQ154" s="30">
        <f t="shared" si="20"/>
        <v>54</v>
      </c>
    </row>
    <row r="155" spans="1:43" x14ac:dyDescent="0.25">
      <c r="A155" s="13" t="s">
        <v>47</v>
      </c>
      <c r="B155" s="13" t="s">
        <v>424</v>
      </c>
      <c r="C155" s="13">
        <v>3</v>
      </c>
      <c r="D155" s="13">
        <v>49</v>
      </c>
      <c r="E155" s="13">
        <v>9</v>
      </c>
      <c r="F155" s="13">
        <v>4</v>
      </c>
      <c r="G155" s="13">
        <v>13</v>
      </c>
      <c r="H155" s="13">
        <v>6</v>
      </c>
      <c r="I155" s="13">
        <v>-4</v>
      </c>
      <c r="J155" s="13">
        <v>23</v>
      </c>
      <c r="K155" s="13">
        <v>3</v>
      </c>
      <c r="L155" s="13">
        <v>1995</v>
      </c>
      <c r="M155" s="13"/>
      <c r="N155" s="13">
        <v>77</v>
      </c>
      <c r="O155" s="13">
        <v>192</v>
      </c>
      <c r="P155" s="13" t="s">
        <v>49</v>
      </c>
      <c r="Q155" s="13" t="s">
        <v>425</v>
      </c>
      <c r="R155" s="13">
        <v>0</v>
      </c>
      <c r="S155" s="13">
        <v>0</v>
      </c>
      <c r="T155" s="30">
        <f t="shared" si="14"/>
        <v>0.18</v>
      </c>
      <c r="U155" s="30">
        <f t="shared" si="15"/>
        <v>0.08</v>
      </c>
      <c r="V155" s="30">
        <f t="shared" si="16"/>
        <v>0.12</v>
      </c>
      <c r="W155" s="30">
        <f t="shared" si="17"/>
        <v>0.18</v>
      </c>
      <c r="X155" s="30">
        <f>VLOOKUP(N155,[1]PlayerC!$A$3:$B$30,2,FALSE)</f>
        <v>83</v>
      </c>
      <c r="Y155" s="30">
        <f>VLOOKUP(O155,[1]PlayerC!$C$3:$D$133,2,FALSE)</f>
        <v>64</v>
      </c>
      <c r="Z155" s="30">
        <f>VLOOKUP(R155,[2]PCharts!$R$3:$S$2003,2,FALSE)</f>
        <v>0</v>
      </c>
      <c r="AA155" s="30">
        <f>VLOOKUP(A155,PCharts!$T$3:$U$25,2,FALSE)</f>
        <v>1.07</v>
      </c>
      <c r="AB155" s="30">
        <f>ROUND((PFormulas!$F$2*AF155)+(PFormulas!$F$3*(120-AD155)),0)</f>
        <v>52</v>
      </c>
      <c r="AC155" s="30">
        <f>ROUND((PFormulas!$F$7*AF155)+(PFormulas!$F$9*AB155)+(PFormulas!$F$8*AD155),0)</f>
        <v>48</v>
      </c>
      <c r="AD155" s="30">
        <f>VLOOKUP(V155,PCharts!$I$3:$J$651,2,FALSE)</f>
        <v>95</v>
      </c>
      <c r="AE155" s="30">
        <f>ROUND((PFormulas!$B$29*AK155)+(PFormulas!$B$30*AI155)+(PFormulas!$B$31*AL155)+(PFormulas!$B$32*AF155)+PFormulas!$B$33,0)</f>
        <v>72</v>
      </c>
      <c r="AF155" s="30">
        <f t="shared" si="18"/>
        <v>74</v>
      </c>
      <c r="AG155" s="30">
        <f>ROUND((AK155*PFormulas!$F$40)+(AL155*PFormulas!$F$41)+(AH155*PFormulas!$F$42),0)</f>
        <v>66</v>
      </c>
      <c r="AH155" s="30">
        <f>VLOOKUP(D155,PCharts!$G$3:$H$83,2,FALSE)</f>
        <v>89</v>
      </c>
      <c r="AI155" s="30">
        <f>ROUND((AK155*PFormulas!$F$18)+(AL155*PFormulas!$F$17),0)</f>
        <v>48</v>
      </c>
      <c r="AJ155" s="30">
        <f>IF(C155&gt;7,25,IF(C155=1,IF(ROUND((PFormulas!$F$35*AK155)+(PFormulas!$F$36*AF155),0)&lt;50,50,ROUND((PFormulas!$F$35*AK155)+(PFormulas!$F$36*AF155),0)),ROUND((PFormulas!$F$35*AK155)+(PFormulas!$F$36*AF155),0)))</f>
        <v>46</v>
      </c>
      <c r="AK155" s="30">
        <f>ROUND(IF(C155&gt;7,ROUND(VLOOKUP(U155,PCharts!$K$3:$L$153,2,FALSE)*AA155,0)*PFormulas!$B$8,ROUND(VLOOKUP(U155,PCharts!$K$3:$L$153,2,FALSE)*AA155,0)),0)</f>
        <v>37</v>
      </c>
      <c r="AL155" s="30">
        <f>ROUND(IF(C155&gt;7,ROUND(VLOOKUP(T155,PCharts!$M$3:$N$133,2,FALSE)*AA155,0)*PFormulas!$B$9,ROUND(VLOOKUP(T155,PCharts!$M$3:$N$133,2,FALSE)*AA155,0)),0)</f>
        <v>50</v>
      </c>
      <c r="AM155" s="30">
        <f>ROUND(IF(C155&gt;7,ROUND((PFormulas!$F$30*Z155)+(PFormulas!$F$31*AB155)+(PFormulas!$F$32*AI155),0)*PFormulas!$B$13,ROUND((PFormulas!$F$30*Z155)+(PFormulas!$F$31*AB155)+(PFormulas!$F$32*AI155),0)+PFormulas!$B$14),0)</f>
        <v>47</v>
      </c>
      <c r="AN155" s="30">
        <f>ROUND((PFormulas!$F$46*AL155),0)</f>
        <v>53</v>
      </c>
      <c r="AO155" s="30">
        <f>VLOOKUP(2016-L155,PCharts!$O$3:$P$32,2,FALSE)</f>
        <v>54</v>
      </c>
      <c r="AP155" s="30">
        <f t="shared" si="19"/>
        <v>54</v>
      </c>
      <c r="AQ155" s="30">
        <f t="shared" si="20"/>
        <v>50</v>
      </c>
    </row>
    <row r="156" spans="1:43" x14ac:dyDescent="0.25">
      <c r="A156" s="13" t="s">
        <v>55</v>
      </c>
      <c r="B156" s="13" t="s">
        <v>426</v>
      </c>
      <c r="C156" s="13">
        <v>2</v>
      </c>
      <c r="D156" s="13">
        <v>61</v>
      </c>
      <c r="E156" s="13">
        <v>21</v>
      </c>
      <c r="F156" s="13">
        <v>44</v>
      </c>
      <c r="G156" s="13">
        <f>E156+F156</f>
        <v>65</v>
      </c>
      <c r="H156" s="13">
        <v>47</v>
      </c>
      <c r="I156" s="13"/>
      <c r="J156" s="13"/>
      <c r="K156" s="13"/>
      <c r="L156" s="13">
        <v>1996</v>
      </c>
      <c r="M156" s="13">
        <v>8</v>
      </c>
      <c r="N156" s="13">
        <v>73</v>
      </c>
      <c r="O156" s="13">
        <v>183</v>
      </c>
      <c r="P156" s="13" t="s">
        <v>427</v>
      </c>
      <c r="Q156" s="13" t="s">
        <v>428</v>
      </c>
      <c r="R156" s="13">
        <v>0</v>
      </c>
      <c r="S156" s="13">
        <v>0</v>
      </c>
      <c r="T156" s="30">
        <f t="shared" si="14"/>
        <v>0.34</v>
      </c>
      <c r="U156" s="30">
        <f t="shared" si="15"/>
        <v>0.72</v>
      </c>
      <c r="V156" s="30">
        <f t="shared" si="16"/>
        <v>0.77</v>
      </c>
      <c r="W156" s="30">
        <f t="shared" si="17"/>
        <v>0.34</v>
      </c>
      <c r="X156" s="30">
        <f>VLOOKUP(N156,[1]PlayerC!$A$3:$B$30,2,FALSE)</f>
        <v>75</v>
      </c>
      <c r="Y156" s="30">
        <f>VLOOKUP(O156,[1]PlayerC!$C$3:$D$133,2,FALSE)</f>
        <v>58</v>
      </c>
      <c r="Z156" s="30">
        <f>VLOOKUP(R156,[2]PCharts!$R$3:$S$2003,2,FALSE)</f>
        <v>0</v>
      </c>
      <c r="AA156" s="30">
        <f>VLOOKUP(A156,PCharts!$T$3:$U$25,2,FALSE)</f>
        <v>0.9</v>
      </c>
      <c r="AB156" s="30">
        <f>ROUND((PFormulas!$F$2*AF156)+(PFormulas!$F$3*(120-AD156)),0)</f>
        <v>53</v>
      </c>
      <c r="AC156" s="30">
        <f>ROUND((PFormulas!$F$7*AF156)+(PFormulas!$F$9*AB156)+(PFormulas!$F$8*AD156),0)</f>
        <v>47</v>
      </c>
      <c r="AD156" s="30">
        <f>VLOOKUP(V156,PCharts!$I$3:$J$651,2,FALSE)</f>
        <v>78</v>
      </c>
      <c r="AE156" s="30">
        <f>ROUND((PFormulas!$B$29*AK156)+(PFormulas!$B$30*AI156)+(PFormulas!$B$31*AL156)+(PFormulas!$B$32*AF156)+PFormulas!$B$33,0)</f>
        <v>78</v>
      </c>
      <c r="AF156" s="30">
        <f t="shared" si="18"/>
        <v>67</v>
      </c>
      <c r="AG156" s="30">
        <f>ROUND((AK156*PFormulas!$F$40)+(AL156*PFormulas!$F$41)+(AH156*PFormulas!$F$42),0)</f>
        <v>76</v>
      </c>
      <c r="AH156" s="30">
        <f>VLOOKUP(D156,PCharts!$G$3:$H$83,2,FALSE)</f>
        <v>95</v>
      </c>
      <c r="AI156" s="30">
        <f>ROUND((AK156*PFormulas!$F$18)+(AL156*PFormulas!$F$17),0)</f>
        <v>62</v>
      </c>
      <c r="AJ156" s="30">
        <f>IF(C156&gt;7,25,IF(C156=1,IF(ROUND((PFormulas!$F$35*AK156)+(PFormulas!$F$36*AF156),0)&lt;50,50,ROUND((PFormulas!$F$35*AK156)+(PFormulas!$F$36*AF156),0)),ROUND((PFormulas!$F$35*AK156)+(PFormulas!$F$36*AF156),0)))</f>
        <v>63</v>
      </c>
      <c r="AK156" s="30">
        <f>ROUND(IF(C156&gt;7,ROUND(VLOOKUP(U156,PCharts!$K$3:$L$153,2,FALSE)*AA156,0)*PFormulas!$B$8,ROUND(VLOOKUP(U156,PCharts!$K$3:$L$153,2,FALSE)*AA156,0)),0)</f>
        <v>62</v>
      </c>
      <c r="AL156" s="30">
        <f>ROUND(IF(C156&gt;7,ROUND(VLOOKUP(T156,PCharts!$M$3:$N$133,2,FALSE)*AA156,0)*PFormulas!$B$9,ROUND(VLOOKUP(T156,PCharts!$M$3:$N$133,2,FALSE)*AA156,0)),0)</f>
        <v>51</v>
      </c>
      <c r="AM156" s="30">
        <f>ROUND(IF(C156&gt;7,ROUND((PFormulas!$F$30*Z156)+(PFormulas!$F$31*AB156)+(PFormulas!$F$32*AI156),0)*PFormulas!$B$13,ROUND((PFormulas!$F$30*Z156)+(PFormulas!$F$31*AB156)+(PFormulas!$F$32*AI156),0)+PFormulas!$B$14),0)</f>
        <v>51</v>
      </c>
      <c r="AN156" s="30">
        <f>ROUND((PFormulas!$F$46*AL156),0)</f>
        <v>54</v>
      </c>
      <c r="AO156" s="30">
        <f>VLOOKUP(2016-L156,PCharts!$O$3:$P$32,2,FALSE)</f>
        <v>50</v>
      </c>
      <c r="AP156" s="30">
        <f t="shared" si="19"/>
        <v>50</v>
      </c>
      <c r="AQ156" s="30">
        <f t="shared" si="20"/>
        <v>58</v>
      </c>
    </row>
    <row r="157" spans="1:43" x14ac:dyDescent="0.25">
      <c r="A157" s="48" t="s">
        <v>139</v>
      </c>
      <c r="B157" s="13" t="s">
        <v>429</v>
      </c>
      <c r="C157" s="13">
        <v>3</v>
      </c>
      <c r="D157" s="13">
        <v>39</v>
      </c>
      <c r="E157" s="48">
        <f>ROUND(G157*0.33,0)</f>
        <v>15</v>
      </c>
      <c r="F157" s="48">
        <f>G157-E157</f>
        <v>29</v>
      </c>
      <c r="G157" s="13">
        <v>44</v>
      </c>
      <c r="H157" s="48">
        <v>20</v>
      </c>
      <c r="I157" s="13"/>
      <c r="J157" s="13"/>
      <c r="K157" s="13"/>
      <c r="L157" s="13">
        <v>1994</v>
      </c>
      <c r="M157" s="13">
        <v>7</v>
      </c>
      <c r="N157" s="13">
        <v>70</v>
      </c>
      <c r="O157" s="13">
        <v>176</v>
      </c>
      <c r="P157" s="13" t="s">
        <v>430</v>
      </c>
      <c r="Q157" s="13" t="s">
        <v>431</v>
      </c>
      <c r="R157" s="13">
        <v>0</v>
      </c>
      <c r="S157" s="13">
        <v>0</v>
      </c>
      <c r="T157" s="30">
        <f t="shared" si="14"/>
        <v>0.38</v>
      </c>
      <c r="U157" s="30">
        <f t="shared" si="15"/>
        <v>0.74</v>
      </c>
      <c r="V157" s="30">
        <f t="shared" si="16"/>
        <v>0.51</v>
      </c>
      <c r="W157" s="30">
        <f t="shared" si="17"/>
        <v>0.38</v>
      </c>
      <c r="X157" s="30">
        <f>VLOOKUP(N157,[1]PlayerC!$A$3:$B$30,2,FALSE)</f>
        <v>69</v>
      </c>
      <c r="Y157" s="30">
        <f>VLOOKUP(O157,[1]PlayerC!$C$3:$D$133,2,FALSE)</f>
        <v>55</v>
      </c>
      <c r="Z157" s="30">
        <f>VLOOKUP(R157,[2]PCharts!$R$3:$S$2003,2,FALSE)</f>
        <v>0</v>
      </c>
      <c r="AA157" s="30">
        <f>VLOOKUP(A157,PCharts!$T$3:$U$25,2,FALSE)</f>
        <v>0.87</v>
      </c>
      <c r="AB157" s="30">
        <f>ROUND((PFormulas!$F$2*AF157)+(PFormulas!$F$3*(120-AD157)),0)</f>
        <v>48</v>
      </c>
      <c r="AC157" s="30">
        <f>ROUND((PFormulas!$F$7*AF157)+(PFormulas!$F$9*AB157)+(PFormulas!$F$8*AD157),0)</f>
        <v>41</v>
      </c>
      <c r="AD157" s="30">
        <f>VLOOKUP(V157,PCharts!$I$3:$J$651,2,FALSE)</f>
        <v>85</v>
      </c>
      <c r="AE157" s="30">
        <f>ROUND((PFormulas!$B$29*AK157)+(PFormulas!$B$30*AI157)+(PFormulas!$B$31*AL157)+(PFormulas!$B$32*AF157)+PFormulas!$B$33,0)</f>
        <v>79</v>
      </c>
      <c r="AF157" s="30">
        <f t="shared" si="18"/>
        <v>62</v>
      </c>
      <c r="AG157" s="30">
        <f>ROUND((AK157*PFormulas!$F$40)+(AL157*PFormulas!$F$41)+(AH157*PFormulas!$F$42),0)</f>
        <v>68</v>
      </c>
      <c r="AH157" s="30">
        <f>VLOOKUP(D157,PCharts!$G$3:$H$83,2,FALSE)</f>
        <v>79</v>
      </c>
      <c r="AI157" s="30">
        <f>ROUND((AK157*PFormulas!$F$18)+(AL157*PFormulas!$F$17),0)</f>
        <v>63</v>
      </c>
      <c r="AJ157" s="30">
        <f>IF(C157&gt;7,25,IF(C157=1,IF(ROUND((PFormulas!$F$35*AK157)+(PFormulas!$F$36*AF157),0)&lt;50,50,ROUND((PFormulas!$F$35*AK157)+(PFormulas!$F$36*AF157),0)),ROUND((PFormulas!$F$35*AK157)+(PFormulas!$F$36*AF157),0)))</f>
        <v>62</v>
      </c>
      <c r="AK157" s="30">
        <f>ROUND(IF(C157&gt;7,ROUND(VLOOKUP(U157,PCharts!$K$3:$L$153,2,FALSE)*AA157,0)*PFormulas!$B$8,ROUND(VLOOKUP(U157,PCharts!$K$3:$L$153,2,FALSE)*AA157,0)),0)</f>
        <v>62</v>
      </c>
      <c r="AL157" s="30">
        <f>ROUND(IF(C157&gt;7,ROUND(VLOOKUP(T157,PCharts!$M$3:$N$133,2,FALSE)*AA157,0)*PFormulas!$B$9,ROUND(VLOOKUP(T157,PCharts!$M$3:$N$133,2,FALSE)*AA157,0)),0)</f>
        <v>53</v>
      </c>
      <c r="AM157" s="30">
        <f>ROUND(IF(C157&gt;7,ROUND((PFormulas!$F$30*Z157)+(PFormulas!$F$31*AB157)+(PFormulas!$F$32*AI157),0)*PFormulas!$B$13,ROUND((PFormulas!$F$30*Z157)+(PFormulas!$F$31*AB157)+(PFormulas!$F$32*AI157),0)+PFormulas!$B$14),0)</f>
        <v>49</v>
      </c>
      <c r="AN157" s="30">
        <f>ROUND((PFormulas!$F$46*AL157),0)</f>
        <v>56</v>
      </c>
      <c r="AO157" s="30">
        <f>VLOOKUP(2016-L157,PCharts!$O$3:$P$32,2,FALSE)</f>
        <v>58</v>
      </c>
      <c r="AP157" s="30">
        <f t="shared" si="19"/>
        <v>58</v>
      </c>
      <c r="AQ157" s="30">
        <f t="shared" si="20"/>
        <v>58</v>
      </c>
    </row>
    <row r="158" spans="1:43" x14ac:dyDescent="0.25">
      <c r="A158" s="13" t="s">
        <v>51</v>
      </c>
      <c r="B158" s="13" t="s">
        <v>432</v>
      </c>
      <c r="C158" s="13">
        <v>1</v>
      </c>
      <c r="D158" s="13">
        <v>62</v>
      </c>
      <c r="E158" s="13">
        <v>21</v>
      </c>
      <c r="F158" s="13">
        <v>38</v>
      </c>
      <c r="G158" s="13">
        <f>E158+F158</f>
        <v>59</v>
      </c>
      <c r="H158" s="13">
        <v>27</v>
      </c>
      <c r="I158" s="13"/>
      <c r="J158" s="13"/>
      <c r="K158" s="13"/>
      <c r="L158" s="13">
        <v>1997</v>
      </c>
      <c r="M158" s="13">
        <v>6.5</v>
      </c>
      <c r="N158" s="13">
        <v>73</v>
      </c>
      <c r="O158" s="13">
        <v>161</v>
      </c>
      <c r="P158" s="13" t="s">
        <v>433</v>
      </c>
      <c r="Q158" s="13" t="s">
        <v>434</v>
      </c>
      <c r="R158" s="13">
        <v>0</v>
      </c>
      <c r="S158" s="13">
        <v>0</v>
      </c>
      <c r="T158" s="30">
        <f t="shared" si="14"/>
        <v>0.34</v>
      </c>
      <c r="U158" s="30">
        <f t="shared" si="15"/>
        <v>0.61</v>
      </c>
      <c r="V158" s="30">
        <f t="shared" si="16"/>
        <v>0.44</v>
      </c>
      <c r="W158" s="30">
        <f t="shared" si="17"/>
        <v>0.34</v>
      </c>
      <c r="X158" s="30">
        <f>VLOOKUP(N158,[1]PlayerC!$A$3:$B$30,2,FALSE)</f>
        <v>75</v>
      </c>
      <c r="Y158" s="30">
        <f>VLOOKUP(O158,[1]PlayerC!$C$3:$D$133,2,FALSE)</f>
        <v>46</v>
      </c>
      <c r="Z158" s="30">
        <f>VLOOKUP(R158,[2]PCharts!$R$3:$S$2003,2,FALSE)</f>
        <v>0</v>
      </c>
      <c r="AA158" s="30">
        <f>VLOOKUP(A158,PCharts!$T$3:$U$25,2,FALSE)</f>
        <v>0.9</v>
      </c>
      <c r="AB158" s="30">
        <f>ROUND((PFormulas!$F$2*AF158)+(PFormulas!$F$3*(120-AD158)),0)</f>
        <v>47</v>
      </c>
      <c r="AC158" s="30">
        <f>ROUND((PFormulas!$F$7*AF158)+(PFormulas!$F$9*AB158)+(PFormulas!$F$8*AD158),0)</f>
        <v>40</v>
      </c>
      <c r="AD158" s="30">
        <f>VLOOKUP(V158,PCharts!$I$3:$J$651,2,FALSE)</f>
        <v>86</v>
      </c>
      <c r="AE158" s="30">
        <f>ROUND((PFormulas!$B$29*AK158)+(PFormulas!$B$30*AI158)+(PFormulas!$B$31*AL158)+(PFormulas!$B$32*AF158)+PFormulas!$B$33,0)</f>
        <v>78</v>
      </c>
      <c r="AF158" s="30">
        <f t="shared" si="18"/>
        <v>61</v>
      </c>
      <c r="AG158" s="30">
        <f>ROUND((AK158*PFormulas!$F$40)+(AL158*PFormulas!$F$41)+(AH158*PFormulas!$F$42),0)</f>
        <v>74</v>
      </c>
      <c r="AH158" s="30">
        <f>VLOOKUP(D158,PCharts!$G$3:$H$83,2,FALSE)</f>
        <v>95</v>
      </c>
      <c r="AI158" s="30">
        <f>ROUND((AK158*PFormulas!$F$18)+(AL158*PFormulas!$F$17),0)</f>
        <v>59</v>
      </c>
      <c r="AJ158" s="30">
        <f>IF(C158&gt;7,25,IF(C158=1,IF(ROUND((PFormulas!$F$35*AK158)+(PFormulas!$F$36*AF158),0)&lt;50,50,ROUND((PFormulas!$F$35*AK158)+(PFormulas!$F$36*AF158),0)),ROUND((PFormulas!$F$35*AK158)+(PFormulas!$F$36*AF158),0)))</f>
        <v>57</v>
      </c>
      <c r="AK158" s="30">
        <f>ROUND(IF(C158&gt;7,ROUND(VLOOKUP(U158,PCharts!$K$3:$L$153,2,FALSE)*AA158,0)*PFormulas!$B$8,ROUND(VLOOKUP(U158,PCharts!$K$3:$L$153,2,FALSE)*AA158,0)),0)</f>
        <v>56</v>
      </c>
      <c r="AL158" s="30">
        <f>ROUND(IF(C158&gt;7,ROUND(VLOOKUP(T158,PCharts!$M$3:$N$133,2,FALSE)*AA158,0)*PFormulas!$B$9,ROUND(VLOOKUP(T158,PCharts!$M$3:$N$133,2,FALSE)*AA158,0)),0)</f>
        <v>51</v>
      </c>
      <c r="AM158" s="30">
        <f>ROUND(IF(C158&gt;7,ROUND((PFormulas!$F$30*Z158)+(PFormulas!$F$31*AB158)+(PFormulas!$F$32*AI158),0)*PFormulas!$B$13,ROUND((PFormulas!$F$30*Z158)+(PFormulas!$F$31*AB158)+(PFormulas!$F$32*AI158),0)+PFormulas!$B$14),0)</f>
        <v>47</v>
      </c>
      <c r="AN158" s="30">
        <f>ROUND((PFormulas!$F$46*AL158),0)</f>
        <v>54</v>
      </c>
      <c r="AO158" s="30">
        <f>VLOOKUP(2016-L158,PCharts!$O$3:$P$32,2,FALSE)</f>
        <v>46</v>
      </c>
      <c r="AP158" s="30">
        <f t="shared" si="19"/>
        <v>46</v>
      </c>
      <c r="AQ158" s="30">
        <f t="shared" si="20"/>
        <v>55</v>
      </c>
    </row>
    <row r="159" spans="1:43" x14ac:dyDescent="0.25">
      <c r="A159" s="13" t="s">
        <v>55</v>
      </c>
      <c r="B159" s="13" t="s">
        <v>435</v>
      </c>
      <c r="C159" s="13">
        <v>1</v>
      </c>
      <c r="D159" s="13">
        <v>68</v>
      </c>
      <c r="E159" s="13">
        <v>23</v>
      </c>
      <c r="F159" s="13">
        <v>28</v>
      </c>
      <c r="G159" s="13">
        <f>E159+F159</f>
        <v>51</v>
      </c>
      <c r="H159" s="13">
        <v>35</v>
      </c>
      <c r="I159" s="13"/>
      <c r="J159" s="13"/>
      <c r="K159" s="13"/>
      <c r="L159" s="13">
        <v>1997</v>
      </c>
      <c r="M159" s="13">
        <v>6</v>
      </c>
      <c r="N159" s="13">
        <v>71</v>
      </c>
      <c r="O159" s="13">
        <v>188</v>
      </c>
      <c r="P159" s="13" t="s">
        <v>436</v>
      </c>
      <c r="Q159" s="13" t="s">
        <v>437</v>
      </c>
      <c r="R159" s="13">
        <v>0</v>
      </c>
      <c r="S159" s="13">
        <v>0</v>
      </c>
      <c r="T159" s="30">
        <f t="shared" si="14"/>
        <v>0.34</v>
      </c>
      <c r="U159" s="30">
        <f t="shared" si="15"/>
        <v>0.41</v>
      </c>
      <c r="V159" s="30">
        <f t="shared" si="16"/>
        <v>0.51</v>
      </c>
      <c r="W159" s="30">
        <f t="shared" si="17"/>
        <v>0.34</v>
      </c>
      <c r="X159" s="30">
        <f>VLOOKUP(N159,[1]PlayerC!$A$3:$B$30,2,FALSE)</f>
        <v>71</v>
      </c>
      <c r="Y159" s="30">
        <f>VLOOKUP(O159,[1]PlayerC!$C$3:$D$133,2,FALSE)</f>
        <v>61</v>
      </c>
      <c r="Z159" s="30">
        <f>VLOOKUP(R159,[2]PCharts!$R$3:$S$2003,2,FALSE)</f>
        <v>0</v>
      </c>
      <c r="AA159" s="30">
        <f>VLOOKUP(A159,PCharts!$T$3:$U$25,2,FALSE)</f>
        <v>0.9</v>
      </c>
      <c r="AB159" s="30">
        <f>ROUND((PFormulas!$F$2*AF159)+(PFormulas!$F$3*(120-AD159)),0)</f>
        <v>50</v>
      </c>
      <c r="AC159" s="30">
        <f>ROUND((PFormulas!$F$7*AF159)+(PFormulas!$F$9*AB159)+(PFormulas!$F$8*AD159),0)</f>
        <v>44</v>
      </c>
      <c r="AD159" s="30">
        <f>VLOOKUP(V159,PCharts!$I$3:$J$651,2,FALSE)</f>
        <v>85</v>
      </c>
      <c r="AE159" s="30">
        <f>ROUND((PFormulas!$B$29*AK159)+(PFormulas!$B$30*AI159)+(PFormulas!$B$31*AL159)+(PFormulas!$B$32*AF159)+PFormulas!$B$33,0)</f>
        <v>76</v>
      </c>
      <c r="AF159" s="30">
        <f t="shared" si="18"/>
        <v>66</v>
      </c>
      <c r="AG159" s="30">
        <f>ROUND((AK159*PFormulas!$F$40)+(AL159*PFormulas!$F$41)+(AH159*PFormulas!$F$42),0)</f>
        <v>73</v>
      </c>
      <c r="AH159" s="30">
        <f>VLOOKUP(D159,PCharts!$G$3:$H$83,2,FALSE)</f>
        <v>95</v>
      </c>
      <c r="AI159" s="30">
        <f>ROUND((AK159*PFormulas!$F$18)+(AL159*PFormulas!$F$17),0)</f>
        <v>56</v>
      </c>
      <c r="AJ159" s="30">
        <f>IF(C159&gt;7,25,IF(C159=1,IF(ROUND((PFormulas!$F$35*AK159)+(PFormulas!$F$36*AF159),0)&lt;50,50,ROUND((PFormulas!$F$35*AK159)+(PFormulas!$F$36*AF159),0)),ROUND((PFormulas!$F$35*AK159)+(PFormulas!$F$36*AF159),0)))</f>
        <v>54</v>
      </c>
      <c r="AK159" s="30">
        <f>ROUND(IF(C159&gt;7,ROUND(VLOOKUP(U159,PCharts!$K$3:$L$153,2,FALSE)*AA159,0)*PFormulas!$B$8,ROUND(VLOOKUP(U159,PCharts!$K$3:$L$153,2,FALSE)*AA159,0)),0)</f>
        <v>50</v>
      </c>
      <c r="AL159" s="30">
        <f>ROUND(IF(C159&gt;7,ROUND(VLOOKUP(T159,PCharts!$M$3:$N$133,2,FALSE)*AA159,0)*PFormulas!$B$9,ROUND(VLOOKUP(T159,PCharts!$M$3:$N$133,2,FALSE)*AA159,0)),0)</f>
        <v>51</v>
      </c>
      <c r="AM159" s="30">
        <f>ROUND(IF(C159&gt;7,ROUND((PFormulas!$F$30*Z159)+(PFormulas!$F$31*AB159)+(PFormulas!$F$32*AI159),0)*PFormulas!$B$13,ROUND((PFormulas!$F$30*Z159)+(PFormulas!$F$31*AB159)+(PFormulas!$F$32*AI159),0)+PFormulas!$B$14),0)</f>
        <v>48</v>
      </c>
      <c r="AN159" s="30">
        <f>ROUND((PFormulas!$F$46*AL159),0)</f>
        <v>54</v>
      </c>
      <c r="AO159" s="30">
        <f>VLOOKUP(2016-L159,PCharts!$O$3:$P$32,2,FALSE)</f>
        <v>46</v>
      </c>
      <c r="AP159" s="30">
        <f t="shared" si="19"/>
        <v>46</v>
      </c>
      <c r="AQ159" s="30">
        <f t="shared" si="20"/>
        <v>54</v>
      </c>
    </row>
    <row r="160" spans="1:43" x14ac:dyDescent="0.25">
      <c r="A160" s="48" t="s">
        <v>139</v>
      </c>
      <c r="B160" s="13" t="s">
        <v>438</v>
      </c>
      <c r="C160" s="13">
        <v>1</v>
      </c>
      <c r="D160" s="13">
        <v>40</v>
      </c>
      <c r="E160" s="13">
        <v>15</v>
      </c>
      <c r="F160" s="13">
        <v>6</v>
      </c>
      <c r="G160" s="13">
        <f>E160+F160</f>
        <v>21</v>
      </c>
      <c r="H160" s="13">
        <v>36</v>
      </c>
      <c r="I160" s="13"/>
      <c r="J160" s="13"/>
      <c r="K160" s="13"/>
      <c r="L160" s="13">
        <v>1994</v>
      </c>
      <c r="M160" s="13">
        <v>5.5</v>
      </c>
      <c r="N160" s="13">
        <v>73</v>
      </c>
      <c r="O160" s="13">
        <v>165</v>
      </c>
      <c r="P160" s="13" t="s">
        <v>439</v>
      </c>
      <c r="Q160" s="13" t="s">
        <v>440</v>
      </c>
      <c r="R160" s="13">
        <v>0</v>
      </c>
      <c r="S160" s="13">
        <v>0</v>
      </c>
      <c r="T160" s="30">
        <f t="shared" si="14"/>
        <v>0.38</v>
      </c>
      <c r="U160" s="30">
        <f t="shared" si="15"/>
        <v>0.15</v>
      </c>
      <c r="V160" s="30">
        <f t="shared" si="16"/>
        <v>0.9</v>
      </c>
      <c r="W160" s="30">
        <f t="shared" si="17"/>
        <v>0.38</v>
      </c>
      <c r="X160" s="30">
        <f>VLOOKUP(N160,[1]PlayerC!$A$3:$B$30,2,FALSE)</f>
        <v>75</v>
      </c>
      <c r="Y160" s="30">
        <f>VLOOKUP(O160,[1]PlayerC!$C$3:$D$133,2,FALSE)</f>
        <v>49</v>
      </c>
      <c r="Z160" s="30">
        <f>VLOOKUP(R160,[2]PCharts!$R$3:$S$2003,2,FALSE)</f>
        <v>0</v>
      </c>
      <c r="AA160" s="30">
        <f>VLOOKUP(A160,PCharts!$T$3:$U$25,2,FALSE)</f>
        <v>0.87</v>
      </c>
      <c r="AB160" s="30">
        <f>ROUND((PFormulas!$F$2*AF160)+(PFormulas!$F$3*(120-AD160)),0)</f>
        <v>51</v>
      </c>
      <c r="AC160" s="30">
        <f>ROUND((PFormulas!$F$7*AF160)+(PFormulas!$F$9*AB160)+(PFormulas!$F$8*AD160),0)</f>
        <v>44</v>
      </c>
      <c r="AD160" s="30">
        <f>VLOOKUP(V160,PCharts!$I$3:$J$651,2,FALSE)</f>
        <v>75</v>
      </c>
      <c r="AE160" s="30">
        <f>ROUND((PFormulas!$B$29*AK160)+(PFormulas!$B$30*AI160)+(PFormulas!$B$31*AL160)+(PFormulas!$B$32*AF160)+PFormulas!$B$33,0)</f>
        <v>77</v>
      </c>
      <c r="AF160" s="30">
        <f t="shared" si="18"/>
        <v>62</v>
      </c>
      <c r="AG160" s="30">
        <f>ROUND((AK160*PFormulas!$F$40)+(AL160*PFormulas!$F$41)+(AH160*PFormulas!$F$42),0)</f>
        <v>64</v>
      </c>
      <c r="AH160" s="30">
        <f>VLOOKUP(D160,PCharts!$G$3:$H$83,2,FALSE)</f>
        <v>80</v>
      </c>
      <c r="AI160" s="30">
        <f>ROUND((AK160*PFormulas!$F$18)+(AL160*PFormulas!$F$17),0)</f>
        <v>53</v>
      </c>
      <c r="AJ160" s="30">
        <f>IF(C160&gt;7,25,IF(C160=1,IF(ROUND((PFormulas!$F$35*AK160)+(PFormulas!$F$36*AF160),0)&lt;50,50,ROUND((PFormulas!$F$35*AK160)+(PFormulas!$F$36*AF160),0)),ROUND((PFormulas!$F$35*AK160)+(PFormulas!$F$36*AF160),0)))</f>
        <v>50</v>
      </c>
      <c r="AK160" s="30">
        <f>ROUND(IF(C160&gt;7,ROUND(VLOOKUP(U160,PCharts!$K$3:$L$153,2,FALSE)*AA160,0)*PFormulas!$B$8,ROUND(VLOOKUP(U160,PCharts!$K$3:$L$153,2,FALSE)*AA160,0)),0)</f>
        <v>44</v>
      </c>
      <c r="AL160" s="30">
        <f>ROUND(IF(C160&gt;7,ROUND(VLOOKUP(T160,PCharts!$M$3:$N$133,2,FALSE)*AA160,0)*PFormulas!$B$9,ROUND(VLOOKUP(T160,PCharts!$M$3:$N$133,2,FALSE)*AA160,0)),0)</f>
        <v>53</v>
      </c>
      <c r="AM160" s="30">
        <f>ROUND(IF(C160&gt;7,ROUND((PFormulas!$F$30*Z160)+(PFormulas!$F$31*AB160)+(PFormulas!$F$32*AI160),0)*PFormulas!$B$13,ROUND((PFormulas!$F$30*Z160)+(PFormulas!$F$31*AB160)+(PFormulas!$F$32*AI160),0)+PFormulas!$B$14),0)</f>
        <v>48</v>
      </c>
      <c r="AN160" s="30">
        <f>ROUND((PFormulas!$F$46*AL160),0)</f>
        <v>56</v>
      </c>
      <c r="AO160" s="30">
        <f>VLOOKUP(2016-L160,PCharts!$O$3:$P$32,2,FALSE)</f>
        <v>58</v>
      </c>
      <c r="AP160" s="30">
        <f t="shared" si="19"/>
        <v>58</v>
      </c>
      <c r="AQ160" s="30">
        <f t="shared" si="20"/>
        <v>52</v>
      </c>
    </row>
    <row r="161" spans="1:43" x14ac:dyDescent="0.25">
      <c r="A161" s="13" t="s">
        <v>43</v>
      </c>
      <c r="B161" s="13" t="s">
        <v>441</v>
      </c>
      <c r="C161" s="13">
        <v>7</v>
      </c>
      <c r="D161" s="13">
        <v>25</v>
      </c>
      <c r="E161" s="13">
        <v>4</v>
      </c>
      <c r="F161" s="13">
        <v>4</v>
      </c>
      <c r="G161" s="13">
        <v>8</v>
      </c>
      <c r="H161" s="13">
        <v>10</v>
      </c>
      <c r="I161" s="13">
        <v>-5</v>
      </c>
      <c r="J161" s="13">
        <v>18</v>
      </c>
      <c r="K161" s="13">
        <v>5</v>
      </c>
      <c r="L161" s="13">
        <v>1993</v>
      </c>
      <c r="M161" s="13"/>
      <c r="N161" s="13">
        <v>73</v>
      </c>
      <c r="O161" s="13">
        <v>196</v>
      </c>
      <c r="P161" s="13" t="s">
        <v>45</v>
      </c>
      <c r="Q161" s="13" t="s">
        <v>442</v>
      </c>
      <c r="R161" s="13">
        <v>0</v>
      </c>
      <c r="S161" s="13">
        <v>0</v>
      </c>
      <c r="T161" s="30">
        <f t="shared" si="14"/>
        <v>0.16</v>
      </c>
      <c r="U161" s="30">
        <f t="shared" si="15"/>
        <v>0.16</v>
      </c>
      <c r="V161" s="30">
        <f t="shared" si="16"/>
        <v>0.4</v>
      </c>
      <c r="W161" s="30">
        <f t="shared" si="17"/>
        <v>0.16</v>
      </c>
      <c r="X161" s="30">
        <f>VLOOKUP(N161,[1]PlayerC!$A$3:$B$30,2,FALSE)</f>
        <v>75</v>
      </c>
      <c r="Y161" s="30">
        <f>VLOOKUP(O161,[1]PlayerC!$C$3:$D$133,2,FALSE)</f>
        <v>67</v>
      </c>
      <c r="Z161" s="30">
        <f>VLOOKUP(R161,[2]PCharts!$R$3:$S$2003,2,FALSE)</f>
        <v>0</v>
      </c>
      <c r="AA161" s="30">
        <f>VLOOKUP(A161,PCharts!$T$3:$U$25,2,FALSE)</f>
        <v>1.05</v>
      </c>
      <c r="AB161" s="30">
        <f>ROUND((PFormulas!$F$2*AF161)+(PFormulas!$F$3*(120-AD161)),0)</f>
        <v>53</v>
      </c>
      <c r="AC161" s="30">
        <f>ROUND((PFormulas!$F$7*AF161)+(PFormulas!$F$9*AB161)+(PFormulas!$F$8*AD161),0)</f>
        <v>48</v>
      </c>
      <c r="AD161" s="30">
        <f>VLOOKUP(V161,PCharts!$I$3:$J$651,2,FALSE)</f>
        <v>87</v>
      </c>
      <c r="AE161" s="30">
        <f>ROUND((PFormulas!$B$29*AK161)+(PFormulas!$B$30*AI161)+(PFormulas!$B$31*AL161)+(PFormulas!$B$32*AF161)+PFormulas!$B$33,0)</f>
        <v>75</v>
      </c>
      <c r="AF161" s="30">
        <f t="shared" si="18"/>
        <v>71</v>
      </c>
      <c r="AG161" s="30">
        <f>ROUND((AK161*PFormulas!$F$40)+(AL161*PFormulas!$F$41)+(AH161*PFormulas!$F$42),0)</f>
        <v>58</v>
      </c>
      <c r="AH161" s="30">
        <f>VLOOKUP(D161,PCharts!$G$3:$H$83,2,FALSE)</f>
        <v>65</v>
      </c>
      <c r="AI161" s="30">
        <f>ROUND((AK161*PFormulas!$F$18)+(AL161*PFormulas!$F$17),0)</f>
        <v>56</v>
      </c>
      <c r="AJ161" s="30">
        <f>IF(C161&gt;7,25,IF(C161=1,IF(ROUND((PFormulas!$F$35*AK161)+(PFormulas!$F$36*AF161),0)&lt;50,50,ROUND((PFormulas!$F$35*AK161)+(PFormulas!$F$36*AF161),0)),ROUND((PFormulas!$F$35*AK161)+(PFormulas!$F$36*AF161),0)))</f>
        <v>58</v>
      </c>
      <c r="AK161" s="30">
        <f>ROUND(IF(C161&gt;7,ROUND(VLOOKUP(U161,PCharts!$K$3:$L$153,2,FALSE)*AA161,0)*PFormulas!$B$8,ROUND(VLOOKUP(U161,PCharts!$K$3:$L$153,2,FALSE)*AA161,0)),0)</f>
        <v>53</v>
      </c>
      <c r="AL161" s="30">
        <f>ROUND(IF(C161&gt;7,ROUND(VLOOKUP(T161,PCharts!$M$3:$N$133,2,FALSE)*AA161,0)*PFormulas!$B$9,ROUND(VLOOKUP(T161,PCharts!$M$3:$N$133,2,FALSE)*AA161,0)),0)</f>
        <v>48</v>
      </c>
      <c r="AM161" s="30">
        <f>ROUND(IF(C161&gt;7,ROUND((PFormulas!$F$30*Z161)+(PFormulas!$F$31*AB161)+(PFormulas!$F$32*AI161),0)*PFormulas!$B$13,ROUND((PFormulas!$F$30*Z161)+(PFormulas!$F$31*AB161)+(PFormulas!$F$32*AI161),0)+PFormulas!$B$14),0)</f>
        <v>50</v>
      </c>
      <c r="AN161" s="30">
        <f>ROUND((PFormulas!$F$46*AL161),0)</f>
        <v>50</v>
      </c>
      <c r="AO161" s="30">
        <f>VLOOKUP(2016-L161,PCharts!$O$3:$P$32,2,FALSE)</f>
        <v>60</v>
      </c>
      <c r="AP161" s="30">
        <f t="shared" si="19"/>
        <v>60</v>
      </c>
      <c r="AQ161" s="30">
        <f t="shared" si="20"/>
        <v>55</v>
      </c>
    </row>
    <row r="162" spans="1:43" x14ac:dyDescent="0.25">
      <c r="A162" s="13" t="s">
        <v>47</v>
      </c>
      <c r="B162" s="13" t="s">
        <v>443</v>
      </c>
      <c r="C162" s="13">
        <v>6</v>
      </c>
      <c r="D162" s="13">
        <v>31</v>
      </c>
      <c r="E162" s="13">
        <v>5</v>
      </c>
      <c r="F162" s="13">
        <v>3</v>
      </c>
      <c r="G162" s="13">
        <v>8</v>
      </c>
      <c r="H162" s="13">
        <v>2</v>
      </c>
      <c r="I162" s="13">
        <v>-8</v>
      </c>
      <c r="J162" s="13">
        <v>26</v>
      </c>
      <c r="K162" s="13">
        <v>4</v>
      </c>
      <c r="L162" s="13">
        <v>1994</v>
      </c>
      <c r="M162" s="13"/>
      <c r="N162" s="13">
        <v>70</v>
      </c>
      <c r="O162" s="13">
        <v>179</v>
      </c>
      <c r="P162" s="13" t="s">
        <v>49</v>
      </c>
      <c r="Q162" s="13" t="s">
        <v>444</v>
      </c>
      <c r="R162" s="13">
        <v>0</v>
      </c>
      <c r="S162" s="13">
        <v>0</v>
      </c>
      <c r="T162" s="30">
        <f t="shared" si="14"/>
        <v>0.16</v>
      </c>
      <c r="U162" s="30">
        <f t="shared" si="15"/>
        <v>0.1</v>
      </c>
      <c r="V162" s="30">
        <f t="shared" si="16"/>
        <v>0.06</v>
      </c>
      <c r="W162" s="30">
        <f t="shared" si="17"/>
        <v>0.16</v>
      </c>
      <c r="X162" s="30">
        <f>VLOOKUP(N162,[1]PlayerC!$A$3:$B$30,2,FALSE)</f>
        <v>69</v>
      </c>
      <c r="Y162" s="30">
        <f>VLOOKUP(O162,[1]PlayerC!$C$3:$D$133,2,FALSE)</f>
        <v>55</v>
      </c>
      <c r="Z162" s="30">
        <f>VLOOKUP(R162,[2]PCharts!$R$3:$S$2003,2,FALSE)</f>
        <v>0</v>
      </c>
      <c r="AA162" s="30">
        <f>VLOOKUP(A162,PCharts!$T$3:$U$25,2,FALSE)</f>
        <v>1.07</v>
      </c>
      <c r="AB162" s="30">
        <f>ROUND((PFormulas!$F$2*AF162)+(PFormulas!$F$3*(120-AD162)),0)</f>
        <v>44</v>
      </c>
      <c r="AC162" s="30">
        <f>ROUND((PFormulas!$F$7*AF162)+(PFormulas!$F$9*AB162)+(PFormulas!$F$8*AD162),0)</f>
        <v>37</v>
      </c>
      <c r="AD162" s="30">
        <f>VLOOKUP(V162,PCharts!$I$3:$J$651,2,FALSE)</f>
        <v>97</v>
      </c>
      <c r="AE162" s="30">
        <f>ROUND((PFormulas!$B$29*AK162)+(PFormulas!$B$30*AI162)+(PFormulas!$B$31*AL162)+(PFormulas!$B$32*AF162)+PFormulas!$B$33,0)</f>
        <v>78</v>
      </c>
      <c r="AF162" s="30">
        <f t="shared" si="18"/>
        <v>62</v>
      </c>
      <c r="AG162" s="30">
        <f>ROUND((AK162*PFormulas!$F$40)+(AL162*PFormulas!$F$41)+(AH162*PFormulas!$F$42),0)</f>
        <v>61</v>
      </c>
      <c r="AH162" s="30">
        <f>VLOOKUP(D162,PCharts!$G$3:$H$83,2,FALSE)</f>
        <v>71</v>
      </c>
      <c r="AI162" s="30">
        <f>ROUND((AK162*PFormulas!$F$18)+(AL162*PFormulas!$F$17),0)</f>
        <v>57</v>
      </c>
      <c r="AJ162" s="30">
        <f>IF(C162&gt;7,25,IF(C162=1,IF(ROUND((PFormulas!$F$35*AK162)+(PFormulas!$F$36*AF162),0)&lt;50,50,ROUND((PFormulas!$F$35*AK162)+(PFormulas!$F$36*AF162),0)),ROUND((PFormulas!$F$35*AK162)+(PFormulas!$F$36*AF162),0)))</f>
        <v>56</v>
      </c>
      <c r="AK162" s="30">
        <f>ROUND(IF(C162&gt;7,ROUND(VLOOKUP(U162,PCharts!$K$3:$L$153,2,FALSE)*AA162,0)*PFormulas!$B$8,ROUND(VLOOKUP(U162,PCharts!$K$3:$L$153,2,FALSE)*AA162,0)),0)</f>
        <v>54</v>
      </c>
      <c r="AL162" s="30">
        <f>ROUND(IF(C162&gt;7,ROUND(VLOOKUP(T162,PCharts!$M$3:$N$133,2,FALSE)*AA162,0)*PFormulas!$B$9,ROUND(VLOOKUP(T162,PCharts!$M$3:$N$133,2,FALSE)*AA162,0)),0)</f>
        <v>49</v>
      </c>
      <c r="AM162" s="30">
        <f>ROUND(IF(C162&gt;7,ROUND((PFormulas!$F$30*Z162)+(PFormulas!$F$31*AB162)+(PFormulas!$F$32*AI162),0)*PFormulas!$B$13,ROUND((PFormulas!$F$30*Z162)+(PFormulas!$F$31*AB162)+(PFormulas!$F$32*AI162),0)+PFormulas!$B$14),0)</f>
        <v>45</v>
      </c>
      <c r="AN162" s="30">
        <f>ROUND((PFormulas!$F$46*AL162),0)</f>
        <v>51</v>
      </c>
      <c r="AO162" s="30">
        <f>VLOOKUP(2016-L162,PCharts!$O$3:$P$32,2,FALSE)</f>
        <v>58</v>
      </c>
      <c r="AP162" s="30">
        <f t="shared" si="19"/>
        <v>58</v>
      </c>
      <c r="AQ162" s="30">
        <f t="shared" si="20"/>
        <v>53</v>
      </c>
    </row>
    <row r="163" spans="1:43" x14ac:dyDescent="0.25">
      <c r="A163" s="13" t="s">
        <v>43</v>
      </c>
      <c r="B163" s="13" t="s">
        <v>445</v>
      </c>
      <c r="C163" s="13">
        <v>1</v>
      </c>
      <c r="D163" s="13">
        <v>36</v>
      </c>
      <c r="E163" s="13">
        <v>6</v>
      </c>
      <c r="F163" s="13">
        <v>5</v>
      </c>
      <c r="G163" s="13">
        <v>11</v>
      </c>
      <c r="H163" s="13">
        <v>31</v>
      </c>
      <c r="I163" s="13">
        <v>-8</v>
      </c>
      <c r="J163" s="13">
        <v>17</v>
      </c>
      <c r="K163" s="13">
        <v>2</v>
      </c>
      <c r="L163" s="13">
        <v>1994</v>
      </c>
      <c r="M163" s="13"/>
      <c r="N163" s="13">
        <v>70</v>
      </c>
      <c r="O163" s="13">
        <v>165</v>
      </c>
      <c r="P163" s="13" t="s">
        <v>45</v>
      </c>
      <c r="Q163" s="13" t="s">
        <v>446</v>
      </c>
      <c r="R163" s="13">
        <v>0</v>
      </c>
      <c r="S163" s="13">
        <v>0</v>
      </c>
      <c r="T163" s="30">
        <f t="shared" si="14"/>
        <v>0.17</v>
      </c>
      <c r="U163" s="30">
        <f t="shared" si="15"/>
        <v>0.14000000000000001</v>
      </c>
      <c r="V163" s="30">
        <f t="shared" si="16"/>
        <v>0.86</v>
      </c>
      <c r="W163" s="30">
        <f t="shared" si="17"/>
        <v>0.17</v>
      </c>
      <c r="X163" s="30">
        <f>VLOOKUP(N163,[1]PlayerC!$A$3:$B$30,2,FALSE)</f>
        <v>69</v>
      </c>
      <c r="Y163" s="30">
        <f>VLOOKUP(O163,[1]PlayerC!$C$3:$D$133,2,FALSE)</f>
        <v>49</v>
      </c>
      <c r="Z163" s="30">
        <f>VLOOKUP(R163,[2]PCharts!$R$3:$S$2003,2,FALSE)</f>
        <v>0</v>
      </c>
      <c r="AA163" s="30">
        <f>VLOOKUP(A163,PCharts!$T$3:$U$25,2,FALSE)</f>
        <v>1.05</v>
      </c>
      <c r="AB163" s="30">
        <f>ROUND((PFormulas!$F$2*AF163)+(PFormulas!$F$3*(120-AD163)),0)</f>
        <v>49</v>
      </c>
      <c r="AC163" s="30">
        <f>ROUND((PFormulas!$F$7*AF163)+(PFormulas!$F$9*AB163)+(PFormulas!$F$8*AD163),0)</f>
        <v>41</v>
      </c>
      <c r="AD163" s="30">
        <f>VLOOKUP(V163,PCharts!$I$3:$J$651,2,FALSE)</f>
        <v>76</v>
      </c>
      <c r="AE163" s="30">
        <f>ROUND((PFormulas!$B$29*AK163)+(PFormulas!$B$30*AI163)+(PFormulas!$B$31*AL163)+(PFormulas!$B$32*AF163)+PFormulas!$B$33,0)</f>
        <v>78</v>
      </c>
      <c r="AF163" s="30">
        <f t="shared" si="18"/>
        <v>59</v>
      </c>
      <c r="AG163" s="30">
        <f>ROUND((AK163*PFormulas!$F$40)+(AL163*PFormulas!$F$41)+(AH163*PFormulas!$F$42),0)</f>
        <v>64</v>
      </c>
      <c r="AH163" s="30">
        <f>VLOOKUP(D163,PCharts!$G$3:$H$83,2,FALSE)</f>
        <v>76</v>
      </c>
      <c r="AI163" s="30">
        <f>ROUND((AK163*PFormulas!$F$18)+(AL163*PFormulas!$F$17),0)</f>
        <v>56</v>
      </c>
      <c r="AJ163" s="30">
        <f>IF(C163&gt;7,25,IF(C163=1,IF(ROUND((PFormulas!$F$35*AK163)+(PFormulas!$F$36*AF163),0)&lt;50,50,ROUND((PFormulas!$F$35*AK163)+(PFormulas!$F$36*AF163),0)),ROUND((PFormulas!$F$35*AK163)+(PFormulas!$F$36*AF163),0)))</f>
        <v>55</v>
      </c>
      <c r="AK163" s="30">
        <f>ROUND(IF(C163&gt;7,ROUND(VLOOKUP(U163,PCharts!$K$3:$L$153,2,FALSE)*AA163,0)*PFormulas!$B$8,ROUND(VLOOKUP(U163,PCharts!$K$3:$L$153,2,FALSE)*AA163,0)),0)</f>
        <v>53</v>
      </c>
      <c r="AL163" s="30">
        <f>ROUND(IF(C163&gt;7,ROUND(VLOOKUP(T163,PCharts!$M$3:$N$133,2,FALSE)*AA163,0)*PFormulas!$B$9,ROUND(VLOOKUP(T163,PCharts!$M$3:$N$133,2,FALSE)*AA163,0)),0)</f>
        <v>49</v>
      </c>
      <c r="AM163" s="30">
        <f>ROUND(IF(C163&gt;7,ROUND((PFormulas!$F$30*Z163)+(PFormulas!$F$31*AB163)+(PFormulas!$F$32*AI163),0)*PFormulas!$B$13,ROUND((PFormulas!$F$30*Z163)+(PFormulas!$F$31*AB163)+(PFormulas!$F$32*AI163),0)+PFormulas!$B$14),0)</f>
        <v>47</v>
      </c>
      <c r="AN163" s="30">
        <f>ROUND((PFormulas!$F$46*AL163),0)</f>
        <v>51</v>
      </c>
      <c r="AO163" s="30">
        <f>VLOOKUP(2016-L163,PCharts!$O$3:$P$32,2,FALSE)</f>
        <v>58</v>
      </c>
      <c r="AP163" s="30">
        <f t="shared" si="19"/>
        <v>58</v>
      </c>
      <c r="AQ163" s="30">
        <f t="shared" si="20"/>
        <v>53</v>
      </c>
    </row>
    <row r="164" spans="1:43" x14ac:dyDescent="0.25">
      <c r="A164" s="13" t="s">
        <v>43</v>
      </c>
      <c r="B164" s="13" t="s">
        <v>447</v>
      </c>
      <c r="C164" s="13">
        <v>6</v>
      </c>
      <c r="D164" s="13">
        <v>36</v>
      </c>
      <c r="E164" s="13">
        <v>6</v>
      </c>
      <c r="F164" s="13">
        <v>4</v>
      </c>
      <c r="G164" s="13">
        <v>10</v>
      </c>
      <c r="H164" s="13">
        <v>6</v>
      </c>
      <c r="I164" s="13">
        <v>4</v>
      </c>
      <c r="J164" s="13">
        <v>3</v>
      </c>
      <c r="K164" s="13">
        <v>12</v>
      </c>
      <c r="L164" s="13">
        <v>1993</v>
      </c>
      <c r="M164" s="13"/>
      <c r="N164" s="13">
        <v>73</v>
      </c>
      <c r="O164" s="13">
        <v>163</v>
      </c>
      <c r="P164" s="13" t="s">
        <v>45</v>
      </c>
      <c r="Q164" s="13" t="s">
        <v>448</v>
      </c>
      <c r="R164" s="13">
        <v>0</v>
      </c>
      <c r="S164" s="13">
        <v>0</v>
      </c>
      <c r="T164" s="30">
        <f t="shared" si="14"/>
        <v>0.17</v>
      </c>
      <c r="U164" s="30">
        <f t="shared" si="15"/>
        <v>0.11</v>
      </c>
      <c r="V164" s="30">
        <f t="shared" si="16"/>
        <v>0.17</v>
      </c>
      <c r="W164" s="30">
        <f t="shared" si="17"/>
        <v>0.17</v>
      </c>
      <c r="X164" s="30">
        <f>VLOOKUP(N164,[1]PlayerC!$A$3:$B$30,2,FALSE)</f>
        <v>75</v>
      </c>
      <c r="Y164" s="30">
        <f>VLOOKUP(O164,[1]PlayerC!$C$3:$D$133,2,FALSE)</f>
        <v>46</v>
      </c>
      <c r="Z164" s="30">
        <f>VLOOKUP(R164,[2]PCharts!$R$3:$S$2003,2,FALSE)</f>
        <v>0</v>
      </c>
      <c r="AA164" s="30">
        <f>VLOOKUP(A164,PCharts!$T$3:$U$25,2,FALSE)</f>
        <v>1.05</v>
      </c>
      <c r="AB164" s="30">
        <f>ROUND((PFormulas!$F$2*AF164)+(PFormulas!$F$3*(120-AD164)),0)</f>
        <v>44</v>
      </c>
      <c r="AC164" s="30">
        <f>ROUND((PFormulas!$F$7*AF164)+(PFormulas!$F$9*AB164)+(PFormulas!$F$8*AD164),0)</f>
        <v>37</v>
      </c>
      <c r="AD164" s="30">
        <f>VLOOKUP(V164,PCharts!$I$3:$J$651,2,FALSE)</f>
        <v>94</v>
      </c>
      <c r="AE164" s="30">
        <f>ROUND((PFormulas!$B$29*AK164)+(PFormulas!$B$30*AI164)+(PFormulas!$B$31*AL164)+(PFormulas!$B$32*AF164)+PFormulas!$B$33,0)</f>
        <v>78</v>
      </c>
      <c r="AF164" s="30">
        <f t="shared" si="18"/>
        <v>61</v>
      </c>
      <c r="AG164" s="30">
        <f>ROUND((AK164*PFormulas!$F$40)+(AL164*PFormulas!$F$41)+(AH164*PFormulas!$F$42),0)</f>
        <v>64</v>
      </c>
      <c r="AH164" s="30">
        <f>VLOOKUP(D164,PCharts!$G$3:$H$83,2,FALSE)</f>
        <v>76</v>
      </c>
      <c r="AI164" s="30">
        <f>ROUND((AK164*PFormulas!$F$18)+(AL164*PFormulas!$F$17),0)</f>
        <v>56</v>
      </c>
      <c r="AJ164" s="30">
        <f>IF(C164&gt;7,25,IF(C164=1,IF(ROUND((PFormulas!$F$35*AK164)+(PFormulas!$F$36*AF164),0)&lt;50,50,ROUND((PFormulas!$F$35*AK164)+(PFormulas!$F$36*AF164),0)),ROUND((PFormulas!$F$35*AK164)+(PFormulas!$F$36*AF164),0)))</f>
        <v>55</v>
      </c>
      <c r="AK164" s="30">
        <f>ROUND(IF(C164&gt;7,ROUND(VLOOKUP(U164,PCharts!$K$3:$L$153,2,FALSE)*AA164,0)*PFormulas!$B$8,ROUND(VLOOKUP(U164,PCharts!$K$3:$L$153,2,FALSE)*AA164,0)),0)</f>
        <v>53</v>
      </c>
      <c r="AL164" s="30">
        <f>ROUND(IF(C164&gt;7,ROUND(VLOOKUP(T164,PCharts!$M$3:$N$133,2,FALSE)*AA164,0)*PFormulas!$B$9,ROUND(VLOOKUP(T164,PCharts!$M$3:$N$133,2,FALSE)*AA164,0)),0)</f>
        <v>49</v>
      </c>
      <c r="AM164" s="30">
        <f>ROUND(IF(C164&gt;7,ROUND((PFormulas!$F$30*Z164)+(PFormulas!$F$31*AB164)+(PFormulas!$F$32*AI164),0)*PFormulas!$B$13,ROUND((PFormulas!$F$30*Z164)+(PFormulas!$F$31*AB164)+(PFormulas!$F$32*AI164),0)+PFormulas!$B$14),0)</f>
        <v>44</v>
      </c>
      <c r="AN164" s="30">
        <f>ROUND((PFormulas!$F$46*AL164),0)</f>
        <v>51</v>
      </c>
      <c r="AO164" s="30">
        <f>VLOOKUP(2016-L164,PCharts!$O$3:$P$32,2,FALSE)</f>
        <v>60</v>
      </c>
      <c r="AP164" s="30">
        <f t="shared" si="19"/>
        <v>60</v>
      </c>
      <c r="AQ164" s="30">
        <f t="shared" si="20"/>
        <v>53</v>
      </c>
    </row>
    <row r="165" spans="1:43" x14ac:dyDescent="0.25">
      <c r="A165" s="13" t="s">
        <v>47</v>
      </c>
      <c r="B165" s="13" t="s">
        <v>449</v>
      </c>
      <c r="C165" s="13">
        <v>6</v>
      </c>
      <c r="D165" s="13">
        <v>37</v>
      </c>
      <c r="E165" s="13">
        <v>6</v>
      </c>
      <c r="F165" s="13">
        <v>6</v>
      </c>
      <c r="G165" s="13">
        <v>12</v>
      </c>
      <c r="H165" s="13">
        <v>6</v>
      </c>
      <c r="I165" s="13">
        <v>-4</v>
      </c>
      <c r="J165" s="13">
        <v>2</v>
      </c>
      <c r="K165" s="13">
        <v>10</v>
      </c>
      <c r="L165" s="13">
        <v>1995</v>
      </c>
      <c r="M165" s="13"/>
      <c r="N165" s="13">
        <v>73</v>
      </c>
      <c r="O165" s="13">
        <v>181</v>
      </c>
      <c r="P165" s="13" t="s">
        <v>49</v>
      </c>
      <c r="Q165" s="13" t="s">
        <v>450</v>
      </c>
      <c r="R165" s="13">
        <v>0</v>
      </c>
      <c r="S165" s="13">
        <v>0</v>
      </c>
      <c r="T165" s="30">
        <f t="shared" si="14"/>
        <v>0.16</v>
      </c>
      <c r="U165" s="30">
        <f t="shared" si="15"/>
        <v>0.16</v>
      </c>
      <c r="V165" s="30">
        <f t="shared" si="16"/>
        <v>0.16</v>
      </c>
      <c r="W165" s="30">
        <f t="shared" si="17"/>
        <v>0.16</v>
      </c>
      <c r="X165" s="30">
        <f>VLOOKUP(N165,[1]PlayerC!$A$3:$B$30,2,FALSE)</f>
        <v>75</v>
      </c>
      <c r="Y165" s="30">
        <f>VLOOKUP(O165,[1]PlayerC!$C$3:$D$133,2,FALSE)</f>
        <v>58</v>
      </c>
      <c r="Z165" s="30">
        <f>VLOOKUP(R165,[2]PCharts!$R$3:$S$2003,2,FALSE)</f>
        <v>0</v>
      </c>
      <c r="AA165" s="30">
        <f>VLOOKUP(A165,PCharts!$T$3:$U$25,2,FALSE)</f>
        <v>1.07</v>
      </c>
      <c r="AB165" s="30">
        <f>ROUND((PFormulas!$F$2*AF165)+(PFormulas!$F$3*(120-AD165)),0)</f>
        <v>48</v>
      </c>
      <c r="AC165" s="30">
        <f>ROUND((PFormulas!$F$7*AF165)+(PFormulas!$F$9*AB165)+(PFormulas!$F$8*AD165),0)</f>
        <v>43</v>
      </c>
      <c r="AD165" s="30">
        <f>VLOOKUP(V165,PCharts!$I$3:$J$651,2,FALSE)</f>
        <v>94</v>
      </c>
      <c r="AE165" s="30">
        <f>ROUND((PFormulas!$B$29*AK165)+(PFormulas!$B$30*AI165)+(PFormulas!$B$31*AL165)+(PFormulas!$B$32*AF165)+PFormulas!$B$33,0)</f>
        <v>76</v>
      </c>
      <c r="AF165" s="30">
        <f t="shared" si="18"/>
        <v>67</v>
      </c>
      <c r="AG165" s="30">
        <f>ROUND((AK165*PFormulas!$F$40)+(AL165*PFormulas!$F$41)+(AH165*PFormulas!$F$42),0)</f>
        <v>64</v>
      </c>
      <c r="AH165" s="30">
        <f>VLOOKUP(D165,PCharts!$G$3:$H$83,2,FALSE)</f>
        <v>77</v>
      </c>
      <c r="AI165" s="30">
        <f>ROUND((AK165*PFormulas!$F$18)+(AL165*PFormulas!$F$17),0)</f>
        <v>57</v>
      </c>
      <c r="AJ165" s="30">
        <f>IF(C165&gt;7,25,IF(C165=1,IF(ROUND((PFormulas!$F$35*AK165)+(PFormulas!$F$36*AF165),0)&lt;50,50,ROUND((PFormulas!$F$35*AK165)+(PFormulas!$F$36*AF165),0)),ROUND((PFormulas!$F$35*AK165)+(PFormulas!$F$36*AF165),0)))</f>
        <v>57</v>
      </c>
      <c r="AK165" s="30">
        <f>ROUND(IF(C165&gt;7,ROUND(VLOOKUP(U165,PCharts!$K$3:$L$153,2,FALSE)*AA165,0)*PFormulas!$B$8,ROUND(VLOOKUP(U165,PCharts!$K$3:$L$153,2,FALSE)*AA165,0)),0)</f>
        <v>54</v>
      </c>
      <c r="AL165" s="30">
        <f>ROUND(IF(C165&gt;7,ROUND(VLOOKUP(T165,PCharts!$M$3:$N$133,2,FALSE)*AA165,0)*PFormulas!$B$9,ROUND(VLOOKUP(T165,PCharts!$M$3:$N$133,2,FALSE)*AA165,0)),0)</f>
        <v>49</v>
      </c>
      <c r="AM165" s="30">
        <f>ROUND(IF(C165&gt;7,ROUND((PFormulas!$F$30*Z165)+(PFormulas!$F$31*AB165)+(PFormulas!$F$32*AI165),0)*PFormulas!$B$13,ROUND((PFormulas!$F$30*Z165)+(PFormulas!$F$31*AB165)+(PFormulas!$F$32*AI165),0)+PFormulas!$B$14),0)</f>
        <v>47</v>
      </c>
      <c r="AN165" s="30">
        <f>ROUND((PFormulas!$F$46*AL165),0)</f>
        <v>51</v>
      </c>
      <c r="AO165" s="30">
        <f>VLOOKUP(2016-L165,PCharts!$O$3:$P$32,2,FALSE)</f>
        <v>54</v>
      </c>
      <c r="AP165" s="30">
        <f t="shared" si="19"/>
        <v>54</v>
      </c>
      <c r="AQ165" s="30">
        <f t="shared" si="20"/>
        <v>54</v>
      </c>
    </row>
    <row r="166" spans="1:43" x14ac:dyDescent="0.25">
      <c r="A166" s="13" t="s">
        <v>43</v>
      </c>
      <c r="B166" s="13" t="s">
        <v>451</v>
      </c>
      <c r="C166" s="13">
        <v>7</v>
      </c>
      <c r="D166" s="13">
        <v>37</v>
      </c>
      <c r="E166" s="13">
        <v>6</v>
      </c>
      <c r="F166" s="13">
        <v>3</v>
      </c>
      <c r="G166" s="13">
        <v>9</v>
      </c>
      <c r="H166" s="13">
        <v>4</v>
      </c>
      <c r="I166" s="13">
        <v>-3</v>
      </c>
      <c r="J166" s="13">
        <v>8</v>
      </c>
      <c r="K166" s="13">
        <v>11</v>
      </c>
      <c r="L166" s="13">
        <v>1993</v>
      </c>
      <c r="M166" s="13"/>
      <c r="N166" s="13">
        <v>69</v>
      </c>
      <c r="O166" s="13">
        <v>161</v>
      </c>
      <c r="P166" s="13" t="s">
        <v>45</v>
      </c>
      <c r="Q166" s="13" t="s">
        <v>452</v>
      </c>
      <c r="R166" s="13">
        <v>0</v>
      </c>
      <c r="S166" s="13">
        <v>0</v>
      </c>
      <c r="T166" s="30">
        <f t="shared" si="14"/>
        <v>0.16</v>
      </c>
      <c r="U166" s="30">
        <f t="shared" si="15"/>
        <v>0.08</v>
      </c>
      <c r="V166" s="30">
        <f t="shared" si="16"/>
        <v>0.11</v>
      </c>
      <c r="W166" s="30">
        <f t="shared" si="17"/>
        <v>0.16</v>
      </c>
      <c r="X166" s="30">
        <f>VLOOKUP(N166,[1]PlayerC!$A$3:$B$30,2,FALSE)</f>
        <v>67</v>
      </c>
      <c r="Y166" s="30">
        <f>VLOOKUP(O166,[1]PlayerC!$C$3:$D$133,2,FALSE)</f>
        <v>46</v>
      </c>
      <c r="Z166" s="30">
        <f>VLOOKUP(R166,[2]PCharts!$R$3:$S$2003,2,FALSE)</f>
        <v>0</v>
      </c>
      <c r="AA166" s="30">
        <f>VLOOKUP(A166,PCharts!$T$3:$U$25,2,FALSE)</f>
        <v>1.05</v>
      </c>
      <c r="AB166" s="30">
        <f>ROUND((PFormulas!$F$2*AF166)+(PFormulas!$F$3*(120-AD166)),0)</f>
        <v>41</v>
      </c>
      <c r="AC166" s="30">
        <f>ROUND((PFormulas!$F$7*AF166)+(PFormulas!$F$9*AB166)+(PFormulas!$F$8*AD166),0)</f>
        <v>33</v>
      </c>
      <c r="AD166" s="30">
        <f>VLOOKUP(V166,PCharts!$I$3:$J$651,2,FALSE)</f>
        <v>96</v>
      </c>
      <c r="AE166" s="30">
        <f>ROUND((PFormulas!$B$29*AK166)+(PFormulas!$B$30*AI166)+(PFormulas!$B$31*AL166)+(PFormulas!$B$32*AF166)+PFormulas!$B$33,0)</f>
        <v>76</v>
      </c>
      <c r="AF166" s="30">
        <f t="shared" si="18"/>
        <v>57</v>
      </c>
      <c r="AG166" s="30">
        <f>ROUND((AK166*PFormulas!$F$40)+(AL166*PFormulas!$F$41)+(AH166*PFormulas!$F$42),0)</f>
        <v>60</v>
      </c>
      <c r="AH166" s="30">
        <f>VLOOKUP(D166,PCharts!$G$3:$H$83,2,FALSE)</f>
        <v>77</v>
      </c>
      <c r="AI166" s="30">
        <f>ROUND((AK166*PFormulas!$F$18)+(AL166*PFormulas!$F$17),0)</f>
        <v>47</v>
      </c>
      <c r="AJ166" s="30">
        <f>IF(C166&gt;7,25,IF(C166=1,IF(ROUND((PFormulas!$F$35*AK166)+(PFormulas!$F$36*AF166),0)&lt;50,50,ROUND((PFormulas!$F$35*AK166)+(PFormulas!$F$36*AF166),0)),ROUND((PFormulas!$F$35*AK166)+(PFormulas!$F$36*AF166),0)))</f>
        <v>42</v>
      </c>
      <c r="AK166" s="30">
        <f>ROUND(IF(C166&gt;7,ROUND(VLOOKUP(U166,PCharts!$K$3:$L$153,2,FALSE)*AA166,0)*PFormulas!$B$8,ROUND(VLOOKUP(U166,PCharts!$K$3:$L$153,2,FALSE)*AA166,0)),0)</f>
        <v>37</v>
      </c>
      <c r="AL166" s="30">
        <f>ROUND(IF(C166&gt;7,ROUND(VLOOKUP(T166,PCharts!$M$3:$N$133,2,FALSE)*AA166,0)*PFormulas!$B$9,ROUND(VLOOKUP(T166,PCharts!$M$3:$N$133,2,FALSE)*AA166,0)),0)</f>
        <v>48</v>
      </c>
      <c r="AM166" s="30">
        <f>ROUND(IF(C166&gt;7,ROUND((PFormulas!$F$30*Z166)+(PFormulas!$F$31*AB166)+(PFormulas!$F$32*AI166),0)*PFormulas!$B$13,ROUND((PFormulas!$F$30*Z166)+(PFormulas!$F$31*AB166)+(PFormulas!$F$32*AI166),0)+PFormulas!$B$14),0)</f>
        <v>40</v>
      </c>
      <c r="AN166" s="30">
        <f>ROUND((PFormulas!$F$46*AL166),0)</f>
        <v>50</v>
      </c>
      <c r="AO166" s="30">
        <f>VLOOKUP(2016-L166,PCharts!$O$3:$P$32,2,FALSE)</f>
        <v>60</v>
      </c>
      <c r="AP166" s="30">
        <f t="shared" si="19"/>
        <v>60</v>
      </c>
      <c r="AQ166" s="30">
        <f t="shared" si="20"/>
        <v>46</v>
      </c>
    </row>
    <row r="167" spans="1:43" x14ac:dyDescent="0.25">
      <c r="A167" s="13" t="s">
        <v>95</v>
      </c>
      <c r="B167" s="13" t="s">
        <v>453</v>
      </c>
      <c r="C167" s="13">
        <v>8</v>
      </c>
      <c r="D167" s="13">
        <v>44</v>
      </c>
      <c r="E167" s="13">
        <v>7</v>
      </c>
      <c r="F167" s="13">
        <v>15</v>
      </c>
      <c r="G167" s="13">
        <v>22</v>
      </c>
      <c r="H167" s="13">
        <v>14</v>
      </c>
      <c r="I167" s="13">
        <v>-12</v>
      </c>
      <c r="J167" s="13">
        <v>8</v>
      </c>
      <c r="K167" s="13">
        <v>1</v>
      </c>
      <c r="L167" s="13">
        <v>1995</v>
      </c>
      <c r="M167" s="13"/>
      <c r="N167" s="13">
        <v>72</v>
      </c>
      <c r="O167" s="13">
        <v>181</v>
      </c>
      <c r="P167" s="13" t="s">
        <v>97</v>
      </c>
      <c r="Q167" s="13" t="s">
        <v>80</v>
      </c>
      <c r="R167" s="13">
        <v>0</v>
      </c>
      <c r="S167" s="13">
        <v>0</v>
      </c>
      <c r="T167" s="30">
        <f t="shared" si="14"/>
        <v>0.16</v>
      </c>
      <c r="U167" s="30">
        <f t="shared" si="15"/>
        <v>0.34</v>
      </c>
      <c r="V167" s="30">
        <f t="shared" si="16"/>
        <v>0.32</v>
      </c>
      <c r="W167" s="30">
        <f t="shared" si="17"/>
        <v>0.16</v>
      </c>
      <c r="X167" s="30">
        <f>VLOOKUP(N167,[1]PlayerC!$A$3:$B$30,2,FALSE)</f>
        <v>73</v>
      </c>
      <c r="Y167" s="30">
        <f>VLOOKUP(O167,[1]PlayerC!$C$3:$D$133,2,FALSE)</f>
        <v>58</v>
      </c>
      <c r="Z167" s="30">
        <f>VLOOKUP(R167,[2]PCharts!$R$3:$S$2003,2,FALSE)</f>
        <v>0</v>
      </c>
      <c r="AA167" s="30">
        <f>VLOOKUP(A167,PCharts!$T$3:$U$25,2,FALSE)</f>
        <v>1.06</v>
      </c>
      <c r="AB167" s="30">
        <f>ROUND((PFormulas!$F$2*AF167)+(PFormulas!$F$3*(120-AD167)),0)</f>
        <v>49</v>
      </c>
      <c r="AC167" s="30">
        <f>ROUND((PFormulas!$F$7*AF167)+(PFormulas!$F$9*AB167)+(PFormulas!$F$8*AD167),0)</f>
        <v>43</v>
      </c>
      <c r="AD167" s="30">
        <f>VLOOKUP(V167,PCharts!$I$3:$J$651,2,FALSE)</f>
        <v>89</v>
      </c>
      <c r="AE167" s="30">
        <f>ROUND((PFormulas!$B$29*AK167)+(PFormulas!$B$30*AI167)+(PFormulas!$B$31*AL167)+(PFormulas!$B$32*AF167)+PFormulas!$B$33,0)</f>
        <v>77</v>
      </c>
      <c r="AF167" s="30">
        <f t="shared" si="18"/>
        <v>66</v>
      </c>
      <c r="AG167" s="30">
        <f>ROUND((AK167*PFormulas!$F$40)+(AL167*PFormulas!$F$41)+(AH167*PFormulas!$F$42),0)</f>
        <v>68</v>
      </c>
      <c r="AH167" s="30">
        <f>VLOOKUP(D167,PCharts!$G$3:$H$83,2,FALSE)</f>
        <v>84</v>
      </c>
      <c r="AI167" s="30">
        <f>ROUND((AK167*PFormulas!$F$18)+(AL167*PFormulas!$F$17),0)</f>
        <v>57</v>
      </c>
      <c r="AJ167" s="30">
        <f>IF(C167&gt;7,25,IF(C167=1,IF(ROUND((PFormulas!$F$35*AK167)+(PFormulas!$F$36*AF167),0)&lt;50,50,ROUND((PFormulas!$F$35*AK167)+(PFormulas!$F$36*AF167),0)),ROUND((PFormulas!$F$35*AK167)+(PFormulas!$F$36*AF167),0)))</f>
        <v>25</v>
      </c>
      <c r="AK167" s="30">
        <f>ROUND(IF(C167&gt;7,ROUND(VLOOKUP(U167,PCharts!$K$3:$L$153,2,FALSE)*AA167,0)*PFormulas!$B$8,ROUND(VLOOKUP(U167,PCharts!$K$3:$L$153,2,FALSE)*AA167,0)),0)</f>
        <v>57</v>
      </c>
      <c r="AL167" s="49">
        <f>ROUND(IF(C167&gt;7,ROUND(VLOOKUP(T167,PCharts!$M$3:$N$133,2,FALSE)*AA167,0)*PFormulas!$B$9,ROUND(VLOOKUP(T167,PCharts!$M$3:$N$133,2,FALSE)*AA167,0)),0)</f>
        <v>47</v>
      </c>
      <c r="AM167" s="30">
        <f>ROUND(IF(C167&gt;7,ROUND((PFormulas!$F$30*Z167)+(PFormulas!$F$31*AB167)+(PFormulas!$F$32*AI167),0)*PFormulas!$B$13,ROUND((PFormulas!$F$30*Z167)+(PFormulas!$F$31*AB167)+(PFormulas!$F$32*AI167),0)+PFormulas!$B$14),0)</f>
        <v>57</v>
      </c>
      <c r="AN167" s="30">
        <f>ROUND((PFormulas!$F$46*AL167),0)</f>
        <v>49</v>
      </c>
      <c r="AO167" s="30">
        <f>VLOOKUP(2016-L167,PCharts!$O$3:$P$32,2,FALSE)</f>
        <v>54</v>
      </c>
      <c r="AP167" s="30">
        <f t="shared" si="19"/>
        <v>54</v>
      </c>
      <c r="AQ167" s="30">
        <f t="shared" si="20"/>
        <v>56</v>
      </c>
    </row>
    <row r="168" spans="1:43" x14ac:dyDescent="0.25">
      <c r="A168" s="13" t="s">
        <v>43</v>
      </c>
      <c r="B168" s="13" t="s">
        <v>454</v>
      </c>
      <c r="C168" s="13">
        <v>4</v>
      </c>
      <c r="D168" s="13">
        <v>49</v>
      </c>
      <c r="E168" s="13">
        <v>8</v>
      </c>
      <c r="F168" s="13">
        <v>9</v>
      </c>
      <c r="G168" s="13">
        <v>17</v>
      </c>
      <c r="H168" s="13">
        <v>60</v>
      </c>
      <c r="I168" s="13">
        <v>10</v>
      </c>
      <c r="J168" s="13">
        <v>22</v>
      </c>
      <c r="K168" s="13">
        <v>1</v>
      </c>
      <c r="L168" s="13">
        <v>1995</v>
      </c>
      <c r="M168" s="13"/>
      <c r="N168" s="13">
        <v>73</v>
      </c>
      <c r="O168" s="13">
        <v>183</v>
      </c>
      <c r="P168" s="13" t="s">
        <v>45</v>
      </c>
      <c r="Q168" s="13" t="s">
        <v>455</v>
      </c>
      <c r="R168" s="13">
        <v>0</v>
      </c>
      <c r="S168" s="13">
        <v>0</v>
      </c>
      <c r="T168" s="30">
        <f t="shared" si="14"/>
        <v>0.16</v>
      </c>
      <c r="U168" s="30">
        <f t="shared" si="15"/>
        <v>0.18</v>
      </c>
      <c r="V168" s="30">
        <f t="shared" si="16"/>
        <v>1.22</v>
      </c>
      <c r="W168" s="30">
        <f t="shared" si="17"/>
        <v>0.16</v>
      </c>
      <c r="X168" s="30">
        <f>VLOOKUP(N168,[1]PlayerC!$A$3:$B$30,2,FALSE)</f>
        <v>75</v>
      </c>
      <c r="Y168" s="30">
        <f>VLOOKUP(O168,[1]PlayerC!$C$3:$D$133,2,FALSE)</f>
        <v>58</v>
      </c>
      <c r="Z168" s="30">
        <f>VLOOKUP(R168,[2]PCharts!$R$3:$S$2003,2,FALSE)</f>
        <v>0</v>
      </c>
      <c r="AA168" s="30">
        <f>VLOOKUP(A168,PCharts!$T$3:$U$25,2,FALSE)</f>
        <v>1.05</v>
      </c>
      <c r="AB168" s="30">
        <f>ROUND((PFormulas!$F$2*AF168)+(PFormulas!$F$3*(120-AD168)),0)</f>
        <v>56</v>
      </c>
      <c r="AC168" s="30">
        <f>ROUND((PFormulas!$F$7*AF168)+(PFormulas!$F$9*AB168)+(PFormulas!$F$8*AD168),0)</f>
        <v>50</v>
      </c>
      <c r="AD168" s="30">
        <f>VLOOKUP(V168,PCharts!$I$3:$J$651,2,FALSE)</f>
        <v>67</v>
      </c>
      <c r="AE168" s="30">
        <f>ROUND((PFormulas!$B$29*AK168)+(PFormulas!$B$30*AI168)+(PFormulas!$B$31*AL168)+(PFormulas!$B$32*AF168)+PFormulas!$B$33,0)</f>
        <v>76</v>
      </c>
      <c r="AF168" s="30">
        <f t="shared" si="18"/>
        <v>67</v>
      </c>
      <c r="AG168" s="30">
        <f>ROUND((AK168*PFormulas!$F$40)+(AL168*PFormulas!$F$41)+(AH168*PFormulas!$F$42),0)</f>
        <v>70</v>
      </c>
      <c r="AH168" s="30">
        <f>VLOOKUP(D168,PCharts!$G$3:$H$83,2,FALSE)</f>
        <v>89</v>
      </c>
      <c r="AI168" s="30">
        <f>ROUND((AK168*PFormulas!$F$18)+(AL168*PFormulas!$F$17),0)</f>
        <v>56</v>
      </c>
      <c r="AJ168" s="30">
        <f>IF(C168&gt;7,25,IF(C168=1,IF(ROUND((PFormulas!$F$35*AK168)+(PFormulas!$F$36*AF168),0)&lt;50,50,ROUND((PFormulas!$F$35*AK168)+(PFormulas!$F$36*AF168),0)),ROUND((PFormulas!$F$35*AK168)+(PFormulas!$F$36*AF168),0)))</f>
        <v>57</v>
      </c>
      <c r="AK168" s="30">
        <f>ROUND(IF(C168&gt;7,ROUND(VLOOKUP(U168,PCharts!$K$3:$L$153,2,FALSE)*AA168,0)*PFormulas!$B$8,ROUND(VLOOKUP(U168,PCharts!$K$3:$L$153,2,FALSE)*AA168,0)),0)</f>
        <v>53</v>
      </c>
      <c r="AL168" s="30">
        <f>ROUND(IF(C168&gt;7,ROUND(VLOOKUP(T168,PCharts!$M$3:$N$133,2,FALSE)*AA168,0)*PFormulas!$B$9,ROUND(VLOOKUP(T168,PCharts!$M$3:$N$133,2,FALSE)*AA168,0)),0)</f>
        <v>48</v>
      </c>
      <c r="AM168" s="30">
        <f>ROUND(IF(C168&gt;7,ROUND((PFormulas!$F$30*Z168)+(PFormulas!$F$31*AB168)+(PFormulas!$F$32*AI168),0)*PFormulas!$B$13,ROUND((PFormulas!$F$30*Z168)+(PFormulas!$F$31*AB168)+(PFormulas!$F$32*AI168),0)+PFormulas!$B$14),0)</f>
        <v>51</v>
      </c>
      <c r="AN168" s="30">
        <f>ROUND((PFormulas!$F$46*AL168),0)</f>
        <v>50</v>
      </c>
      <c r="AO168" s="30">
        <f>VLOOKUP(2016-L168,PCharts!$O$3:$P$32,2,FALSE)</f>
        <v>54</v>
      </c>
      <c r="AP168" s="30">
        <f t="shared" si="19"/>
        <v>54</v>
      </c>
      <c r="AQ168" s="30">
        <f t="shared" si="20"/>
        <v>55</v>
      </c>
    </row>
    <row r="169" spans="1:43" x14ac:dyDescent="0.25">
      <c r="A169" s="13" t="s">
        <v>47</v>
      </c>
      <c r="B169" s="13" t="s">
        <v>456</v>
      </c>
      <c r="C169" s="13">
        <v>5</v>
      </c>
      <c r="D169" s="13">
        <v>53</v>
      </c>
      <c r="E169" s="13">
        <v>9</v>
      </c>
      <c r="F169" s="13">
        <v>21</v>
      </c>
      <c r="G169" s="13">
        <v>30</v>
      </c>
      <c r="H169" s="13">
        <v>16</v>
      </c>
      <c r="I169" s="13">
        <v>5</v>
      </c>
      <c r="J169" s="13">
        <v>14</v>
      </c>
      <c r="K169" s="13">
        <v>4</v>
      </c>
      <c r="L169" s="13">
        <v>1993</v>
      </c>
      <c r="M169" s="13"/>
      <c r="N169" s="13">
        <v>70</v>
      </c>
      <c r="O169" s="13">
        <v>172</v>
      </c>
      <c r="P169" s="13" t="s">
        <v>49</v>
      </c>
      <c r="Q169" s="13" t="s">
        <v>457</v>
      </c>
      <c r="R169" s="13">
        <v>0</v>
      </c>
      <c r="S169" s="13">
        <v>0</v>
      </c>
      <c r="T169" s="30">
        <f t="shared" si="14"/>
        <v>0.17</v>
      </c>
      <c r="U169" s="30">
        <f t="shared" si="15"/>
        <v>0.4</v>
      </c>
      <c r="V169" s="30">
        <f t="shared" si="16"/>
        <v>0.3</v>
      </c>
      <c r="W169" s="30">
        <f t="shared" si="17"/>
        <v>0.17</v>
      </c>
      <c r="X169" s="30">
        <f>VLOOKUP(N169,[1]PlayerC!$A$3:$B$30,2,FALSE)</f>
        <v>69</v>
      </c>
      <c r="Y169" s="30">
        <f>VLOOKUP(O169,[1]PlayerC!$C$3:$D$133,2,FALSE)</f>
        <v>52</v>
      </c>
      <c r="Z169" s="30">
        <f>VLOOKUP(R169,[2]PCharts!$R$3:$S$2003,2,FALSE)</f>
        <v>0</v>
      </c>
      <c r="AA169" s="30">
        <f>VLOOKUP(A169,PCharts!$T$3:$U$25,2,FALSE)</f>
        <v>1.07</v>
      </c>
      <c r="AB169" s="30">
        <f>ROUND((PFormulas!$F$2*AF169)+(PFormulas!$F$3*(120-AD169)),0)</f>
        <v>46</v>
      </c>
      <c r="AC169" s="30">
        <f>ROUND((PFormulas!$F$7*AF169)+(PFormulas!$F$9*AB169)+(PFormulas!$F$8*AD169),0)</f>
        <v>39</v>
      </c>
      <c r="AD169" s="30">
        <f>VLOOKUP(V169,PCharts!$I$3:$J$651,2,FALSE)</f>
        <v>90</v>
      </c>
      <c r="AE169" s="30">
        <f>ROUND((PFormulas!$B$29*AK169)+(PFormulas!$B$30*AI169)+(PFormulas!$B$31*AL169)+(PFormulas!$B$32*AF169)+PFormulas!$B$33,0)</f>
        <v>79</v>
      </c>
      <c r="AF169" s="30">
        <f t="shared" si="18"/>
        <v>61</v>
      </c>
      <c r="AG169" s="30">
        <f>ROUND((AK169*PFormulas!$F$40)+(AL169*PFormulas!$F$41)+(AH169*PFormulas!$F$42),0)</f>
        <v>74</v>
      </c>
      <c r="AH169" s="30">
        <f>VLOOKUP(D169,PCharts!$G$3:$H$83,2,FALSE)</f>
        <v>93</v>
      </c>
      <c r="AI169" s="30">
        <f>ROUND((AK169*PFormulas!$F$18)+(AL169*PFormulas!$F$17),0)</f>
        <v>60</v>
      </c>
      <c r="AJ169" s="30">
        <f>IF(C169&gt;7,25,IF(C169=1,IF(ROUND((PFormulas!$F$35*AK169)+(PFormulas!$F$36*AF169),0)&lt;50,50,ROUND((PFormulas!$F$35*AK169)+(PFormulas!$F$36*AF169),0)),ROUND((PFormulas!$F$35*AK169)+(PFormulas!$F$36*AF169),0)))</f>
        <v>60</v>
      </c>
      <c r="AK169" s="30">
        <f>ROUND(IF(C169&gt;7,ROUND(VLOOKUP(U169,PCharts!$K$3:$L$153,2,FALSE)*AA169,0)*PFormulas!$B$8,ROUND(VLOOKUP(U169,PCharts!$K$3:$L$153,2,FALSE)*AA169,0)),0)</f>
        <v>59</v>
      </c>
      <c r="AL169" s="30">
        <f>ROUND(IF(C169&gt;7,ROUND(VLOOKUP(T169,PCharts!$M$3:$N$133,2,FALSE)*AA169,0)*PFormulas!$B$9,ROUND(VLOOKUP(T169,PCharts!$M$3:$N$133,2,FALSE)*AA169,0)),0)</f>
        <v>50</v>
      </c>
      <c r="AM169" s="30">
        <f>ROUND(IF(C169&gt;7,ROUND((PFormulas!$F$30*Z169)+(PFormulas!$F$31*AB169)+(PFormulas!$F$32*AI169),0)*PFormulas!$B$13,ROUND((PFormulas!$F$30*Z169)+(PFormulas!$F$31*AB169)+(PFormulas!$F$32*AI169),0)+PFormulas!$B$14),0)</f>
        <v>47</v>
      </c>
      <c r="AN169" s="30">
        <f>ROUND((PFormulas!$F$46*AL169),0)</f>
        <v>53</v>
      </c>
      <c r="AO169" s="30">
        <f>VLOOKUP(2016-L169,PCharts!$O$3:$P$32,2,FALSE)</f>
        <v>60</v>
      </c>
      <c r="AP169" s="30">
        <f t="shared" si="19"/>
        <v>60</v>
      </c>
      <c r="AQ169" s="30">
        <f t="shared" si="20"/>
        <v>56</v>
      </c>
    </row>
    <row r="170" spans="1:43" x14ac:dyDescent="0.25">
      <c r="A170" s="13" t="s">
        <v>47</v>
      </c>
      <c r="B170" s="13" t="s">
        <v>458</v>
      </c>
      <c r="C170" s="13">
        <v>6</v>
      </c>
      <c r="D170" s="13">
        <v>53</v>
      </c>
      <c r="E170" s="13">
        <v>9</v>
      </c>
      <c r="F170" s="13">
        <v>26</v>
      </c>
      <c r="G170" s="13">
        <v>35</v>
      </c>
      <c r="H170" s="13">
        <v>8</v>
      </c>
      <c r="I170" s="13">
        <v>6</v>
      </c>
      <c r="J170" s="13">
        <v>3</v>
      </c>
      <c r="K170" s="13">
        <v>1</v>
      </c>
      <c r="L170" s="13">
        <v>1995</v>
      </c>
      <c r="M170" s="13"/>
      <c r="N170" s="13">
        <v>69</v>
      </c>
      <c r="O170" s="13">
        <v>170</v>
      </c>
      <c r="P170" s="13" t="s">
        <v>49</v>
      </c>
      <c r="Q170" s="13" t="s">
        <v>459</v>
      </c>
      <c r="R170" s="13">
        <v>0</v>
      </c>
      <c r="S170" s="13">
        <v>0</v>
      </c>
      <c r="T170" s="30">
        <f t="shared" si="14"/>
        <v>0.17</v>
      </c>
      <c r="U170" s="30">
        <f t="shared" si="15"/>
        <v>0.49</v>
      </c>
      <c r="V170" s="30">
        <f t="shared" si="16"/>
        <v>0.15</v>
      </c>
      <c r="W170" s="30">
        <f t="shared" si="17"/>
        <v>0.17</v>
      </c>
      <c r="X170" s="30">
        <f>VLOOKUP(N170,[1]PlayerC!$A$3:$B$30,2,FALSE)</f>
        <v>67</v>
      </c>
      <c r="Y170" s="30">
        <f>VLOOKUP(O170,[1]PlayerC!$C$3:$D$133,2,FALSE)</f>
        <v>52</v>
      </c>
      <c r="Z170" s="30">
        <f>VLOOKUP(R170,[2]PCharts!$R$3:$S$2003,2,FALSE)</f>
        <v>0</v>
      </c>
      <c r="AA170" s="30">
        <f>VLOOKUP(A170,PCharts!$T$3:$U$25,2,FALSE)</f>
        <v>1.07</v>
      </c>
      <c r="AB170" s="30">
        <f>ROUND((PFormulas!$F$2*AF170)+(PFormulas!$F$3*(120-AD170)),0)</f>
        <v>44</v>
      </c>
      <c r="AC170" s="30">
        <f>ROUND((PFormulas!$F$7*AF170)+(PFormulas!$F$9*AB170)+(PFormulas!$F$8*AD170),0)</f>
        <v>36</v>
      </c>
      <c r="AD170" s="30">
        <f>VLOOKUP(V170,PCharts!$I$3:$J$651,2,FALSE)</f>
        <v>94</v>
      </c>
      <c r="AE170" s="30">
        <f>ROUND((PFormulas!$B$29*AK170)+(PFormulas!$B$30*AI170)+(PFormulas!$B$31*AL170)+(PFormulas!$B$32*AF170)+PFormulas!$B$33,0)</f>
        <v>80</v>
      </c>
      <c r="AF170" s="30">
        <f t="shared" si="18"/>
        <v>60</v>
      </c>
      <c r="AG170" s="30">
        <f>ROUND((AK170*PFormulas!$F$40)+(AL170*PFormulas!$F$41)+(AH170*PFormulas!$F$42),0)</f>
        <v>75</v>
      </c>
      <c r="AH170" s="30">
        <f>VLOOKUP(D170,PCharts!$G$3:$H$83,2,FALSE)</f>
        <v>93</v>
      </c>
      <c r="AI170" s="30">
        <f>ROUND((AK170*PFormulas!$F$18)+(AL170*PFormulas!$F$17),0)</f>
        <v>63</v>
      </c>
      <c r="AJ170" s="30">
        <f>IF(C170&gt;7,25,IF(C170=1,IF(ROUND((PFormulas!$F$35*AK170)+(PFormulas!$F$36*AF170),0)&lt;50,50,ROUND((PFormulas!$F$35*AK170)+(PFormulas!$F$36*AF170),0)),ROUND((PFormulas!$F$35*AK170)+(PFormulas!$F$36*AF170),0)))</f>
        <v>63</v>
      </c>
      <c r="AK170" s="30">
        <f>ROUND(IF(C170&gt;7,ROUND(VLOOKUP(U170,PCharts!$K$3:$L$153,2,FALSE)*AA170,0)*PFormulas!$B$8,ROUND(VLOOKUP(U170,PCharts!$K$3:$L$153,2,FALSE)*AA170,0)),0)</f>
        <v>64</v>
      </c>
      <c r="AL170" s="30">
        <f>ROUND(IF(C170&gt;7,ROUND(VLOOKUP(T170,PCharts!$M$3:$N$133,2,FALSE)*AA170,0)*PFormulas!$B$9,ROUND(VLOOKUP(T170,PCharts!$M$3:$N$133,2,FALSE)*AA170,0)),0)</f>
        <v>50</v>
      </c>
      <c r="AM170" s="30">
        <f>ROUND(IF(C170&gt;7,ROUND((PFormulas!$F$30*Z170)+(PFormulas!$F$31*AB170)+(PFormulas!$F$32*AI170),0)*PFormulas!$B$13,ROUND((PFormulas!$F$30*Z170)+(PFormulas!$F$31*AB170)+(PFormulas!$F$32*AI170),0)+PFormulas!$B$14),0)</f>
        <v>46</v>
      </c>
      <c r="AN170" s="30">
        <f>ROUND((PFormulas!$F$46*AL170),0)</f>
        <v>53</v>
      </c>
      <c r="AO170" s="30">
        <f>VLOOKUP(2016-L170,PCharts!$O$3:$P$32,2,FALSE)</f>
        <v>54</v>
      </c>
      <c r="AP170" s="30">
        <f t="shared" si="19"/>
        <v>54</v>
      </c>
      <c r="AQ170" s="30">
        <f t="shared" si="20"/>
        <v>57</v>
      </c>
    </row>
    <row r="171" spans="1:43" x14ac:dyDescent="0.25">
      <c r="A171" s="13" t="s">
        <v>95</v>
      </c>
      <c r="B171" s="13" t="s">
        <v>460</v>
      </c>
      <c r="C171" s="13">
        <v>2</v>
      </c>
      <c r="D171" s="13">
        <v>9</v>
      </c>
      <c r="E171" s="13">
        <v>1</v>
      </c>
      <c r="F171" s="13">
        <v>0</v>
      </c>
      <c r="G171" s="13">
        <v>1</v>
      </c>
      <c r="H171" s="13">
        <v>0</v>
      </c>
      <c r="I171" s="13">
        <v>-2</v>
      </c>
      <c r="J171" s="13">
        <v>6</v>
      </c>
      <c r="K171" s="13">
        <v>6</v>
      </c>
      <c r="L171" s="13">
        <v>1995</v>
      </c>
      <c r="M171" s="13"/>
      <c r="N171" s="13">
        <v>77</v>
      </c>
      <c r="O171" s="13">
        <v>214</v>
      </c>
      <c r="P171" s="13" t="s">
        <v>97</v>
      </c>
      <c r="Q171" s="13" t="s">
        <v>461</v>
      </c>
      <c r="R171" s="13">
        <v>0</v>
      </c>
      <c r="S171" s="13">
        <v>0</v>
      </c>
      <c r="T171" s="30">
        <f t="shared" si="14"/>
        <v>0.11</v>
      </c>
      <c r="U171" s="30">
        <f t="shared" si="15"/>
        <v>0</v>
      </c>
      <c r="V171" s="30">
        <f t="shared" si="16"/>
        <v>0</v>
      </c>
      <c r="W171" s="30">
        <f t="shared" si="17"/>
        <v>0.11</v>
      </c>
      <c r="X171" s="30">
        <f>VLOOKUP(N171,[1]PlayerC!$A$3:$B$30,2,FALSE)</f>
        <v>83</v>
      </c>
      <c r="Y171" s="30">
        <f>VLOOKUP(O171,[1]PlayerC!$C$3:$D$133,2,FALSE)</f>
        <v>76</v>
      </c>
      <c r="Z171" s="30">
        <f>VLOOKUP(R171,[2]PCharts!$R$3:$S$2003,2,FALSE)</f>
        <v>0</v>
      </c>
      <c r="AA171" s="30">
        <f>VLOOKUP(A171,PCharts!$T$3:$U$25,2,FALSE)</f>
        <v>1.06</v>
      </c>
      <c r="AB171" s="30">
        <f>ROUND((PFormulas!$F$2*AF171)+(PFormulas!$F$3*(120-AD171)),0)</f>
        <v>54</v>
      </c>
      <c r="AC171" s="30">
        <f>ROUND((PFormulas!$F$7*AF171)+(PFormulas!$F$9*AB171)+(PFormulas!$F$8*AD171),0)</f>
        <v>52</v>
      </c>
      <c r="AD171" s="30">
        <f>VLOOKUP(V171,PCharts!$I$3:$J$651,2,FALSE)</f>
        <v>99</v>
      </c>
      <c r="AE171" s="30">
        <f>ROUND((PFormulas!$B$29*AK171)+(PFormulas!$B$30*AI171)+(PFormulas!$B$31*AL171)+(PFormulas!$B$32*AF171)+PFormulas!$B$33,0)</f>
        <v>70</v>
      </c>
      <c r="AF171" s="30">
        <f t="shared" si="18"/>
        <v>80</v>
      </c>
      <c r="AG171" s="30">
        <f>ROUND((AK171*PFormulas!$F$40)+(AL171*PFormulas!$F$41)+(AH171*PFormulas!$F$42),0)</f>
        <v>45</v>
      </c>
      <c r="AH171" s="30">
        <f>VLOOKUP(D171,PCharts!$G$3:$H$83,2,FALSE)</f>
        <v>48</v>
      </c>
      <c r="AI171" s="30">
        <f>ROUND((AK171*PFormulas!$F$18)+(AL171*PFormulas!$F$17),0)</f>
        <v>47</v>
      </c>
      <c r="AJ171" s="30">
        <f>IF(C171&gt;7,25,IF(C171=1,IF(ROUND((PFormulas!$F$35*AK171)+(PFormulas!$F$36*AF171),0)&lt;50,50,ROUND((PFormulas!$F$35*AK171)+(PFormulas!$F$36*AF171),0)),ROUND((PFormulas!$F$35*AK171)+(PFormulas!$F$36*AF171),0)))</f>
        <v>48</v>
      </c>
      <c r="AK171" s="30">
        <f>ROUND(IF(C171&gt;7,ROUND(VLOOKUP(U171,PCharts!$K$3:$L$153,2,FALSE)*AA171,0)*PFormulas!$B$8,ROUND(VLOOKUP(U171,PCharts!$K$3:$L$153,2,FALSE)*AA171,0)),0)</f>
        <v>37</v>
      </c>
      <c r="AL171" s="30">
        <f>ROUND(IF(C171&gt;7,ROUND(VLOOKUP(T171,PCharts!$M$3:$N$133,2,FALSE)*AA171,0)*PFormulas!$B$9,ROUND(VLOOKUP(T171,PCharts!$M$3:$N$133,2,FALSE)*AA171,0)),0)</f>
        <v>48</v>
      </c>
      <c r="AM171" s="30">
        <f>ROUND(IF(C171&gt;7,ROUND((PFormulas!$F$30*Z171)+(PFormulas!$F$31*AB171)+(PFormulas!$F$32*AI171),0)*PFormulas!$B$13,ROUND((PFormulas!$F$30*Z171)+(PFormulas!$F$31*AB171)+(PFormulas!$F$32*AI171),0)+PFormulas!$B$14),0)</f>
        <v>48</v>
      </c>
      <c r="AN171" s="30">
        <f>ROUND((PFormulas!$F$46*AL171),0)</f>
        <v>50</v>
      </c>
      <c r="AO171" s="30">
        <f>VLOOKUP(2016-L171,PCharts!$O$3:$P$32,2,FALSE)</f>
        <v>54</v>
      </c>
      <c r="AP171" s="30">
        <f t="shared" si="19"/>
        <v>54</v>
      </c>
      <c r="AQ171" s="30">
        <f t="shared" si="20"/>
        <v>50</v>
      </c>
    </row>
    <row r="172" spans="1:43" x14ac:dyDescent="0.25">
      <c r="A172" s="13" t="s">
        <v>95</v>
      </c>
      <c r="B172" s="13" t="s">
        <v>462</v>
      </c>
      <c r="C172" s="13">
        <v>1</v>
      </c>
      <c r="D172" s="13">
        <v>10</v>
      </c>
      <c r="E172" s="13">
        <v>1</v>
      </c>
      <c r="F172" s="13">
        <v>1</v>
      </c>
      <c r="G172" s="13">
        <v>2</v>
      </c>
      <c r="H172" s="13">
        <v>0</v>
      </c>
      <c r="I172" s="13">
        <v>1</v>
      </c>
      <c r="J172" s="13">
        <v>8</v>
      </c>
      <c r="K172" s="13">
        <v>3</v>
      </c>
      <c r="L172" s="13">
        <v>1998</v>
      </c>
      <c r="M172" s="13"/>
      <c r="N172" s="13">
        <v>72</v>
      </c>
      <c r="O172" s="13">
        <v>181</v>
      </c>
      <c r="P172" s="13" t="s">
        <v>97</v>
      </c>
      <c r="Q172" s="13" t="s">
        <v>463</v>
      </c>
      <c r="R172" s="13">
        <v>0</v>
      </c>
      <c r="S172" s="13">
        <v>0</v>
      </c>
      <c r="T172" s="30">
        <f t="shared" si="14"/>
        <v>0.1</v>
      </c>
      <c r="U172" s="30">
        <f t="shared" si="15"/>
        <v>0.1</v>
      </c>
      <c r="V172" s="30">
        <f t="shared" si="16"/>
        <v>0</v>
      </c>
      <c r="W172" s="30">
        <f t="shared" si="17"/>
        <v>0.1</v>
      </c>
      <c r="X172" s="30">
        <f>VLOOKUP(N172,[1]PlayerC!$A$3:$B$30,2,FALSE)</f>
        <v>73</v>
      </c>
      <c r="Y172" s="30">
        <f>VLOOKUP(O172,[1]PlayerC!$C$3:$D$133,2,FALSE)</f>
        <v>58</v>
      </c>
      <c r="Z172" s="30">
        <f>VLOOKUP(R172,[2]PCharts!$R$3:$S$2003,2,FALSE)</f>
        <v>0</v>
      </c>
      <c r="AA172" s="30">
        <f>VLOOKUP(A172,PCharts!$T$3:$U$25,2,FALSE)</f>
        <v>1.06</v>
      </c>
      <c r="AB172" s="30">
        <f>ROUND((PFormulas!$F$2*AF172)+(PFormulas!$F$3*(120-AD172)),0)</f>
        <v>46</v>
      </c>
      <c r="AC172" s="30">
        <f>ROUND((PFormulas!$F$7*AF172)+(PFormulas!$F$9*AB172)+(PFormulas!$F$8*AD172),0)</f>
        <v>40</v>
      </c>
      <c r="AD172" s="30">
        <f>VLOOKUP(V172,PCharts!$I$3:$J$651,2,FALSE)</f>
        <v>99</v>
      </c>
      <c r="AE172" s="30">
        <f>ROUND((PFormulas!$B$29*AK172)+(PFormulas!$B$30*AI172)+(PFormulas!$B$31*AL172)+(PFormulas!$B$32*AF172)+PFormulas!$B$33,0)</f>
        <v>76</v>
      </c>
      <c r="AF172" s="30">
        <f t="shared" si="18"/>
        <v>66</v>
      </c>
      <c r="AG172" s="30">
        <f>ROUND((AK172*PFormulas!$F$40)+(AL172*PFormulas!$F$41)+(AH172*PFormulas!$F$42),0)</f>
        <v>50</v>
      </c>
      <c r="AH172" s="30">
        <f>VLOOKUP(D172,PCharts!$G$3:$H$83,2,FALSE)</f>
        <v>50</v>
      </c>
      <c r="AI172" s="30">
        <f>ROUND((AK172*PFormulas!$F$18)+(AL172*PFormulas!$F$17),0)</f>
        <v>56</v>
      </c>
      <c r="AJ172" s="30">
        <f>IF(C172&gt;7,25,IF(C172=1,IF(ROUND((PFormulas!$F$35*AK172)+(PFormulas!$F$36*AF172),0)&lt;50,50,ROUND((PFormulas!$F$35*AK172)+(PFormulas!$F$36*AF172),0)),ROUND((PFormulas!$F$35*AK172)+(PFormulas!$F$36*AF172),0)))</f>
        <v>56</v>
      </c>
      <c r="AK172" s="30">
        <f>ROUND(IF(C172&gt;7,ROUND(VLOOKUP(U172,PCharts!$K$3:$L$153,2,FALSE)*AA172,0)*PFormulas!$B$8,ROUND(VLOOKUP(U172,PCharts!$K$3:$L$153,2,FALSE)*AA172,0)),0)</f>
        <v>53</v>
      </c>
      <c r="AL172" s="30">
        <f>ROUND(IF(C172&gt;7,ROUND(VLOOKUP(T172,PCharts!$M$3:$N$133,2,FALSE)*AA172,0)*PFormulas!$B$9,ROUND(VLOOKUP(T172,PCharts!$M$3:$N$133,2,FALSE)*AA172,0)),0)</f>
        <v>48</v>
      </c>
      <c r="AM172" s="30">
        <f>ROUND(IF(C172&gt;7,ROUND((PFormulas!$F$30*Z172)+(PFormulas!$F$31*AB172)+(PFormulas!$F$32*AI172),0)*PFormulas!$B$13,ROUND((PFormulas!$F$30*Z172)+(PFormulas!$F$31*AB172)+(PFormulas!$F$32*AI172),0)+PFormulas!$B$14),0)</f>
        <v>45</v>
      </c>
      <c r="AN172" s="30">
        <f>ROUND((PFormulas!$F$46*AL172),0)</f>
        <v>50</v>
      </c>
      <c r="AO172" s="30">
        <f>VLOOKUP(2016-L172,PCharts!$O$3:$P$32,2,FALSE)</f>
        <v>44</v>
      </c>
      <c r="AP172" s="30">
        <f t="shared" si="19"/>
        <v>44</v>
      </c>
      <c r="AQ172" s="30">
        <f t="shared" si="20"/>
        <v>53</v>
      </c>
    </row>
    <row r="173" spans="1:43" x14ac:dyDescent="0.25">
      <c r="A173" s="13" t="s">
        <v>95</v>
      </c>
      <c r="B173" s="13" t="s">
        <v>464</v>
      </c>
      <c r="C173" s="13">
        <v>6</v>
      </c>
      <c r="D173" s="13">
        <v>10</v>
      </c>
      <c r="E173" s="13">
        <v>1</v>
      </c>
      <c r="F173" s="13">
        <v>0</v>
      </c>
      <c r="G173" s="13">
        <v>1</v>
      </c>
      <c r="H173" s="13">
        <v>0</v>
      </c>
      <c r="I173" s="13">
        <v>-1</v>
      </c>
      <c r="J173" s="13">
        <v>11</v>
      </c>
      <c r="K173" s="13">
        <v>4</v>
      </c>
      <c r="L173" s="13">
        <v>1996</v>
      </c>
      <c r="M173" s="13"/>
      <c r="N173" s="13">
        <v>75</v>
      </c>
      <c r="O173" s="13">
        <v>192</v>
      </c>
      <c r="P173" s="13" t="s">
        <v>97</v>
      </c>
      <c r="Q173" s="13" t="s">
        <v>465</v>
      </c>
      <c r="R173" s="13">
        <v>0</v>
      </c>
      <c r="S173" s="13">
        <v>0</v>
      </c>
      <c r="T173" s="30">
        <f t="shared" si="14"/>
        <v>0.1</v>
      </c>
      <c r="U173" s="30">
        <f t="shared" si="15"/>
        <v>0</v>
      </c>
      <c r="V173" s="30">
        <f t="shared" si="16"/>
        <v>0</v>
      </c>
      <c r="W173" s="30">
        <f t="shared" si="17"/>
        <v>0.1</v>
      </c>
      <c r="X173" s="30">
        <f>VLOOKUP(N173,[1]PlayerC!$A$3:$B$30,2,FALSE)</f>
        <v>79</v>
      </c>
      <c r="Y173" s="30">
        <f>VLOOKUP(O173,[1]PlayerC!$C$3:$D$133,2,FALSE)</f>
        <v>64</v>
      </c>
      <c r="Z173" s="30">
        <f>VLOOKUP(R173,[2]PCharts!$R$3:$S$2003,2,FALSE)</f>
        <v>0</v>
      </c>
      <c r="AA173" s="30">
        <f>VLOOKUP(A173,PCharts!$T$3:$U$25,2,FALSE)</f>
        <v>1.06</v>
      </c>
      <c r="AB173" s="30">
        <f>ROUND((PFormulas!$F$2*AF173)+(PFormulas!$F$3*(120-AD173)),0)</f>
        <v>50</v>
      </c>
      <c r="AC173" s="30">
        <f>ROUND((PFormulas!$F$7*AF173)+(PFormulas!$F$9*AB173)+(PFormulas!$F$8*AD173),0)</f>
        <v>46</v>
      </c>
      <c r="AD173" s="30">
        <f>VLOOKUP(V173,PCharts!$I$3:$J$651,2,FALSE)</f>
        <v>99</v>
      </c>
      <c r="AE173" s="30">
        <f>ROUND((PFormulas!$B$29*AK173)+(PFormulas!$B$30*AI173)+(PFormulas!$B$31*AL173)+(PFormulas!$B$32*AF173)+PFormulas!$B$33,0)</f>
        <v>72</v>
      </c>
      <c r="AF173" s="30">
        <f t="shared" si="18"/>
        <v>72</v>
      </c>
      <c r="AG173" s="30">
        <f>ROUND((AK173*PFormulas!$F$40)+(AL173*PFormulas!$F$41)+(AH173*PFormulas!$F$42),0)</f>
        <v>46</v>
      </c>
      <c r="AH173" s="30">
        <f>VLOOKUP(D173,PCharts!$G$3:$H$83,2,FALSE)</f>
        <v>50</v>
      </c>
      <c r="AI173" s="30">
        <f>ROUND((AK173*PFormulas!$F$18)+(AL173*PFormulas!$F$17),0)</f>
        <v>47</v>
      </c>
      <c r="AJ173" s="30">
        <f>IF(C173&gt;7,25,IF(C173=1,IF(ROUND((PFormulas!$F$35*AK173)+(PFormulas!$F$36*AF173),0)&lt;50,50,ROUND((PFormulas!$F$35*AK173)+(PFormulas!$F$36*AF173),0)),ROUND((PFormulas!$F$35*AK173)+(PFormulas!$F$36*AF173),0)))</f>
        <v>46</v>
      </c>
      <c r="AK173" s="30">
        <f>ROUND(IF(C173&gt;7,ROUND(VLOOKUP(U173,PCharts!$K$3:$L$153,2,FALSE)*AA173,0)*PFormulas!$B$8,ROUND(VLOOKUP(U173,PCharts!$K$3:$L$153,2,FALSE)*AA173,0)),0)</f>
        <v>37</v>
      </c>
      <c r="AL173" s="30">
        <f>ROUND(IF(C173&gt;7,ROUND(VLOOKUP(T173,PCharts!$M$3:$N$133,2,FALSE)*AA173,0)*PFormulas!$B$9,ROUND(VLOOKUP(T173,PCharts!$M$3:$N$133,2,FALSE)*AA173,0)),0)</f>
        <v>48</v>
      </c>
      <c r="AM173" s="30">
        <f>ROUND(IF(C173&gt;7,ROUND((PFormulas!$F$30*Z173)+(PFormulas!$F$31*AB173)+(PFormulas!$F$32*AI173),0)*PFormulas!$B$13,ROUND((PFormulas!$F$30*Z173)+(PFormulas!$F$31*AB173)+(PFormulas!$F$32*AI173),0)+PFormulas!$B$14),0)</f>
        <v>45</v>
      </c>
      <c r="AN173" s="30">
        <f>ROUND((PFormulas!$F$46*AL173),0)</f>
        <v>50</v>
      </c>
      <c r="AO173" s="30">
        <f>VLOOKUP(2016-L173,PCharts!$O$3:$P$32,2,FALSE)</f>
        <v>50</v>
      </c>
      <c r="AP173" s="30">
        <f t="shared" si="19"/>
        <v>50</v>
      </c>
      <c r="AQ173" s="30">
        <f t="shared" si="20"/>
        <v>48</v>
      </c>
    </row>
    <row r="174" spans="1:43" x14ac:dyDescent="0.25">
      <c r="A174" s="13" t="s">
        <v>43</v>
      </c>
      <c r="B174" s="13" t="s">
        <v>466</v>
      </c>
      <c r="C174" s="13">
        <v>7</v>
      </c>
      <c r="D174" s="13">
        <v>18</v>
      </c>
      <c r="E174" s="13">
        <v>3</v>
      </c>
      <c r="F174" s="13">
        <v>4</v>
      </c>
      <c r="G174" s="13">
        <v>7</v>
      </c>
      <c r="H174" s="13">
        <v>7</v>
      </c>
      <c r="I174" s="13">
        <v>3</v>
      </c>
      <c r="J174" s="13">
        <v>21</v>
      </c>
      <c r="K174" s="13">
        <v>7</v>
      </c>
      <c r="L174" s="13">
        <v>1996</v>
      </c>
      <c r="M174" s="13"/>
      <c r="N174" s="13">
        <v>69</v>
      </c>
      <c r="O174" s="13">
        <v>163</v>
      </c>
      <c r="P174" s="13" t="s">
        <v>45</v>
      </c>
      <c r="Q174" s="13" t="s">
        <v>467</v>
      </c>
      <c r="R174" s="13">
        <v>0</v>
      </c>
      <c r="S174" s="13">
        <v>0</v>
      </c>
      <c r="T174" s="30">
        <f t="shared" si="14"/>
        <v>0.17</v>
      </c>
      <c r="U174" s="30">
        <f t="shared" si="15"/>
        <v>0.22</v>
      </c>
      <c r="V174" s="30">
        <f t="shared" si="16"/>
        <v>0.39</v>
      </c>
      <c r="W174" s="30">
        <f t="shared" si="17"/>
        <v>0.17</v>
      </c>
      <c r="X174" s="30">
        <f>VLOOKUP(N174,[1]PlayerC!$A$3:$B$30,2,FALSE)</f>
        <v>67</v>
      </c>
      <c r="Y174" s="30">
        <f>VLOOKUP(O174,[1]PlayerC!$C$3:$D$133,2,FALSE)</f>
        <v>46</v>
      </c>
      <c r="Z174" s="30">
        <f>VLOOKUP(R174,[2]PCharts!$R$3:$S$2003,2,FALSE)</f>
        <v>0</v>
      </c>
      <c r="AA174" s="30">
        <f>VLOOKUP(A174,PCharts!$T$3:$U$25,2,FALSE)</f>
        <v>1.05</v>
      </c>
      <c r="AB174" s="30">
        <f>ROUND((PFormulas!$F$2*AF174)+(PFormulas!$F$3*(120-AD174)),0)</f>
        <v>44</v>
      </c>
      <c r="AC174" s="30">
        <f>ROUND((PFormulas!$F$7*AF174)+(PFormulas!$F$9*AB174)+(PFormulas!$F$8*AD174),0)</f>
        <v>36</v>
      </c>
      <c r="AD174" s="30">
        <f>VLOOKUP(V174,PCharts!$I$3:$J$651,2,FALSE)</f>
        <v>88</v>
      </c>
      <c r="AE174" s="30">
        <f>ROUND((PFormulas!$B$29*AK174)+(PFormulas!$B$30*AI174)+(PFormulas!$B$31*AL174)+(PFormulas!$B$32*AF174)+PFormulas!$B$33,0)</f>
        <v>79</v>
      </c>
      <c r="AF174" s="30">
        <f t="shared" si="18"/>
        <v>57</v>
      </c>
      <c r="AG174" s="30">
        <f>ROUND((AK174*PFormulas!$F$40)+(AL174*PFormulas!$F$41)+(AH174*PFormulas!$F$42),0)</f>
        <v>56</v>
      </c>
      <c r="AH174" s="30">
        <f>VLOOKUP(D174,PCharts!$G$3:$H$83,2,FALSE)</f>
        <v>58</v>
      </c>
      <c r="AI174" s="30">
        <f>ROUND((AK174*PFormulas!$F$18)+(AL174*PFormulas!$F$17),0)</f>
        <v>59</v>
      </c>
      <c r="AJ174" s="30">
        <f>IF(C174&gt;7,25,IF(C174=1,IF(ROUND((PFormulas!$F$35*AK174)+(PFormulas!$F$36*AF174),0)&lt;50,50,ROUND((PFormulas!$F$35*AK174)+(PFormulas!$F$36*AF174),0)),ROUND((PFormulas!$F$35*AK174)+(PFormulas!$F$36*AF174),0)))</f>
        <v>58</v>
      </c>
      <c r="AK174" s="30">
        <f>ROUND(IF(C174&gt;7,ROUND(VLOOKUP(U174,PCharts!$K$3:$L$153,2,FALSE)*AA174,0)*PFormulas!$B$8,ROUND(VLOOKUP(U174,PCharts!$K$3:$L$153,2,FALSE)*AA174,0)),0)</f>
        <v>58</v>
      </c>
      <c r="AL174" s="30">
        <f>ROUND(IF(C174&gt;7,ROUND(VLOOKUP(T174,PCharts!$M$3:$N$133,2,FALSE)*AA174,0)*PFormulas!$B$9,ROUND(VLOOKUP(T174,PCharts!$M$3:$N$133,2,FALSE)*AA174,0)),0)</f>
        <v>49</v>
      </c>
      <c r="AM174" s="30">
        <f>ROUND(IF(C174&gt;7,ROUND((PFormulas!$F$30*Z174)+(PFormulas!$F$31*AB174)+(PFormulas!$F$32*AI174),0)*PFormulas!$B$13,ROUND((PFormulas!$F$30*Z174)+(PFormulas!$F$31*AB174)+(PFormulas!$F$32*AI174),0)+PFormulas!$B$14),0)</f>
        <v>45</v>
      </c>
      <c r="AN174" s="30">
        <f>ROUND((PFormulas!$F$46*AL174),0)</f>
        <v>51</v>
      </c>
      <c r="AO174" s="30">
        <f>VLOOKUP(2016-L174,PCharts!$O$3:$P$32,2,FALSE)</f>
        <v>50</v>
      </c>
      <c r="AP174" s="30">
        <f t="shared" si="19"/>
        <v>50</v>
      </c>
      <c r="AQ174" s="30">
        <f t="shared" si="20"/>
        <v>54</v>
      </c>
    </row>
    <row r="175" spans="1:43" x14ac:dyDescent="0.25">
      <c r="A175" s="13" t="s">
        <v>43</v>
      </c>
      <c r="B175" s="13" t="s">
        <v>468</v>
      </c>
      <c r="C175" s="13">
        <v>1</v>
      </c>
      <c r="D175" s="13">
        <v>19</v>
      </c>
      <c r="E175" s="13">
        <v>3</v>
      </c>
      <c r="F175" s="13">
        <v>1</v>
      </c>
      <c r="G175" s="13">
        <v>4</v>
      </c>
      <c r="H175" s="13">
        <v>2</v>
      </c>
      <c r="I175" s="13">
        <v>4</v>
      </c>
      <c r="J175" s="13">
        <v>29</v>
      </c>
      <c r="K175" s="13">
        <v>6</v>
      </c>
      <c r="L175" s="13">
        <v>1996</v>
      </c>
      <c r="M175" s="13"/>
      <c r="N175" s="13">
        <v>70</v>
      </c>
      <c r="O175" s="13">
        <v>183</v>
      </c>
      <c r="P175" s="13" t="s">
        <v>45</v>
      </c>
      <c r="Q175" s="13" t="s">
        <v>469</v>
      </c>
      <c r="R175" s="13">
        <v>0</v>
      </c>
      <c r="S175" s="13">
        <v>0</v>
      </c>
      <c r="T175" s="30">
        <f t="shared" si="14"/>
        <v>0.16</v>
      </c>
      <c r="U175" s="30">
        <f t="shared" si="15"/>
        <v>0.05</v>
      </c>
      <c r="V175" s="30">
        <f t="shared" si="16"/>
        <v>0.11</v>
      </c>
      <c r="W175" s="30">
        <f t="shared" si="17"/>
        <v>0.16</v>
      </c>
      <c r="X175" s="30">
        <f>VLOOKUP(N175,[1]PlayerC!$A$3:$B$30,2,FALSE)</f>
        <v>69</v>
      </c>
      <c r="Y175" s="30">
        <f>VLOOKUP(O175,[1]PlayerC!$C$3:$D$133,2,FALSE)</f>
        <v>58</v>
      </c>
      <c r="Z175" s="30">
        <f>VLOOKUP(R175,[2]PCharts!$R$3:$S$2003,2,FALSE)</f>
        <v>0</v>
      </c>
      <c r="AA175" s="30">
        <f>VLOOKUP(A175,PCharts!$T$3:$U$25,2,FALSE)</f>
        <v>1.05</v>
      </c>
      <c r="AB175" s="30">
        <f>ROUND((PFormulas!$F$2*AF175)+(PFormulas!$F$3*(120-AD175)),0)</f>
        <v>46</v>
      </c>
      <c r="AC175" s="30">
        <f>ROUND((PFormulas!$F$7*AF175)+(PFormulas!$F$9*AB175)+(PFormulas!$F$8*AD175),0)</f>
        <v>39</v>
      </c>
      <c r="AD175" s="30">
        <f>VLOOKUP(V175,PCharts!$I$3:$J$651,2,FALSE)</f>
        <v>96</v>
      </c>
      <c r="AE175" s="30">
        <f>ROUND((PFormulas!$B$29*AK175)+(PFormulas!$B$30*AI175)+(PFormulas!$B$31*AL175)+(PFormulas!$B$32*AF175)+PFormulas!$B$33,0)</f>
        <v>74</v>
      </c>
      <c r="AF175" s="30">
        <f t="shared" si="18"/>
        <v>64</v>
      </c>
      <c r="AG175" s="30">
        <f>ROUND((AK175*PFormulas!$F$40)+(AL175*PFormulas!$F$41)+(AH175*PFormulas!$F$42),0)</f>
        <v>51</v>
      </c>
      <c r="AH175" s="30">
        <f>VLOOKUP(D175,PCharts!$G$3:$H$83,2,FALSE)</f>
        <v>59</v>
      </c>
      <c r="AI175" s="30">
        <f>ROUND((AK175*PFormulas!$F$18)+(AL175*PFormulas!$F$17),0)</f>
        <v>47</v>
      </c>
      <c r="AJ175" s="30">
        <f>IF(C175&gt;7,25,IF(C175=1,IF(ROUND((PFormulas!$F$35*AK175)+(PFormulas!$F$36*AF175),0)&lt;50,50,ROUND((PFormulas!$F$35*AK175)+(PFormulas!$F$36*AF175),0)),ROUND((PFormulas!$F$35*AK175)+(PFormulas!$F$36*AF175),0)))</f>
        <v>50</v>
      </c>
      <c r="AK175" s="30">
        <f>ROUND(IF(C175&gt;7,ROUND(VLOOKUP(U175,PCharts!$K$3:$L$153,2,FALSE)*AA175,0)*PFormulas!$B$8,ROUND(VLOOKUP(U175,PCharts!$K$3:$L$153,2,FALSE)*AA175,0)),0)</f>
        <v>37</v>
      </c>
      <c r="AL175" s="30">
        <f>ROUND(IF(C175&gt;7,ROUND(VLOOKUP(T175,PCharts!$M$3:$N$133,2,FALSE)*AA175,0)*PFormulas!$B$9,ROUND(VLOOKUP(T175,PCharts!$M$3:$N$133,2,FALSE)*AA175,0)),0)</f>
        <v>48</v>
      </c>
      <c r="AM175" s="30">
        <f>ROUND(IF(C175&gt;7,ROUND((PFormulas!$F$30*Z175)+(PFormulas!$F$31*AB175)+(PFormulas!$F$32*AI175),0)*PFormulas!$B$13,ROUND((PFormulas!$F$30*Z175)+(PFormulas!$F$31*AB175)+(PFormulas!$F$32*AI175),0)+PFormulas!$B$14),0)</f>
        <v>43</v>
      </c>
      <c r="AN175" s="30">
        <f>ROUND((PFormulas!$F$46*AL175),0)</f>
        <v>50</v>
      </c>
      <c r="AO175" s="30">
        <f>VLOOKUP(2016-L175,PCharts!$O$3:$P$32,2,FALSE)</f>
        <v>50</v>
      </c>
      <c r="AP175" s="30">
        <f t="shared" si="19"/>
        <v>50</v>
      </c>
      <c r="AQ175" s="30">
        <f t="shared" si="20"/>
        <v>47</v>
      </c>
    </row>
    <row r="176" spans="1:43" x14ac:dyDescent="0.25">
      <c r="A176" s="13" t="s">
        <v>43</v>
      </c>
      <c r="B176" s="13" t="s">
        <v>470</v>
      </c>
      <c r="C176" s="13">
        <v>3</v>
      </c>
      <c r="D176" s="13">
        <v>19</v>
      </c>
      <c r="E176" s="13">
        <v>3</v>
      </c>
      <c r="F176" s="13">
        <v>7</v>
      </c>
      <c r="G176" s="13">
        <v>10</v>
      </c>
      <c r="H176" s="13">
        <v>0</v>
      </c>
      <c r="I176" s="13">
        <v>-1</v>
      </c>
      <c r="J176" s="13">
        <v>1</v>
      </c>
      <c r="K176" s="13">
        <v>3</v>
      </c>
      <c r="L176" s="13">
        <v>1994</v>
      </c>
      <c r="M176" s="13"/>
      <c r="N176" s="13">
        <v>70</v>
      </c>
      <c r="O176" s="13">
        <v>183</v>
      </c>
      <c r="P176" s="13" t="s">
        <v>471</v>
      </c>
      <c r="Q176" s="13" t="s">
        <v>472</v>
      </c>
      <c r="R176" s="13">
        <v>0</v>
      </c>
      <c r="S176" s="13">
        <v>0</v>
      </c>
      <c r="T176" s="30">
        <f t="shared" si="14"/>
        <v>0.16</v>
      </c>
      <c r="U176" s="30">
        <f t="shared" si="15"/>
        <v>0.37</v>
      </c>
      <c r="V176" s="30">
        <f t="shared" si="16"/>
        <v>0</v>
      </c>
      <c r="W176" s="30">
        <f t="shared" si="17"/>
        <v>0.16</v>
      </c>
      <c r="X176" s="30">
        <f>VLOOKUP(N176,[1]PlayerC!$A$3:$B$30,2,FALSE)</f>
        <v>69</v>
      </c>
      <c r="Y176" s="30">
        <f>VLOOKUP(O176,[1]PlayerC!$C$3:$D$133,2,FALSE)</f>
        <v>58</v>
      </c>
      <c r="Z176" s="30">
        <f>VLOOKUP(R176,[2]PCharts!$R$3:$S$2003,2,FALSE)</f>
        <v>0</v>
      </c>
      <c r="AA176" s="30">
        <f>VLOOKUP(A176,PCharts!$T$3:$U$25,2,FALSE)</f>
        <v>1.05</v>
      </c>
      <c r="AB176" s="30">
        <f>ROUND((PFormulas!$F$2*AF176)+(PFormulas!$F$3*(120-AD176)),0)</f>
        <v>45</v>
      </c>
      <c r="AC176" s="30">
        <f>ROUND((PFormulas!$F$7*AF176)+(PFormulas!$F$9*AB176)+(PFormulas!$F$8*AD176),0)</f>
        <v>39</v>
      </c>
      <c r="AD176" s="30">
        <f>VLOOKUP(V176,PCharts!$I$3:$J$651,2,FALSE)</f>
        <v>99</v>
      </c>
      <c r="AE176" s="30">
        <f>ROUND((PFormulas!$B$29*AK176)+(PFormulas!$B$30*AI176)+(PFormulas!$B$31*AL176)+(PFormulas!$B$32*AF176)+PFormulas!$B$33,0)</f>
        <v>77</v>
      </c>
      <c r="AF176" s="30">
        <f t="shared" si="18"/>
        <v>64</v>
      </c>
      <c r="AG176" s="30">
        <f>ROUND((AK176*PFormulas!$F$40)+(AL176*PFormulas!$F$41)+(AH176*PFormulas!$F$42),0)</f>
        <v>56</v>
      </c>
      <c r="AH176" s="30">
        <f>VLOOKUP(D176,PCharts!$G$3:$H$83,2,FALSE)</f>
        <v>59</v>
      </c>
      <c r="AI176" s="30">
        <f>ROUND((AK176*PFormulas!$F$18)+(AL176*PFormulas!$F$17),0)</f>
        <v>57</v>
      </c>
      <c r="AJ176" s="30">
        <f>IF(C176&gt;7,25,IF(C176=1,IF(ROUND((PFormulas!$F$35*AK176)+(PFormulas!$F$36*AF176),0)&lt;50,50,ROUND((PFormulas!$F$35*AK176)+(PFormulas!$F$36*AF176),0)),ROUND((PFormulas!$F$35*AK176)+(PFormulas!$F$36*AF176),0)))</f>
        <v>58</v>
      </c>
      <c r="AK176" s="30">
        <f>ROUND(IF(C176&gt;7,ROUND(VLOOKUP(U176,PCharts!$K$3:$L$153,2,FALSE)*AA176,0)*PFormulas!$B$8,ROUND(VLOOKUP(U176,PCharts!$K$3:$L$153,2,FALSE)*AA176,0)),0)</f>
        <v>56</v>
      </c>
      <c r="AL176" s="30">
        <f>ROUND(IF(C176&gt;7,ROUND(VLOOKUP(T176,PCharts!$M$3:$N$133,2,FALSE)*AA176,0)*PFormulas!$B$9,ROUND(VLOOKUP(T176,PCharts!$M$3:$N$133,2,FALSE)*AA176,0)),0)</f>
        <v>48</v>
      </c>
      <c r="AM176" s="30">
        <f>ROUND(IF(C176&gt;7,ROUND((PFormulas!$F$30*Z176)+(PFormulas!$F$31*AB176)+(PFormulas!$F$32*AI176),0)*PFormulas!$B$13,ROUND((PFormulas!$F$30*Z176)+(PFormulas!$F$31*AB176)+(PFormulas!$F$32*AI176),0)+PFormulas!$B$14),0)</f>
        <v>45</v>
      </c>
      <c r="AN176" s="30">
        <f>ROUND((PFormulas!$F$46*AL176),0)</f>
        <v>50</v>
      </c>
      <c r="AO176" s="30">
        <f>VLOOKUP(2016-L176,PCharts!$O$3:$P$32,2,FALSE)</f>
        <v>58</v>
      </c>
      <c r="AP176" s="30">
        <f t="shared" si="19"/>
        <v>58</v>
      </c>
      <c r="AQ176" s="30">
        <f t="shared" si="20"/>
        <v>54</v>
      </c>
    </row>
    <row r="177" spans="1:43" x14ac:dyDescent="0.25">
      <c r="A177" s="13" t="s">
        <v>47</v>
      </c>
      <c r="B177" s="13" t="s">
        <v>473</v>
      </c>
      <c r="C177" s="13">
        <v>6</v>
      </c>
      <c r="D177" s="13">
        <v>45</v>
      </c>
      <c r="E177" s="13">
        <v>7</v>
      </c>
      <c r="F177" s="13">
        <v>4</v>
      </c>
      <c r="G177" s="13">
        <v>11</v>
      </c>
      <c r="H177" s="13">
        <v>24</v>
      </c>
      <c r="I177" s="13">
        <v>-11</v>
      </c>
      <c r="J177" s="13">
        <v>12</v>
      </c>
      <c r="K177" s="13">
        <v>1</v>
      </c>
      <c r="L177" s="13">
        <v>1993</v>
      </c>
      <c r="M177" s="13"/>
      <c r="N177" s="13">
        <v>75</v>
      </c>
      <c r="O177" s="13">
        <v>212</v>
      </c>
      <c r="P177" s="13" t="s">
        <v>49</v>
      </c>
      <c r="Q177" s="13" t="s">
        <v>474</v>
      </c>
      <c r="R177" s="13">
        <v>0</v>
      </c>
      <c r="S177" s="13">
        <v>0</v>
      </c>
      <c r="T177" s="30">
        <f t="shared" si="14"/>
        <v>0.16</v>
      </c>
      <c r="U177" s="30">
        <f t="shared" si="15"/>
        <v>0.09</v>
      </c>
      <c r="V177" s="30">
        <f t="shared" si="16"/>
        <v>0.53</v>
      </c>
      <c r="W177" s="30">
        <f t="shared" si="17"/>
        <v>0.16</v>
      </c>
      <c r="X177" s="30">
        <f>VLOOKUP(N177,[1]PlayerC!$A$3:$B$30,2,FALSE)</f>
        <v>79</v>
      </c>
      <c r="Y177" s="30">
        <f>VLOOKUP(O177,[1]PlayerC!$C$3:$D$133,2,FALSE)</f>
        <v>76</v>
      </c>
      <c r="Z177" s="30">
        <f>VLOOKUP(R177,[2]PCharts!$R$3:$S$2003,2,FALSE)</f>
        <v>0</v>
      </c>
      <c r="AA177" s="30">
        <f>VLOOKUP(A177,PCharts!$T$3:$U$25,2,FALSE)</f>
        <v>1.07</v>
      </c>
      <c r="AB177" s="30">
        <f>ROUND((PFormulas!$F$2*AF177)+(PFormulas!$F$3*(120-AD177)),0)</f>
        <v>58</v>
      </c>
      <c r="AC177" s="30">
        <f>ROUND((PFormulas!$F$7*AF177)+(PFormulas!$F$9*AB177)+(PFormulas!$F$8*AD177),0)</f>
        <v>55</v>
      </c>
      <c r="AD177" s="30">
        <f>VLOOKUP(V177,PCharts!$I$3:$J$651,2,FALSE)</f>
        <v>84</v>
      </c>
      <c r="AE177" s="30">
        <f>ROUND((PFormulas!$B$29*AK177)+(PFormulas!$B$30*AI177)+(PFormulas!$B$31*AL177)+(PFormulas!$B$32*AF177)+PFormulas!$B$33,0)</f>
        <v>71</v>
      </c>
      <c r="AF177" s="30">
        <f t="shared" si="18"/>
        <v>78</v>
      </c>
      <c r="AG177" s="30">
        <f>ROUND((AK177*PFormulas!$F$40)+(AL177*PFormulas!$F$41)+(AH177*PFormulas!$F$42),0)</f>
        <v>64</v>
      </c>
      <c r="AH177" s="30">
        <f>VLOOKUP(D177,PCharts!$G$3:$H$83,2,FALSE)</f>
        <v>85</v>
      </c>
      <c r="AI177" s="30">
        <f>ROUND((AK177*PFormulas!$F$18)+(AL177*PFormulas!$F$17),0)</f>
        <v>47</v>
      </c>
      <c r="AJ177" s="30">
        <f>IF(C177&gt;7,25,IF(C177=1,IF(ROUND((PFormulas!$F$35*AK177)+(PFormulas!$F$36*AF177),0)&lt;50,50,ROUND((PFormulas!$F$35*AK177)+(PFormulas!$F$36*AF177),0)),ROUND((PFormulas!$F$35*AK177)+(PFormulas!$F$36*AF177),0)))</f>
        <v>47</v>
      </c>
      <c r="AK177" s="30">
        <f>ROUND(IF(C177&gt;7,ROUND(VLOOKUP(U177,PCharts!$K$3:$L$153,2,FALSE)*AA177,0)*PFormulas!$B$8,ROUND(VLOOKUP(U177,PCharts!$K$3:$L$153,2,FALSE)*AA177,0)),0)</f>
        <v>37</v>
      </c>
      <c r="AL177" s="30">
        <f>ROUND(IF(C177&gt;7,ROUND(VLOOKUP(T177,PCharts!$M$3:$N$133,2,FALSE)*AA177,0)*PFormulas!$B$9,ROUND(VLOOKUP(T177,PCharts!$M$3:$N$133,2,FALSE)*AA177,0)),0)</f>
        <v>49</v>
      </c>
      <c r="AM177" s="30">
        <f>ROUND(IF(C177&gt;7,ROUND((PFormulas!$F$30*Z177)+(PFormulas!$F$31*AB177)+(PFormulas!$F$32*AI177),0)*PFormulas!$B$13,ROUND((PFormulas!$F$30*Z177)+(PFormulas!$F$31*AB177)+(PFormulas!$F$32*AI177),0)+PFormulas!$B$14),0)</f>
        <v>50</v>
      </c>
      <c r="AN177" s="30">
        <f>ROUND((PFormulas!$F$46*AL177),0)</f>
        <v>51</v>
      </c>
      <c r="AO177" s="30">
        <f>VLOOKUP(2016-L177,PCharts!$O$3:$P$32,2,FALSE)</f>
        <v>60</v>
      </c>
      <c r="AP177" s="30">
        <f t="shared" si="19"/>
        <v>60</v>
      </c>
      <c r="AQ177" s="30">
        <f t="shared" si="20"/>
        <v>50</v>
      </c>
    </row>
    <row r="178" spans="1:43" x14ac:dyDescent="0.25">
      <c r="A178" s="13" t="s">
        <v>95</v>
      </c>
      <c r="B178" s="13" t="s">
        <v>475</v>
      </c>
      <c r="C178" s="13">
        <v>6</v>
      </c>
      <c r="D178" s="13">
        <v>46</v>
      </c>
      <c r="E178" s="13">
        <v>5</v>
      </c>
      <c r="F178" s="13">
        <v>4</v>
      </c>
      <c r="G178" s="13">
        <v>9</v>
      </c>
      <c r="H178" s="13">
        <v>4</v>
      </c>
      <c r="I178" s="13">
        <v>2</v>
      </c>
      <c r="J178" s="13">
        <v>17</v>
      </c>
      <c r="K178" s="13">
        <v>9</v>
      </c>
      <c r="L178" s="13">
        <v>1993</v>
      </c>
      <c r="M178" s="13"/>
      <c r="N178" s="13">
        <v>76</v>
      </c>
      <c r="O178" s="13">
        <v>209</v>
      </c>
      <c r="P178" s="13" t="s">
        <v>97</v>
      </c>
      <c r="Q178" s="13" t="s">
        <v>80</v>
      </c>
      <c r="R178" s="13">
        <v>0</v>
      </c>
      <c r="S178" s="13">
        <v>0</v>
      </c>
      <c r="T178" s="30">
        <f t="shared" si="14"/>
        <v>0.11</v>
      </c>
      <c r="U178" s="30">
        <f t="shared" si="15"/>
        <v>0.09</v>
      </c>
      <c r="V178" s="30">
        <f t="shared" si="16"/>
        <v>0.09</v>
      </c>
      <c r="W178" s="30">
        <f t="shared" si="17"/>
        <v>0.11</v>
      </c>
      <c r="X178" s="30">
        <f>VLOOKUP(N178,[1]PlayerC!$A$3:$B$30,2,FALSE)</f>
        <v>81</v>
      </c>
      <c r="Y178" s="30">
        <f>VLOOKUP(O178,[1]PlayerC!$C$3:$D$133,2,FALSE)</f>
        <v>73</v>
      </c>
      <c r="Z178" s="30">
        <f>VLOOKUP(R178,[2]PCharts!$R$3:$S$2003,2,FALSE)</f>
        <v>0</v>
      </c>
      <c r="AA178" s="30">
        <f>VLOOKUP(A178,PCharts!$T$3:$U$25,2,FALSE)</f>
        <v>1.06</v>
      </c>
      <c r="AB178" s="30">
        <f>ROUND((PFormulas!$F$2*AF178)+(PFormulas!$F$3*(120-AD178)),0)</f>
        <v>53</v>
      </c>
      <c r="AC178" s="30">
        <f>ROUND((PFormulas!$F$7*AF178)+(PFormulas!$F$9*AB178)+(PFormulas!$F$8*AD178),0)</f>
        <v>51</v>
      </c>
      <c r="AD178" s="30">
        <f>VLOOKUP(V178,PCharts!$I$3:$J$651,2,FALSE)</f>
        <v>96</v>
      </c>
      <c r="AE178" s="30">
        <f>ROUND((PFormulas!$B$29*AK178)+(PFormulas!$B$30*AI178)+(PFormulas!$B$31*AL178)+(PFormulas!$B$32*AF178)+PFormulas!$B$33,0)</f>
        <v>71</v>
      </c>
      <c r="AF178" s="30">
        <f t="shared" si="18"/>
        <v>77</v>
      </c>
      <c r="AG178" s="30">
        <f>ROUND((AK178*PFormulas!$F$40)+(AL178*PFormulas!$F$41)+(AH178*PFormulas!$F$42),0)</f>
        <v>64</v>
      </c>
      <c r="AH178" s="30">
        <f>VLOOKUP(D178,PCharts!$G$3:$H$83,2,FALSE)</f>
        <v>86</v>
      </c>
      <c r="AI178" s="30">
        <f>ROUND((AK178*PFormulas!$F$18)+(AL178*PFormulas!$F$17),0)</f>
        <v>47</v>
      </c>
      <c r="AJ178" s="30">
        <f>IF(C178&gt;7,25,IF(C178=1,IF(ROUND((PFormulas!$F$35*AK178)+(PFormulas!$F$36*AF178),0)&lt;50,50,ROUND((PFormulas!$F$35*AK178)+(PFormulas!$F$36*AF178),0)),ROUND((PFormulas!$F$35*AK178)+(PFormulas!$F$36*AF178),0)))</f>
        <v>47</v>
      </c>
      <c r="AK178" s="30">
        <f>ROUND(IF(C178&gt;7,ROUND(VLOOKUP(U178,PCharts!$K$3:$L$153,2,FALSE)*AA178,0)*PFormulas!$B$8,ROUND(VLOOKUP(U178,PCharts!$K$3:$L$153,2,FALSE)*AA178,0)),0)</f>
        <v>37</v>
      </c>
      <c r="AL178" s="30">
        <f>ROUND(IF(C178&gt;7,ROUND(VLOOKUP(T178,PCharts!$M$3:$N$133,2,FALSE)*AA178,0)*PFormulas!$B$9,ROUND(VLOOKUP(T178,PCharts!$M$3:$N$133,2,FALSE)*AA178,0)),0)</f>
        <v>48</v>
      </c>
      <c r="AM178" s="30">
        <f>ROUND(IF(C178&gt;7,ROUND((PFormulas!$F$30*Z178)+(PFormulas!$F$31*AB178)+(PFormulas!$F$32*AI178),0)*PFormulas!$B$13,ROUND((PFormulas!$F$30*Z178)+(PFormulas!$F$31*AB178)+(PFormulas!$F$32*AI178),0)+PFormulas!$B$14),0)</f>
        <v>47</v>
      </c>
      <c r="AN178" s="30">
        <f>ROUND((PFormulas!$F$46*AL178),0)</f>
        <v>50</v>
      </c>
      <c r="AO178" s="30">
        <f>VLOOKUP(2016-L178,PCharts!$O$3:$P$32,2,FALSE)</f>
        <v>60</v>
      </c>
      <c r="AP178" s="30">
        <f t="shared" si="19"/>
        <v>60</v>
      </c>
      <c r="AQ178" s="30">
        <f t="shared" si="20"/>
        <v>49</v>
      </c>
    </row>
    <row r="179" spans="1:43" x14ac:dyDescent="0.25">
      <c r="A179" s="13" t="s">
        <v>95</v>
      </c>
      <c r="B179" s="13" t="s">
        <v>476</v>
      </c>
      <c r="C179" s="13">
        <v>6</v>
      </c>
      <c r="D179" s="13">
        <v>46</v>
      </c>
      <c r="E179" s="13">
        <v>5</v>
      </c>
      <c r="F179" s="13">
        <v>6</v>
      </c>
      <c r="G179" s="13">
        <v>11</v>
      </c>
      <c r="H179" s="13">
        <v>16</v>
      </c>
      <c r="I179" s="13">
        <v>0</v>
      </c>
      <c r="J179" s="13">
        <v>16</v>
      </c>
      <c r="K179" s="13">
        <v>5</v>
      </c>
      <c r="L179" s="13">
        <v>1994</v>
      </c>
      <c r="M179" s="13"/>
      <c r="N179" s="13">
        <v>70</v>
      </c>
      <c r="O179" s="13">
        <v>170</v>
      </c>
      <c r="P179" s="13" t="s">
        <v>97</v>
      </c>
      <c r="Q179" s="13" t="s">
        <v>80</v>
      </c>
      <c r="R179" s="13">
        <v>0</v>
      </c>
      <c r="S179" s="13">
        <v>0</v>
      </c>
      <c r="T179" s="30">
        <f t="shared" si="14"/>
        <v>0.11</v>
      </c>
      <c r="U179" s="30">
        <f t="shared" si="15"/>
        <v>0.13</v>
      </c>
      <c r="V179" s="30">
        <f t="shared" si="16"/>
        <v>0.35</v>
      </c>
      <c r="W179" s="30">
        <f t="shared" si="17"/>
        <v>0.11</v>
      </c>
      <c r="X179" s="30">
        <f>VLOOKUP(N179,[1]PlayerC!$A$3:$B$30,2,FALSE)</f>
        <v>69</v>
      </c>
      <c r="Y179" s="30">
        <f>VLOOKUP(O179,[1]PlayerC!$C$3:$D$133,2,FALSE)</f>
        <v>52</v>
      </c>
      <c r="Z179" s="30">
        <f>VLOOKUP(R179,[2]PCharts!$R$3:$S$2003,2,FALSE)</f>
        <v>0</v>
      </c>
      <c r="AA179" s="30">
        <f>VLOOKUP(A179,PCharts!$T$3:$U$25,2,FALSE)</f>
        <v>1.06</v>
      </c>
      <c r="AB179" s="30">
        <f>ROUND((PFormulas!$F$2*AF179)+(PFormulas!$F$3*(120-AD179)),0)</f>
        <v>46</v>
      </c>
      <c r="AC179" s="30">
        <f>ROUND((PFormulas!$F$7*AF179)+(PFormulas!$F$9*AB179)+(PFormulas!$F$8*AD179),0)</f>
        <v>39</v>
      </c>
      <c r="AD179" s="30">
        <f>VLOOKUP(V179,PCharts!$I$3:$J$651,2,FALSE)</f>
        <v>89</v>
      </c>
      <c r="AE179" s="30">
        <f>ROUND((PFormulas!$B$29*AK179)+(PFormulas!$B$30*AI179)+(PFormulas!$B$31*AL179)+(PFormulas!$B$32*AF179)+PFormulas!$B$33,0)</f>
        <v>77</v>
      </c>
      <c r="AF179" s="30">
        <f t="shared" si="18"/>
        <v>61</v>
      </c>
      <c r="AG179" s="30">
        <f>ROUND((AK179*PFormulas!$F$40)+(AL179*PFormulas!$F$41)+(AH179*PFormulas!$F$42),0)</f>
        <v>68</v>
      </c>
      <c r="AH179" s="30">
        <f>VLOOKUP(D179,PCharts!$G$3:$H$83,2,FALSE)</f>
        <v>86</v>
      </c>
      <c r="AI179" s="30">
        <f>ROUND((AK179*PFormulas!$F$18)+(AL179*PFormulas!$F$17),0)</f>
        <v>56</v>
      </c>
      <c r="AJ179" s="30">
        <f>IF(C179&gt;7,25,IF(C179=1,IF(ROUND((PFormulas!$F$35*AK179)+(PFormulas!$F$36*AF179),0)&lt;50,50,ROUND((PFormulas!$F$35*AK179)+(PFormulas!$F$36*AF179),0)),ROUND((PFormulas!$F$35*AK179)+(PFormulas!$F$36*AF179),0)))</f>
        <v>55</v>
      </c>
      <c r="AK179" s="30">
        <f>ROUND(IF(C179&gt;7,ROUND(VLOOKUP(U179,PCharts!$K$3:$L$153,2,FALSE)*AA179,0)*PFormulas!$B$8,ROUND(VLOOKUP(U179,PCharts!$K$3:$L$153,2,FALSE)*AA179,0)),0)</f>
        <v>53</v>
      </c>
      <c r="AL179" s="30">
        <f>ROUND(IF(C179&gt;7,ROUND(VLOOKUP(T179,PCharts!$M$3:$N$133,2,FALSE)*AA179,0)*PFormulas!$B$9,ROUND(VLOOKUP(T179,PCharts!$M$3:$N$133,2,FALSE)*AA179,0)),0)</f>
        <v>48</v>
      </c>
      <c r="AM179" s="30">
        <f>ROUND(IF(C179&gt;7,ROUND((PFormulas!$F$30*Z179)+(PFormulas!$F$31*AB179)+(PFormulas!$F$32*AI179),0)*PFormulas!$B$13,ROUND((PFormulas!$F$30*Z179)+(PFormulas!$F$31*AB179)+(PFormulas!$F$32*AI179),0)+PFormulas!$B$14),0)</f>
        <v>45</v>
      </c>
      <c r="AN179" s="30">
        <f>ROUND((PFormulas!$F$46*AL179),0)</f>
        <v>50</v>
      </c>
      <c r="AO179" s="30">
        <f>VLOOKUP(2016-L179,PCharts!$O$3:$P$32,2,FALSE)</f>
        <v>58</v>
      </c>
      <c r="AP179" s="30">
        <f t="shared" si="19"/>
        <v>58</v>
      </c>
      <c r="AQ179" s="30">
        <f t="shared" si="20"/>
        <v>53</v>
      </c>
    </row>
    <row r="180" spans="1:43" x14ac:dyDescent="0.25">
      <c r="A180" s="13" t="s">
        <v>43</v>
      </c>
      <c r="B180" s="13" t="s">
        <v>477</v>
      </c>
      <c r="C180" s="13">
        <v>2</v>
      </c>
      <c r="D180" s="13">
        <v>50</v>
      </c>
      <c r="E180" s="13">
        <v>8</v>
      </c>
      <c r="F180" s="13">
        <v>7</v>
      </c>
      <c r="G180" s="13">
        <v>15</v>
      </c>
      <c r="H180" s="13">
        <v>30</v>
      </c>
      <c r="I180" s="13">
        <v>0</v>
      </c>
      <c r="J180" s="13">
        <v>11</v>
      </c>
      <c r="K180" s="13">
        <v>1</v>
      </c>
      <c r="L180" s="13">
        <v>1994</v>
      </c>
      <c r="M180" s="13"/>
      <c r="N180" s="13">
        <v>70</v>
      </c>
      <c r="O180" s="13">
        <v>163</v>
      </c>
      <c r="P180" s="13" t="s">
        <v>45</v>
      </c>
      <c r="Q180" s="13" t="s">
        <v>478</v>
      </c>
      <c r="R180" s="13">
        <v>0</v>
      </c>
      <c r="S180" s="13">
        <v>0</v>
      </c>
      <c r="T180" s="30">
        <f t="shared" si="14"/>
        <v>0.16</v>
      </c>
      <c r="U180" s="30">
        <f t="shared" si="15"/>
        <v>0.14000000000000001</v>
      </c>
      <c r="V180" s="30">
        <f t="shared" si="16"/>
        <v>0.6</v>
      </c>
      <c r="W180" s="30">
        <f t="shared" si="17"/>
        <v>0.16</v>
      </c>
      <c r="X180" s="30">
        <f>VLOOKUP(N180,[1]PlayerC!$A$3:$B$30,2,FALSE)</f>
        <v>69</v>
      </c>
      <c r="Y180" s="30">
        <f>VLOOKUP(O180,[1]PlayerC!$C$3:$D$133,2,FALSE)</f>
        <v>46</v>
      </c>
      <c r="Z180" s="30">
        <f>VLOOKUP(R180,[2]PCharts!$R$3:$S$2003,2,FALSE)</f>
        <v>0</v>
      </c>
      <c r="AA180" s="30">
        <f>VLOOKUP(A180,PCharts!$T$3:$U$25,2,FALSE)</f>
        <v>1.05</v>
      </c>
      <c r="AB180" s="30">
        <f>ROUND((PFormulas!$F$2*AF180)+(PFormulas!$F$3*(120-AD180)),0)</f>
        <v>46</v>
      </c>
      <c r="AC180" s="30">
        <f>ROUND((PFormulas!$F$7*AF180)+(PFormulas!$F$9*AB180)+(PFormulas!$F$8*AD180),0)</f>
        <v>38</v>
      </c>
      <c r="AD180" s="30">
        <f>VLOOKUP(V180,PCharts!$I$3:$J$651,2,FALSE)</f>
        <v>82</v>
      </c>
      <c r="AE180" s="30">
        <f>ROUND((PFormulas!$B$29*AK180)+(PFormulas!$B$30*AI180)+(PFormulas!$B$31*AL180)+(PFormulas!$B$32*AF180)+PFormulas!$B$33,0)</f>
        <v>78</v>
      </c>
      <c r="AF180" s="30">
        <f t="shared" si="18"/>
        <v>58</v>
      </c>
      <c r="AG180" s="30">
        <f>ROUND((AK180*PFormulas!$F$40)+(AL180*PFormulas!$F$41)+(AH180*PFormulas!$F$42),0)</f>
        <v>70</v>
      </c>
      <c r="AH180" s="30">
        <f>VLOOKUP(D180,PCharts!$G$3:$H$83,2,FALSE)</f>
        <v>90</v>
      </c>
      <c r="AI180" s="30">
        <f>ROUND((AK180*PFormulas!$F$18)+(AL180*PFormulas!$F$17),0)</f>
        <v>56</v>
      </c>
      <c r="AJ180" s="30">
        <f>IF(C180&gt;7,25,IF(C180=1,IF(ROUND((PFormulas!$F$35*AK180)+(PFormulas!$F$36*AF180),0)&lt;50,50,ROUND((PFormulas!$F$35*AK180)+(PFormulas!$F$36*AF180),0)),ROUND((PFormulas!$F$35*AK180)+(PFormulas!$F$36*AF180),0)))</f>
        <v>54</v>
      </c>
      <c r="AK180" s="30">
        <f>ROUND(IF(C180&gt;7,ROUND(VLOOKUP(U180,PCharts!$K$3:$L$153,2,FALSE)*AA180,0)*PFormulas!$B$8,ROUND(VLOOKUP(U180,PCharts!$K$3:$L$153,2,FALSE)*AA180,0)),0)</f>
        <v>53</v>
      </c>
      <c r="AL180" s="30">
        <f>ROUND(IF(C180&gt;7,ROUND(VLOOKUP(T180,PCharts!$M$3:$N$133,2,FALSE)*AA180,0)*PFormulas!$B$9,ROUND(VLOOKUP(T180,PCharts!$M$3:$N$133,2,FALSE)*AA180,0)),0)</f>
        <v>48</v>
      </c>
      <c r="AM180" s="30">
        <f>ROUND(IF(C180&gt;7,ROUND((PFormulas!$F$30*Z180)+(PFormulas!$F$31*AB180)+(PFormulas!$F$32*AI180),0)*PFormulas!$B$13,ROUND((PFormulas!$F$30*Z180)+(PFormulas!$F$31*AB180)+(PFormulas!$F$32*AI180),0)+PFormulas!$B$14),0)</f>
        <v>45</v>
      </c>
      <c r="AN180" s="30">
        <f>ROUND((PFormulas!$F$46*AL180),0)</f>
        <v>50</v>
      </c>
      <c r="AO180" s="30">
        <f>VLOOKUP(2016-L180,PCharts!$O$3:$P$32,2,FALSE)</f>
        <v>58</v>
      </c>
      <c r="AP180" s="30">
        <f t="shared" si="19"/>
        <v>58</v>
      </c>
      <c r="AQ180" s="30">
        <f t="shared" si="20"/>
        <v>53</v>
      </c>
    </row>
    <row r="181" spans="1:43" x14ac:dyDescent="0.25">
      <c r="A181" s="13" t="s">
        <v>95</v>
      </c>
      <c r="B181" s="13" t="s">
        <v>479</v>
      </c>
      <c r="C181" s="13">
        <v>7</v>
      </c>
      <c r="D181" s="13">
        <v>52</v>
      </c>
      <c r="E181" s="13">
        <v>5</v>
      </c>
      <c r="F181" s="13">
        <v>12</v>
      </c>
      <c r="G181" s="13">
        <v>17</v>
      </c>
      <c r="H181" s="13">
        <v>12</v>
      </c>
      <c r="I181" s="13">
        <v>10</v>
      </c>
      <c r="J181" s="13">
        <v>25</v>
      </c>
      <c r="K181" s="13">
        <v>1</v>
      </c>
      <c r="L181" s="13">
        <v>1996</v>
      </c>
      <c r="M181" s="13"/>
      <c r="N181" s="13">
        <v>74</v>
      </c>
      <c r="O181" s="13">
        <v>194</v>
      </c>
      <c r="P181" s="13" t="s">
        <v>97</v>
      </c>
      <c r="Q181" s="13" t="s">
        <v>480</v>
      </c>
      <c r="R181" s="13">
        <v>0</v>
      </c>
      <c r="S181" s="13">
        <v>0</v>
      </c>
      <c r="T181" s="30">
        <f t="shared" si="14"/>
        <v>0.1</v>
      </c>
      <c r="U181" s="30">
        <f t="shared" si="15"/>
        <v>0.23</v>
      </c>
      <c r="V181" s="30">
        <f t="shared" si="16"/>
        <v>0.23</v>
      </c>
      <c r="W181" s="30">
        <f t="shared" si="17"/>
        <v>0.1</v>
      </c>
      <c r="X181" s="30">
        <f>VLOOKUP(N181,[1]PlayerC!$A$3:$B$30,2,FALSE)</f>
        <v>77</v>
      </c>
      <c r="Y181" s="30">
        <f>VLOOKUP(O181,[1]PlayerC!$C$3:$D$133,2,FALSE)</f>
        <v>64</v>
      </c>
      <c r="Z181" s="30">
        <f>VLOOKUP(R181,[2]PCharts!$R$3:$S$2003,2,FALSE)</f>
        <v>0</v>
      </c>
      <c r="AA181" s="30">
        <f>VLOOKUP(A181,PCharts!$T$3:$U$25,2,FALSE)</f>
        <v>1.06</v>
      </c>
      <c r="AB181" s="30">
        <f>ROUND((PFormulas!$F$2*AF181)+(PFormulas!$F$3*(120-AD181)),0)</f>
        <v>51</v>
      </c>
      <c r="AC181" s="30">
        <f>ROUND((PFormulas!$F$7*AF181)+(PFormulas!$F$9*AB181)+(PFormulas!$F$8*AD181),0)</f>
        <v>47</v>
      </c>
      <c r="AD181" s="30">
        <f>VLOOKUP(V181,PCharts!$I$3:$J$651,2,FALSE)</f>
        <v>92</v>
      </c>
      <c r="AE181" s="30">
        <f>ROUND((PFormulas!$B$29*AK181)+(PFormulas!$B$30*AI181)+(PFormulas!$B$31*AL181)+(PFormulas!$B$32*AF181)+PFormulas!$B$33,0)</f>
        <v>76</v>
      </c>
      <c r="AF181" s="30">
        <f t="shared" si="18"/>
        <v>71</v>
      </c>
      <c r="AG181" s="30">
        <f>ROUND((AK181*PFormulas!$F$40)+(AL181*PFormulas!$F$41)+(AH181*PFormulas!$F$42),0)</f>
        <v>73</v>
      </c>
      <c r="AH181" s="30">
        <f>VLOOKUP(D181,PCharts!$G$3:$H$83,2,FALSE)</f>
        <v>92</v>
      </c>
      <c r="AI181" s="30">
        <f>ROUND((AK181*PFormulas!$F$18)+(AL181*PFormulas!$F$17),0)</f>
        <v>58</v>
      </c>
      <c r="AJ181" s="30">
        <f>IF(C181&gt;7,25,IF(C181=1,IF(ROUND((PFormulas!$F$35*AK181)+(PFormulas!$F$36*AF181),0)&lt;50,50,ROUND((PFormulas!$F$35*AK181)+(PFormulas!$F$36*AF181),0)),ROUND((PFormulas!$F$35*AK181)+(PFormulas!$F$36*AF181),0)))</f>
        <v>61</v>
      </c>
      <c r="AK181" s="30">
        <f>ROUND(IF(C181&gt;7,ROUND(VLOOKUP(U181,PCharts!$K$3:$L$153,2,FALSE)*AA181,0)*PFormulas!$B$8,ROUND(VLOOKUP(U181,PCharts!$K$3:$L$153,2,FALSE)*AA181,0)),0)</f>
        <v>58</v>
      </c>
      <c r="AL181" s="30">
        <f>ROUND(IF(C181&gt;7,ROUND(VLOOKUP(T181,PCharts!$M$3:$N$133,2,FALSE)*AA181,0)*PFormulas!$B$9,ROUND(VLOOKUP(T181,PCharts!$M$3:$N$133,2,FALSE)*AA181,0)),0)</f>
        <v>48</v>
      </c>
      <c r="AM181" s="30">
        <f>ROUND(IF(C181&gt;7,ROUND((PFormulas!$F$30*Z181)+(PFormulas!$F$31*AB181)+(PFormulas!$F$32*AI181),0)*PFormulas!$B$13,ROUND((PFormulas!$F$30*Z181)+(PFormulas!$F$31*AB181)+(PFormulas!$F$32*AI181),0)+PFormulas!$B$14),0)</f>
        <v>49</v>
      </c>
      <c r="AN181" s="30">
        <f>ROUND((PFormulas!$F$46*AL181),0)</f>
        <v>50</v>
      </c>
      <c r="AO181" s="30">
        <f>VLOOKUP(2016-L181,PCharts!$O$3:$P$32,2,FALSE)</f>
        <v>50</v>
      </c>
      <c r="AP181" s="30">
        <f t="shared" si="19"/>
        <v>50</v>
      </c>
      <c r="AQ181" s="30">
        <f t="shared" si="20"/>
        <v>56</v>
      </c>
    </row>
    <row r="182" spans="1:43" x14ac:dyDescent="0.25">
      <c r="A182" s="13" t="s">
        <v>47</v>
      </c>
      <c r="B182" s="13" t="s">
        <v>481</v>
      </c>
      <c r="C182" s="13">
        <v>3</v>
      </c>
      <c r="D182" s="13">
        <v>53</v>
      </c>
      <c r="E182" s="13">
        <v>9</v>
      </c>
      <c r="F182" s="13">
        <v>13</v>
      </c>
      <c r="G182" s="13">
        <v>22</v>
      </c>
      <c r="H182" s="13">
        <v>8</v>
      </c>
      <c r="I182" s="13">
        <v>-13</v>
      </c>
      <c r="J182" s="13">
        <v>28</v>
      </c>
      <c r="K182" s="13">
        <v>3</v>
      </c>
      <c r="L182" s="13">
        <v>1995</v>
      </c>
      <c r="M182" s="13"/>
      <c r="N182" s="13">
        <v>68</v>
      </c>
      <c r="O182" s="13">
        <v>165</v>
      </c>
      <c r="P182" s="13" t="s">
        <v>49</v>
      </c>
      <c r="Q182" s="13" t="s">
        <v>482</v>
      </c>
      <c r="R182" s="13">
        <v>0</v>
      </c>
      <c r="S182" s="13">
        <v>0</v>
      </c>
      <c r="T182" s="30">
        <f t="shared" si="14"/>
        <v>0.17</v>
      </c>
      <c r="U182" s="30">
        <f t="shared" si="15"/>
        <v>0.25</v>
      </c>
      <c r="V182" s="30">
        <f t="shared" si="16"/>
        <v>0.15</v>
      </c>
      <c r="W182" s="30">
        <f t="shared" si="17"/>
        <v>0.17</v>
      </c>
      <c r="X182" s="30">
        <f>VLOOKUP(N182,[1]PlayerC!$A$3:$B$30,2,FALSE)</f>
        <v>65</v>
      </c>
      <c r="Y182" s="30">
        <f>VLOOKUP(O182,[1]PlayerC!$C$3:$D$133,2,FALSE)</f>
        <v>49</v>
      </c>
      <c r="Z182" s="30">
        <f>VLOOKUP(R182,[2]PCharts!$R$3:$S$2003,2,FALSE)</f>
        <v>0</v>
      </c>
      <c r="AA182" s="30">
        <f>VLOOKUP(A182,PCharts!$T$3:$U$25,2,FALSE)</f>
        <v>1.07</v>
      </c>
      <c r="AB182" s="30">
        <f>ROUND((PFormulas!$F$2*AF182)+(PFormulas!$F$3*(120-AD182)),0)</f>
        <v>42</v>
      </c>
      <c r="AC182" s="30">
        <f>ROUND((PFormulas!$F$7*AF182)+(PFormulas!$F$9*AB182)+(PFormulas!$F$8*AD182),0)</f>
        <v>34</v>
      </c>
      <c r="AD182" s="30">
        <f>VLOOKUP(V182,PCharts!$I$3:$J$651,2,FALSE)</f>
        <v>94</v>
      </c>
      <c r="AE182" s="30">
        <f>ROUND((PFormulas!$B$29*AK182)+(PFormulas!$B$30*AI182)+(PFormulas!$B$31*AL182)+(PFormulas!$B$32*AF182)+PFormulas!$B$33,0)</f>
        <v>80</v>
      </c>
      <c r="AF182" s="30">
        <f t="shared" si="18"/>
        <v>57</v>
      </c>
      <c r="AG182" s="30">
        <f>ROUND((AK182*PFormulas!$F$40)+(AL182*PFormulas!$F$41)+(AH182*PFormulas!$F$42),0)</f>
        <v>74</v>
      </c>
      <c r="AH182" s="30">
        <f>VLOOKUP(D182,PCharts!$G$3:$H$83,2,FALSE)</f>
        <v>93</v>
      </c>
      <c r="AI182" s="30">
        <f>ROUND((AK182*PFormulas!$F$18)+(AL182*PFormulas!$F$17),0)</f>
        <v>60</v>
      </c>
      <c r="AJ182" s="30">
        <f>IF(C182&gt;7,25,IF(C182=1,IF(ROUND((PFormulas!$F$35*AK182)+(PFormulas!$F$36*AF182),0)&lt;50,50,ROUND((PFormulas!$F$35*AK182)+(PFormulas!$F$36*AF182),0)),ROUND((PFormulas!$F$35*AK182)+(PFormulas!$F$36*AF182),0)))</f>
        <v>59</v>
      </c>
      <c r="AK182" s="30">
        <f>ROUND(IF(C182&gt;7,ROUND(VLOOKUP(U182,PCharts!$K$3:$L$153,2,FALSE)*AA182,0)*PFormulas!$B$8,ROUND(VLOOKUP(U182,PCharts!$K$3:$L$153,2,FALSE)*AA182,0)),0)</f>
        <v>59</v>
      </c>
      <c r="AL182" s="30">
        <f>ROUND(IF(C182&gt;7,ROUND(VLOOKUP(T182,PCharts!$M$3:$N$133,2,FALSE)*AA182,0)*PFormulas!$B$9,ROUND(VLOOKUP(T182,PCharts!$M$3:$N$133,2,FALSE)*AA182,0)),0)</f>
        <v>50</v>
      </c>
      <c r="AM182" s="30">
        <f>ROUND(IF(C182&gt;7,ROUND((PFormulas!$F$30*Z182)+(PFormulas!$F$31*AB182)+(PFormulas!$F$32*AI182),0)*PFormulas!$B$13,ROUND((PFormulas!$F$30*Z182)+(PFormulas!$F$31*AB182)+(PFormulas!$F$32*AI182),0)+PFormulas!$B$14),0)</f>
        <v>44</v>
      </c>
      <c r="AN182" s="30">
        <f>ROUND((PFormulas!$F$46*AL182),0)</f>
        <v>53</v>
      </c>
      <c r="AO182" s="30">
        <f>VLOOKUP(2016-L182,PCharts!$O$3:$P$32,2,FALSE)</f>
        <v>54</v>
      </c>
      <c r="AP182" s="30">
        <f t="shared" si="19"/>
        <v>54</v>
      </c>
      <c r="AQ182" s="30">
        <f t="shared" si="20"/>
        <v>55</v>
      </c>
    </row>
    <row r="183" spans="1:43" x14ac:dyDescent="0.25">
      <c r="A183" s="13" t="s">
        <v>47</v>
      </c>
      <c r="B183" s="13" t="s">
        <v>483</v>
      </c>
      <c r="C183" s="13">
        <v>1</v>
      </c>
      <c r="D183" s="13">
        <v>60</v>
      </c>
      <c r="E183" s="13">
        <v>10</v>
      </c>
      <c r="F183" s="13">
        <v>10</v>
      </c>
      <c r="G183" s="13">
        <v>20</v>
      </c>
      <c r="H183" s="13">
        <v>14</v>
      </c>
      <c r="I183" s="13">
        <v>-5</v>
      </c>
      <c r="J183" s="13">
        <v>5</v>
      </c>
      <c r="K183" s="13">
        <v>9</v>
      </c>
      <c r="L183" s="13">
        <v>1993</v>
      </c>
      <c r="M183" s="13"/>
      <c r="N183" s="13">
        <v>75</v>
      </c>
      <c r="O183" s="13">
        <v>205</v>
      </c>
      <c r="P183" s="13" t="s">
        <v>49</v>
      </c>
      <c r="Q183" s="13" t="s">
        <v>484</v>
      </c>
      <c r="R183" s="13">
        <v>0</v>
      </c>
      <c r="S183" s="13">
        <v>0</v>
      </c>
      <c r="T183" s="30">
        <f t="shared" si="14"/>
        <v>0.17</v>
      </c>
      <c r="U183" s="30">
        <f t="shared" si="15"/>
        <v>0.17</v>
      </c>
      <c r="V183" s="30">
        <f t="shared" si="16"/>
        <v>0.23</v>
      </c>
      <c r="W183" s="30">
        <f t="shared" si="17"/>
        <v>0.17</v>
      </c>
      <c r="X183" s="30">
        <f>VLOOKUP(N183,[1]PlayerC!$A$3:$B$30,2,FALSE)</f>
        <v>79</v>
      </c>
      <c r="Y183" s="30">
        <f>VLOOKUP(O183,[1]PlayerC!$C$3:$D$133,2,FALSE)</f>
        <v>73</v>
      </c>
      <c r="Z183" s="30">
        <f>VLOOKUP(R183,[2]PCharts!$R$3:$S$2003,2,FALSE)</f>
        <v>0</v>
      </c>
      <c r="AA183" s="30">
        <f>VLOOKUP(A183,PCharts!$T$3:$U$25,2,FALSE)</f>
        <v>1.07</v>
      </c>
      <c r="AB183" s="30">
        <f>ROUND((PFormulas!$F$2*AF183)+(PFormulas!$F$3*(120-AD183)),0)</f>
        <v>54</v>
      </c>
      <c r="AC183" s="30">
        <f>ROUND((PFormulas!$F$7*AF183)+(PFormulas!$F$9*AB183)+(PFormulas!$F$8*AD183),0)</f>
        <v>51</v>
      </c>
      <c r="AD183" s="30">
        <f>VLOOKUP(V183,PCharts!$I$3:$J$651,2,FALSE)</f>
        <v>92</v>
      </c>
      <c r="AE183" s="30">
        <f>ROUND((PFormulas!$B$29*AK183)+(PFormulas!$B$30*AI183)+(PFormulas!$B$31*AL183)+(PFormulas!$B$32*AF183)+PFormulas!$B$33,0)</f>
        <v>74</v>
      </c>
      <c r="AF183" s="30">
        <f t="shared" si="18"/>
        <v>76</v>
      </c>
      <c r="AG183" s="30">
        <f>ROUND((AK183*PFormulas!$F$40)+(AL183*PFormulas!$F$41)+(AH183*PFormulas!$F$42),0)</f>
        <v>74</v>
      </c>
      <c r="AH183" s="30">
        <f>VLOOKUP(D183,PCharts!$G$3:$H$83,2,FALSE)</f>
        <v>95</v>
      </c>
      <c r="AI183" s="30">
        <f>ROUND((AK183*PFormulas!$F$18)+(AL183*PFormulas!$F$17),0)</f>
        <v>57</v>
      </c>
      <c r="AJ183" s="30">
        <f>IF(C183&gt;7,25,IF(C183=1,IF(ROUND((PFormulas!$F$35*AK183)+(PFormulas!$F$36*AF183),0)&lt;50,50,ROUND((PFormulas!$F$35*AK183)+(PFormulas!$F$36*AF183),0)),ROUND((PFormulas!$F$35*AK183)+(PFormulas!$F$36*AF183),0)))</f>
        <v>60</v>
      </c>
      <c r="AK183" s="30">
        <f>ROUND(IF(C183&gt;7,ROUND(VLOOKUP(U183,PCharts!$K$3:$L$153,2,FALSE)*AA183,0)*PFormulas!$B$8,ROUND(VLOOKUP(U183,PCharts!$K$3:$L$153,2,FALSE)*AA183,0)),0)</f>
        <v>54</v>
      </c>
      <c r="AL183" s="30">
        <f>ROUND(IF(C183&gt;7,ROUND(VLOOKUP(T183,PCharts!$M$3:$N$133,2,FALSE)*AA183,0)*PFormulas!$B$9,ROUND(VLOOKUP(T183,PCharts!$M$3:$N$133,2,FALSE)*AA183,0)),0)</f>
        <v>50</v>
      </c>
      <c r="AM183" s="30">
        <f>ROUND(IF(C183&gt;7,ROUND((PFormulas!$F$30*Z183)+(PFormulas!$F$31*AB183)+(PFormulas!$F$32*AI183),0)*PFormulas!$B$13,ROUND((PFormulas!$F$30*Z183)+(PFormulas!$F$31*AB183)+(PFormulas!$F$32*AI183),0)+PFormulas!$B$14),0)</f>
        <v>51</v>
      </c>
      <c r="AN183" s="30">
        <f>ROUND((PFormulas!$F$46*AL183),0)</f>
        <v>53</v>
      </c>
      <c r="AO183" s="30">
        <f>VLOOKUP(2016-L183,PCharts!$O$3:$P$32,2,FALSE)</f>
        <v>60</v>
      </c>
      <c r="AP183" s="30">
        <f t="shared" si="19"/>
        <v>60</v>
      </c>
      <c r="AQ183" s="30">
        <f t="shared" si="20"/>
        <v>56</v>
      </c>
    </row>
    <row r="184" spans="1:43" x14ac:dyDescent="0.25">
      <c r="A184" s="13" t="s">
        <v>55</v>
      </c>
      <c r="B184" s="13" t="s">
        <v>485</v>
      </c>
      <c r="C184" s="13">
        <v>6</v>
      </c>
      <c r="D184" s="13">
        <v>69</v>
      </c>
      <c r="E184" s="48">
        <f t="shared" ref="E184:E189" si="21">ROUND(G184*0.33,0)</f>
        <v>22</v>
      </c>
      <c r="F184" s="48">
        <f t="shared" ref="F184:F189" si="22">G184-E184</f>
        <v>45</v>
      </c>
      <c r="G184" s="13">
        <v>67</v>
      </c>
      <c r="H184" s="48">
        <v>20</v>
      </c>
      <c r="I184" s="13"/>
      <c r="J184" s="13"/>
      <c r="K184" s="13"/>
      <c r="L184" s="13">
        <v>1996</v>
      </c>
      <c r="M184" s="13">
        <v>7.5</v>
      </c>
      <c r="N184" s="13">
        <v>75</v>
      </c>
      <c r="O184" s="13">
        <v>185</v>
      </c>
      <c r="P184" s="13" t="s">
        <v>486</v>
      </c>
      <c r="Q184" s="13" t="s">
        <v>487</v>
      </c>
      <c r="R184" s="13">
        <v>0</v>
      </c>
      <c r="S184" s="13">
        <v>0</v>
      </c>
      <c r="T184" s="30">
        <f t="shared" si="14"/>
        <v>0.32</v>
      </c>
      <c r="U184" s="30">
        <f t="shared" si="15"/>
        <v>0.65</v>
      </c>
      <c r="V184" s="30">
        <f t="shared" si="16"/>
        <v>0.28999999999999998</v>
      </c>
      <c r="W184" s="30">
        <f t="shared" si="17"/>
        <v>0.32</v>
      </c>
      <c r="X184" s="30">
        <f>VLOOKUP(N184,[1]PlayerC!$A$3:$B$30,2,FALSE)</f>
        <v>79</v>
      </c>
      <c r="Y184" s="30">
        <f>VLOOKUP(O184,[1]PlayerC!$C$3:$D$133,2,FALSE)</f>
        <v>61</v>
      </c>
      <c r="Z184" s="30">
        <f>VLOOKUP(R184,[2]PCharts!$R$3:$S$2003,2,FALSE)</f>
        <v>0</v>
      </c>
      <c r="AA184" s="30">
        <f>VLOOKUP(A184,PCharts!$T$3:$U$25,2,FALSE)</f>
        <v>0.9</v>
      </c>
      <c r="AB184" s="30">
        <f>ROUND((PFormulas!$F$2*AF184)+(PFormulas!$F$3*(120-AD184)),0)</f>
        <v>51</v>
      </c>
      <c r="AC184" s="30">
        <f>ROUND((PFormulas!$F$7*AF184)+(PFormulas!$F$9*AB184)+(PFormulas!$F$8*AD184),0)</f>
        <v>46</v>
      </c>
      <c r="AD184" s="30">
        <f>VLOOKUP(V184,PCharts!$I$3:$J$651,2,FALSE)</f>
        <v>90</v>
      </c>
      <c r="AE184" s="30">
        <f>ROUND((PFormulas!$B$29*AK184)+(PFormulas!$B$30*AI184)+(PFormulas!$B$31*AL184)+(PFormulas!$B$32*AF184)+PFormulas!$B$33,0)</f>
        <v>76</v>
      </c>
      <c r="AF184" s="30">
        <f t="shared" si="18"/>
        <v>70</v>
      </c>
      <c r="AG184" s="30">
        <f>ROUND((AK184*PFormulas!$F$40)+(AL184*PFormulas!$F$41)+(AH184*PFormulas!$F$42),0)</f>
        <v>75</v>
      </c>
      <c r="AH184" s="30">
        <f>VLOOKUP(D184,PCharts!$G$3:$H$83,2,FALSE)</f>
        <v>95</v>
      </c>
      <c r="AI184" s="30">
        <f>ROUND((AK184*PFormulas!$F$18)+(AL184*PFormulas!$F$17),0)</f>
        <v>60</v>
      </c>
      <c r="AJ184" s="30">
        <f>IF(C184&gt;7,25,IF(C184=1,IF(ROUND((PFormulas!$F$35*AK184)+(PFormulas!$F$36*AF184),0)&lt;50,50,ROUND((PFormulas!$F$35*AK184)+(PFormulas!$F$36*AF184),0)),ROUND((PFormulas!$F$35*AK184)+(PFormulas!$F$36*AF184),0)))</f>
        <v>62</v>
      </c>
      <c r="AK184" s="30">
        <f>ROUND(IF(C184&gt;7,ROUND(VLOOKUP(U184,PCharts!$K$3:$L$153,2,FALSE)*AA184,0)*PFormulas!$B$8,ROUND(VLOOKUP(U184,PCharts!$K$3:$L$153,2,FALSE)*AA184,0)),0)</f>
        <v>59</v>
      </c>
      <c r="AL184" s="30">
        <f>ROUND(IF(C184&gt;7,ROUND(VLOOKUP(T184,PCharts!$M$3:$N$133,2,FALSE)*AA184,0)*PFormulas!$B$9,ROUND(VLOOKUP(T184,PCharts!$M$3:$N$133,2,FALSE)*AA184,0)),0)</f>
        <v>50</v>
      </c>
      <c r="AM184" s="30">
        <f>ROUND(IF(C184&gt;7,ROUND((PFormulas!$F$30*Z184)+(PFormulas!$F$31*AB184)+(PFormulas!$F$32*AI184),0)*PFormulas!$B$13,ROUND((PFormulas!$F$30*Z184)+(PFormulas!$F$31*AB184)+(PFormulas!$F$32*AI184),0)+PFormulas!$B$14),0)</f>
        <v>50</v>
      </c>
      <c r="AN184" s="30">
        <f>ROUND((PFormulas!$F$46*AL184),0)</f>
        <v>53</v>
      </c>
      <c r="AO184" s="30">
        <f>VLOOKUP(2016-L184,PCharts!$O$3:$P$32,2,FALSE)</f>
        <v>50</v>
      </c>
      <c r="AP184" s="30">
        <f t="shared" si="19"/>
        <v>50</v>
      </c>
      <c r="AQ184" s="30">
        <f t="shared" si="20"/>
        <v>57</v>
      </c>
    </row>
    <row r="185" spans="1:43" x14ac:dyDescent="0.25">
      <c r="A185" s="13" t="s">
        <v>55</v>
      </c>
      <c r="B185" s="13" t="s">
        <v>488</v>
      </c>
      <c r="C185" s="13">
        <v>1</v>
      </c>
      <c r="D185" s="13">
        <v>72</v>
      </c>
      <c r="E185" s="48">
        <f t="shared" si="21"/>
        <v>23</v>
      </c>
      <c r="F185" s="48">
        <f t="shared" si="22"/>
        <v>47</v>
      </c>
      <c r="G185" s="13">
        <v>70</v>
      </c>
      <c r="H185" s="48">
        <v>20</v>
      </c>
      <c r="I185" s="13"/>
      <c r="J185" s="13"/>
      <c r="K185" s="13"/>
      <c r="L185" s="13">
        <v>1996</v>
      </c>
      <c r="M185" s="13">
        <v>7.5</v>
      </c>
      <c r="N185" s="13">
        <v>74</v>
      </c>
      <c r="O185" s="13">
        <v>196</v>
      </c>
      <c r="P185" s="13" t="s">
        <v>489</v>
      </c>
      <c r="Q185" s="13" t="s">
        <v>490</v>
      </c>
      <c r="R185" s="13">
        <v>0</v>
      </c>
      <c r="S185" s="13">
        <v>0</v>
      </c>
      <c r="T185" s="30">
        <f t="shared" si="14"/>
        <v>0.32</v>
      </c>
      <c r="U185" s="30">
        <f t="shared" si="15"/>
        <v>0.65</v>
      </c>
      <c r="V185" s="30">
        <f t="shared" si="16"/>
        <v>0.28000000000000003</v>
      </c>
      <c r="W185" s="30">
        <f t="shared" si="17"/>
        <v>0.32</v>
      </c>
      <c r="X185" s="30">
        <f>VLOOKUP(N185,[1]PlayerC!$A$3:$B$30,2,FALSE)</f>
        <v>77</v>
      </c>
      <c r="Y185" s="30">
        <f>VLOOKUP(O185,[1]PlayerC!$C$3:$D$133,2,FALSE)</f>
        <v>67</v>
      </c>
      <c r="Z185" s="30">
        <f>VLOOKUP(R185,[2]PCharts!$R$3:$S$2003,2,FALSE)</f>
        <v>0</v>
      </c>
      <c r="AA185" s="30">
        <f>VLOOKUP(A185,PCharts!$T$3:$U$25,2,FALSE)</f>
        <v>0.9</v>
      </c>
      <c r="AB185" s="30">
        <f>ROUND((PFormulas!$F$2*AF185)+(PFormulas!$F$3*(120-AD185)),0)</f>
        <v>52</v>
      </c>
      <c r="AC185" s="30">
        <f>ROUND((PFormulas!$F$7*AF185)+(PFormulas!$F$9*AB185)+(PFormulas!$F$8*AD185),0)</f>
        <v>48</v>
      </c>
      <c r="AD185" s="30">
        <f>VLOOKUP(V185,PCharts!$I$3:$J$651,2,FALSE)</f>
        <v>90</v>
      </c>
      <c r="AE185" s="30">
        <f>ROUND((PFormulas!$B$29*AK185)+(PFormulas!$B$30*AI185)+(PFormulas!$B$31*AL185)+(PFormulas!$B$32*AF185)+PFormulas!$B$33,0)</f>
        <v>76</v>
      </c>
      <c r="AF185" s="30">
        <f t="shared" si="18"/>
        <v>72</v>
      </c>
      <c r="AG185" s="30">
        <f>ROUND((AK185*PFormulas!$F$40)+(AL185*PFormulas!$F$41)+(AH185*PFormulas!$F$42),0)</f>
        <v>75</v>
      </c>
      <c r="AH185" s="30">
        <f>VLOOKUP(D185,PCharts!$G$3:$H$83,2,FALSE)</f>
        <v>95</v>
      </c>
      <c r="AI185" s="30">
        <f>ROUND((AK185*PFormulas!$F$18)+(AL185*PFormulas!$F$17),0)</f>
        <v>60</v>
      </c>
      <c r="AJ185" s="30">
        <f>IF(C185&gt;7,25,IF(C185=1,IF(ROUND((PFormulas!$F$35*AK185)+(PFormulas!$F$36*AF185),0)&lt;50,50,ROUND((PFormulas!$F$35*AK185)+(PFormulas!$F$36*AF185),0)),ROUND((PFormulas!$F$35*AK185)+(PFormulas!$F$36*AF185),0)))</f>
        <v>62</v>
      </c>
      <c r="AK185" s="30">
        <f>ROUND(IF(C185&gt;7,ROUND(VLOOKUP(U185,PCharts!$K$3:$L$153,2,FALSE)*AA185,0)*PFormulas!$B$8,ROUND(VLOOKUP(U185,PCharts!$K$3:$L$153,2,FALSE)*AA185,0)),0)</f>
        <v>59</v>
      </c>
      <c r="AL185" s="30">
        <f>ROUND(IF(C185&gt;7,ROUND(VLOOKUP(T185,PCharts!$M$3:$N$133,2,FALSE)*AA185,0)*PFormulas!$B$9,ROUND(VLOOKUP(T185,PCharts!$M$3:$N$133,2,FALSE)*AA185,0)),0)</f>
        <v>50</v>
      </c>
      <c r="AM185" s="30">
        <f>ROUND(IF(C185&gt;7,ROUND((PFormulas!$F$30*Z185)+(PFormulas!$F$31*AB185)+(PFormulas!$F$32*AI185),0)*PFormulas!$B$13,ROUND((PFormulas!$F$30*Z185)+(PFormulas!$F$31*AB185)+(PFormulas!$F$32*AI185),0)+PFormulas!$B$14),0)</f>
        <v>50</v>
      </c>
      <c r="AN185" s="30">
        <f>ROUND((PFormulas!$F$46*AL185),0)</f>
        <v>53</v>
      </c>
      <c r="AO185" s="30">
        <f>VLOOKUP(2016-L185,PCharts!$O$3:$P$32,2,FALSE)</f>
        <v>50</v>
      </c>
      <c r="AP185" s="30">
        <f t="shared" si="19"/>
        <v>50</v>
      </c>
      <c r="AQ185" s="30">
        <f t="shared" si="20"/>
        <v>57</v>
      </c>
    </row>
    <row r="186" spans="1:43" x14ac:dyDescent="0.25">
      <c r="A186" s="13" t="s">
        <v>55</v>
      </c>
      <c r="B186" s="13" t="s">
        <v>491</v>
      </c>
      <c r="C186" s="13">
        <v>1</v>
      </c>
      <c r="D186" s="13">
        <v>45</v>
      </c>
      <c r="E186" s="48">
        <f t="shared" si="21"/>
        <v>15</v>
      </c>
      <c r="F186" s="48">
        <f t="shared" si="22"/>
        <v>31</v>
      </c>
      <c r="G186" s="13">
        <v>46</v>
      </c>
      <c r="H186" s="48">
        <v>20</v>
      </c>
      <c r="I186" s="13"/>
      <c r="J186" s="13"/>
      <c r="K186" s="13"/>
      <c r="L186" s="13">
        <v>1996</v>
      </c>
      <c r="M186" s="13">
        <v>6.5</v>
      </c>
      <c r="N186" s="13">
        <v>71</v>
      </c>
      <c r="O186" s="13">
        <v>192</v>
      </c>
      <c r="P186" s="13" t="s">
        <v>492</v>
      </c>
      <c r="Q186" s="13" t="s">
        <v>493</v>
      </c>
      <c r="R186" s="13">
        <v>0</v>
      </c>
      <c r="S186" s="13">
        <v>0</v>
      </c>
      <c r="T186" s="30">
        <f t="shared" si="14"/>
        <v>0.33</v>
      </c>
      <c r="U186" s="30">
        <f t="shared" si="15"/>
        <v>0.69</v>
      </c>
      <c r="V186" s="30">
        <f t="shared" si="16"/>
        <v>0.44</v>
      </c>
      <c r="W186" s="30">
        <f t="shared" si="17"/>
        <v>0.33</v>
      </c>
      <c r="X186" s="30">
        <f>VLOOKUP(N186,[1]PlayerC!$A$3:$B$30,2,FALSE)</f>
        <v>71</v>
      </c>
      <c r="Y186" s="30">
        <f>VLOOKUP(O186,[1]PlayerC!$C$3:$D$133,2,FALSE)</f>
        <v>64</v>
      </c>
      <c r="Z186" s="30">
        <f>VLOOKUP(R186,[2]PCharts!$R$3:$S$2003,2,FALSE)</f>
        <v>0</v>
      </c>
      <c r="AA186" s="30">
        <f>VLOOKUP(A186,PCharts!$T$3:$U$25,2,FALSE)</f>
        <v>0.9</v>
      </c>
      <c r="AB186" s="30">
        <f>ROUND((PFormulas!$F$2*AF186)+(PFormulas!$F$3*(120-AD186)),0)</f>
        <v>51</v>
      </c>
      <c r="AC186" s="30">
        <f>ROUND((PFormulas!$F$7*AF186)+(PFormulas!$F$9*AB186)+(PFormulas!$F$8*AD186),0)</f>
        <v>46</v>
      </c>
      <c r="AD186" s="30">
        <f>VLOOKUP(V186,PCharts!$I$3:$J$651,2,FALSE)</f>
        <v>86</v>
      </c>
      <c r="AE186" s="30">
        <f>ROUND((PFormulas!$B$29*AK186)+(PFormulas!$B$30*AI186)+(PFormulas!$B$31*AL186)+(PFormulas!$B$32*AF186)+PFormulas!$B$33,0)</f>
        <v>77</v>
      </c>
      <c r="AF186" s="30">
        <f t="shared" si="18"/>
        <v>68</v>
      </c>
      <c r="AG186" s="30">
        <f>ROUND((AK186*PFormulas!$F$40)+(AL186*PFormulas!$F$41)+(AH186*PFormulas!$F$42),0)</f>
        <v>70</v>
      </c>
      <c r="AH186" s="30">
        <f>VLOOKUP(D186,PCharts!$G$3:$H$83,2,FALSE)</f>
        <v>85</v>
      </c>
      <c r="AI186" s="30">
        <f>ROUND((AK186*PFormulas!$F$18)+(AL186*PFormulas!$F$17),0)</f>
        <v>61</v>
      </c>
      <c r="AJ186" s="30">
        <f>IF(C186&gt;7,25,IF(C186=1,IF(ROUND((PFormulas!$F$35*AK186)+(PFormulas!$F$36*AF186),0)&lt;50,50,ROUND((PFormulas!$F$35*AK186)+(PFormulas!$F$36*AF186),0)),ROUND((PFormulas!$F$35*AK186)+(PFormulas!$F$36*AF186),0)))</f>
        <v>62</v>
      </c>
      <c r="AK186" s="30">
        <f>ROUND(IF(C186&gt;7,ROUND(VLOOKUP(U186,PCharts!$K$3:$L$153,2,FALSE)*AA186,0)*PFormulas!$B$8,ROUND(VLOOKUP(U186,PCharts!$K$3:$L$153,2,FALSE)*AA186,0)),0)</f>
        <v>60</v>
      </c>
      <c r="AL186" s="30">
        <f>ROUND(IF(C186&gt;7,ROUND(VLOOKUP(T186,PCharts!$M$3:$N$133,2,FALSE)*AA186,0)*PFormulas!$B$9,ROUND(VLOOKUP(T186,PCharts!$M$3:$N$133,2,FALSE)*AA186,0)),0)</f>
        <v>50</v>
      </c>
      <c r="AM186" s="30">
        <f>ROUND(IF(C186&gt;7,ROUND((PFormulas!$F$30*Z186)+(PFormulas!$F$31*AB186)+(PFormulas!$F$32*AI186),0)*PFormulas!$B$13,ROUND((PFormulas!$F$30*Z186)+(PFormulas!$F$31*AB186)+(PFormulas!$F$32*AI186),0)+PFormulas!$B$14),0)</f>
        <v>50</v>
      </c>
      <c r="AN186" s="30">
        <f>ROUND((PFormulas!$F$46*AL186),0)</f>
        <v>53</v>
      </c>
      <c r="AO186" s="30">
        <f>VLOOKUP(2016-L186,PCharts!$O$3:$P$32,2,FALSE)</f>
        <v>50</v>
      </c>
      <c r="AP186" s="30">
        <f t="shared" si="19"/>
        <v>50</v>
      </c>
      <c r="AQ186" s="30">
        <f t="shared" si="20"/>
        <v>57</v>
      </c>
    </row>
    <row r="187" spans="1:43" x14ac:dyDescent="0.25">
      <c r="A187" s="13" t="s">
        <v>130</v>
      </c>
      <c r="B187" s="13" t="s">
        <v>494</v>
      </c>
      <c r="C187" s="13">
        <v>1</v>
      </c>
      <c r="D187" s="13">
        <v>52</v>
      </c>
      <c r="E187" s="48">
        <f t="shared" si="21"/>
        <v>19</v>
      </c>
      <c r="F187" s="48">
        <f t="shared" si="22"/>
        <v>40</v>
      </c>
      <c r="G187" s="13">
        <v>59</v>
      </c>
      <c r="H187" s="48">
        <v>20</v>
      </c>
      <c r="I187" s="13"/>
      <c r="J187" s="13"/>
      <c r="K187" s="13"/>
      <c r="L187" s="13">
        <v>1996</v>
      </c>
      <c r="M187" s="13">
        <v>6.5</v>
      </c>
      <c r="N187" s="13">
        <v>68</v>
      </c>
      <c r="O187" s="13">
        <v>176</v>
      </c>
      <c r="P187" s="13" t="s">
        <v>495</v>
      </c>
      <c r="Q187" s="13" t="s">
        <v>496</v>
      </c>
      <c r="R187" s="13">
        <v>0</v>
      </c>
      <c r="S187" s="13">
        <v>0</v>
      </c>
      <c r="T187" s="30">
        <f t="shared" si="14"/>
        <v>0.37</v>
      </c>
      <c r="U187" s="30">
        <f t="shared" si="15"/>
        <v>0.77</v>
      </c>
      <c r="V187" s="30">
        <f t="shared" si="16"/>
        <v>0.38</v>
      </c>
      <c r="W187" s="30">
        <f t="shared" si="17"/>
        <v>0.37</v>
      </c>
      <c r="X187" s="30">
        <f>VLOOKUP(N187,[1]PlayerC!$A$3:$B$30,2,FALSE)</f>
        <v>65</v>
      </c>
      <c r="Y187" s="30">
        <f>VLOOKUP(O187,[1]PlayerC!$C$3:$D$133,2,FALSE)</f>
        <v>55</v>
      </c>
      <c r="Z187" s="30">
        <f>VLOOKUP(R187,[2]PCharts!$R$3:$S$2003,2,FALSE)</f>
        <v>0</v>
      </c>
      <c r="AA187" s="30">
        <f>VLOOKUP(A187,PCharts!$T$3:$U$25,2,FALSE)</f>
        <v>0.87</v>
      </c>
      <c r="AB187" s="30">
        <f>ROUND((PFormulas!$F$2*AF187)+(PFormulas!$F$3*(120-AD187)),0)</f>
        <v>46</v>
      </c>
      <c r="AC187" s="30">
        <f>ROUND((PFormulas!$F$7*AF187)+(PFormulas!$F$9*AB187)+(PFormulas!$F$8*AD187),0)</f>
        <v>38</v>
      </c>
      <c r="AD187" s="30">
        <f>VLOOKUP(V187,PCharts!$I$3:$J$651,2,FALSE)</f>
        <v>88</v>
      </c>
      <c r="AE187" s="30">
        <f>ROUND((PFormulas!$B$29*AK187)+(PFormulas!$B$30*AI187)+(PFormulas!$B$31*AL187)+(PFormulas!$B$32*AF187)+PFormulas!$B$33,0)</f>
        <v>80</v>
      </c>
      <c r="AF187" s="30">
        <f t="shared" si="18"/>
        <v>60</v>
      </c>
      <c r="AG187" s="30">
        <f>ROUND((AK187*PFormulas!$F$40)+(AL187*PFormulas!$F$41)+(AH187*PFormulas!$F$42),0)</f>
        <v>75</v>
      </c>
      <c r="AH187" s="30">
        <f>VLOOKUP(D187,PCharts!$G$3:$H$83,2,FALSE)</f>
        <v>92</v>
      </c>
      <c r="AI187" s="30">
        <f>ROUND((AK187*PFormulas!$F$18)+(AL187*PFormulas!$F$17),0)</f>
        <v>63</v>
      </c>
      <c r="AJ187" s="30">
        <f>IF(C187&gt;7,25,IF(C187=1,IF(ROUND((PFormulas!$F$35*AK187)+(PFormulas!$F$36*AF187),0)&lt;50,50,ROUND((PFormulas!$F$35*AK187)+(PFormulas!$F$36*AF187),0)),ROUND((PFormulas!$F$35*AK187)+(PFormulas!$F$36*AF187),0)))</f>
        <v>62</v>
      </c>
      <c r="AK187" s="30">
        <f>ROUND(IF(C187&gt;7,ROUND(VLOOKUP(U187,PCharts!$K$3:$L$153,2,FALSE)*AA187,0)*PFormulas!$B$8,ROUND(VLOOKUP(U187,PCharts!$K$3:$L$153,2,FALSE)*AA187,0)),0)</f>
        <v>63</v>
      </c>
      <c r="AL187" s="30">
        <f>ROUND(IF(C187&gt;7,ROUND(VLOOKUP(T187,PCharts!$M$3:$N$133,2,FALSE)*AA187,0)*PFormulas!$B$9,ROUND(VLOOKUP(T187,PCharts!$M$3:$N$133,2,FALSE)*AA187,0)),0)</f>
        <v>52</v>
      </c>
      <c r="AM187" s="30">
        <f>ROUND(IF(C187&gt;7,ROUND((PFormulas!$F$30*Z187)+(PFormulas!$F$31*AB187)+(PFormulas!$F$32*AI187),0)*PFormulas!$B$13,ROUND((PFormulas!$F$30*Z187)+(PFormulas!$F$31*AB187)+(PFormulas!$F$32*AI187),0)+PFormulas!$B$14),0)</f>
        <v>48</v>
      </c>
      <c r="AN187" s="30">
        <f>ROUND((PFormulas!$F$46*AL187),0)</f>
        <v>55</v>
      </c>
      <c r="AO187" s="30">
        <f>VLOOKUP(2016-L187,PCharts!$O$3:$P$32,2,FALSE)</f>
        <v>50</v>
      </c>
      <c r="AP187" s="30">
        <f t="shared" si="19"/>
        <v>50</v>
      </c>
      <c r="AQ187" s="30">
        <f t="shared" si="20"/>
        <v>58</v>
      </c>
    </row>
    <row r="188" spans="1:43" x14ac:dyDescent="0.25">
      <c r="A188" s="13" t="s">
        <v>51</v>
      </c>
      <c r="B188" s="13" t="s">
        <v>497</v>
      </c>
      <c r="C188" s="13">
        <v>6</v>
      </c>
      <c r="D188" s="13">
        <v>42</v>
      </c>
      <c r="E188" s="48">
        <f t="shared" si="21"/>
        <v>14</v>
      </c>
      <c r="F188" s="48">
        <f t="shared" si="22"/>
        <v>28</v>
      </c>
      <c r="G188" s="13">
        <v>42</v>
      </c>
      <c r="H188" s="48">
        <v>20</v>
      </c>
      <c r="I188" s="13"/>
      <c r="J188" s="13"/>
      <c r="K188" s="13"/>
      <c r="L188" s="13">
        <v>1995</v>
      </c>
      <c r="M188" s="13">
        <v>6</v>
      </c>
      <c r="N188" s="13">
        <v>74</v>
      </c>
      <c r="O188" s="13">
        <v>190</v>
      </c>
      <c r="P188" s="13" t="s">
        <v>498</v>
      </c>
      <c r="Q188" s="13" t="s">
        <v>499</v>
      </c>
      <c r="R188" s="13">
        <v>0</v>
      </c>
      <c r="S188" s="13">
        <v>0</v>
      </c>
      <c r="T188" s="30">
        <f t="shared" si="14"/>
        <v>0.33</v>
      </c>
      <c r="U188" s="30">
        <f t="shared" si="15"/>
        <v>0.67</v>
      </c>
      <c r="V188" s="30">
        <f t="shared" si="16"/>
        <v>0.48</v>
      </c>
      <c r="W188" s="30">
        <f t="shared" si="17"/>
        <v>0.33</v>
      </c>
      <c r="X188" s="30">
        <f>VLOOKUP(N188,[1]PlayerC!$A$3:$B$30,2,FALSE)</f>
        <v>77</v>
      </c>
      <c r="Y188" s="30">
        <f>VLOOKUP(O188,[1]PlayerC!$C$3:$D$133,2,FALSE)</f>
        <v>64</v>
      </c>
      <c r="Z188" s="30">
        <f>VLOOKUP(R188,[2]PCharts!$R$3:$S$2003,2,FALSE)</f>
        <v>0</v>
      </c>
      <c r="AA188" s="30">
        <f>VLOOKUP(A188,PCharts!$T$3:$U$25,2,FALSE)</f>
        <v>0.9</v>
      </c>
      <c r="AB188" s="30">
        <f>ROUND((PFormulas!$F$2*AF188)+(PFormulas!$F$3*(120-AD188)),0)</f>
        <v>53</v>
      </c>
      <c r="AC188" s="30">
        <f>ROUND((PFormulas!$F$7*AF188)+(PFormulas!$F$9*AB188)+(PFormulas!$F$8*AD188),0)</f>
        <v>49</v>
      </c>
      <c r="AD188" s="30">
        <f>VLOOKUP(V188,PCharts!$I$3:$J$651,2,FALSE)</f>
        <v>85</v>
      </c>
      <c r="AE188" s="30">
        <f>ROUND((PFormulas!$B$29*AK188)+(PFormulas!$B$30*AI188)+(PFormulas!$B$31*AL188)+(PFormulas!$B$32*AF188)+PFormulas!$B$33,0)</f>
        <v>76</v>
      </c>
      <c r="AF188" s="30">
        <f t="shared" si="18"/>
        <v>71</v>
      </c>
      <c r="AG188" s="30">
        <f>ROUND((AK188*PFormulas!$F$40)+(AL188*PFormulas!$F$41)+(AH188*PFormulas!$F$42),0)</f>
        <v>68</v>
      </c>
      <c r="AH188" s="30">
        <f>VLOOKUP(D188,PCharts!$G$3:$H$83,2,FALSE)</f>
        <v>82</v>
      </c>
      <c r="AI188" s="30">
        <f>ROUND((AK188*PFormulas!$F$18)+(AL188*PFormulas!$F$17),0)</f>
        <v>60</v>
      </c>
      <c r="AJ188" s="30">
        <f>IF(C188&gt;7,25,IF(C188=1,IF(ROUND((PFormulas!$F$35*AK188)+(PFormulas!$F$36*AF188),0)&lt;50,50,ROUND((PFormulas!$F$35*AK188)+(PFormulas!$F$36*AF188),0)),ROUND((PFormulas!$F$35*AK188)+(PFormulas!$F$36*AF188),0)))</f>
        <v>62</v>
      </c>
      <c r="AK188" s="30">
        <f>ROUND(IF(C188&gt;7,ROUND(VLOOKUP(U188,PCharts!$K$3:$L$153,2,FALSE)*AA188,0)*PFormulas!$B$8,ROUND(VLOOKUP(U188,PCharts!$K$3:$L$153,2,FALSE)*AA188,0)),0)</f>
        <v>59</v>
      </c>
      <c r="AL188" s="30">
        <f>ROUND(IF(C188&gt;7,ROUND(VLOOKUP(T188,PCharts!$M$3:$N$133,2,FALSE)*AA188,0)*PFormulas!$B$9,ROUND(VLOOKUP(T188,PCharts!$M$3:$N$133,2,FALSE)*AA188,0)),0)</f>
        <v>50</v>
      </c>
      <c r="AM188" s="30">
        <f>ROUND(IF(C188&gt;7,ROUND((PFormulas!$F$30*Z188)+(PFormulas!$F$31*AB188)+(PFormulas!$F$32*AI188),0)*PFormulas!$B$13,ROUND((PFormulas!$F$30*Z188)+(PFormulas!$F$31*AB188)+(PFormulas!$F$32*AI188),0)+PFormulas!$B$14),0)</f>
        <v>51</v>
      </c>
      <c r="AN188" s="30">
        <f>ROUND((PFormulas!$F$46*AL188),0)</f>
        <v>53</v>
      </c>
      <c r="AO188" s="30">
        <f>VLOOKUP(2016-L188,PCharts!$O$3:$P$32,2,FALSE)</f>
        <v>54</v>
      </c>
      <c r="AP188" s="30">
        <f t="shared" si="19"/>
        <v>54</v>
      </c>
      <c r="AQ188" s="30">
        <f t="shared" si="20"/>
        <v>57</v>
      </c>
    </row>
    <row r="189" spans="1:43" x14ac:dyDescent="0.25">
      <c r="A189" s="13" t="s">
        <v>51</v>
      </c>
      <c r="B189" s="13" t="s">
        <v>500</v>
      </c>
      <c r="C189" s="13">
        <v>4</v>
      </c>
      <c r="D189" s="13">
        <v>66</v>
      </c>
      <c r="E189" s="48">
        <f t="shared" si="21"/>
        <v>22</v>
      </c>
      <c r="F189" s="48">
        <f t="shared" si="22"/>
        <v>44</v>
      </c>
      <c r="G189" s="13">
        <v>66</v>
      </c>
      <c r="H189" s="48">
        <v>20</v>
      </c>
      <c r="I189" s="13"/>
      <c r="J189" s="13"/>
      <c r="K189" s="13"/>
      <c r="L189" s="13">
        <v>1996</v>
      </c>
      <c r="M189" s="13">
        <v>6</v>
      </c>
      <c r="N189" s="13">
        <v>72</v>
      </c>
      <c r="O189" s="13">
        <v>190</v>
      </c>
      <c r="P189" s="13" t="s">
        <v>501</v>
      </c>
      <c r="Q189" s="13" t="s">
        <v>502</v>
      </c>
      <c r="R189" s="13">
        <v>0</v>
      </c>
      <c r="S189" s="13">
        <v>0</v>
      </c>
      <c r="T189" s="30">
        <f t="shared" si="14"/>
        <v>0.33</v>
      </c>
      <c r="U189" s="30">
        <f t="shared" si="15"/>
        <v>0.67</v>
      </c>
      <c r="V189" s="30">
        <f t="shared" si="16"/>
        <v>0.3</v>
      </c>
      <c r="W189" s="30">
        <f t="shared" si="17"/>
        <v>0.33</v>
      </c>
      <c r="X189" s="30">
        <f>VLOOKUP(N189,[1]PlayerC!$A$3:$B$30,2,FALSE)</f>
        <v>73</v>
      </c>
      <c r="Y189" s="30">
        <f>VLOOKUP(O189,[1]PlayerC!$C$3:$D$133,2,FALSE)</f>
        <v>64</v>
      </c>
      <c r="Z189" s="30">
        <f>VLOOKUP(R189,[2]PCharts!$R$3:$S$2003,2,FALSE)</f>
        <v>0</v>
      </c>
      <c r="AA189" s="30">
        <f>VLOOKUP(A189,PCharts!$T$3:$U$25,2,FALSE)</f>
        <v>0.9</v>
      </c>
      <c r="AB189" s="30">
        <f>ROUND((PFormulas!$F$2*AF189)+(PFormulas!$F$3*(120-AD189)),0)</f>
        <v>50</v>
      </c>
      <c r="AC189" s="30">
        <f>ROUND((PFormulas!$F$7*AF189)+(PFormulas!$F$9*AB189)+(PFormulas!$F$8*AD189),0)</f>
        <v>45</v>
      </c>
      <c r="AD189" s="30">
        <f>VLOOKUP(V189,PCharts!$I$3:$J$651,2,FALSE)</f>
        <v>90</v>
      </c>
      <c r="AE189" s="30">
        <f>ROUND((PFormulas!$B$29*AK189)+(PFormulas!$B$30*AI189)+(PFormulas!$B$31*AL189)+(PFormulas!$B$32*AF189)+PFormulas!$B$33,0)</f>
        <v>77</v>
      </c>
      <c r="AF189" s="30">
        <f t="shared" si="18"/>
        <v>69</v>
      </c>
      <c r="AG189" s="30">
        <f>ROUND((AK189*PFormulas!$F$40)+(AL189*PFormulas!$F$41)+(AH189*PFormulas!$F$42),0)</f>
        <v>75</v>
      </c>
      <c r="AH189" s="30">
        <f>VLOOKUP(D189,PCharts!$G$3:$H$83,2,FALSE)</f>
        <v>95</v>
      </c>
      <c r="AI189" s="30">
        <f>ROUND((AK189*PFormulas!$F$18)+(AL189*PFormulas!$F$17),0)</f>
        <v>60</v>
      </c>
      <c r="AJ189" s="30">
        <f>IF(C189&gt;7,25,IF(C189=1,IF(ROUND((PFormulas!$F$35*AK189)+(PFormulas!$F$36*AF189),0)&lt;50,50,ROUND((PFormulas!$F$35*AK189)+(PFormulas!$F$36*AF189),0)),ROUND((PFormulas!$F$35*AK189)+(PFormulas!$F$36*AF189),0)))</f>
        <v>62</v>
      </c>
      <c r="AK189" s="30">
        <f>ROUND(IF(C189&gt;7,ROUND(VLOOKUP(U189,PCharts!$K$3:$L$153,2,FALSE)*AA189,0)*PFormulas!$B$8,ROUND(VLOOKUP(U189,PCharts!$K$3:$L$153,2,FALSE)*AA189,0)),0)</f>
        <v>59</v>
      </c>
      <c r="AL189" s="30">
        <f>ROUND(IF(C189&gt;7,ROUND(VLOOKUP(T189,PCharts!$M$3:$N$133,2,FALSE)*AA189,0)*PFormulas!$B$9,ROUND(VLOOKUP(T189,PCharts!$M$3:$N$133,2,FALSE)*AA189,0)),0)</f>
        <v>50</v>
      </c>
      <c r="AM189" s="30">
        <f>ROUND(IF(C189&gt;7,ROUND((PFormulas!$F$30*Z189)+(PFormulas!$F$31*AB189)+(PFormulas!$F$32*AI189),0)*PFormulas!$B$13,ROUND((PFormulas!$F$30*Z189)+(PFormulas!$F$31*AB189)+(PFormulas!$F$32*AI189),0)+PFormulas!$B$14),0)</f>
        <v>49</v>
      </c>
      <c r="AN189" s="30">
        <f>ROUND((PFormulas!$F$46*AL189),0)</f>
        <v>53</v>
      </c>
      <c r="AO189" s="30">
        <f>VLOOKUP(2016-L189,PCharts!$O$3:$P$32,2,FALSE)</f>
        <v>50</v>
      </c>
      <c r="AP189" s="30">
        <f t="shared" si="19"/>
        <v>50</v>
      </c>
      <c r="AQ189" s="30">
        <f t="shared" si="20"/>
        <v>57</v>
      </c>
    </row>
    <row r="190" spans="1:43" x14ac:dyDescent="0.25">
      <c r="A190" s="48" t="s">
        <v>139</v>
      </c>
      <c r="B190" s="13" t="s">
        <v>503</v>
      </c>
      <c r="C190" s="13">
        <v>2</v>
      </c>
      <c r="D190" s="13">
        <v>36</v>
      </c>
      <c r="E190" s="13">
        <v>13</v>
      </c>
      <c r="F190" s="13">
        <v>9</v>
      </c>
      <c r="G190" s="13">
        <f>E190+F190</f>
        <v>22</v>
      </c>
      <c r="H190" s="13">
        <v>27</v>
      </c>
      <c r="I190" s="13"/>
      <c r="J190" s="13"/>
      <c r="K190" s="13"/>
      <c r="L190" s="13">
        <v>1994</v>
      </c>
      <c r="M190" s="13">
        <v>5.5</v>
      </c>
      <c r="N190" s="13">
        <v>73</v>
      </c>
      <c r="O190" s="13">
        <v>190</v>
      </c>
      <c r="P190" s="13" t="s">
        <v>504</v>
      </c>
      <c r="Q190" s="13" t="s">
        <v>505</v>
      </c>
      <c r="R190" s="13">
        <v>0</v>
      </c>
      <c r="S190" s="13">
        <v>0</v>
      </c>
      <c r="T190" s="30">
        <f t="shared" si="14"/>
        <v>0.36</v>
      </c>
      <c r="U190" s="30">
        <f t="shared" si="15"/>
        <v>0.25</v>
      </c>
      <c r="V190" s="30">
        <f t="shared" si="16"/>
        <v>0.75</v>
      </c>
      <c r="W190" s="30">
        <f t="shared" si="17"/>
        <v>0.36</v>
      </c>
      <c r="X190" s="30">
        <f>VLOOKUP(N190,[1]PlayerC!$A$3:$B$30,2,FALSE)</f>
        <v>75</v>
      </c>
      <c r="Y190" s="30">
        <f>VLOOKUP(O190,[1]PlayerC!$C$3:$D$133,2,FALSE)</f>
        <v>64</v>
      </c>
      <c r="Z190" s="30">
        <f>VLOOKUP(R190,[2]PCharts!$R$3:$S$2003,2,FALSE)</f>
        <v>0</v>
      </c>
      <c r="AA190" s="30">
        <f>VLOOKUP(A190,PCharts!$T$3:$U$25,2,FALSE)</f>
        <v>0.87</v>
      </c>
      <c r="AB190" s="30">
        <f>ROUND((PFormulas!$F$2*AF190)+(PFormulas!$F$3*(120-AD190)),0)</f>
        <v>54</v>
      </c>
      <c r="AC190" s="30">
        <f>ROUND((PFormulas!$F$7*AF190)+(PFormulas!$F$9*AB190)+(PFormulas!$F$8*AD190),0)</f>
        <v>49</v>
      </c>
      <c r="AD190" s="30">
        <f>VLOOKUP(V190,PCharts!$I$3:$J$651,2,FALSE)</f>
        <v>79</v>
      </c>
      <c r="AE190" s="30">
        <f>ROUND((PFormulas!$B$29*AK190)+(PFormulas!$B$30*AI190)+(PFormulas!$B$31*AL190)+(PFormulas!$B$32*AF190)+PFormulas!$B$33,0)</f>
        <v>75</v>
      </c>
      <c r="AF190" s="30">
        <f t="shared" si="18"/>
        <v>70</v>
      </c>
      <c r="AG190" s="30">
        <f>ROUND((AK190*PFormulas!$F$40)+(AL190*PFormulas!$F$41)+(AH190*PFormulas!$F$42),0)</f>
        <v>63</v>
      </c>
      <c r="AH190" s="30">
        <f>VLOOKUP(D190,PCharts!$G$3:$H$83,2,FALSE)</f>
        <v>76</v>
      </c>
      <c r="AI190" s="30">
        <f>ROUND((AK190*PFormulas!$F$18)+(AL190*PFormulas!$F$17),0)</f>
        <v>54</v>
      </c>
      <c r="AJ190" s="30">
        <f>IF(C190&gt;7,25,IF(C190=1,IF(ROUND((PFormulas!$F$35*AK190)+(PFormulas!$F$36*AF190),0)&lt;50,50,ROUND((PFormulas!$F$35*AK190)+(PFormulas!$F$36*AF190),0)),ROUND((PFormulas!$F$35*AK190)+(PFormulas!$F$36*AF190),0)))</f>
        <v>54</v>
      </c>
      <c r="AK190" s="30">
        <f>ROUND(IF(C190&gt;7,ROUND(VLOOKUP(U190,PCharts!$K$3:$L$153,2,FALSE)*AA190,0)*PFormulas!$B$8,ROUND(VLOOKUP(U190,PCharts!$K$3:$L$153,2,FALSE)*AA190,0)),0)</f>
        <v>48</v>
      </c>
      <c r="AL190" s="30">
        <f>ROUND(IF(C190&gt;7,ROUND(VLOOKUP(T190,PCharts!$M$3:$N$133,2,FALSE)*AA190,0)*PFormulas!$B$9,ROUND(VLOOKUP(T190,PCharts!$M$3:$N$133,2,FALSE)*AA190,0)),0)</f>
        <v>51</v>
      </c>
      <c r="AM190" s="30">
        <f>ROUND(IF(C190&gt;7,ROUND((PFormulas!$F$30*Z190)+(PFormulas!$F$31*AB190)+(PFormulas!$F$32*AI190),0)*PFormulas!$B$13,ROUND((PFormulas!$F$30*Z190)+(PFormulas!$F$31*AB190)+(PFormulas!$F$32*AI190),0)+PFormulas!$B$14),0)</f>
        <v>50</v>
      </c>
      <c r="AN190" s="30">
        <f>ROUND((PFormulas!$F$46*AL190),0)</f>
        <v>54</v>
      </c>
      <c r="AO190" s="30">
        <f>VLOOKUP(2016-L190,PCharts!$O$3:$P$32,2,FALSE)</f>
        <v>58</v>
      </c>
      <c r="AP190" s="30">
        <f t="shared" si="19"/>
        <v>58</v>
      </c>
      <c r="AQ190" s="30">
        <f t="shared" si="20"/>
        <v>54</v>
      </c>
    </row>
    <row r="191" spans="1:43" x14ac:dyDescent="0.25">
      <c r="A191" s="13" t="s">
        <v>55</v>
      </c>
      <c r="B191" s="13" t="s">
        <v>506</v>
      </c>
      <c r="C191" s="13">
        <v>3</v>
      </c>
      <c r="D191" s="13">
        <v>68</v>
      </c>
      <c r="E191" s="13">
        <v>22</v>
      </c>
      <c r="F191" s="13">
        <v>13</v>
      </c>
      <c r="G191" s="13">
        <f>E191+F191</f>
        <v>35</v>
      </c>
      <c r="H191" s="13">
        <v>143</v>
      </c>
      <c r="I191" s="13"/>
      <c r="J191" s="13"/>
      <c r="K191" s="13"/>
      <c r="L191" s="13">
        <v>1995</v>
      </c>
      <c r="M191" s="13">
        <v>5</v>
      </c>
      <c r="N191" s="13">
        <v>75</v>
      </c>
      <c r="O191" s="13">
        <v>216</v>
      </c>
      <c r="P191" s="13" t="s">
        <v>507</v>
      </c>
      <c r="Q191" s="13" t="s">
        <v>508</v>
      </c>
      <c r="R191" s="13">
        <v>0</v>
      </c>
      <c r="S191" s="13">
        <v>0</v>
      </c>
      <c r="T191" s="30">
        <f t="shared" si="14"/>
        <v>0.32</v>
      </c>
      <c r="U191" s="30">
        <f t="shared" si="15"/>
        <v>0.19</v>
      </c>
      <c r="V191" s="30">
        <f t="shared" si="16"/>
        <v>2.1</v>
      </c>
      <c r="W191" s="30">
        <f t="shared" si="17"/>
        <v>0.32</v>
      </c>
      <c r="X191" s="30">
        <f>VLOOKUP(N191,[1]PlayerC!$A$3:$B$30,2,FALSE)</f>
        <v>79</v>
      </c>
      <c r="Y191" s="30">
        <f>VLOOKUP(O191,[1]PlayerC!$C$3:$D$133,2,FALSE)</f>
        <v>79</v>
      </c>
      <c r="Z191" s="30">
        <f>VLOOKUP(R191,[2]PCharts!$R$3:$S$2003,2,FALSE)</f>
        <v>0</v>
      </c>
      <c r="AA191" s="30">
        <f>VLOOKUP(A191,PCharts!$T$3:$U$25,2,FALSE)</f>
        <v>0.9</v>
      </c>
      <c r="AB191" s="30">
        <f>ROUND((PFormulas!$F$2*AF191)+(PFormulas!$F$3*(120-AD191)),0)</f>
        <v>70</v>
      </c>
      <c r="AC191" s="30">
        <f>ROUND((PFormulas!$F$7*AF191)+(PFormulas!$F$9*AB191)+(PFormulas!$F$8*AD191),0)</f>
        <v>67</v>
      </c>
      <c r="AD191" s="30">
        <f>VLOOKUP(V191,PCharts!$I$3:$J$651,2,FALSE)</f>
        <v>45</v>
      </c>
      <c r="AE191" s="30">
        <f>ROUND((PFormulas!$B$29*AK191)+(PFormulas!$B$30*AI191)+(PFormulas!$B$31*AL191)+(PFormulas!$B$32*AF191)+PFormulas!$B$33,0)</f>
        <v>72</v>
      </c>
      <c r="AF191" s="30">
        <f t="shared" si="18"/>
        <v>79</v>
      </c>
      <c r="AG191" s="30">
        <f>ROUND((AK191*PFormulas!$F$40)+(AL191*PFormulas!$F$41)+(AH191*PFormulas!$F$42),0)</f>
        <v>71</v>
      </c>
      <c r="AH191" s="30">
        <f>VLOOKUP(D191,PCharts!$G$3:$H$83,2,FALSE)</f>
        <v>95</v>
      </c>
      <c r="AI191" s="30">
        <f>ROUND((AK191*PFormulas!$F$18)+(AL191*PFormulas!$F$17),0)</f>
        <v>52</v>
      </c>
      <c r="AJ191" s="30">
        <f>IF(C191&gt;7,25,IF(C191=1,IF(ROUND((PFormulas!$F$35*AK191)+(PFormulas!$F$36*AF191),0)&lt;50,50,ROUND((PFormulas!$F$35*AK191)+(PFormulas!$F$36*AF191),0)),ROUND((PFormulas!$F$35*AK191)+(PFormulas!$F$36*AF191),0)))</f>
        <v>54</v>
      </c>
      <c r="AK191" s="30">
        <f>ROUND(IF(C191&gt;7,ROUND(VLOOKUP(U191,PCharts!$K$3:$L$153,2,FALSE)*AA191,0)*PFormulas!$B$8,ROUND(VLOOKUP(U191,PCharts!$K$3:$L$153,2,FALSE)*AA191,0)),0)</f>
        <v>45</v>
      </c>
      <c r="AL191" s="30">
        <f>ROUND(IF(C191&gt;7,ROUND(VLOOKUP(T191,PCharts!$M$3:$N$133,2,FALSE)*AA191,0)*PFormulas!$B$9,ROUND(VLOOKUP(T191,PCharts!$M$3:$N$133,2,FALSE)*AA191,0)),0)</f>
        <v>50</v>
      </c>
      <c r="AM191" s="30">
        <f>ROUND(IF(C191&gt;7,ROUND((PFormulas!$F$30*Z191)+(PFormulas!$F$31*AB191)+(PFormulas!$F$32*AI191),0)*PFormulas!$B$13,ROUND((PFormulas!$F$30*Z191)+(PFormulas!$F$31*AB191)+(PFormulas!$F$32*AI191),0)+PFormulas!$B$14),0)</f>
        <v>59</v>
      </c>
      <c r="AN191" s="30">
        <f>ROUND((PFormulas!$F$46*AL191),0)</f>
        <v>53</v>
      </c>
      <c r="AO191" s="30">
        <f>VLOOKUP(2016-L191,PCharts!$O$3:$P$32,2,FALSE)</f>
        <v>54</v>
      </c>
      <c r="AP191" s="30">
        <f t="shared" si="19"/>
        <v>54</v>
      </c>
      <c r="AQ191" s="30">
        <f t="shared" si="20"/>
        <v>56</v>
      </c>
    </row>
    <row r="192" spans="1:43" x14ac:dyDescent="0.25">
      <c r="A192" s="13" t="s">
        <v>74</v>
      </c>
      <c r="B192" s="13" t="s">
        <v>509</v>
      </c>
      <c r="C192" s="13">
        <v>2</v>
      </c>
      <c r="D192" s="13">
        <v>23</v>
      </c>
      <c r="E192" s="13">
        <v>6</v>
      </c>
      <c r="F192" s="13">
        <v>3</v>
      </c>
      <c r="G192" s="13">
        <v>9</v>
      </c>
      <c r="H192" s="13">
        <v>8</v>
      </c>
      <c r="I192" s="13">
        <v>2</v>
      </c>
      <c r="J192" s="13">
        <v>1</v>
      </c>
      <c r="K192" s="13">
        <v>3</v>
      </c>
      <c r="L192" s="13">
        <v>1994</v>
      </c>
      <c r="M192" s="13"/>
      <c r="N192" s="13">
        <v>75</v>
      </c>
      <c r="O192" s="13">
        <v>203</v>
      </c>
      <c r="P192" s="13" t="s">
        <v>76</v>
      </c>
      <c r="Q192" s="13" t="s">
        <v>510</v>
      </c>
      <c r="R192" s="13">
        <v>0</v>
      </c>
      <c r="S192" s="13">
        <v>0</v>
      </c>
      <c r="T192" s="30">
        <f t="shared" si="14"/>
        <v>0.26</v>
      </c>
      <c r="U192" s="30">
        <f t="shared" si="15"/>
        <v>0.13</v>
      </c>
      <c r="V192" s="30">
        <f t="shared" si="16"/>
        <v>0.35</v>
      </c>
      <c r="W192" s="30">
        <f t="shared" si="17"/>
        <v>0.26</v>
      </c>
      <c r="X192" s="30">
        <f>VLOOKUP(N192,[1]PlayerC!$A$3:$B$30,2,FALSE)</f>
        <v>79</v>
      </c>
      <c r="Y192" s="30">
        <f>VLOOKUP(O192,[1]PlayerC!$C$3:$D$133,2,FALSE)</f>
        <v>70</v>
      </c>
      <c r="Z192" s="30">
        <f>VLOOKUP(R192,[2]PCharts!$R$3:$S$2003,2,FALSE)</f>
        <v>0</v>
      </c>
      <c r="AA192" s="30">
        <f>VLOOKUP(A192,PCharts!$T$3:$U$25,2,FALSE)</f>
        <v>0.95</v>
      </c>
      <c r="AB192" s="30">
        <f>ROUND((PFormulas!$F$2*AF192)+(PFormulas!$F$3*(120-AD192)),0)</f>
        <v>54</v>
      </c>
      <c r="AC192" s="30">
        <f>ROUND((PFormulas!$F$7*AF192)+(PFormulas!$F$9*AB192)+(PFormulas!$F$8*AD192),0)</f>
        <v>51</v>
      </c>
      <c r="AD192" s="30">
        <f>VLOOKUP(V192,PCharts!$I$3:$J$651,2,FALSE)</f>
        <v>89</v>
      </c>
      <c r="AE192" s="30">
        <f>ROUND((PFormulas!$B$29*AK192)+(PFormulas!$B$30*AI192)+(PFormulas!$B$31*AL192)+(PFormulas!$B$32*AF192)+PFormulas!$B$33,0)</f>
        <v>73</v>
      </c>
      <c r="AF192" s="30">
        <f t="shared" si="18"/>
        <v>75</v>
      </c>
      <c r="AG192" s="30">
        <f>ROUND((AK192*PFormulas!$F$40)+(AL192*PFormulas!$F$41)+(AH192*PFormulas!$F$42),0)</f>
        <v>56</v>
      </c>
      <c r="AH192" s="30">
        <f>VLOOKUP(D192,PCharts!$G$3:$H$83,2,FALSE)</f>
        <v>63</v>
      </c>
      <c r="AI192" s="30">
        <f>ROUND((AK192*PFormulas!$F$18)+(AL192*PFormulas!$F$17),0)</f>
        <v>53</v>
      </c>
      <c r="AJ192" s="30">
        <f>IF(C192&gt;7,25,IF(C192=1,IF(ROUND((PFormulas!$F$35*AK192)+(PFormulas!$F$36*AF192),0)&lt;50,50,ROUND((PFormulas!$F$35*AK192)+(PFormulas!$F$36*AF192),0)),ROUND((PFormulas!$F$35*AK192)+(PFormulas!$F$36*AF192),0)))</f>
        <v>55</v>
      </c>
      <c r="AK192" s="30">
        <f>ROUND(IF(C192&gt;7,ROUND(VLOOKUP(U192,PCharts!$K$3:$L$153,2,FALSE)*AA192,0)*PFormulas!$B$8,ROUND(VLOOKUP(U192,PCharts!$K$3:$L$153,2,FALSE)*AA192,0)),0)</f>
        <v>48</v>
      </c>
      <c r="AL192" s="30">
        <f>ROUND(IF(C192&gt;7,ROUND(VLOOKUP(T192,PCharts!$M$3:$N$133,2,FALSE)*AA192,0)*PFormulas!$B$9,ROUND(VLOOKUP(T192,PCharts!$M$3:$N$133,2,FALSE)*AA192,0)),0)</f>
        <v>48</v>
      </c>
      <c r="AM192" s="30">
        <f>ROUND(IF(C192&gt;7,ROUND((PFormulas!$F$30*Z192)+(PFormulas!$F$31*AB192)+(PFormulas!$F$32*AI192),0)*PFormulas!$B$13,ROUND((PFormulas!$F$30*Z192)+(PFormulas!$F$31*AB192)+(PFormulas!$F$32*AI192),0)+PFormulas!$B$14),0)</f>
        <v>49</v>
      </c>
      <c r="AN192" s="30">
        <f>ROUND((PFormulas!$F$46*AL192),0)</f>
        <v>50</v>
      </c>
      <c r="AO192" s="30">
        <f>VLOOKUP(2016-L192,PCharts!$O$3:$P$32,2,FALSE)</f>
        <v>58</v>
      </c>
      <c r="AP192" s="30">
        <f t="shared" si="19"/>
        <v>58</v>
      </c>
      <c r="AQ192" s="30">
        <f t="shared" si="20"/>
        <v>53</v>
      </c>
    </row>
    <row r="193" spans="1:43" x14ac:dyDescent="0.25">
      <c r="A193" s="13" t="s">
        <v>43</v>
      </c>
      <c r="B193" s="13" t="s">
        <v>511</v>
      </c>
      <c r="C193" s="13">
        <v>6</v>
      </c>
      <c r="D193" s="13">
        <v>27</v>
      </c>
      <c r="E193" s="13">
        <v>4</v>
      </c>
      <c r="F193" s="13">
        <v>0</v>
      </c>
      <c r="G193" s="13">
        <v>4</v>
      </c>
      <c r="H193" s="13">
        <v>6</v>
      </c>
      <c r="I193" s="13">
        <v>-1</v>
      </c>
      <c r="J193" s="13">
        <v>14</v>
      </c>
      <c r="K193" s="13">
        <v>2</v>
      </c>
      <c r="L193" s="13">
        <v>1996</v>
      </c>
      <c r="M193" s="13"/>
      <c r="N193" s="13">
        <v>72</v>
      </c>
      <c r="O193" s="13">
        <v>190</v>
      </c>
      <c r="P193" s="13" t="s">
        <v>45</v>
      </c>
      <c r="Q193" s="13" t="s">
        <v>512</v>
      </c>
      <c r="R193" s="13">
        <v>0</v>
      </c>
      <c r="S193" s="13">
        <v>0</v>
      </c>
      <c r="T193" s="30">
        <f t="shared" si="14"/>
        <v>0.15</v>
      </c>
      <c r="U193" s="30">
        <f t="shared" si="15"/>
        <v>0</v>
      </c>
      <c r="V193" s="30">
        <f t="shared" si="16"/>
        <v>0.22</v>
      </c>
      <c r="W193" s="30">
        <f t="shared" si="17"/>
        <v>0.15</v>
      </c>
      <c r="X193" s="30">
        <f>VLOOKUP(N193,[1]PlayerC!$A$3:$B$30,2,FALSE)</f>
        <v>73</v>
      </c>
      <c r="Y193" s="30">
        <f>VLOOKUP(O193,[1]PlayerC!$C$3:$D$133,2,FALSE)</f>
        <v>64</v>
      </c>
      <c r="Z193" s="30">
        <f>VLOOKUP(R193,[2]PCharts!$R$3:$S$2003,2,FALSE)</f>
        <v>0</v>
      </c>
      <c r="AA193" s="30">
        <f>VLOOKUP(A193,PCharts!$T$3:$U$25,2,FALSE)</f>
        <v>1.05</v>
      </c>
      <c r="AB193" s="30">
        <f>ROUND((PFormulas!$F$2*AF193)+(PFormulas!$F$3*(120-AD193)),0)</f>
        <v>50</v>
      </c>
      <c r="AC193" s="30">
        <f>ROUND((PFormulas!$F$7*AF193)+(PFormulas!$F$9*AB193)+(PFormulas!$F$8*AD193),0)</f>
        <v>45</v>
      </c>
      <c r="AD193" s="30">
        <f>VLOOKUP(V193,PCharts!$I$3:$J$651,2,FALSE)</f>
        <v>92</v>
      </c>
      <c r="AE193" s="30">
        <f>ROUND((PFormulas!$B$29*AK193)+(PFormulas!$B$30*AI193)+(PFormulas!$B$31*AL193)+(PFormulas!$B$32*AF193)+PFormulas!$B$33,0)</f>
        <v>73</v>
      </c>
      <c r="AF193" s="30">
        <f t="shared" si="18"/>
        <v>69</v>
      </c>
      <c r="AG193" s="30">
        <f>ROUND((AK193*PFormulas!$F$40)+(AL193*PFormulas!$F$41)+(AH193*PFormulas!$F$42),0)</f>
        <v>55</v>
      </c>
      <c r="AH193" s="30">
        <f>VLOOKUP(D193,PCharts!$G$3:$H$83,2,FALSE)</f>
        <v>67</v>
      </c>
      <c r="AI193" s="30">
        <f>ROUND((AK193*PFormulas!$F$18)+(AL193*PFormulas!$F$17),0)</f>
        <v>47</v>
      </c>
      <c r="AJ193" s="30">
        <f>IF(C193&gt;7,25,IF(C193=1,IF(ROUND((PFormulas!$F$35*AK193)+(PFormulas!$F$36*AF193),0)&lt;50,50,ROUND((PFormulas!$F$35*AK193)+(PFormulas!$F$36*AF193),0)),ROUND((PFormulas!$F$35*AK193)+(PFormulas!$F$36*AF193),0)))</f>
        <v>45</v>
      </c>
      <c r="AK193" s="30">
        <f>ROUND(IF(C193&gt;7,ROUND(VLOOKUP(U193,PCharts!$K$3:$L$153,2,FALSE)*AA193,0)*PFormulas!$B$8,ROUND(VLOOKUP(U193,PCharts!$K$3:$L$153,2,FALSE)*AA193,0)),0)</f>
        <v>37</v>
      </c>
      <c r="AL193" s="30">
        <f>ROUND(IF(C193&gt;7,ROUND(VLOOKUP(T193,PCharts!$M$3:$N$133,2,FALSE)*AA193,0)*PFormulas!$B$9,ROUND(VLOOKUP(T193,PCharts!$M$3:$N$133,2,FALSE)*AA193,0)),0)</f>
        <v>48</v>
      </c>
      <c r="AM193" s="30">
        <f>ROUND(IF(C193&gt;7,ROUND((PFormulas!$F$30*Z193)+(PFormulas!$F$31*AB193)+(PFormulas!$F$32*AI193),0)*PFormulas!$B$13,ROUND((PFormulas!$F$30*Z193)+(PFormulas!$F$31*AB193)+(PFormulas!$F$32*AI193),0)+PFormulas!$B$14),0)</f>
        <v>45</v>
      </c>
      <c r="AN193" s="30">
        <f>ROUND((PFormulas!$F$46*AL193),0)</f>
        <v>50</v>
      </c>
      <c r="AO193" s="30">
        <f>VLOOKUP(2016-L193,PCharts!$O$3:$P$32,2,FALSE)</f>
        <v>50</v>
      </c>
      <c r="AP193" s="30">
        <f t="shared" si="19"/>
        <v>50</v>
      </c>
      <c r="AQ193" s="30">
        <f t="shared" si="20"/>
        <v>48</v>
      </c>
    </row>
    <row r="194" spans="1:43" x14ac:dyDescent="0.25">
      <c r="A194" s="13" t="s">
        <v>47</v>
      </c>
      <c r="B194" s="13" t="s">
        <v>513</v>
      </c>
      <c r="C194" s="13">
        <v>6</v>
      </c>
      <c r="D194" s="13">
        <v>33</v>
      </c>
      <c r="E194" s="13">
        <v>5</v>
      </c>
      <c r="F194" s="13">
        <v>10</v>
      </c>
      <c r="G194" s="13">
        <v>15</v>
      </c>
      <c r="H194" s="13">
        <v>12</v>
      </c>
      <c r="I194" s="13">
        <v>-3</v>
      </c>
      <c r="J194" s="13">
        <v>18</v>
      </c>
      <c r="K194" s="13">
        <v>2</v>
      </c>
      <c r="L194" s="13">
        <v>1994</v>
      </c>
      <c r="M194" s="13"/>
      <c r="N194" s="13">
        <v>73</v>
      </c>
      <c r="O194" s="13">
        <v>185</v>
      </c>
      <c r="P194" s="13" t="s">
        <v>49</v>
      </c>
      <c r="Q194" s="13" t="s">
        <v>514</v>
      </c>
      <c r="R194" s="13">
        <v>0</v>
      </c>
      <c r="S194" s="13">
        <v>0</v>
      </c>
      <c r="T194" s="30">
        <f t="shared" ref="T194:T257" si="23">ROUND(E194/D194,2)</f>
        <v>0.15</v>
      </c>
      <c r="U194" s="30">
        <f t="shared" ref="U194:U257" si="24">ROUND(F194/D194,2)</f>
        <v>0.3</v>
      </c>
      <c r="V194" s="30">
        <f t="shared" ref="V194:V257" si="25">ROUND(H194/D194,2)</f>
        <v>0.36</v>
      </c>
      <c r="W194" s="30">
        <f t="shared" ref="W194:W257" si="26">ROUND(E194/D194,2)</f>
        <v>0.15</v>
      </c>
      <c r="X194" s="30">
        <f>VLOOKUP(N194,[1]PlayerC!$A$3:$B$30,2,FALSE)</f>
        <v>75</v>
      </c>
      <c r="Y194" s="30">
        <f>VLOOKUP(O194,[1]PlayerC!$C$3:$D$133,2,FALSE)</f>
        <v>61</v>
      </c>
      <c r="Z194" s="30">
        <f>VLOOKUP(R194,[2]PCharts!$R$3:$S$2003,2,FALSE)</f>
        <v>0</v>
      </c>
      <c r="AA194" s="30">
        <f>VLOOKUP(A194,PCharts!$T$3:$U$25,2,FALSE)</f>
        <v>1.07</v>
      </c>
      <c r="AB194" s="30">
        <f>ROUND((PFormulas!$F$2*AF194)+(PFormulas!$F$3*(120-AD194)),0)</f>
        <v>50</v>
      </c>
      <c r="AC194" s="30">
        <f>ROUND((PFormulas!$F$7*AF194)+(PFormulas!$F$9*AB194)+(PFormulas!$F$8*AD194),0)</f>
        <v>45</v>
      </c>
      <c r="AD194" s="30">
        <f>VLOOKUP(V194,PCharts!$I$3:$J$651,2,FALSE)</f>
        <v>88</v>
      </c>
      <c r="AE194" s="30">
        <f>ROUND((PFormulas!$B$29*AK194)+(PFormulas!$B$30*AI194)+(PFormulas!$B$31*AL194)+(PFormulas!$B$32*AF194)+PFormulas!$B$33,0)</f>
        <v>77</v>
      </c>
      <c r="AF194" s="30">
        <f t="shared" ref="AF194:AF257" si="27">ROUND((X194+Y194)/2,0)</f>
        <v>68</v>
      </c>
      <c r="AG194" s="30">
        <f>ROUND((AK194*PFormulas!$F$40)+(AL194*PFormulas!$F$41)+(AH194*PFormulas!$F$42),0)</f>
        <v>64</v>
      </c>
      <c r="AH194" s="30">
        <f>VLOOKUP(D194,PCharts!$G$3:$H$83,2,FALSE)</f>
        <v>73</v>
      </c>
      <c r="AI194" s="30">
        <f>ROUND((AK194*PFormulas!$F$18)+(AL194*PFormulas!$F$17),0)</f>
        <v>60</v>
      </c>
      <c r="AJ194" s="30">
        <f>IF(C194&gt;7,25,IF(C194=1,IF(ROUND((PFormulas!$F$35*AK194)+(PFormulas!$F$36*AF194),0)&lt;50,50,ROUND((PFormulas!$F$35*AK194)+(PFormulas!$F$36*AF194),0)),ROUND((PFormulas!$F$35*AK194)+(PFormulas!$F$36*AF194),0)))</f>
        <v>62</v>
      </c>
      <c r="AK194" s="30">
        <f>ROUND(IF(C194&gt;7,ROUND(VLOOKUP(U194,PCharts!$K$3:$L$153,2,FALSE)*AA194,0)*PFormulas!$B$8,ROUND(VLOOKUP(U194,PCharts!$K$3:$L$153,2,FALSE)*AA194,0)),0)</f>
        <v>60</v>
      </c>
      <c r="AL194" s="30">
        <f>ROUND(IF(C194&gt;7,ROUND(VLOOKUP(T194,PCharts!$M$3:$N$133,2,FALSE)*AA194,0)*PFormulas!$B$9,ROUND(VLOOKUP(T194,PCharts!$M$3:$N$133,2,FALSE)*AA194,0)),0)</f>
        <v>49</v>
      </c>
      <c r="AM194" s="30">
        <f>ROUND(IF(C194&gt;7,ROUND((PFormulas!$F$30*Z194)+(PFormulas!$F$31*AB194)+(PFormulas!$F$32*AI194),0)*PFormulas!$B$13,ROUND((PFormulas!$F$30*Z194)+(PFormulas!$F$31*AB194)+(PFormulas!$F$32*AI194),0)+PFormulas!$B$14),0)</f>
        <v>49</v>
      </c>
      <c r="AN194" s="30">
        <f>ROUND((PFormulas!$F$46*AL194),0)</f>
        <v>51</v>
      </c>
      <c r="AO194" s="30">
        <f>VLOOKUP(2016-L194,PCharts!$O$3:$P$32,2,FALSE)</f>
        <v>58</v>
      </c>
      <c r="AP194" s="30">
        <f t="shared" ref="AP194:AP257" si="28">IF(ROUND(AO194+(Z194/7),0)&gt;99,99,ROUND(AO194+(Z194/7),0))</f>
        <v>58</v>
      </c>
      <c r="AQ194" s="30">
        <f t="shared" ref="AQ194:AQ257" si="29">ROUND((((AB194+AE194+AF194)/3)*20%)+(((AI194+AK194+AL194+AM194)/4)*80%),0)</f>
        <v>57</v>
      </c>
    </row>
    <row r="195" spans="1:43" x14ac:dyDescent="0.25">
      <c r="A195" s="13" t="s">
        <v>43</v>
      </c>
      <c r="B195" s="13" t="s">
        <v>515</v>
      </c>
      <c r="C195" s="13">
        <v>7</v>
      </c>
      <c r="D195" s="13">
        <v>41</v>
      </c>
      <c r="E195" s="13">
        <v>6</v>
      </c>
      <c r="F195" s="13">
        <v>5</v>
      </c>
      <c r="G195" s="13">
        <v>11</v>
      </c>
      <c r="H195" s="13">
        <v>6</v>
      </c>
      <c r="I195" s="13">
        <v>-5</v>
      </c>
      <c r="J195" s="13">
        <v>15</v>
      </c>
      <c r="K195" s="13">
        <v>4</v>
      </c>
      <c r="L195" s="13">
        <v>1995</v>
      </c>
      <c r="M195" s="13"/>
      <c r="N195" s="13">
        <v>69</v>
      </c>
      <c r="O195" s="13">
        <v>154</v>
      </c>
      <c r="P195" s="13" t="s">
        <v>45</v>
      </c>
      <c r="Q195" s="13" t="s">
        <v>516</v>
      </c>
      <c r="R195" s="13">
        <v>0</v>
      </c>
      <c r="S195" s="13">
        <v>0</v>
      </c>
      <c r="T195" s="30">
        <f t="shared" si="23"/>
        <v>0.15</v>
      </c>
      <c r="U195" s="30">
        <f t="shared" si="24"/>
        <v>0.12</v>
      </c>
      <c r="V195" s="30">
        <f t="shared" si="25"/>
        <v>0.15</v>
      </c>
      <c r="W195" s="30">
        <f t="shared" si="26"/>
        <v>0.15</v>
      </c>
      <c r="X195" s="30">
        <f>VLOOKUP(N195,[1]PlayerC!$A$3:$B$30,2,FALSE)</f>
        <v>67</v>
      </c>
      <c r="Y195" s="30">
        <f>VLOOKUP(O195,[1]PlayerC!$C$3:$D$133,2,FALSE)</f>
        <v>40</v>
      </c>
      <c r="Z195" s="30">
        <f>VLOOKUP(R195,[2]PCharts!$R$3:$S$2003,2,FALSE)</f>
        <v>0</v>
      </c>
      <c r="AA195" s="30">
        <f>VLOOKUP(A195,PCharts!$T$3:$U$25,2,FALSE)</f>
        <v>1.05</v>
      </c>
      <c r="AB195" s="30">
        <f>ROUND((PFormulas!$F$2*AF195)+(PFormulas!$F$3*(120-AD195)),0)</f>
        <v>40</v>
      </c>
      <c r="AC195" s="30">
        <f>ROUND((PFormulas!$F$7*AF195)+(PFormulas!$F$9*AB195)+(PFormulas!$F$8*AD195),0)</f>
        <v>31</v>
      </c>
      <c r="AD195" s="30">
        <f>VLOOKUP(V195,PCharts!$I$3:$J$651,2,FALSE)</f>
        <v>94</v>
      </c>
      <c r="AE195" s="30">
        <f>ROUND((PFormulas!$B$29*AK195)+(PFormulas!$B$30*AI195)+(PFormulas!$B$31*AL195)+(PFormulas!$B$32*AF195)+PFormulas!$B$33,0)</f>
        <v>79</v>
      </c>
      <c r="AF195" s="30">
        <f t="shared" si="27"/>
        <v>54</v>
      </c>
      <c r="AG195" s="30">
        <f>ROUND((AK195*PFormulas!$F$40)+(AL195*PFormulas!$F$41)+(AH195*PFormulas!$F$42),0)</f>
        <v>66</v>
      </c>
      <c r="AH195" s="30">
        <f>VLOOKUP(D195,PCharts!$G$3:$H$83,2,FALSE)</f>
        <v>81</v>
      </c>
      <c r="AI195" s="30">
        <f>ROUND((AK195*PFormulas!$F$18)+(AL195*PFormulas!$F$17),0)</f>
        <v>56</v>
      </c>
      <c r="AJ195" s="30">
        <f>IF(C195&gt;7,25,IF(C195=1,IF(ROUND((PFormulas!$F$35*AK195)+(PFormulas!$F$36*AF195),0)&lt;50,50,ROUND((PFormulas!$F$35*AK195)+(PFormulas!$F$36*AF195),0)),ROUND((PFormulas!$F$35*AK195)+(PFormulas!$F$36*AF195),0)))</f>
        <v>53</v>
      </c>
      <c r="AK195" s="30">
        <f>ROUND(IF(C195&gt;7,ROUND(VLOOKUP(U195,PCharts!$K$3:$L$153,2,FALSE)*AA195,0)*PFormulas!$B$8,ROUND(VLOOKUP(U195,PCharts!$K$3:$L$153,2,FALSE)*AA195,0)),0)</f>
        <v>53</v>
      </c>
      <c r="AL195" s="30">
        <f>ROUND(IF(C195&gt;7,ROUND(VLOOKUP(T195,PCharts!$M$3:$N$133,2,FALSE)*AA195,0)*PFormulas!$B$9,ROUND(VLOOKUP(T195,PCharts!$M$3:$N$133,2,FALSE)*AA195,0)),0)</f>
        <v>48</v>
      </c>
      <c r="AM195" s="30">
        <f>ROUND(IF(C195&gt;7,ROUND((PFormulas!$F$30*Z195)+(PFormulas!$F$31*AB195)+(PFormulas!$F$32*AI195),0)*PFormulas!$B$13,ROUND((PFormulas!$F$30*Z195)+(PFormulas!$F$31*AB195)+(PFormulas!$F$32*AI195),0)+PFormulas!$B$14),0)</f>
        <v>42</v>
      </c>
      <c r="AN195" s="30">
        <f>ROUND((PFormulas!$F$46*AL195),0)</f>
        <v>50</v>
      </c>
      <c r="AO195" s="30">
        <f>VLOOKUP(2016-L195,PCharts!$O$3:$P$32,2,FALSE)</f>
        <v>54</v>
      </c>
      <c r="AP195" s="30">
        <f t="shared" si="28"/>
        <v>54</v>
      </c>
      <c r="AQ195" s="30">
        <f t="shared" si="29"/>
        <v>51</v>
      </c>
    </row>
    <row r="196" spans="1:43" x14ac:dyDescent="0.25">
      <c r="A196" s="13" t="s">
        <v>74</v>
      </c>
      <c r="B196" s="13" t="s">
        <v>517</v>
      </c>
      <c r="C196" s="13">
        <v>4</v>
      </c>
      <c r="D196" s="13">
        <v>47</v>
      </c>
      <c r="E196" s="13">
        <v>12</v>
      </c>
      <c r="F196" s="13">
        <v>18</v>
      </c>
      <c r="G196" s="13">
        <v>30</v>
      </c>
      <c r="H196" s="13">
        <v>22</v>
      </c>
      <c r="I196" s="13">
        <v>16</v>
      </c>
      <c r="J196" s="13">
        <v>23</v>
      </c>
      <c r="K196" s="13">
        <v>3</v>
      </c>
      <c r="L196" s="13">
        <v>1993</v>
      </c>
      <c r="M196" s="13"/>
      <c r="N196" s="13">
        <v>71</v>
      </c>
      <c r="O196" s="13">
        <v>168</v>
      </c>
      <c r="P196" s="13" t="s">
        <v>76</v>
      </c>
      <c r="Q196" s="13" t="s">
        <v>80</v>
      </c>
      <c r="R196" s="13">
        <v>0</v>
      </c>
      <c r="S196" s="13">
        <v>0</v>
      </c>
      <c r="T196" s="30">
        <f t="shared" si="23"/>
        <v>0.26</v>
      </c>
      <c r="U196" s="30">
        <f t="shared" si="24"/>
        <v>0.38</v>
      </c>
      <c r="V196" s="30">
        <f t="shared" si="25"/>
        <v>0.47</v>
      </c>
      <c r="W196" s="30">
        <f t="shared" si="26"/>
        <v>0.26</v>
      </c>
      <c r="X196" s="30">
        <f>VLOOKUP(N196,[1]PlayerC!$A$3:$B$30,2,FALSE)</f>
        <v>71</v>
      </c>
      <c r="Y196" s="30">
        <f>VLOOKUP(O196,[1]PlayerC!$C$3:$D$133,2,FALSE)</f>
        <v>49</v>
      </c>
      <c r="Z196" s="30">
        <f>VLOOKUP(R196,[2]PCharts!$R$3:$S$2003,2,FALSE)</f>
        <v>0</v>
      </c>
      <c r="AA196" s="30">
        <f>VLOOKUP(A196,PCharts!$T$3:$U$25,2,FALSE)</f>
        <v>0.95</v>
      </c>
      <c r="AB196" s="30">
        <f>ROUND((PFormulas!$F$2*AF196)+(PFormulas!$F$3*(120-AD196)),0)</f>
        <v>46</v>
      </c>
      <c r="AC196" s="30">
        <f>ROUND((PFormulas!$F$7*AF196)+(PFormulas!$F$9*AB196)+(PFormulas!$F$8*AD196),0)</f>
        <v>39</v>
      </c>
      <c r="AD196" s="30">
        <f>VLOOKUP(V196,PCharts!$I$3:$J$651,2,FALSE)</f>
        <v>86</v>
      </c>
      <c r="AE196" s="30">
        <f>ROUND((PFormulas!$B$29*AK196)+(PFormulas!$B$30*AI196)+(PFormulas!$B$31*AL196)+(PFormulas!$B$32*AF196)+PFormulas!$B$33,0)</f>
        <v>77</v>
      </c>
      <c r="AF196" s="30">
        <f t="shared" si="27"/>
        <v>60</v>
      </c>
      <c r="AG196" s="30">
        <f>ROUND((AK196*PFormulas!$F$40)+(AL196*PFormulas!$F$41)+(AH196*PFormulas!$F$42),0)</f>
        <v>68</v>
      </c>
      <c r="AH196" s="30">
        <f>VLOOKUP(D196,PCharts!$G$3:$H$83,2,FALSE)</f>
        <v>87</v>
      </c>
      <c r="AI196" s="30">
        <f>ROUND((AK196*PFormulas!$F$18)+(AL196*PFormulas!$F$17),0)</f>
        <v>54</v>
      </c>
      <c r="AJ196" s="30">
        <f>IF(C196&gt;7,25,IF(C196=1,IF(ROUND((PFormulas!$F$35*AK196)+(PFormulas!$F$36*AF196),0)&lt;50,50,ROUND((PFormulas!$F$35*AK196)+(PFormulas!$F$36*AF196),0)),ROUND((PFormulas!$F$35*AK196)+(PFormulas!$F$36*AF196),0)))</f>
        <v>53</v>
      </c>
      <c r="AK196" s="30">
        <f>ROUND(IF(C196&gt;7,ROUND(VLOOKUP(U196,PCharts!$K$3:$L$153,2,FALSE)*AA196,0)*PFormulas!$B$8,ROUND(VLOOKUP(U196,PCharts!$K$3:$L$153,2,FALSE)*AA196,0)),0)</f>
        <v>50</v>
      </c>
      <c r="AL196" s="30">
        <f>ROUND(IF(C196&gt;7,ROUND(VLOOKUP(T196,PCharts!$M$3:$N$133,2,FALSE)*AA196,0)*PFormulas!$B$9,ROUND(VLOOKUP(T196,PCharts!$M$3:$N$133,2,FALSE)*AA196,0)),0)</f>
        <v>48</v>
      </c>
      <c r="AM196" s="30">
        <f>ROUND(IF(C196&gt;7,ROUND((PFormulas!$F$30*Z196)+(PFormulas!$F$31*AB196)+(PFormulas!$F$32*AI196),0)*PFormulas!$B$13,ROUND((PFormulas!$F$30*Z196)+(PFormulas!$F$31*AB196)+(PFormulas!$F$32*AI196),0)+PFormulas!$B$14),0)</f>
        <v>45</v>
      </c>
      <c r="AN196" s="30">
        <f>ROUND((PFormulas!$F$46*AL196),0)</f>
        <v>50</v>
      </c>
      <c r="AO196" s="30">
        <f>VLOOKUP(2016-L196,PCharts!$O$3:$P$32,2,FALSE)</f>
        <v>60</v>
      </c>
      <c r="AP196" s="30">
        <f t="shared" si="28"/>
        <v>60</v>
      </c>
      <c r="AQ196" s="30">
        <f t="shared" si="29"/>
        <v>52</v>
      </c>
    </row>
    <row r="197" spans="1:43" x14ac:dyDescent="0.25">
      <c r="A197" s="13" t="s">
        <v>518</v>
      </c>
      <c r="B197" s="13" t="s">
        <v>519</v>
      </c>
      <c r="C197" s="13">
        <v>6</v>
      </c>
      <c r="D197" s="13">
        <v>51</v>
      </c>
      <c r="E197" s="13">
        <v>18</v>
      </c>
      <c r="F197" s="13">
        <v>15</v>
      </c>
      <c r="G197" s="13">
        <v>33</v>
      </c>
      <c r="H197" s="13">
        <v>22</v>
      </c>
      <c r="I197" s="13">
        <v>-8</v>
      </c>
      <c r="J197" s="13">
        <v>1</v>
      </c>
      <c r="K197" s="13">
        <v>9</v>
      </c>
      <c r="L197" s="13">
        <v>1993</v>
      </c>
      <c r="M197" s="13"/>
      <c r="N197" s="13">
        <v>72</v>
      </c>
      <c r="O197" s="13">
        <v>187</v>
      </c>
      <c r="P197" s="13" t="s">
        <v>520</v>
      </c>
      <c r="Q197" s="13" t="s">
        <v>521</v>
      </c>
      <c r="R197" s="13">
        <v>0</v>
      </c>
      <c r="S197" s="13">
        <v>0</v>
      </c>
      <c r="T197" s="30">
        <f t="shared" si="23"/>
        <v>0.35</v>
      </c>
      <c r="U197" s="30">
        <f t="shared" si="24"/>
        <v>0.28999999999999998</v>
      </c>
      <c r="V197" s="30">
        <f t="shared" si="25"/>
        <v>0.43</v>
      </c>
      <c r="W197" s="30">
        <f t="shared" si="26"/>
        <v>0.35</v>
      </c>
      <c r="X197" s="30">
        <f>VLOOKUP(N197,[1]PlayerC!$A$3:$B$30,2,FALSE)</f>
        <v>73</v>
      </c>
      <c r="Y197" s="30">
        <f>VLOOKUP(O197,[1]PlayerC!$C$3:$D$133,2,FALSE)</f>
        <v>61</v>
      </c>
      <c r="Z197" s="30">
        <f>VLOOKUP(R197,[2]PCharts!$R$3:$S$2003,2,FALSE)</f>
        <v>0</v>
      </c>
      <c r="AA197" s="30">
        <f>VLOOKUP(A197,PCharts!$T$3:$U$25,2,FALSE)</f>
        <v>0.93</v>
      </c>
      <c r="AB197" s="30">
        <f>ROUND((PFormulas!$F$2*AF197)+(PFormulas!$F$3*(120-AD197)),0)</f>
        <v>50</v>
      </c>
      <c r="AC197" s="30">
        <f>ROUND((PFormulas!$F$7*AF197)+(PFormulas!$F$9*AB197)+(PFormulas!$F$8*AD197),0)</f>
        <v>45</v>
      </c>
      <c r="AD197" s="30">
        <f>VLOOKUP(V197,PCharts!$I$3:$J$651,2,FALSE)</f>
        <v>87</v>
      </c>
      <c r="AE197" s="30">
        <f>ROUND((PFormulas!$B$29*AK197)+(PFormulas!$B$30*AI197)+(PFormulas!$B$31*AL197)+(PFormulas!$B$32*AF197)+PFormulas!$B$33,0)</f>
        <v>77</v>
      </c>
      <c r="AF197" s="30">
        <f t="shared" si="27"/>
        <v>67</v>
      </c>
      <c r="AG197" s="30">
        <f>ROUND((AK197*PFormulas!$F$40)+(AL197*PFormulas!$F$41)+(AH197*PFormulas!$F$42),0)</f>
        <v>72</v>
      </c>
      <c r="AH197" s="30">
        <f>VLOOKUP(D197,PCharts!$G$3:$H$83,2,FALSE)</f>
        <v>91</v>
      </c>
      <c r="AI197" s="30">
        <f>ROUND((AK197*PFormulas!$F$18)+(AL197*PFormulas!$F$17),0)</f>
        <v>58</v>
      </c>
      <c r="AJ197" s="30">
        <f>IF(C197&gt;7,25,IF(C197=1,IF(ROUND((PFormulas!$F$35*AK197)+(PFormulas!$F$36*AF197),0)&lt;50,50,ROUND((PFormulas!$F$35*AK197)+(PFormulas!$F$36*AF197),0)),ROUND((PFormulas!$F$35*AK197)+(PFormulas!$F$36*AF197),0)))</f>
        <v>56</v>
      </c>
      <c r="AK197" s="30">
        <f>ROUND(IF(C197&gt;7,ROUND(VLOOKUP(U197,PCharts!$K$3:$L$153,2,FALSE)*AA197,0)*PFormulas!$B$8,ROUND(VLOOKUP(U197,PCharts!$K$3:$L$153,2,FALSE)*AA197,0)),0)</f>
        <v>52</v>
      </c>
      <c r="AL197" s="30">
        <f>ROUND(IF(C197&gt;7,ROUND(VLOOKUP(T197,PCharts!$M$3:$N$133,2,FALSE)*AA197,0)*PFormulas!$B$9,ROUND(VLOOKUP(T197,PCharts!$M$3:$N$133,2,FALSE)*AA197,0)),0)</f>
        <v>54</v>
      </c>
      <c r="AM197" s="30">
        <f>ROUND(IF(C197&gt;7,ROUND((PFormulas!$F$30*Z197)+(PFormulas!$F$31*AB197)+(PFormulas!$F$32*AI197),0)*PFormulas!$B$13,ROUND((PFormulas!$F$30*Z197)+(PFormulas!$F$31*AB197)+(PFormulas!$F$32*AI197),0)+PFormulas!$B$14),0)</f>
        <v>48</v>
      </c>
      <c r="AN197" s="30">
        <f>ROUND((PFormulas!$F$46*AL197),0)</f>
        <v>57</v>
      </c>
      <c r="AO197" s="30">
        <f>VLOOKUP(2016-L197,PCharts!$O$3:$P$32,2,FALSE)</f>
        <v>60</v>
      </c>
      <c r="AP197" s="30">
        <f t="shared" si="28"/>
        <v>60</v>
      </c>
      <c r="AQ197" s="30">
        <f t="shared" si="29"/>
        <v>55</v>
      </c>
    </row>
    <row r="198" spans="1:43" x14ac:dyDescent="0.25">
      <c r="A198" s="13" t="s">
        <v>47</v>
      </c>
      <c r="B198" s="13" t="s">
        <v>522</v>
      </c>
      <c r="C198" s="13">
        <v>1</v>
      </c>
      <c r="D198" s="13">
        <v>7</v>
      </c>
      <c r="E198" s="13">
        <v>1</v>
      </c>
      <c r="F198" s="13">
        <v>1</v>
      </c>
      <c r="G198" s="13">
        <v>2</v>
      </c>
      <c r="H198" s="13">
        <v>0</v>
      </c>
      <c r="I198" s="13">
        <v>-1</v>
      </c>
      <c r="J198" s="13">
        <v>22</v>
      </c>
      <c r="K198" s="13">
        <v>6</v>
      </c>
      <c r="L198" s="13">
        <v>1994</v>
      </c>
      <c r="M198" s="13"/>
      <c r="N198" s="13">
        <v>73</v>
      </c>
      <c r="O198" s="13">
        <v>187</v>
      </c>
      <c r="P198" s="13" t="s">
        <v>49</v>
      </c>
      <c r="Q198" s="13" t="s">
        <v>523</v>
      </c>
      <c r="R198" s="13">
        <v>0</v>
      </c>
      <c r="S198" s="13">
        <v>0</v>
      </c>
      <c r="T198" s="30">
        <f t="shared" si="23"/>
        <v>0.14000000000000001</v>
      </c>
      <c r="U198" s="30">
        <f t="shared" si="24"/>
        <v>0.14000000000000001</v>
      </c>
      <c r="V198" s="30">
        <f t="shared" si="25"/>
        <v>0</v>
      </c>
      <c r="W198" s="30">
        <f t="shared" si="26"/>
        <v>0.14000000000000001</v>
      </c>
      <c r="X198" s="30">
        <f>VLOOKUP(N198,[1]PlayerC!$A$3:$B$30,2,FALSE)</f>
        <v>75</v>
      </c>
      <c r="Y198" s="30">
        <f>VLOOKUP(O198,[1]PlayerC!$C$3:$D$133,2,FALSE)</f>
        <v>61</v>
      </c>
      <c r="Z198" s="30">
        <f>VLOOKUP(R198,[2]PCharts!$R$3:$S$2003,2,FALSE)</f>
        <v>0</v>
      </c>
      <c r="AA198" s="30">
        <f>VLOOKUP(A198,PCharts!$T$3:$U$25,2,FALSE)</f>
        <v>1.07</v>
      </c>
      <c r="AB198" s="30">
        <f>ROUND((PFormulas!$F$2*AF198)+(PFormulas!$F$3*(120-AD198)),0)</f>
        <v>47</v>
      </c>
      <c r="AC198" s="30">
        <f>ROUND((PFormulas!$F$7*AF198)+(PFormulas!$F$9*AB198)+(PFormulas!$F$8*AD198),0)</f>
        <v>42</v>
      </c>
      <c r="AD198" s="30">
        <f>VLOOKUP(V198,PCharts!$I$3:$J$651,2,FALSE)</f>
        <v>99</v>
      </c>
      <c r="AE198" s="30">
        <f>ROUND((PFormulas!$B$29*AK198)+(PFormulas!$B$30*AI198)+(PFormulas!$B$31*AL198)+(PFormulas!$B$32*AF198)+PFormulas!$B$33,0)</f>
        <v>76</v>
      </c>
      <c r="AF198" s="30">
        <f t="shared" si="27"/>
        <v>68</v>
      </c>
      <c r="AG198" s="30">
        <f>ROUND((AK198*PFormulas!$F$40)+(AL198*PFormulas!$F$41)+(AH198*PFormulas!$F$42),0)</f>
        <v>48</v>
      </c>
      <c r="AH198" s="30">
        <f>VLOOKUP(D198,PCharts!$G$3:$H$83,2,FALSE)</f>
        <v>44</v>
      </c>
      <c r="AI198" s="30">
        <f>ROUND((AK198*PFormulas!$F$18)+(AL198*PFormulas!$F$17),0)</f>
        <v>56</v>
      </c>
      <c r="AJ198" s="30">
        <f>IF(C198&gt;7,25,IF(C198=1,IF(ROUND((PFormulas!$F$35*AK198)+(PFormulas!$F$36*AF198),0)&lt;50,50,ROUND((PFormulas!$F$35*AK198)+(PFormulas!$F$36*AF198),0)),ROUND((PFormulas!$F$35*AK198)+(PFormulas!$F$36*AF198),0)))</f>
        <v>58</v>
      </c>
      <c r="AK198" s="30">
        <f>ROUND(IF(C198&gt;7,ROUND(VLOOKUP(U198,PCharts!$K$3:$L$153,2,FALSE)*AA198,0)*PFormulas!$B$8,ROUND(VLOOKUP(U198,PCharts!$K$3:$L$153,2,FALSE)*AA198,0)),0)</f>
        <v>54</v>
      </c>
      <c r="AL198" s="30">
        <f>ROUND(IF(C198&gt;7,ROUND(VLOOKUP(T198,PCharts!$M$3:$N$133,2,FALSE)*AA198,0)*PFormulas!$B$9,ROUND(VLOOKUP(T198,PCharts!$M$3:$N$133,2,FALSE)*AA198,0)),0)</f>
        <v>48</v>
      </c>
      <c r="AM198" s="30">
        <f>ROUND(IF(C198&gt;7,ROUND((PFormulas!$F$30*Z198)+(PFormulas!$F$31*AB198)+(PFormulas!$F$32*AI198),0)*PFormulas!$B$13,ROUND((PFormulas!$F$30*Z198)+(PFormulas!$F$31*AB198)+(PFormulas!$F$32*AI198),0)+PFormulas!$B$14),0)</f>
        <v>46</v>
      </c>
      <c r="AN198" s="30">
        <f>ROUND((PFormulas!$F$46*AL198),0)</f>
        <v>50</v>
      </c>
      <c r="AO198" s="30">
        <f>VLOOKUP(2016-L198,PCharts!$O$3:$P$32,2,FALSE)</f>
        <v>58</v>
      </c>
      <c r="AP198" s="30">
        <f t="shared" si="28"/>
        <v>58</v>
      </c>
      <c r="AQ198" s="30">
        <f t="shared" si="29"/>
        <v>54</v>
      </c>
    </row>
    <row r="199" spans="1:43" x14ac:dyDescent="0.25">
      <c r="A199" s="13" t="s">
        <v>47</v>
      </c>
      <c r="B199" s="13" t="s">
        <v>524</v>
      </c>
      <c r="C199" s="13">
        <v>3</v>
      </c>
      <c r="D199" s="13">
        <v>7</v>
      </c>
      <c r="E199" s="13">
        <v>1</v>
      </c>
      <c r="F199" s="13">
        <v>0</v>
      </c>
      <c r="G199" s="13">
        <v>1</v>
      </c>
      <c r="H199" s="13">
        <v>4</v>
      </c>
      <c r="I199" s="13">
        <v>-1</v>
      </c>
      <c r="J199" s="13">
        <v>11</v>
      </c>
      <c r="K199" s="13">
        <v>8</v>
      </c>
      <c r="L199" s="13">
        <v>1994</v>
      </c>
      <c r="M199" s="13"/>
      <c r="N199" s="13">
        <v>69</v>
      </c>
      <c r="O199" s="13">
        <v>181</v>
      </c>
      <c r="P199" s="13" t="s">
        <v>49</v>
      </c>
      <c r="Q199" s="13" t="s">
        <v>525</v>
      </c>
      <c r="R199" s="13">
        <v>0</v>
      </c>
      <c r="S199" s="13">
        <v>0</v>
      </c>
      <c r="T199" s="30">
        <f t="shared" si="23"/>
        <v>0.14000000000000001</v>
      </c>
      <c r="U199" s="30">
        <f t="shared" si="24"/>
        <v>0</v>
      </c>
      <c r="V199" s="30">
        <f t="shared" si="25"/>
        <v>0.56999999999999995</v>
      </c>
      <c r="W199" s="30">
        <f t="shared" si="26"/>
        <v>0.14000000000000001</v>
      </c>
      <c r="X199" s="30">
        <f>VLOOKUP(N199,[1]PlayerC!$A$3:$B$30,2,FALSE)</f>
        <v>67</v>
      </c>
      <c r="Y199" s="30">
        <f>VLOOKUP(O199,[1]PlayerC!$C$3:$D$133,2,FALSE)</f>
        <v>58</v>
      </c>
      <c r="Z199" s="30">
        <f>VLOOKUP(R199,[2]PCharts!$R$3:$S$2003,2,FALSE)</f>
        <v>0</v>
      </c>
      <c r="AA199" s="30">
        <f>VLOOKUP(A199,PCharts!$T$3:$U$25,2,FALSE)</f>
        <v>1.07</v>
      </c>
      <c r="AB199" s="30">
        <f>ROUND((PFormulas!$F$2*AF199)+(PFormulas!$F$3*(120-AD199)),0)</f>
        <v>49</v>
      </c>
      <c r="AC199" s="30">
        <f>ROUND((PFormulas!$F$7*AF199)+(PFormulas!$F$9*AB199)+(PFormulas!$F$8*AD199),0)</f>
        <v>42</v>
      </c>
      <c r="AD199" s="30">
        <f>VLOOKUP(V199,PCharts!$I$3:$J$651,2,FALSE)</f>
        <v>83</v>
      </c>
      <c r="AE199" s="30">
        <f>ROUND((PFormulas!$B$29*AK199)+(PFormulas!$B$30*AI199)+(PFormulas!$B$31*AL199)+(PFormulas!$B$32*AF199)+PFormulas!$B$33,0)</f>
        <v>74</v>
      </c>
      <c r="AF199" s="30">
        <f t="shared" si="27"/>
        <v>63</v>
      </c>
      <c r="AG199" s="30">
        <f>ROUND((AK199*PFormulas!$F$40)+(AL199*PFormulas!$F$41)+(AH199*PFormulas!$F$42),0)</f>
        <v>43</v>
      </c>
      <c r="AH199" s="30">
        <f>VLOOKUP(D199,PCharts!$G$3:$H$83,2,FALSE)</f>
        <v>44</v>
      </c>
      <c r="AI199" s="30">
        <f>ROUND((AK199*PFormulas!$F$18)+(AL199*PFormulas!$F$17),0)</f>
        <v>47</v>
      </c>
      <c r="AJ199" s="30">
        <f>IF(C199&gt;7,25,IF(C199=1,IF(ROUND((PFormulas!$F$35*AK199)+(PFormulas!$F$36*AF199),0)&lt;50,50,ROUND((PFormulas!$F$35*AK199)+(PFormulas!$F$36*AF199),0)),ROUND((PFormulas!$F$35*AK199)+(PFormulas!$F$36*AF199),0)))</f>
        <v>44</v>
      </c>
      <c r="AK199" s="30">
        <f>ROUND(IF(C199&gt;7,ROUND(VLOOKUP(U199,PCharts!$K$3:$L$153,2,FALSE)*AA199,0)*PFormulas!$B$8,ROUND(VLOOKUP(U199,PCharts!$K$3:$L$153,2,FALSE)*AA199,0)),0)</f>
        <v>37</v>
      </c>
      <c r="AL199" s="30">
        <f>ROUND(IF(C199&gt;7,ROUND(VLOOKUP(T199,PCharts!$M$3:$N$133,2,FALSE)*AA199,0)*PFormulas!$B$9,ROUND(VLOOKUP(T199,PCharts!$M$3:$N$133,2,FALSE)*AA199,0)),0)</f>
        <v>48</v>
      </c>
      <c r="AM199" s="30">
        <f>ROUND(IF(C199&gt;7,ROUND((PFormulas!$F$30*Z199)+(PFormulas!$F$31*AB199)+(PFormulas!$F$32*AI199),0)*PFormulas!$B$13,ROUND((PFormulas!$F$30*Z199)+(PFormulas!$F$31*AB199)+(PFormulas!$F$32*AI199),0)+PFormulas!$B$14),0)</f>
        <v>45</v>
      </c>
      <c r="AN199" s="30">
        <f>ROUND((PFormulas!$F$46*AL199),0)</f>
        <v>50</v>
      </c>
      <c r="AO199" s="30">
        <f>VLOOKUP(2016-L199,PCharts!$O$3:$P$32,2,FALSE)</f>
        <v>58</v>
      </c>
      <c r="AP199" s="30">
        <f t="shared" si="28"/>
        <v>58</v>
      </c>
      <c r="AQ199" s="30">
        <f t="shared" si="29"/>
        <v>48</v>
      </c>
    </row>
    <row r="200" spans="1:43" x14ac:dyDescent="0.25">
      <c r="A200" s="13" t="s">
        <v>43</v>
      </c>
      <c r="B200" s="13" t="s">
        <v>526</v>
      </c>
      <c r="C200" s="13">
        <v>7</v>
      </c>
      <c r="D200" s="13">
        <v>22</v>
      </c>
      <c r="E200" s="13">
        <v>3</v>
      </c>
      <c r="F200" s="13">
        <v>6</v>
      </c>
      <c r="G200" s="13">
        <v>9</v>
      </c>
      <c r="H200" s="13">
        <v>8</v>
      </c>
      <c r="I200" s="13">
        <v>9</v>
      </c>
      <c r="J200" s="13">
        <v>7</v>
      </c>
      <c r="K200" s="13">
        <v>10</v>
      </c>
      <c r="L200" s="13">
        <v>1993</v>
      </c>
      <c r="M200" s="13"/>
      <c r="N200" s="13">
        <v>70</v>
      </c>
      <c r="O200" s="13">
        <v>176</v>
      </c>
      <c r="P200" s="13" t="s">
        <v>45</v>
      </c>
      <c r="Q200" s="13" t="s">
        <v>527</v>
      </c>
      <c r="R200" s="13">
        <v>0</v>
      </c>
      <c r="S200" s="13">
        <v>0</v>
      </c>
      <c r="T200" s="30">
        <f t="shared" si="23"/>
        <v>0.14000000000000001</v>
      </c>
      <c r="U200" s="30">
        <f t="shared" si="24"/>
        <v>0.27</v>
      </c>
      <c r="V200" s="30">
        <f t="shared" si="25"/>
        <v>0.36</v>
      </c>
      <c r="W200" s="30">
        <f t="shared" si="26"/>
        <v>0.14000000000000001</v>
      </c>
      <c r="X200" s="30">
        <f>VLOOKUP(N200,[1]PlayerC!$A$3:$B$30,2,FALSE)</f>
        <v>69</v>
      </c>
      <c r="Y200" s="30">
        <f>VLOOKUP(O200,[1]PlayerC!$C$3:$D$133,2,FALSE)</f>
        <v>55</v>
      </c>
      <c r="Z200" s="30">
        <f>VLOOKUP(R200,[2]PCharts!$R$3:$S$2003,2,FALSE)</f>
        <v>0</v>
      </c>
      <c r="AA200" s="30">
        <f>VLOOKUP(A200,PCharts!$T$3:$U$25,2,FALSE)</f>
        <v>1.05</v>
      </c>
      <c r="AB200" s="30">
        <f>ROUND((PFormulas!$F$2*AF200)+(PFormulas!$F$3*(120-AD200)),0)</f>
        <v>47</v>
      </c>
      <c r="AC200" s="30">
        <f>ROUND((PFormulas!$F$7*AF200)+(PFormulas!$F$9*AB200)+(PFormulas!$F$8*AD200),0)</f>
        <v>40</v>
      </c>
      <c r="AD200" s="30">
        <f>VLOOKUP(V200,PCharts!$I$3:$J$651,2,FALSE)</f>
        <v>88</v>
      </c>
      <c r="AE200" s="30">
        <f>ROUND((PFormulas!$B$29*AK200)+(PFormulas!$B$30*AI200)+(PFormulas!$B$31*AL200)+(PFormulas!$B$32*AF200)+PFormulas!$B$33,0)</f>
        <v>78</v>
      </c>
      <c r="AF200" s="30">
        <f t="shared" si="27"/>
        <v>62</v>
      </c>
      <c r="AG200" s="30">
        <f>ROUND((AK200*PFormulas!$F$40)+(AL200*PFormulas!$F$41)+(AH200*PFormulas!$F$42),0)</f>
        <v>58</v>
      </c>
      <c r="AH200" s="30">
        <f>VLOOKUP(D200,PCharts!$G$3:$H$83,2,FALSE)</f>
        <v>62</v>
      </c>
      <c r="AI200" s="30">
        <f>ROUND((AK200*PFormulas!$F$18)+(AL200*PFormulas!$F$17),0)</f>
        <v>58</v>
      </c>
      <c r="AJ200" s="30">
        <f>IF(C200&gt;7,25,IF(C200=1,IF(ROUND((PFormulas!$F$35*AK200)+(PFormulas!$F$36*AF200),0)&lt;50,50,ROUND((PFormulas!$F$35*AK200)+(PFormulas!$F$36*AF200),0)),ROUND((PFormulas!$F$35*AK200)+(PFormulas!$F$36*AF200),0)))</f>
        <v>60</v>
      </c>
      <c r="AK200" s="30">
        <f>ROUND(IF(C200&gt;7,ROUND(VLOOKUP(U200,PCharts!$K$3:$L$153,2,FALSE)*AA200,0)*PFormulas!$B$8,ROUND(VLOOKUP(U200,PCharts!$K$3:$L$153,2,FALSE)*AA200,0)),0)</f>
        <v>59</v>
      </c>
      <c r="AL200" s="30">
        <f>ROUND(IF(C200&gt;7,ROUND(VLOOKUP(T200,PCharts!$M$3:$N$133,2,FALSE)*AA200,0)*PFormulas!$B$9,ROUND(VLOOKUP(T200,PCharts!$M$3:$N$133,2,FALSE)*AA200,0)),0)</f>
        <v>47</v>
      </c>
      <c r="AM200" s="30">
        <f>ROUND(IF(C200&gt;7,ROUND((PFormulas!$F$30*Z200)+(PFormulas!$F$31*AB200)+(PFormulas!$F$32*AI200),0)*PFormulas!$B$13,ROUND((PFormulas!$F$30*Z200)+(PFormulas!$F$31*AB200)+(PFormulas!$F$32*AI200),0)+PFormulas!$B$14),0)</f>
        <v>47</v>
      </c>
      <c r="AN200" s="30">
        <f>ROUND((PFormulas!$F$46*AL200),0)</f>
        <v>49</v>
      </c>
      <c r="AO200" s="30">
        <f>VLOOKUP(2016-L200,PCharts!$O$3:$P$32,2,FALSE)</f>
        <v>60</v>
      </c>
      <c r="AP200" s="30">
        <f t="shared" si="28"/>
        <v>60</v>
      </c>
      <c r="AQ200" s="30">
        <f t="shared" si="29"/>
        <v>55</v>
      </c>
    </row>
    <row r="201" spans="1:43" x14ac:dyDescent="0.25">
      <c r="A201" s="13" t="s">
        <v>74</v>
      </c>
      <c r="B201" s="13" t="s">
        <v>528</v>
      </c>
      <c r="C201" s="13">
        <v>7</v>
      </c>
      <c r="D201" s="13">
        <v>26</v>
      </c>
      <c r="E201" s="13">
        <v>7</v>
      </c>
      <c r="F201" s="13">
        <v>1</v>
      </c>
      <c r="G201" s="13">
        <v>8</v>
      </c>
      <c r="H201" s="13">
        <v>14</v>
      </c>
      <c r="I201" s="13">
        <v>3</v>
      </c>
      <c r="J201" s="13">
        <v>26</v>
      </c>
      <c r="K201" s="13">
        <v>2</v>
      </c>
      <c r="L201" s="13">
        <v>1994</v>
      </c>
      <c r="M201" s="13"/>
      <c r="N201" s="13">
        <v>72</v>
      </c>
      <c r="O201" s="13">
        <v>194</v>
      </c>
      <c r="P201" s="13" t="s">
        <v>76</v>
      </c>
      <c r="Q201" s="13" t="s">
        <v>529</v>
      </c>
      <c r="R201" s="13">
        <v>0</v>
      </c>
      <c r="S201" s="13">
        <v>0</v>
      </c>
      <c r="T201" s="30">
        <f t="shared" si="23"/>
        <v>0.27</v>
      </c>
      <c r="U201" s="30">
        <f t="shared" si="24"/>
        <v>0.04</v>
      </c>
      <c r="V201" s="30">
        <f t="shared" si="25"/>
        <v>0.54</v>
      </c>
      <c r="W201" s="30">
        <f t="shared" si="26"/>
        <v>0.27</v>
      </c>
      <c r="X201" s="30">
        <f>VLOOKUP(N201,[1]PlayerC!$A$3:$B$30,2,FALSE)</f>
        <v>73</v>
      </c>
      <c r="Y201" s="30">
        <f>VLOOKUP(O201,[1]PlayerC!$C$3:$D$133,2,FALSE)</f>
        <v>64</v>
      </c>
      <c r="Z201" s="30">
        <f>VLOOKUP(R201,[2]PCharts!$R$3:$S$2003,2,FALSE)</f>
        <v>0</v>
      </c>
      <c r="AA201" s="30">
        <f>VLOOKUP(A201,PCharts!$T$3:$U$25,2,FALSE)</f>
        <v>0.95</v>
      </c>
      <c r="AB201" s="30">
        <f>ROUND((PFormulas!$F$2*AF201)+(PFormulas!$F$3*(120-AD201)),0)</f>
        <v>52</v>
      </c>
      <c r="AC201" s="30">
        <f>ROUND((PFormulas!$F$7*AF201)+(PFormulas!$F$9*AB201)+(PFormulas!$F$8*AD201),0)</f>
        <v>47</v>
      </c>
      <c r="AD201" s="30">
        <f>VLOOKUP(V201,PCharts!$I$3:$J$651,2,FALSE)</f>
        <v>84</v>
      </c>
      <c r="AE201" s="30">
        <f>ROUND((PFormulas!$B$29*AK201)+(PFormulas!$B$30*AI201)+(PFormulas!$B$31*AL201)+(PFormulas!$B$32*AF201)+PFormulas!$B$33,0)</f>
        <v>72</v>
      </c>
      <c r="AF201" s="30">
        <f t="shared" si="27"/>
        <v>69</v>
      </c>
      <c r="AG201" s="30">
        <f>ROUND((AK201*PFormulas!$F$40)+(AL201*PFormulas!$F$41)+(AH201*PFormulas!$F$42),0)</f>
        <v>53</v>
      </c>
      <c r="AH201" s="30">
        <f>VLOOKUP(D201,PCharts!$G$3:$H$83,2,FALSE)</f>
        <v>66</v>
      </c>
      <c r="AI201" s="30">
        <f>ROUND((AK201*PFormulas!$F$18)+(AL201*PFormulas!$F$17),0)</f>
        <v>45</v>
      </c>
      <c r="AJ201" s="30">
        <f>IF(C201&gt;7,25,IF(C201=1,IF(ROUND((PFormulas!$F$35*AK201)+(PFormulas!$F$36*AF201),0)&lt;50,50,ROUND((PFormulas!$F$35*AK201)+(PFormulas!$F$36*AF201),0)),ROUND((PFormulas!$F$35*AK201)+(PFormulas!$F$36*AF201),0)))</f>
        <v>42</v>
      </c>
      <c r="AK201" s="30">
        <f>ROUND(IF(C201&gt;7,ROUND(VLOOKUP(U201,PCharts!$K$3:$L$153,2,FALSE)*AA201,0)*PFormulas!$B$8,ROUND(VLOOKUP(U201,PCharts!$K$3:$L$153,2,FALSE)*AA201,0)),0)</f>
        <v>33</v>
      </c>
      <c r="AL201" s="30">
        <f>ROUND(IF(C201&gt;7,ROUND(VLOOKUP(T201,PCharts!$M$3:$N$133,2,FALSE)*AA201,0)*PFormulas!$B$9,ROUND(VLOOKUP(T201,PCharts!$M$3:$N$133,2,FALSE)*AA201,0)),0)</f>
        <v>48</v>
      </c>
      <c r="AM201" s="30">
        <f>ROUND(IF(C201&gt;7,ROUND((PFormulas!$F$30*Z201)+(PFormulas!$F$31*AB201)+(PFormulas!$F$32*AI201),0)*PFormulas!$B$13,ROUND((PFormulas!$F$30*Z201)+(PFormulas!$F$31*AB201)+(PFormulas!$F$32*AI201),0)+PFormulas!$B$14),0)</f>
        <v>46</v>
      </c>
      <c r="AN201" s="30">
        <f>ROUND((PFormulas!$F$46*AL201),0)</f>
        <v>50</v>
      </c>
      <c r="AO201" s="30">
        <f>VLOOKUP(2016-L201,PCharts!$O$3:$P$32,2,FALSE)</f>
        <v>58</v>
      </c>
      <c r="AP201" s="30">
        <f t="shared" si="28"/>
        <v>58</v>
      </c>
      <c r="AQ201" s="30">
        <f t="shared" si="29"/>
        <v>47</v>
      </c>
    </row>
    <row r="202" spans="1:43" x14ac:dyDescent="0.25">
      <c r="A202" s="13" t="s">
        <v>43</v>
      </c>
      <c r="B202" s="13" t="s">
        <v>530</v>
      </c>
      <c r="C202" s="13">
        <v>2</v>
      </c>
      <c r="D202" s="13">
        <v>27</v>
      </c>
      <c r="E202" s="13">
        <v>4</v>
      </c>
      <c r="F202" s="13">
        <v>4</v>
      </c>
      <c r="G202" s="13">
        <v>8</v>
      </c>
      <c r="H202" s="13">
        <v>8</v>
      </c>
      <c r="I202" s="13">
        <v>3</v>
      </c>
      <c r="J202" s="13">
        <v>19</v>
      </c>
      <c r="K202" s="13">
        <v>4</v>
      </c>
      <c r="L202" s="13">
        <v>1994</v>
      </c>
      <c r="M202" s="13"/>
      <c r="N202" s="13">
        <v>73</v>
      </c>
      <c r="O202" s="13">
        <v>176</v>
      </c>
      <c r="P202" s="13" t="s">
        <v>45</v>
      </c>
      <c r="Q202" s="13" t="s">
        <v>531</v>
      </c>
      <c r="R202" s="13">
        <v>0</v>
      </c>
      <c r="S202" s="13">
        <v>0</v>
      </c>
      <c r="T202" s="30">
        <f t="shared" si="23"/>
        <v>0.15</v>
      </c>
      <c r="U202" s="30">
        <f t="shared" si="24"/>
        <v>0.15</v>
      </c>
      <c r="V202" s="30">
        <f t="shared" si="25"/>
        <v>0.3</v>
      </c>
      <c r="W202" s="30">
        <f t="shared" si="26"/>
        <v>0.15</v>
      </c>
      <c r="X202" s="30">
        <f>VLOOKUP(N202,[1]PlayerC!$A$3:$B$30,2,FALSE)</f>
        <v>75</v>
      </c>
      <c r="Y202" s="30">
        <f>VLOOKUP(O202,[1]PlayerC!$C$3:$D$133,2,FALSE)</f>
        <v>55</v>
      </c>
      <c r="Z202" s="30">
        <f>VLOOKUP(R202,[2]PCharts!$R$3:$S$2003,2,FALSE)</f>
        <v>0</v>
      </c>
      <c r="AA202" s="30">
        <f>VLOOKUP(A202,PCharts!$T$3:$U$25,2,FALSE)</f>
        <v>1.05</v>
      </c>
      <c r="AB202" s="30">
        <f>ROUND((PFormulas!$F$2*AF202)+(PFormulas!$F$3*(120-AD202)),0)</f>
        <v>48</v>
      </c>
      <c r="AC202" s="30">
        <f>ROUND((PFormulas!$F$7*AF202)+(PFormulas!$F$9*AB202)+(PFormulas!$F$8*AD202),0)</f>
        <v>42</v>
      </c>
      <c r="AD202" s="30">
        <f>VLOOKUP(V202,PCharts!$I$3:$J$651,2,FALSE)</f>
        <v>90</v>
      </c>
      <c r="AE202" s="30">
        <f>ROUND((PFormulas!$B$29*AK202)+(PFormulas!$B$30*AI202)+(PFormulas!$B$31*AL202)+(PFormulas!$B$32*AF202)+PFormulas!$B$33,0)</f>
        <v>76</v>
      </c>
      <c r="AF202" s="30">
        <f t="shared" si="27"/>
        <v>65</v>
      </c>
      <c r="AG202" s="30">
        <f>ROUND((AK202*PFormulas!$F$40)+(AL202*PFormulas!$F$41)+(AH202*PFormulas!$F$42),0)</f>
        <v>59</v>
      </c>
      <c r="AH202" s="30">
        <f>VLOOKUP(D202,PCharts!$G$3:$H$83,2,FALSE)</f>
        <v>67</v>
      </c>
      <c r="AI202" s="30">
        <f>ROUND((AK202*PFormulas!$F$18)+(AL202*PFormulas!$F$17),0)</f>
        <v>56</v>
      </c>
      <c r="AJ202" s="30">
        <f>IF(C202&gt;7,25,IF(C202=1,IF(ROUND((PFormulas!$F$35*AK202)+(PFormulas!$F$36*AF202),0)&lt;50,50,ROUND((PFormulas!$F$35*AK202)+(PFormulas!$F$36*AF202),0)),ROUND((PFormulas!$F$35*AK202)+(PFormulas!$F$36*AF202),0)))</f>
        <v>56</v>
      </c>
      <c r="AK202" s="30">
        <f>ROUND(IF(C202&gt;7,ROUND(VLOOKUP(U202,PCharts!$K$3:$L$153,2,FALSE)*AA202,0)*PFormulas!$B$8,ROUND(VLOOKUP(U202,PCharts!$K$3:$L$153,2,FALSE)*AA202,0)),0)</f>
        <v>53</v>
      </c>
      <c r="AL202" s="30">
        <f>ROUND(IF(C202&gt;7,ROUND(VLOOKUP(T202,PCharts!$M$3:$N$133,2,FALSE)*AA202,0)*PFormulas!$B$9,ROUND(VLOOKUP(T202,PCharts!$M$3:$N$133,2,FALSE)*AA202,0)),0)</f>
        <v>48</v>
      </c>
      <c r="AM202" s="30">
        <f>ROUND(IF(C202&gt;7,ROUND((PFormulas!$F$30*Z202)+(PFormulas!$F$31*AB202)+(PFormulas!$F$32*AI202),0)*PFormulas!$B$13,ROUND((PFormulas!$F$30*Z202)+(PFormulas!$F$31*AB202)+(PFormulas!$F$32*AI202),0)+PFormulas!$B$14),0)</f>
        <v>47</v>
      </c>
      <c r="AN202" s="30">
        <f>ROUND((PFormulas!$F$46*AL202),0)</f>
        <v>50</v>
      </c>
      <c r="AO202" s="30">
        <f>VLOOKUP(2016-L202,PCharts!$O$3:$P$32,2,FALSE)</f>
        <v>58</v>
      </c>
      <c r="AP202" s="30">
        <f t="shared" si="28"/>
        <v>58</v>
      </c>
      <c r="AQ202" s="30">
        <f t="shared" si="29"/>
        <v>53</v>
      </c>
    </row>
    <row r="203" spans="1:43" x14ac:dyDescent="0.25">
      <c r="A203" s="13" t="s">
        <v>43</v>
      </c>
      <c r="B203" s="13" t="s">
        <v>532</v>
      </c>
      <c r="C203" s="13">
        <v>1</v>
      </c>
      <c r="D203" s="13">
        <v>35</v>
      </c>
      <c r="E203" s="13">
        <v>5</v>
      </c>
      <c r="F203" s="13">
        <v>5</v>
      </c>
      <c r="G203" s="13">
        <v>10</v>
      </c>
      <c r="H203" s="13">
        <v>8</v>
      </c>
      <c r="I203" s="13">
        <v>6</v>
      </c>
      <c r="J203" s="13">
        <v>17</v>
      </c>
      <c r="K203" s="13">
        <v>6</v>
      </c>
      <c r="L203" s="13">
        <v>1995</v>
      </c>
      <c r="M203" s="13"/>
      <c r="N203" s="13">
        <v>71</v>
      </c>
      <c r="O203" s="13">
        <v>179</v>
      </c>
      <c r="P203" s="13" t="s">
        <v>45</v>
      </c>
      <c r="Q203" s="13" t="s">
        <v>533</v>
      </c>
      <c r="R203" s="13">
        <v>0</v>
      </c>
      <c r="S203" s="13">
        <v>0</v>
      </c>
      <c r="T203" s="30">
        <f t="shared" si="23"/>
        <v>0.14000000000000001</v>
      </c>
      <c r="U203" s="30">
        <f t="shared" si="24"/>
        <v>0.14000000000000001</v>
      </c>
      <c r="V203" s="30">
        <f t="shared" si="25"/>
        <v>0.23</v>
      </c>
      <c r="W203" s="30">
        <f t="shared" si="26"/>
        <v>0.14000000000000001</v>
      </c>
      <c r="X203" s="30">
        <f>VLOOKUP(N203,[1]PlayerC!$A$3:$B$30,2,FALSE)</f>
        <v>71</v>
      </c>
      <c r="Y203" s="30">
        <f>VLOOKUP(O203,[1]PlayerC!$C$3:$D$133,2,FALSE)</f>
        <v>55</v>
      </c>
      <c r="Z203" s="30">
        <f>VLOOKUP(R203,[2]PCharts!$R$3:$S$2003,2,FALSE)</f>
        <v>0</v>
      </c>
      <c r="AA203" s="30">
        <f>VLOOKUP(A203,PCharts!$T$3:$U$25,2,FALSE)</f>
        <v>1.05</v>
      </c>
      <c r="AB203" s="30">
        <f>ROUND((PFormulas!$F$2*AF203)+(PFormulas!$F$3*(120-AD203)),0)</f>
        <v>46</v>
      </c>
      <c r="AC203" s="30">
        <f>ROUND((PFormulas!$F$7*AF203)+(PFormulas!$F$9*AB203)+(PFormulas!$F$8*AD203),0)</f>
        <v>40</v>
      </c>
      <c r="AD203" s="30">
        <f>VLOOKUP(V203,PCharts!$I$3:$J$651,2,FALSE)</f>
        <v>92</v>
      </c>
      <c r="AE203" s="30">
        <f>ROUND((PFormulas!$B$29*AK203)+(PFormulas!$B$30*AI203)+(PFormulas!$B$31*AL203)+(PFormulas!$B$32*AF203)+PFormulas!$B$33,0)</f>
        <v>77</v>
      </c>
      <c r="AF203" s="30">
        <f t="shared" si="27"/>
        <v>63</v>
      </c>
      <c r="AG203" s="30">
        <f>ROUND((AK203*PFormulas!$F$40)+(AL203*PFormulas!$F$41)+(AH203*PFormulas!$F$42),0)</f>
        <v>63</v>
      </c>
      <c r="AH203" s="30">
        <f>VLOOKUP(D203,PCharts!$G$3:$H$83,2,FALSE)</f>
        <v>75</v>
      </c>
      <c r="AI203" s="30">
        <f>ROUND((AK203*PFormulas!$F$18)+(AL203*PFormulas!$F$17),0)</f>
        <v>55</v>
      </c>
      <c r="AJ203" s="30">
        <f>IF(C203&gt;7,25,IF(C203=1,IF(ROUND((PFormulas!$F$35*AK203)+(PFormulas!$F$36*AF203),0)&lt;50,50,ROUND((PFormulas!$F$35*AK203)+(PFormulas!$F$36*AF203),0)),ROUND((PFormulas!$F$35*AK203)+(PFormulas!$F$36*AF203),0)))</f>
        <v>56</v>
      </c>
      <c r="AK203" s="30">
        <f>ROUND(IF(C203&gt;7,ROUND(VLOOKUP(U203,PCharts!$K$3:$L$153,2,FALSE)*AA203,0)*PFormulas!$B$8,ROUND(VLOOKUP(U203,PCharts!$K$3:$L$153,2,FALSE)*AA203,0)),0)</f>
        <v>53</v>
      </c>
      <c r="AL203" s="30">
        <f>ROUND(IF(C203&gt;7,ROUND(VLOOKUP(T203,PCharts!$M$3:$N$133,2,FALSE)*AA203,0)*PFormulas!$B$9,ROUND(VLOOKUP(T203,PCharts!$M$3:$N$133,2,FALSE)*AA203,0)),0)</f>
        <v>47</v>
      </c>
      <c r="AM203" s="30">
        <f>ROUND(IF(C203&gt;7,ROUND((PFormulas!$F$30*Z203)+(PFormulas!$F$31*AB203)+(PFormulas!$F$32*AI203),0)*PFormulas!$B$13,ROUND((PFormulas!$F$30*Z203)+(PFormulas!$F$31*AB203)+(PFormulas!$F$32*AI203),0)+PFormulas!$B$14),0)</f>
        <v>45</v>
      </c>
      <c r="AN203" s="30">
        <f>ROUND((PFormulas!$F$46*AL203),0)</f>
        <v>49</v>
      </c>
      <c r="AO203" s="30">
        <f>VLOOKUP(2016-L203,PCharts!$O$3:$P$32,2,FALSE)</f>
        <v>54</v>
      </c>
      <c r="AP203" s="30">
        <f t="shared" si="28"/>
        <v>54</v>
      </c>
      <c r="AQ203" s="30">
        <f t="shared" si="29"/>
        <v>52</v>
      </c>
    </row>
    <row r="204" spans="1:43" x14ac:dyDescent="0.25">
      <c r="A204" s="13" t="s">
        <v>43</v>
      </c>
      <c r="B204" s="13" t="s">
        <v>534</v>
      </c>
      <c r="C204" s="13">
        <v>4</v>
      </c>
      <c r="D204" s="13">
        <v>40</v>
      </c>
      <c r="E204" s="13">
        <v>6</v>
      </c>
      <c r="F204" s="13">
        <v>11</v>
      </c>
      <c r="G204" s="13">
        <v>17</v>
      </c>
      <c r="H204" s="13">
        <v>4</v>
      </c>
      <c r="I204" s="13">
        <v>8</v>
      </c>
      <c r="J204" s="13">
        <v>17</v>
      </c>
      <c r="K204" s="13">
        <v>6</v>
      </c>
      <c r="L204" s="13">
        <v>1994</v>
      </c>
      <c r="M204" s="13"/>
      <c r="N204" s="13">
        <v>70</v>
      </c>
      <c r="O204" s="13">
        <v>190</v>
      </c>
      <c r="P204" s="13" t="s">
        <v>45</v>
      </c>
      <c r="Q204" s="13" t="s">
        <v>535</v>
      </c>
      <c r="R204" s="13">
        <v>0</v>
      </c>
      <c r="S204" s="13">
        <v>0</v>
      </c>
      <c r="T204" s="30">
        <f t="shared" si="23"/>
        <v>0.15</v>
      </c>
      <c r="U204" s="30">
        <f t="shared" si="24"/>
        <v>0.28000000000000003</v>
      </c>
      <c r="V204" s="30">
        <f t="shared" si="25"/>
        <v>0.1</v>
      </c>
      <c r="W204" s="30">
        <f t="shared" si="26"/>
        <v>0.15</v>
      </c>
      <c r="X204" s="30">
        <f>VLOOKUP(N204,[1]PlayerC!$A$3:$B$30,2,FALSE)</f>
        <v>69</v>
      </c>
      <c r="Y204" s="30">
        <f>VLOOKUP(O204,[1]PlayerC!$C$3:$D$133,2,FALSE)</f>
        <v>64</v>
      </c>
      <c r="Z204" s="30">
        <f>VLOOKUP(R204,[2]PCharts!$R$3:$S$2003,2,FALSE)</f>
        <v>0</v>
      </c>
      <c r="AA204" s="30">
        <f>VLOOKUP(A204,PCharts!$T$3:$U$25,2,FALSE)</f>
        <v>1.05</v>
      </c>
      <c r="AB204" s="30">
        <f>ROUND((PFormulas!$F$2*AF204)+(PFormulas!$F$3*(120-AD204)),0)</f>
        <v>47</v>
      </c>
      <c r="AC204" s="30">
        <f>ROUND((PFormulas!$F$7*AF204)+(PFormulas!$F$9*AB204)+(PFormulas!$F$8*AD204),0)</f>
        <v>42</v>
      </c>
      <c r="AD204" s="30">
        <f>VLOOKUP(V204,PCharts!$I$3:$J$651,2,FALSE)</f>
        <v>96</v>
      </c>
      <c r="AE204" s="30">
        <f>ROUND((PFormulas!$B$29*AK204)+(PFormulas!$B$30*AI204)+(PFormulas!$B$31*AL204)+(PFormulas!$B$32*AF204)+PFormulas!$B$33,0)</f>
        <v>77</v>
      </c>
      <c r="AF204" s="30">
        <f t="shared" si="27"/>
        <v>67</v>
      </c>
      <c r="AG204" s="30">
        <f>ROUND((AK204*PFormulas!$F$40)+(AL204*PFormulas!$F$41)+(AH204*PFormulas!$F$42),0)</f>
        <v>67</v>
      </c>
      <c r="AH204" s="30">
        <f>VLOOKUP(D204,PCharts!$G$3:$H$83,2,FALSE)</f>
        <v>80</v>
      </c>
      <c r="AI204" s="30">
        <f>ROUND((AK204*PFormulas!$F$18)+(AL204*PFormulas!$F$17),0)</f>
        <v>59</v>
      </c>
      <c r="AJ204" s="30">
        <f>IF(C204&gt;7,25,IF(C204=1,IF(ROUND((PFormulas!$F$35*AK204)+(PFormulas!$F$36*AF204),0)&lt;50,50,ROUND((PFormulas!$F$35*AK204)+(PFormulas!$F$36*AF204),0)),ROUND((PFormulas!$F$35*AK204)+(PFormulas!$F$36*AF204),0)))</f>
        <v>61</v>
      </c>
      <c r="AK204" s="30">
        <f>ROUND(IF(C204&gt;7,ROUND(VLOOKUP(U204,PCharts!$K$3:$L$153,2,FALSE)*AA204,0)*PFormulas!$B$8,ROUND(VLOOKUP(U204,PCharts!$K$3:$L$153,2,FALSE)*AA204,0)),0)</f>
        <v>59</v>
      </c>
      <c r="AL204" s="30">
        <f>ROUND(IF(C204&gt;7,ROUND(VLOOKUP(T204,PCharts!$M$3:$N$133,2,FALSE)*AA204,0)*PFormulas!$B$9,ROUND(VLOOKUP(T204,PCharts!$M$3:$N$133,2,FALSE)*AA204,0)),0)</f>
        <v>48</v>
      </c>
      <c r="AM204" s="30">
        <f>ROUND(IF(C204&gt;7,ROUND((PFormulas!$F$30*Z204)+(PFormulas!$F$31*AB204)+(PFormulas!$F$32*AI204),0)*PFormulas!$B$13,ROUND((PFormulas!$F$30*Z204)+(PFormulas!$F$31*AB204)+(PFormulas!$F$32*AI204),0)+PFormulas!$B$14),0)</f>
        <v>47</v>
      </c>
      <c r="AN204" s="30">
        <f>ROUND((PFormulas!$F$46*AL204),0)</f>
        <v>50</v>
      </c>
      <c r="AO204" s="30">
        <f>VLOOKUP(2016-L204,PCharts!$O$3:$P$32,2,FALSE)</f>
        <v>58</v>
      </c>
      <c r="AP204" s="30">
        <f t="shared" si="28"/>
        <v>58</v>
      </c>
      <c r="AQ204" s="30">
        <f t="shared" si="29"/>
        <v>55</v>
      </c>
    </row>
    <row r="205" spans="1:43" x14ac:dyDescent="0.25">
      <c r="A205" s="13" t="s">
        <v>43</v>
      </c>
      <c r="B205" s="13" t="s">
        <v>536</v>
      </c>
      <c r="C205" s="13">
        <v>4</v>
      </c>
      <c r="D205" s="13">
        <v>41</v>
      </c>
      <c r="E205" s="13">
        <v>6</v>
      </c>
      <c r="F205" s="13">
        <v>6</v>
      </c>
      <c r="G205" s="13">
        <v>12</v>
      </c>
      <c r="H205" s="13">
        <v>23</v>
      </c>
      <c r="I205" s="13">
        <v>1</v>
      </c>
      <c r="J205" s="13">
        <v>10</v>
      </c>
      <c r="K205" s="13">
        <v>7</v>
      </c>
      <c r="L205" s="13">
        <v>1996</v>
      </c>
      <c r="M205" s="13"/>
      <c r="N205" s="13">
        <v>76</v>
      </c>
      <c r="O205" s="13">
        <v>179</v>
      </c>
      <c r="P205" s="13" t="s">
        <v>45</v>
      </c>
      <c r="Q205" s="13" t="s">
        <v>537</v>
      </c>
      <c r="R205" s="13">
        <v>0</v>
      </c>
      <c r="S205" s="13">
        <v>0</v>
      </c>
      <c r="T205" s="30">
        <f t="shared" si="23"/>
        <v>0.15</v>
      </c>
      <c r="U205" s="30">
        <f t="shared" si="24"/>
        <v>0.15</v>
      </c>
      <c r="V205" s="30">
        <f t="shared" si="25"/>
        <v>0.56000000000000005</v>
      </c>
      <c r="W205" s="30">
        <f t="shared" si="26"/>
        <v>0.15</v>
      </c>
      <c r="X205" s="30">
        <f>VLOOKUP(N205,[1]PlayerC!$A$3:$B$30,2,FALSE)</f>
        <v>81</v>
      </c>
      <c r="Y205" s="30">
        <f>VLOOKUP(O205,[1]PlayerC!$C$3:$D$133,2,FALSE)</f>
        <v>55</v>
      </c>
      <c r="Z205" s="30">
        <f>VLOOKUP(R205,[2]PCharts!$R$3:$S$2003,2,FALSE)</f>
        <v>0</v>
      </c>
      <c r="AA205" s="30">
        <f>VLOOKUP(A205,PCharts!$T$3:$U$25,2,FALSE)</f>
        <v>1.05</v>
      </c>
      <c r="AB205" s="30">
        <f>ROUND((PFormulas!$F$2*AF205)+(PFormulas!$F$3*(120-AD205)),0)</f>
        <v>52</v>
      </c>
      <c r="AC205" s="30">
        <f>ROUND((PFormulas!$F$7*AF205)+(PFormulas!$F$9*AB205)+(PFormulas!$F$8*AD205),0)</f>
        <v>47</v>
      </c>
      <c r="AD205" s="30">
        <f>VLOOKUP(V205,PCharts!$I$3:$J$651,2,FALSE)</f>
        <v>83</v>
      </c>
      <c r="AE205" s="30">
        <f>ROUND((PFormulas!$B$29*AK205)+(PFormulas!$B$30*AI205)+(PFormulas!$B$31*AL205)+(PFormulas!$B$32*AF205)+PFormulas!$B$33,0)</f>
        <v>76</v>
      </c>
      <c r="AF205" s="30">
        <f t="shared" si="27"/>
        <v>68</v>
      </c>
      <c r="AG205" s="30">
        <f>ROUND((AK205*PFormulas!$F$40)+(AL205*PFormulas!$F$41)+(AH205*PFormulas!$F$42),0)</f>
        <v>66</v>
      </c>
      <c r="AH205" s="30">
        <f>VLOOKUP(D205,PCharts!$G$3:$H$83,2,FALSE)</f>
        <v>81</v>
      </c>
      <c r="AI205" s="30">
        <f>ROUND((AK205*PFormulas!$F$18)+(AL205*PFormulas!$F$17),0)</f>
        <v>56</v>
      </c>
      <c r="AJ205" s="30">
        <f>IF(C205&gt;7,25,IF(C205=1,IF(ROUND((PFormulas!$F$35*AK205)+(PFormulas!$F$36*AF205),0)&lt;50,50,ROUND((PFormulas!$F$35*AK205)+(PFormulas!$F$36*AF205),0)),ROUND((PFormulas!$F$35*AK205)+(PFormulas!$F$36*AF205),0)))</f>
        <v>57</v>
      </c>
      <c r="AK205" s="30">
        <f>ROUND(IF(C205&gt;7,ROUND(VLOOKUP(U205,PCharts!$K$3:$L$153,2,FALSE)*AA205,0)*PFormulas!$B$8,ROUND(VLOOKUP(U205,PCharts!$K$3:$L$153,2,FALSE)*AA205,0)),0)</f>
        <v>53</v>
      </c>
      <c r="AL205" s="30">
        <f>ROUND(IF(C205&gt;7,ROUND(VLOOKUP(T205,PCharts!$M$3:$N$133,2,FALSE)*AA205,0)*PFormulas!$B$9,ROUND(VLOOKUP(T205,PCharts!$M$3:$N$133,2,FALSE)*AA205,0)),0)</f>
        <v>48</v>
      </c>
      <c r="AM205" s="30">
        <f>ROUND(IF(C205&gt;7,ROUND((PFormulas!$F$30*Z205)+(PFormulas!$F$31*AB205)+(PFormulas!$F$32*AI205),0)*PFormulas!$B$13,ROUND((PFormulas!$F$30*Z205)+(PFormulas!$F$31*AB205)+(PFormulas!$F$32*AI205),0)+PFormulas!$B$14),0)</f>
        <v>49</v>
      </c>
      <c r="AN205" s="30">
        <f>ROUND((PFormulas!$F$46*AL205),0)</f>
        <v>50</v>
      </c>
      <c r="AO205" s="30">
        <f>VLOOKUP(2016-L205,PCharts!$O$3:$P$32,2,FALSE)</f>
        <v>50</v>
      </c>
      <c r="AP205" s="30">
        <f t="shared" si="28"/>
        <v>50</v>
      </c>
      <c r="AQ205" s="30">
        <f t="shared" si="29"/>
        <v>54</v>
      </c>
    </row>
    <row r="206" spans="1:43" x14ac:dyDescent="0.25">
      <c r="A206" s="13" t="s">
        <v>47</v>
      </c>
      <c r="B206" s="13" t="s">
        <v>538</v>
      </c>
      <c r="C206" s="13">
        <v>6</v>
      </c>
      <c r="D206" s="13">
        <v>44</v>
      </c>
      <c r="E206" s="13">
        <v>6</v>
      </c>
      <c r="F206" s="13">
        <v>10</v>
      </c>
      <c r="G206" s="13">
        <v>16</v>
      </c>
      <c r="H206" s="13">
        <v>14</v>
      </c>
      <c r="I206" s="13">
        <v>9</v>
      </c>
      <c r="J206" s="13">
        <v>29</v>
      </c>
      <c r="K206" s="13">
        <v>5</v>
      </c>
      <c r="L206" s="13">
        <v>1994</v>
      </c>
      <c r="M206" s="13"/>
      <c r="N206" s="13">
        <v>75</v>
      </c>
      <c r="O206" s="13">
        <v>185</v>
      </c>
      <c r="P206" s="13" t="s">
        <v>49</v>
      </c>
      <c r="Q206" s="13" t="s">
        <v>539</v>
      </c>
      <c r="R206" s="13">
        <v>0</v>
      </c>
      <c r="S206" s="13">
        <v>0</v>
      </c>
      <c r="T206" s="30">
        <f t="shared" si="23"/>
        <v>0.14000000000000001</v>
      </c>
      <c r="U206" s="30">
        <f t="shared" si="24"/>
        <v>0.23</v>
      </c>
      <c r="V206" s="30">
        <f t="shared" si="25"/>
        <v>0.32</v>
      </c>
      <c r="W206" s="30">
        <f t="shared" si="26"/>
        <v>0.14000000000000001</v>
      </c>
      <c r="X206" s="30">
        <f>VLOOKUP(N206,[1]PlayerC!$A$3:$B$30,2,FALSE)</f>
        <v>79</v>
      </c>
      <c r="Y206" s="30">
        <f>VLOOKUP(O206,[1]PlayerC!$C$3:$D$133,2,FALSE)</f>
        <v>61</v>
      </c>
      <c r="Z206" s="30">
        <f>VLOOKUP(R206,[2]PCharts!$R$3:$S$2003,2,FALSE)</f>
        <v>0</v>
      </c>
      <c r="AA206" s="30">
        <f>VLOOKUP(A206,PCharts!$T$3:$U$25,2,FALSE)</f>
        <v>1.07</v>
      </c>
      <c r="AB206" s="30">
        <f>ROUND((PFormulas!$F$2*AF206)+(PFormulas!$F$3*(120-AD206)),0)</f>
        <v>51</v>
      </c>
      <c r="AC206" s="30">
        <f>ROUND((PFormulas!$F$7*AF206)+(PFormulas!$F$9*AB206)+(PFormulas!$F$8*AD206),0)</f>
        <v>47</v>
      </c>
      <c r="AD206" s="30">
        <f>VLOOKUP(V206,PCharts!$I$3:$J$651,2,FALSE)</f>
        <v>89</v>
      </c>
      <c r="AE206" s="30">
        <f>ROUND((PFormulas!$B$29*AK206)+(PFormulas!$B$30*AI206)+(PFormulas!$B$31*AL206)+(PFormulas!$B$32*AF206)+PFormulas!$B$33,0)</f>
        <v>76</v>
      </c>
      <c r="AF206" s="30">
        <f t="shared" si="27"/>
        <v>70</v>
      </c>
      <c r="AG206" s="30">
        <f>ROUND((AK206*PFormulas!$F$40)+(AL206*PFormulas!$F$41)+(AH206*PFormulas!$F$42),0)</f>
        <v>69</v>
      </c>
      <c r="AH206" s="30">
        <f>VLOOKUP(D206,PCharts!$G$3:$H$83,2,FALSE)</f>
        <v>84</v>
      </c>
      <c r="AI206" s="30">
        <f>ROUND((AK206*PFormulas!$F$18)+(AL206*PFormulas!$F$17),0)</f>
        <v>59</v>
      </c>
      <c r="AJ206" s="30">
        <f>IF(C206&gt;7,25,IF(C206=1,IF(ROUND((PFormulas!$F$35*AK206)+(PFormulas!$F$36*AF206),0)&lt;50,50,ROUND((PFormulas!$F$35*AK206)+(PFormulas!$F$36*AF206),0)),ROUND((PFormulas!$F$35*AK206)+(PFormulas!$F$36*AF206),0)))</f>
        <v>62</v>
      </c>
      <c r="AK206" s="30">
        <f>ROUND(IF(C206&gt;7,ROUND(VLOOKUP(U206,PCharts!$K$3:$L$153,2,FALSE)*AA206,0)*PFormulas!$B$8,ROUND(VLOOKUP(U206,PCharts!$K$3:$L$153,2,FALSE)*AA206,0)),0)</f>
        <v>59</v>
      </c>
      <c r="AL206" s="30">
        <f>ROUND(IF(C206&gt;7,ROUND(VLOOKUP(T206,PCharts!$M$3:$N$133,2,FALSE)*AA206,0)*PFormulas!$B$9,ROUND(VLOOKUP(T206,PCharts!$M$3:$N$133,2,FALSE)*AA206,0)),0)</f>
        <v>48</v>
      </c>
      <c r="AM206" s="30">
        <f>ROUND(IF(C206&gt;7,ROUND((PFormulas!$F$30*Z206)+(PFormulas!$F$31*AB206)+(PFormulas!$F$32*AI206),0)*PFormulas!$B$13,ROUND((PFormulas!$F$30*Z206)+(PFormulas!$F$31*AB206)+(PFormulas!$F$32*AI206),0)+PFormulas!$B$14),0)</f>
        <v>49</v>
      </c>
      <c r="AN206" s="30">
        <f>ROUND((PFormulas!$F$46*AL206),0)</f>
        <v>50</v>
      </c>
      <c r="AO206" s="30">
        <f>VLOOKUP(2016-L206,PCharts!$O$3:$P$32,2,FALSE)</f>
        <v>58</v>
      </c>
      <c r="AP206" s="30">
        <f t="shared" si="28"/>
        <v>58</v>
      </c>
      <c r="AQ206" s="30">
        <f t="shared" si="29"/>
        <v>56</v>
      </c>
    </row>
    <row r="207" spans="1:43" x14ac:dyDescent="0.25">
      <c r="A207" s="13" t="s">
        <v>78</v>
      </c>
      <c r="B207" s="13" t="s">
        <v>540</v>
      </c>
      <c r="C207" s="13">
        <v>3</v>
      </c>
      <c r="D207" s="13">
        <v>45</v>
      </c>
      <c r="E207" s="13">
        <v>14</v>
      </c>
      <c r="F207" s="13">
        <v>10</v>
      </c>
      <c r="G207" s="13">
        <v>24</v>
      </c>
      <c r="H207" s="13">
        <v>14</v>
      </c>
      <c r="I207" s="13">
        <v>12</v>
      </c>
      <c r="J207" s="13">
        <v>24</v>
      </c>
      <c r="K207" s="13">
        <v>5</v>
      </c>
      <c r="L207" s="13">
        <v>1996</v>
      </c>
      <c r="M207" s="13"/>
      <c r="N207" s="13">
        <v>71</v>
      </c>
      <c r="O207" s="13">
        <v>176</v>
      </c>
      <c r="P207" s="13" t="s">
        <v>162</v>
      </c>
      <c r="Q207" s="13" t="s">
        <v>541</v>
      </c>
      <c r="R207" s="13"/>
      <c r="S207" s="13"/>
      <c r="T207" s="30">
        <f t="shared" si="23"/>
        <v>0.31</v>
      </c>
      <c r="U207" s="30">
        <f t="shared" si="24"/>
        <v>0.22</v>
      </c>
      <c r="V207" s="30">
        <f t="shared" si="25"/>
        <v>0.31</v>
      </c>
      <c r="W207" s="30">
        <f t="shared" si="26"/>
        <v>0.31</v>
      </c>
      <c r="X207" s="30">
        <f>VLOOKUP(N207,[1]PlayerC!$A$3:$B$30,2,FALSE)</f>
        <v>71</v>
      </c>
      <c r="Y207" s="30">
        <f>VLOOKUP(O207,[1]PlayerC!$C$3:$D$133,2,FALSE)</f>
        <v>55</v>
      </c>
      <c r="Z207" s="30">
        <f>VLOOKUP(R207,[2]PCharts!$R$3:$S$2003,2,FALSE)</f>
        <v>0</v>
      </c>
      <c r="AA207" s="30">
        <f>VLOOKUP(A207,PCharts!$T$3:$U$25,2,FALSE)</f>
        <v>0.98</v>
      </c>
      <c r="AB207" s="30">
        <f>ROUND((PFormulas!$F$2*AF207)+(PFormulas!$F$3*(120-AD207)),0)</f>
        <v>47</v>
      </c>
      <c r="AC207" s="30">
        <f>ROUND((PFormulas!$F$7*AF207)+(PFormulas!$F$9*AB207)+(PFormulas!$F$8*AD207),0)</f>
        <v>40</v>
      </c>
      <c r="AD207" s="30">
        <f>VLOOKUP(V207,PCharts!$I$3:$J$651,2,FALSE)</f>
        <v>90</v>
      </c>
      <c r="AE207" s="30">
        <f>ROUND((PFormulas!$B$29*AK207)+(PFormulas!$B$30*AI207)+(PFormulas!$B$31*AL207)+(PFormulas!$B$32*AF207)+PFormulas!$B$33,0)</f>
        <v>78</v>
      </c>
      <c r="AF207" s="30">
        <f t="shared" si="27"/>
        <v>63</v>
      </c>
      <c r="AG207" s="30">
        <f>ROUND((AK207*PFormulas!$F$40)+(AL207*PFormulas!$F$41)+(AH207*PFormulas!$F$42),0)</f>
        <v>69</v>
      </c>
      <c r="AH207" s="30">
        <f>VLOOKUP(D207,PCharts!$G$3:$H$83,2,FALSE)</f>
        <v>85</v>
      </c>
      <c r="AI207" s="30">
        <f>ROUND((AK207*PFormulas!$F$18)+(AL207*PFormulas!$F$17),0)</f>
        <v>59</v>
      </c>
      <c r="AJ207" s="30">
        <f>IF(C207&gt;7,25,IF(C207=1,IF(ROUND((PFormulas!$F$35*AK207)+(PFormulas!$F$36*AF207),0)&lt;50,50,ROUND((PFormulas!$F$35*AK207)+(PFormulas!$F$36*AF207),0)),ROUND((PFormulas!$F$35*AK207)+(PFormulas!$F$36*AF207),0)))</f>
        <v>56</v>
      </c>
      <c r="AK207" s="30">
        <f>ROUND(IF(C207&gt;7,ROUND(VLOOKUP(U207,PCharts!$K$3:$L$153,2,FALSE)*AA207,0)*PFormulas!$B$8,ROUND(VLOOKUP(U207,PCharts!$K$3:$L$153,2,FALSE)*AA207,0)),0)</f>
        <v>54</v>
      </c>
      <c r="AL207" s="30">
        <f>ROUND(IF(C207&gt;7,ROUND(VLOOKUP(T207,PCharts!$M$3:$N$133,2,FALSE)*AA207,0)*PFormulas!$B$9,ROUND(VLOOKUP(T207,PCharts!$M$3:$N$133,2,FALSE)*AA207,0)),0)</f>
        <v>53</v>
      </c>
      <c r="AM207" s="30">
        <f>ROUND(IF(C207&gt;7,ROUND((PFormulas!$F$30*Z207)+(PFormulas!$F$31*AB207)+(PFormulas!$F$32*AI207),0)*PFormulas!$B$13,ROUND((PFormulas!$F$30*Z207)+(PFormulas!$F$31*AB207)+(PFormulas!$F$32*AI207),0)+PFormulas!$B$14),0)</f>
        <v>47</v>
      </c>
      <c r="AN207" s="30">
        <f>ROUND((PFormulas!$F$46*AL207),0)</f>
        <v>56</v>
      </c>
      <c r="AO207" s="30">
        <f>VLOOKUP(2016-L207,PCharts!$O$3:$P$32,2,FALSE)</f>
        <v>50</v>
      </c>
      <c r="AP207" s="30">
        <f t="shared" si="28"/>
        <v>50</v>
      </c>
      <c r="AQ207" s="30">
        <f t="shared" si="29"/>
        <v>55</v>
      </c>
    </row>
    <row r="208" spans="1:43" x14ac:dyDescent="0.25">
      <c r="A208" s="13" t="s">
        <v>78</v>
      </c>
      <c r="B208" s="13" t="s">
        <v>542</v>
      </c>
      <c r="C208" s="13">
        <v>6</v>
      </c>
      <c r="D208" s="13">
        <v>45</v>
      </c>
      <c r="E208" s="13">
        <v>14</v>
      </c>
      <c r="F208" s="13">
        <v>13</v>
      </c>
      <c r="G208" s="13">
        <v>27</v>
      </c>
      <c r="H208" s="13">
        <v>12</v>
      </c>
      <c r="I208" s="13">
        <v>11</v>
      </c>
      <c r="J208" s="13">
        <v>30</v>
      </c>
      <c r="K208" s="13">
        <v>7</v>
      </c>
      <c r="L208" s="13">
        <v>1993</v>
      </c>
      <c r="M208" s="13"/>
      <c r="N208" s="13">
        <v>69</v>
      </c>
      <c r="O208" s="13">
        <v>163</v>
      </c>
      <c r="P208" s="13" t="s">
        <v>162</v>
      </c>
      <c r="Q208" s="13" t="s">
        <v>543</v>
      </c>
      <c r="R208" s="13"/>
      <c r="S208" s="13"/>
      <c r="T208" s="30">
        <f t="shared" si="23"/>
        <v>0.31</v>
      </c>
      <c r="U208" s="30">
        <f t="shared" si="24"/>
        <v>0.28999999999999998</v>
      </c>
      <c r="V208" s="30">
        <f t="shared" si="25"/>
        <v>0.27</v>
      </c>
      <c r="W208" s="30">
        <f t="shared" si="26"/>
        <v>0.31</v>
      </c>
      <c r="X208" s="30">
        <f>VLOOKUP(N208,[1]PlayerC!$A$3:$B$30,2,FALSE)</f>
        <v>67</v>
      </c>
      <c r="Y208" s="30">
        <f>VLOOKUP(O208,[1]PlayerC!$C$3:$D$133,2,FALSE)</f>
        <v>46</v>
      </c>
      <c r="Z208" s="30">
        <f>VLOOKUP(R208,[2]PCharts!$R$3:$S$2003,2,FALSE)</f>
        <v>0</v>
      </c>
      <c r="AA208" s="30">
        <f>VLOOKUP(A208,PCharts!$T$3:$U$25,2,FALSE)</f>
        <v>0.98</v>
      </c>
      <c r="AB208" s="30">
        <f>ROUND((PFormulas!$F$2*AF208)+(PFormulas!$F$3*(120-AD208)),0)</f>
        <v>43</v>
      </c>
      <c r="AC208" s="30">
        <f>ROUND((PFormulas!$F$7*AF208)+(PFormulas!$F$9*AB208)+(PFormulas!$F$8*AD208),0)</f>
        <v>35</v>
      </c>
      <c r="AD208" s="30">
        <f>VLOOKUP(V208,PCharts!$I$3:$J$651,2,FALSE)</f>
        <v>91</v>
      </c>
      <c r="AE208" s="30">
        <f>ROUND((PFormulas!$B$29*AK208)+(PFormulas!$B$30*AI208)+(PFormulas!$B$31*AL208)+(PFormulas!$B$32*AF208)+PFormulas!$B$33,0)</f>
        <v>79</v>
      </c>
      <c r="AF208" s="30">
        <f t="shared" si="27"/>
        <v>57</v>
      </c>
      <c r="AG208" s="30">
        <f>ROUND((AK208*PFormulas!$F$40)+(AL208*PFormulas!$F$41)+(AH208*PFormulas!$F$42),0)</f>
        <v>70</v>
      </c>
      <c r="AH208" s="30">
        <f>VLOOKUP(D208,PCharts!$G$3:$H$83,2,FALSE)</f>
        <v>85</v>
      </c>
      <c r="AI208" s="30">
        <f>ROUND((AK208*PFormulas!$F$18)+(AL208*PFormulas!$F$17),0)</f>
        <v>59</v>
      </c>
      <c r="AJ208" s="30">
        <f>IF(C208&gt;7,25,IF(C208=1,IF(ROUND((PFormulas!$F$35*AK208)+(PFormulas!$F$36*AF208),0)&lt;50,50,ROUND((PFormulas!$F$35*AK208)+(PFormulas!$F$36*AF208),0)),ROUND((PFormulas!$F$35*AK208)+(PFormulas!$F$36*AF208),0)))</f>
        <v>56</v>
      </c>
      <c r="AK208" s="30">
        <f>ROUND(IF(C208&gt;7,ROUND(VLOOKUP(U208,PCharts!$K$3:$L$153,2,FALSE)*AA208,0)*PFormulas!$B$8,ROUND(VLOOKUP(U208,PCharts!$K$3:$L$153,2,FALSE)*AA208,0)),0)</f>
        <v>55</v>
      </c>
      <c r="AL208" s="30">
        <f>ROUND(IF(C208&gt;7,ROUND(VLOOKUP(T208,PCharts!$M$3:$N$133,2,FALSE)*AA208,0)*PFormulas!$B$9,ROUND(VLOOKUP(T208,PCharts!$M$3:$N$133,2,FALSE)*AA208,0)),0)</f>
        <v>53</v>
      </c>
      <c r="AM208" s="30">
        <f>ROUND(IF(C208&gt;7,ROUND((PFormulas!$F$30*Z208)+(PFormulas!$F$31*AB208)+(PFormulas!$F$32*AI208),0)*PFormulas!$B$13,ROUND((PFormulas!$F$30*Z208)+(PFormulas!$F$31*AB208)+(PFormulas!$F$32*AI208),0)+PFormulas!$B$14),0)</f>
        <v>45</v>
      </c>
      <c r="AN208" s="30">
        <f>ROUND((PFormulas!$F$46*AL208),0)</f>
        <v>56</v>
      </c>
      <c r="AO208" s="30">
        <f>VLOOKUP(2016-L208,PCharts!$O$3:$P$32,2,FALSE)</f>
        <v>60</v>
      </c>
      <c r="AP208" s="30">
        <f t="shared" si="28"/>
        <v>60</v>
      </c>
      <c r="AQ208" s="30">
        <f t="shared" si="29"/>
        <v>54</v>
      </c>
    </row>
    <row r="209" spans="1:43" x14ac:dyDescent="0.25">
      <c r="A209" s="13" t="s">
        <v>43</v>
      </c>
      <c r="B209" s="13" t="s">
        <v>544</v>
      </c>
      <c r="C209" s="13">
        <v>8</v>
      </c>
      <c r="D209" s="13">
        <v>45</v>
      </c>
      <c r="E209" s="13">
        <v>9</v>
      </c>
      <c r="F209" s="13">
        <v>19</v>
      </c>
      <c r="G209" s="13">
        <v>28</v>
      </c>
      <c r="H209" s="13">
        <v>10</v>
      </c>
      <c r="I209" s="13">
        <v>5</v>
      </c>
      <c r="J209" s="13">
        <v>8</v>
      </c>
      <c r="K209" s="13">
        <v>2</v>
      </c>
      <c r="L209" s="13">
        <v>1995</v>
      </c>
      <c r="M209" s="13"/>
      <c r="N209" s="13">
        <v>78</v>
      </c>
      <c r="O209" s="13">
        <v>194</v>
      </c>
      <c r="P209" s="13" t="s">
        <v>45</v>
      </c>
      <c r="Q209" s="13" t="s">
        <v>545</v>
      </c>
      <c r="R209" s="13">
        <v>0</v>
      </c>
      <c r="S209" s="13">
        <v>0</v>
      </c>
      <c r="T209" s="30">
        <f t="shared" si="23"/>
        <v>0.2</v>
      </c>
      <c r="U209" s="30">
        <f t="shared" si="24"/>
        <v>0.42</v>
      </c>
      <c r="V209" s="30">
        <f t="shared" si="25"/>
        <v>0.22</v>
      </c>
      <c r="W209" s="30">
        <f t="shared" si="26"/>
        <v>0.2</v>
      </c>
      <c r="X209" s="30">
        <f>VLOOKUP(N209,[1]PlayerC!$A$3:$B$30,2,FALSE)</f>
        <v>85</v>
      </c>
      <c r="Y209" s="30">
        <f>VLOOKUP(O209,[1]PlayerC!$C$3:$D$133,2,FALSE)</f>
        <v>64</v>
      </c>
      <c r="Z209" s="30">
        <f>VLOOKUP(R209,[2]PCharts!$R$3:$S$2003,2,FALSE)</f>
        <v>0</v>
      </c>
      <c r="AA209" s="30">
        <f>VLOOKUP(A209,PCharts!$T$3:$U$25,2,FALSE)</f>
        <v>1.05</v>
      </c>
      <c r="AB209" s="30">
        <f>ROUND((PFormulas!$F$2*AF209)+(PFormulas!$F$3*(120-AD209)),0)</f>
        <v>53</v>
      </c>
      <c r="AC209" s="30">
        <f>ROUND((PFormulas!$F$7*AF209)+(PFormulas!$F$9*AB209)+(PFormulas!$F$8*AD209),0)</f>
        <v>50</v>
      </c>
      <c r="AD209" s="30">
        <f>VLOOKUP(V209,PCharts!$I$3:$J$651,2,FALSE)</f>
        <v>92</v>
      </c>
      <c r="AE209" s="30">
        <f>ROUND((PFormulas!$B$29*AK209)+(PFormulas!$B$30*AI209)+(PFormulas!$B$31*AL209)+(PFormulas!$B$32*AF209)+PFormulas!$B$33,0)</f>
        <v>74</v>
      </c>
      <c r="AF209" s="30">
        <f t="shared" si="27"/>
        <v>75</v>
      </c>
      <c r="AG209" s="30">
        <f>ROUND((AK209*PFormulas!$F$40)+(AL209*PFormulas!$F$41)+(AH209*PFormulas!$F$42),0)</f>
        <v>68</v>
      </c>
      <c r="AH209" s="30">
        <f>VLOOKUP(D209,PCharts!$G$3:$H$83,2,FALSE)</f>
        <v>85</v>
      </c>
      <c r="AI209" s="30">
        <f>ROUND((AK209*PFormulas!$F$18)+(AL209*PFormulas!$F$17),0)</f>
        <v>57</v>
      </c>
      <c r="AJ209" s="30">
        <f>IF(C209&gt;7,25,IF(C209=1,IF(ROUND((PFormulas!$F$35*AK209)+(PFormulas!$F$36*AF209),0)&lt;50,50,ROUND((PFormulas!$F$35*AK209)+(PFormulas!$F$36*AF209),0)),ROUND((PFormulas!$F$35*AK209)+(PFormulas!$F$36*AF209),0)))</f>
        <v>25</v>
      </c>
      <c r="AK209" s="49">
        <f>ROUND(IF(C209&gt;7,ROUND(VLOOKUP(U209,PCharts!$K$3:$L$153,2,FALSE)*AA209,0)*PFormulas!$B$8,ROUND(VLOOKUP(U209,PCharts!$K$3:$L$153,2,FALSE)*AA209,0)),0)</f>
        <v>55</v>
      </c>
      <c r="AL209" s="49">
        <f>ROUND(IF(C209&gt;7,ROUND(VLOOKUP(T209,PCharts!$M$3:$N$133,2,FALSE)*AA209,0)*PFormulas!$B$9,ROUND(VLOOKUP(T209,PCharts!$M$3:$N$133,2,FALSE)*AA209,0)),0)</f>
        <v>48</v>
      </c>
      <c r="AM209" s="30">
        <f>ROUND(IF(C209&gt;7,ROUND((PFormulas!$F$30*Z209)+(PFormulas!$F$31*AB209)+(PFormulas!$F$32*AI209),0)*PFormulas!$B$13,ROUND((PFormulas!$F$30*Z209)+(PFormulas!$F$31*AB209)+(PFormulas!$F$32*AI209),0)+PFormulas!$B$14),0)</f>
        <v>60</v>
      </c>
      <c r="AN209" s="30">
        <f>ROUND((PFormulas!$F$46*AL209),0)</f>
        <v>50</v>
      </c>
      <c r="AO209" s="30">
        <f>VLOOKUP(2016-L209,PCharts!$O$3:$P$32,2,FALSE)</f>
        <v>54</v>
      </c>
      <c r="AP209" s="30">
        <f t="shared" si="28"/>
        <v>54</v>
      </c>
      <c r="AQ209" s="30">
        <f t="shared" si="29"/>
        <v>57</v>
      </c>
    </row>
    <row r="210" spans="1:43" x14ac:dyDescent="0.25">
      <c r="A210" s="13" t="s">
        <v>95</v>
      </c>
      <c r="B210" s="13" t="s">
        <v>546</v>
      </c>
      <c r="C210" s="13">
        <v>3</v>
      </c>
      <c r="D210" s="13">
        <v>46</v>
      </c>
      <c r="E210" s="13">
        <v>4</v>
      </c>
      <c r="F210" s="13">
        <v>8</v>
      </c>
      <c r="G210" s="13">
        <v>12</v>
      </c>
      <c r="H210" s="13">
        <v>16</v>
      </c>
      <c r="I210" s="13">
        <v>10</v>
      </c>
      <c r="J210" s="13">
        <v>3</v>
      </c>
      <c r="K210" s="13">
        <v>12</v>
      </c>
      <c r="L210" s="13">
        <v>1997</v>
      </c>
      <c r="M210" s="13"/>
      <c r="N210" s="13">
        <v>71</v>
      </c>
      <c r="O210" s="13">
        <v>176</v>
      </c>
      <c r="P210" s="13" t="s">
        <v>97</v>
      </c>
      <c r="Q210" s="13" t="s">
        <v>80</v>
      </c>
      <c r="R210" s="13">
        <v>0</v>
      </c>
      <c r="S210" s="13">
        <v>0</v>
      </c>
      <c r="T210" s="30">
        <f t="shared" si="23"/>
        <v>0.09</v>
      </c>
      <c r="U210" s="30">
        <f t="shared" si="24"/>
        <v>0.17</v>
      </c>
      <c r="V210" s="30">
        <f t="shared" si="25"/>
        <v>0.35</v>
      </c>
      <c r="W210" s="30">
        <f t="shared" si="26"/>
        <v>0.09</v>
      </c>
      <c r="X210" s="30">
        <f>VLOOKUP(N210,[1]PlayerC!$A$3:$B$30,2,FALSE)</f>
        <v>71</v>
      </c>
      <c r="Y210" s="30">
        <f>VLOOKUP(O210,[1]PlayerC!$C$3:$D$133,2,FALSE)</f>
        <v>55</v>
      </c>
      <c r="Z210" s="30">
        <f>VLOOKUP(R210,[2]PCharts!$R$3:$S$2003,2,FALSE)</f>
        <v>0</v>
      </c>
      <c r="AA210" s="30">
        <f>VLOOKUP(A210,PCharts!$T$3:$U$25,2,FALSE)</f>
        <v>1.06</v>
      </c>
      <c r="AB210" s="30">
        <f>ROUND((PFormulas!$F$2*AF210)+(PFormulas!$F$3*(120-AD210)),0)</f>
        <v>47</v>
      </c>
      <c r="AC210" s="30">
        <f>ROUND((PFormulas!$F$7*AF210)+(PFormulas!$F$9*AB210)+(PFormulas!$F$8*AD210),0)</f>
        <v>40</v>
      </c>
      <c r="AD210" s="30">
        <f>VLOOKUP(V210,PCharts!$I$3:$J$651,2,FALSE)</f>
        <v>89</v>
      </c>
      <c r="AE210" s="30">
        <f>ROUND((PFormulas!$B$29*AK210)+(PFormulas!$B$30*AI210)+(PFormulas!$B$31*AL210)+(PFormulas!$B$32*AF210)+PFormulas!$B$33,0)</f>
        <v>77</v>
      </c>
      <c r="AF210" s="30">
        <f t="shared" si="27"/>
        <v>63</v>
      </c>
      <c r="AG210" s="30">
        <f>ROUND((AK210*PFormulas!$F$40)+(AL210*PFormulas!$F$41)+(AH210*PFormulas!$F$42),0)</f>
        <v>68</v>
      </c>
      <c r="AH210" s="30">
        <f>VLOOKUP(D210,PCharts!$G$3:$H$83,2,FALSE)</f>
        <v>86</v>
      </c>
      <c r="AI210" s="30">
        <f>ROUND((AK210*PFormulas!$F$18)+(AL210*PFormulas!$F$17),0)</f>
        <v>55</v>
      </c>
      <c r="AJ210" s="30">
        <f>IF(C210&gt;7,25,IF(C210=1,IF(ROUND((PFormulas!$F$35*AK210)+(PFormulas!$F$36*AF210),0)&lt;50,50,ROUND((PFormulas!$F$35*AK210)+(PFormulas!$F$36*AF210),0)),ROUND((PFormulas!$F$35*AK210)+(PFormulas!$F$36*AF210),0)))</f>
        <v>56</v>
      </c>
      <c r="AK210" s="30">
        <f>ROUND(IF(C210&gt;7,ROUND(VLOOKUP(U210,PCharts!$K$3:$L$153,2,FALSE)*AA210,0)*PFormulas!$B$8,ROUND(VLOOKUP(U210,PCharts!$K$3:$L$153,2,FALSE)*AA210,0)),0)</f>
        <v>53</v>
      </c>
      <c r="AL210" s="30">
        <f>ROUND(IF(C210&gt;7,ROUND(VLOOKUP(T210,PCharts!$M$3:$N$133,2,FALSE)*AA210,0)*PFormulas!$B$9,ROUND(VLOOKUP(T210,PCharts!$M$3:$N$133,2,FALSE)*AA210,0)),0)</f>
        <v>47</v>
      </c>
      <c r="AM210" s="30">
        <f>ROUND(IF(C210&gt;7,ROUND((PFormulas!$F$30*Z210)+(PFormulas!$F$31*AB210)+(PFormulas!$F$32*AI210),0)*PFormulas!$B$13,ROUND((PFormulas!$F$30*Z210)+(PFormulas!$F$31*AB210)+(PFormulas!$F$32*AI210),0)+PFormulas!$B$14),0)</f>
        <v>46</v>
      </c>
      <c r="AN210" s="30">
        <f>ROUND((PFormulas!$F$46*AL210),0)</f>
        <v>49</v>
      </c>
      <c r="AO210" s="30">
        <f>VLOOKUP(2016-L210,PCharts!$O$3:$P$32,2,FALSE)</f>
        <v>46</v>
      </c>
      <c r="AP210" s="30">
        <f t="shared" si="28"/>
        <v>46</v>
      </c>
      <c r="AQ210" s="30">
        <f t="shared" si="29"/>
        <v>53</v>
      </c>
    </row>
    <row r="211" spans="1:43" x14ac:dyDescent="0.25">
      <c r="A211" s="13" t="s">
        <v>95</v>
      </c>
      <c r="B211" s="13" t="s">
        <v>547</v>
      </c>
      <c r="C211" s="13">
        <v>1</v>
      </c>
      <c r="D211" s="13">
        <v>47</v>
      </c>
      <c r="E211" s="13">
        <v>4</v>
      </c>
      <c r="F211" s="13">
        <v>4</v>
      </c>
      <c r="G211" s="13">
        <v>8</v>
      </c>
      <c r="H211" s="13">
        <v>12</v>
      </c>
      <c r="I211" s="13">
        <v>12</v>
      </c>
      <c r="J211" s="13">
        <v>8</v>
      </c>
      <c r="K211" s="13">
        <v>12</v>
      </c>
      <c r="L211" s="13">
        <v>1996</v>
      </c>
      <c r="M211" s="13"/>
      <c r="N211" s="13">
        <v>76</v>
      </c>
      <c r="O211" s="13">
        <v>192</v>
      </c>
      <c r="P211" s="13" t="s">
        <v>97</v>
      </c>
      <c r="Q211" s="13" t="s">
        <v>80</v>
      </c>
      <c r="R211" s="13">
        <v>0</v>
      </c>
      <c r="S211" s="13">
        <v>0</v>
      </c>
      <c r="T211" s="30">
        <f t="shared" si="23"/>
        <v>0.09</v>
      </c>
      <c r="U211" s="30">
        <f t="shared" si="24"/>
        <v>0.09</v>
      </c>
      <c r="V211" s="30">
        <f t="shared" si="25"/>
        <v>0.26</v>
      </c>
      <c r="W211" s="30">
        <f t="shared" si="26"/>
        <v>0.09</v>
      </c>
      <c r="X211" s="30">
        <f>VLOOKUP(N211,[1]PlayerC!$A$3:$B$30,2,FALSE)</f>
        <v>81</v>
      </c>
      <c r="Y211" s="30">
        <f>VLOOKUP(O211,[1]PlayerC!$C$3:$D$133,2,FALSE)</f>
        <v>64</v>
      </c>
      <c r="Z211" s="30">
        <f>VLOOKUP(R211,[2]PCharts!$R$3:$S$2003,2,FALSE)</f>
        <v>0</v>
      </c>
      <c r="AA211" s="30">
        <f>VLOOKUP(A211,PCharts!$T$3:$U$25,2,FALSE)</f>
        <v>1.06</v>
      </c>
      <c r="AB211" s="30">
        <f>ROUND((PFormulas!$F$2*AF211)+(PFormulas!$F$3*(120-AD211)),0)</f>
        <v>53</v>
      </c>
      <c r="AC211" s="30">
        <f>ROUND((PFormulas!$F$7*AF211)+(PFormulas!$F$9*AB211)+(PFormulas!$F$8*AD211),0)</f>
        <v>49</v>
      </c>
      <c r="AD211" s="30">
        <f>VLOOKUP(V211,PCharts!$I$3:$J$651,2,FALSE)</f>
        <v>91</v>
      </c>
      <c r="AE211" s="30">
        <f>ROUND((PFormulas!$B$29*AK211)+(PFormulas!$B$30*AI211)+(PFormulas!$B$31*AL211)+(PFormulas!$B$32*AF211)+PFormulas!$B$33,0)</f>
        <v>72</v>
      </c>
      <c r="AF211" s="30">
        <f t="shared" si="27"/>
        <v>73</v>
      </c>
      <c r="AG211" s="30">
        <f>ROUND((AK211*PFormulas!$F$40)+(AL211*PFormulas!$F$41)+(AH211*PFormulas!$F$42),0)</f>
        <v>65</v>
      </c>
      <c r="AH211" s="30">
        <f>VLOOKUP(D211,PCharts!$G$3:$H$83,2,FALSE)</f>
        <v>87</v>
      </c>
      <c r="AI211" s="30">
        <f>ROUND((AK211*PFormulas!$F$18)+(AL211*PFormulas!$F$17),0)</f>
        <v>46</v>
      </c>
      <c r="AJ211" s="30">
        <f>IF(C211&gt;7,25,IF(C211=1,IF(ROUND((PFormulas!$F$35*AK211)+(PFormulas!$F$36*AF211),0)&lt;50,50,ROUND((PFormulas!$F$35*AK211)+(PFormulas!$F$36*AF211),0)),ROUND((PFormulas!$F$35*AK211)+(PFormulas!$F$36*AF211),0)))</f>
        <v>50</v>
      </c>
      <c r="AK211" s="30">
        <f>ROUND(IF(C211&gt;7,ROUND(VLOOKUP(U211,PCharts!$K$3:$L$153,2,FALSE)*AA211,0)*PFormulas!$B$8,ROUND(VLOOKUP(U211,PCharts!$K$3:$L$153,2,FALSE)*AA211,0)),0)</f>
        <v>37</v>
      </c>
      <c r="AL211" s="30">
        <f>ROUND(IF(C211&gt;7,ROUND(VLOOKUP(T211,PCharts!$M$3:$N$133,2,FALSE)*AA211,0)*PFormulas!$B$9,ROUND(VLOOKUP(T211,PCharts!$M$3:$N$133,2,FALSE)*AA211,0)),0)</f>
        <v>47</v>
      </c>
      <c r="AM211" s="30">
        <f>ROUND(IF(C211&gt;7,ROUND((PFormulas!$F$30*Z211)+(PFormulas!$F$31*AB211)+(PFormulas!$F$32*AI211),0)*PFormulas!$B$13,ROUND((PFormulas!$F$30*Z211)+(PFormulas!$F$31*AB211)+(PFormulas!$F$32*AI211),0)+PFormulas!$B$14),0)</f>
        <v>47</v>
      </c>
      <c r="AN211" s="30">
        <f>ROUND((PFormulas!$F$46*AL211),0)</f>
        <v>49</v>
      </c>
      <c r="AO211" s="30">
        <f>VLOOKUP(2016-L211,PCharts!$O$3:$P$32,2,FALSE)</f>
        <v>50</v>
      </c>
      <c r="AP211" s="30">
        <f t="shared" si="28"/>
        <v>50</v>
      </c>
      <c r="AQ211" s="30">
        <f t="shared" si="29"/>
        <v>49</v>
      </c>
    </row>
    <row r="212" spans="1:43" x14ac:dyDescent="0.25">
      <c r="A212" s="13" t="s">
        <v>43</v>
      </c>
      <c r="B212" s="13" t="s">
        <v>548</v>
      </c>
      <c r="C212" s="13">
        <v>8</v>
      </c>
      <c r="D212" s="13">
        <v>48</v>
      </c>
      <c r="E212" s="13">
        <v>10</v>
      </c>
      <c r="F212" s="13">
        <v>13</v>
      </c>
      <c r="G212" s="13">
        <v>23</v>
      </c>
      <c r="H212" s="13">
        <v>28</v>
      </c>
      <c r="I212" s="13">
        <v>5</v>
      </c>
      <c r="J212" s="13">
        <v>17</v>
      </c>
      <c r="K212" s="13">
        <v>1</v>
      </c>
      <c r="L212" s="13">
        <v>1995</v>
      </c>
      <c r="M212" s="13"/>
      <c r="N212" s="13">
        <v>68</v>
      </c>
      <c r="O212" s="13">
        <v>179</v>
      </c>
      <c r="P212" s="13" t="s">
        <v>45</v>
      </c>
      <c r="Q212" s="13" t="s">
        <v>549</v>
      </c>
      <c r="R212" s="13">
        <v>0</v>
      </c>
      <c r="S212" s="13">
        <v>0</v>
      </c>
      <c r="T212" s="30">
        <f t="shared" si="23"/>
        <v>0.21</v>
      </c>
      <c r="U212" s="30">
        <f t="shared" si="24"/>
        <v>0.27</v>
      </c>
      <c r="V212" s="30">
        <f t="shared" si="25"/>
        <v>0.57999999999999996</v>
      </c>
      <c r="W212" s="30">
        <f t="shared" si="26"/>
        <v>0.21</v>
      </c>
      <c r="X212" s="30">
        <f>VLOOKUP(N212,[1]PlayerC!$A$3:$B$30,2,FALSE)</f>
        <v>65</v>
      </c>
      <c r="Y212" s="30">
        <f>VLOOKUP(O212,[1]PlayerC!$C$3:$D$133,2,FALSE)</f>
        <v>55</v>
      </c>
      <c r="Z212" s="30">
        <f>VLOOKUP(R212,[2]PCharts!$R$3:$S$2003,2,FALSE)</f>
        <v>0</v>
      </c>
      <c r="AA212" s="30">
        <f>VLOOKUP(A212,PCharts!$T$3:$U$25,2,FALSE)</f>
        <v>1.05</v>
      </c>
      <c r="AB212" s="30">
        <f>ROUND((PFormulas!$F$2*AF212)+(PFormulas!$F$3*(120-AD212)),0)</f>
        <v>47</v>
      </c>
      <c r="AC212" s="30">
        <f>ROUND((PFormulas!$F$7*AF212)+(PFormulas!$F$9*AB212)+(PFormulas!$F$8*AD212),0)</f>
        <v>40</v>
      </c>
      <c r="AD212" s="30">
        <f>VLOOKUP(V212,PCharts!$I$3:$J$651,2,FALSE)</f>
        <v>83</v>
      </c>
      <c r="AE212" s="30">
        <f>ROUND((PFormulas!$B$29*AK212)+(PFormulas!$B$30*AI212)+(PFormulas!$B$31*AL212)+(PFormulas!$B$32*AF212)+PFormulas!$B$33,0)</f>
        <v>78</v>
      </c>
      <c r="AF212" s="30">
        <f t="shared" si="27"/>
        <v>60</v>
      </c>
      <c r="AG212" s="30">
        <f>ROUND((AK212*PFormulas!$F$40)+(AL212*PFormulas!$F$41)+(AH212*PFormulas!$F$42),0)</f>
        <v>70</v>
      </c>
      <c r="AH212" s="30">
        <f>VLOOKUP(D212,PCharts!$G$3:$H$83,2,FALSE)</f>
        <v>88</v>
      </c>
      <c r="AI212" s="30">
        <f>ROUND((AK212*PFormulas!$F$18)+(AL212*PFormulas!$F$17),0)</f>
        <v>57</v>
      </c>
      <c r="AJ212" s="30">
        <f>IF(C212&gt;7,25,IF(C212=1,IF(ROUND((PFormulas!$F$35*AK212)+(PFormulas!$F$36*AF212),0)&lt;50,50,ROUND((PFormulas!$F$35*AK212)+(PFormulas!$F$36*AF212),0)),ROUND((PFormulas!$F$35*AK212)+(PFormulas!$F$36*AF212),0)))</f>
        <v>25</v>
      </c>
      <c r="AK212" s="30">
        <f>ROUND(IF(C212&gt;7,ROUND(VLOOKUP(U212,PCharts!$K$3:$L$153,2,FALSE)*AA212,0)*PFormulas!$B$8,ROUND(VLOOKUP(U212,PCharts!$K$3:$L$153,2,FALSE)*AA212,0)),0)</f>
        <v>56</v>
      </c>
      <c r="AL212" s="49">
        <f>ROUND(IF(C212&gt;7,ROUND(VLOOKUP(T212,PCharts!$M$3:$N$133,2,FALSE)*AA212,0)*PFormulas!$B$9,ROUND(VLOOKUP(T212,PCharts!$M$3:$N$133,2,FALSE)*AA212,0)),0)</f>
        <v>48</v>
      </c>
      <c r="AM212" s="30">
        <f>ROUND(IF(C212&gt;7,ROUND((PFormulas!$F$30*Z212)+(PFormulas!$F$31*AB212)+(PFormulas!$F$32*AI212),0)*PFormulas!$B$13,ROUND((PFormulas!$F$30*Z212)+(PFormulas!$F$31*AB212)+(PFormulas!$F$32*AI212),0)+PFormulas!$B$14),0)</f>
        <v>55</v>
      </c>
      <c r="AN212" s="30">
        <f>ROUND((PFormulas!$F$46*AL212),0)</f>
        <v>50</v>
      </c>
      <c r="AO212" s="30">
        <f>VLOOKUP(2016-L212,PCharts!$O$3:$P$32,2,FALSE)</f>
        <v>54</v>
      </c>
      <c r="AP212" s="30">
        <f t="shared" si="28"/>
        <v>54</v>
      </c>
      <c r="AQ212" s="30">
        <f t="shared" si="29"/>
        <v>56</v>
      </c>
    </row>
    <row r="213" spans="1:43" x14ac:dyDescent="0.25">
      <c r="A213" s="13" t="s">
        <v>43</v>
      </c>
      <c r="B213" s="13" t="s">
        <v>550</v>
      </c>
      <c r="C213" s="13">
        <v>4</v>
      </c>
      <c r="D213" s="13">
        <v>52</v>
      </c>
      <c r="E213" s="13">
        <v>8</v>
      </c>
      <c r="F213" s="13">
        <v>10</v>
      </c>
      <c r="G213" s="13">
        <v>18</v>
      </c>
      <c r="H213" s="13">
        <v>16</v>
      </c>
      <c r="I213" s="13">
        <v>11</v>
      </c>
      <c r="J213" s="13">
        <v>10</v>
      </c>
      <c r="K213" s="13">
        <v>10</v>
      </c>
      <c r="L213" s="13">
        <v>1994</v>
      </c>
      <c r="M213" s="13"/>
      <c r="N213" s="13">
        <v>74</v>
      </c>
      <c r="O213" s="13">
        <v>190</v>
      </c>
      <c r="P213" s="13" t="s">
        <v>45</v>
      </c>
      <c r="Q213" s="13" t="s">
        <v>551</v>
      </c>
      <c r="R213" s="13">
        <v>0</v>
      </c>
      <c r="S213" s="13">
        <v>0</v>
      </c>
      <c r="T213" s="30">
        <f t="shared" si="23"/>
        <v>0.15</v>
      </c>
      <c r="U213" s="30">
        <f t="shared" si="24"/>
        <v>0.19</v>
      </c>
      <c r="V213" s="30">
        <f t="shared" si="25"/>
        <v>0.31</v>
      </c>
      <c r="W213" s="30">
        <f t="shared" si="26"/>
        <v>0.15</v>
      </c>
      <c r="X213" s="30">
        <f>VLOOKUP(N213,[1]PlayerC!$A$3:$B$30,2,FALSE)</f>
        <v>77</v>
      </c>
      <c r="Y213" s="30">
        <f>VLOOKUP(O213,[1]PlayerC!$C$3:$D$133,2,FALSE)</f>
        <v>64</v>
      </c>
      <c r="Z213" s="30">
        <f>VLOOKUP(R213,[2]PCharts!$R$3:$S$2003,2,FALSE)</f>
        <v>0</v>
      </c>
      <c r="AA213" s="30">
        <f>VLOOKUP(A213,PCharts!$T$3:$U$25,2,FALSE)</f>
        <v>1.05</v>
      </c>
      <c r="AB213" s="30">
        <f>ROUND((PFormulas!$F$2*AF213)+(PFormulas!$F$3*(120-AD213)),0)</f>
        <v>52</v>
      </c>
      <c r="AC213" s="30">
        <f>ROUND((PFormulas!$F$7*AF213)+(PFormulas!$F$9*AB213)+(PFormulas!$F$8*AD213),0)</f>
        <v>47</v>
      </c>
      <c r="AD213" s="30">
        <f>VLOOKUP(V213,PCharts!$I$3:$J$651,2,FALSE)</f>
        <v>90</v>
      </c>
      <c r="AE213" s="30">
        <f>ROUND((PFormulas!$B$29*AK213)+(PFormulas!$B$30*AI213)+(PFormulas!$B$31*AL213)+(PFormulas!$B$32*AF213)+PFormulas!$B$33,0)</f>
        <v>75</v>
      </c>
      <c r="AF213" s="30">
        <f t="shared" si="27"/>
        <v>71</v>
      </c>
      <c r="AG213" s="30">
        <f>ROUND((AK213*PFormulas!$F$40)+(AL213*PFormulas!$F$41)+(AH213*PFormulas!$F$42),0)</f>
        <v>71</v>
      </c>
      <c r="AH213" s="30">
        <f>VLOOKUP(D213,PCharts!$G$3:$H$83,2,FALSE)</f>
        <v>92</v>
      </c>
      <c r="AI213" s="30">
        <f>ROUND((AK213*PFormulas!$F$18)+(AL213*PFormulas!$F$17),0)</f>
        <v>56</v>
      </c>
      <c r="AJ213" s="30">
        <f>IF(C213&gt;7,25,IF(C213=1,IF(ROUND((PFormulas!$F$35*AK213)+(PFormulas!$F$36*AF213),0)&lt;50,50,ROUND((PFormulas!$F$35*AK213)+(PFormulas!$F$36*AF213),0)),ROUND((PFormulas!$F$35*AK213)+(PFormulas!$F$36*AF213),0)))</f>
        <v>58</v>
      </c>
      <c r="AK213" s="30">
        <f>ROUND(IF(C213&gt;7,ROUND(VLOOKUP(U213,PCharts!$K$3:$L$153,2,FALSE)*AA213,0)*PFormulas!$B$8,ROUND(VLOOKUP(U213,PCharts!$K$3:$L$153,2,FALSE)*AA213,0)),0)</f>
        <v>53</v>
      </c>
      <c r="AL213" s="30">
        <f>ROUND(IF(C213&gt;7,ROUND(VLOOKUP(T213,PCharts!$M$3:$N$133,2,FALSE)*AA213,0)*PFormulas!$B$9,ROUND(VLOOKUP(T213,PCharts!$M$3:$N$133,2,FALSE)*AA213,0)),0)</f>
        <v>48</v>
      </c>
      <c r="AM213" s="30">
        <f>ROUND(IF(C213&gt;7,ROUND((PFormulas!$F$30*Z213)+(PFormulas!$F$31*AB213)+(PFormulas!$F$32*AI213),0)*PFormulas!$B$13,ROUND((PFormulas!$F$30*Z213)+(PFormulas!$F$31*AB213)+(PFormulas!$F$32*AI213),0)+PFormulas!$B$14),0)</f>
        <v>49</v>
      </c>
      <c r="AN213" s="30">
        <f>ROUND((PFormulas!$F$46*AL213),0)</f>
        <v>50</v>
      </c>
      <c r="AO213" s="30">
        <f>VLOOKUP(2016-L213,PCharts!$O$3:$P$32,2,FALSE)</f>
        <v>58</v>
      </c>
      <c r="AP213" s="30">
        <f t="shared" si="28"/>
        <v>58</v>
      </c>
      <c r="AQ213" s="30">
        <f t="shared" si="29"/>
        <v>54</v>
      </c>
    </row>
    <row r="214" spans="1:43" x14ac:dyDescent="0.25">
      <c r="A214" s="13" t="s">
        <v>47</v>
      </c>
      <c r="B214" s="13" t="s">
        <v>552</v>
      </c>
      <c r="C214" s="13">
        <v>6</v>
      </c>
      <c r="D214" s="13">
        <v>55</v>
      </c>
      <c r="E214" s="13">
        <v>8</v>
      </c>
      <c r="F214" s="13">
        <v>9</v>
      </c>
      <c r="G214" s="13">
        <v>17</v>
      </c>
      <c r="H214" s="13">
        <v>4</v>
      </c>
      <c r="I214" s="13">
        <v>3</v>
      </c>
      <c r="J214" s="13">
        <v>10</v>
      </c>
      <c r="K214" s="13">
        <v>1</v>
      </c>
      <c r="L214" s="13">
        <v>1993</v>
      </c>
      <c r="M214" s="13"/>
      <c r="N214" s="13">
        <v>70</v>
      </c>
      <c r="O214" s="13">
        <v>176</v>
      </c>
      <c r="P214" s="13" t="s">
        <v>49</v>
      </c>
      <c r="Q214" s="13" t="s">
        <v>553</v>
      </c>
      <c r="R214" s="13">
        <v>0</v>
      </c>
      <c r="S214" s="13">
        <v>0</v>
      </c>
      <c r="T214" s="30">
        <f t="shared" si="23"/>
        <v>0.15</v>
      </c>
      <c r="U214" s="30">
        <f t="shared" si="24"/>
        <v>0.16</v>
      </c>
      <c r="V214" s="30">
        <f t="shared" si="25"/>
        <v>7.0000000000000007E-2</v>
      </c>
      <c r="W214" s="30">
        <f t="shared" si="26"/>
        <v>0.15</v>
      </c>
      <c r="X214" s="30">
        <f>VLOOKUP(N214,[1]PlayerC!$A$3:$B$30,2,FALSE)</f>
        <v>69</v>
      </c>
      <c r="Y214" s="30">
        <f>VLOOKUP(O214,[1]PlayerC!$C$3:$D$133,2,FALSE)</f>
        <v>55</v>
      </c>
      <c r="Z214" s="30">
        <f>VLOOKUP(R214,[2]PCharts!$R$3:$S$2003,2,FALSE)</f>
        <v>0</v>
      </c>
      <c r="AA214" s="30">
        <f>VLOOKUP(A214,PCharts!$T$3:$U$25,2,FALSE)</f>
        <v>1.07</v>
      </c>
      <c r="AB214" s="30">
        <f>ROUND((PFormulas!$F$2*AF214)+(PFormulas!$F$3*(120-AD214)),0)</f>
        <v>44</v>
      </c>
      <c r="AC214" s="30">
        <f>ROUND((PFormulas!$F$7*AF214)+(PFormulas!$F$9*AB214)+(PFormulas!$F$8*AD214),0)</f>
        <v>37</v>
      </c>
      <c r="AD214" s="30">
        <f>VLOOKUP(V214,PCharts!$I$3:$J$651,2,FALSE)</f>
        <v>97</v>
      </c>
      <c r="AE214" s="30">
        <f>ROUND((PFormulas!$B$29*AK214)+(PFormulas!$B$30*AI214)+(PFormulas!$B$31*AL214)+(PFormulas!$B$32*AF214)+PFormulas!$B$33,0)</f>
        <v>78</v>
      </c>
      <c r="AF214" s="30">
        <f t="shared" si="27"/>
        <v>62</v>
      </c>
      <c r="AG214" s="30">
        <f>ROUND((AK214*PFormulas!$F$40)+(AL214*PFormulas!$F$41)+(AH214*PFormulas!$F$42),0)</f>
        <v>73</v>
      </c>
      <c r="AH214" s="30">
        <f>VLOOKUP(D214,PCharts!$G$3:$H$83,2,FALSE)</f>
        <v>95</v>
      </c>
      <c r="AI214" s="30">
        <f>ROUND((AK214*PFormulas!$F$18)+(AL214*PFormulas!$F$17),0)</f>
        <v>57</v>
      </c>
      <c r="AJ214" s="30">
        <f>IF(C214&gt;7,25,IF(C214=1,IF(ROUND((PFormulas!$F$35*AK214)+(PFormulas!$F$36*AF214),0)&lt;50,50,ROUND((PFormulas!$F$35*AK214)+(PFormulas!$F$36*AF214),0)),ROUND((PFormulas!$F$35*AK214)+(PFormulas!$F$36*AF214),0)))</f>
        <v>56</v>
      </c>
      <c r="AK214" s="30">
        <f>ROUND(IF(C214&gt;7,ROUND(VLOOKUP(U214,PCharts!$K$3:$L$153,2,FALSE)*AA214,0)*PFormulas!$B$8,ROUND(VLOOKUP(U214,PCharts!$K$3:$L$153,2,FALSE)*AA214,0)),0)</f>
        <v>54</v>
      </c>
      <c r="AL214" s="30">
        <f>ROUND(IF(C214&gt;7,ROUND(VLOOKUP(T214,PCharts!$M$3:$N$133,2,FALSE)*AA214,0)*PFormulas!$B$9,ROUND(VLOOKUP(T214,PCharts!$M$3:$N$133,2,FALSE)*AA214,0)),0)</f>
        <v>49</v>
      </c>
      <c r="AM214" s="30">
        <f>ROUND(IF(C214&gt;7,ROUND((PFormulas!$F$30*Z214)+(PFormulas!$F$31*AB214)+(PFormulas!$F$32*AI214),0)*PFormulas!$B$13,ROUND((PFormulas!$F$30*Z214)+(PFormulas!$F$31*AB214)+(PFormulas!$F$32*AI214),0)+PFormulas!$B$14),0)</f>
        <v>45</v>
      </c>
      <c r="AN214" s="30">
        <f>ROUND((PFormulas!$F$46*AL214),0)</f>
        <v>51</v>
      </c>
      <c r="AO214" s="30">
        <f>VLOOKUP(2016-L214,PCharts!$O$3:$P$32,2,FALSE)</f>
        <v>60</v>
      </c>
      <c r="AP214" s="30">
        <f t="shared" si="28"/>
        <v>60</v>
      </c>
      <c r="AQ214" s="30">
        <f t="shared" si="29"/>
        <v>53</v>
      </c>
    </row>
    <row r="215" spans="1:43" x14ac:dyDescent="0.25">
      <c r="A215" s="48" t="s">
        <v>139</v>
      </c>
      <c r="B215" s="13" t="s">
        <v>554</v>
      </c>
      <c r="C215" s="13">
        <v>4</v>
      </c>
      <c r="D215" s="13">
        <v>37</v>
      </c>
      <c r="E215" s="48">
        <f>ROUND(G215*0.33,0)</f>
        <v>13</v>
      </c>
      <c r="F215" s="48">
        <f>G215-E215</f>
        <v>25</v>
      </c>
      <c r="G215" s="13">
        <v>38</v>
      </c>
      <c r="H215" s="48">
        <v>20</v>
      </c>
      <c r="I215" s="13"/>
      <c r="J215" s="13"/>
      <c r="K215" s="13"/>
      <c r="L215" s="13">
        <v>1995</v>
      </c>
      <c r="M215" s="13">
        <v>7.5</v>
      </c>
      <c r="N215" s="13">
        <v>74</v>
      </c>
      <c r="O215" s="13">
        <v>216</v>
      </c>
      <c r="P215" s="13" t="s">
        <v>555</v>
      </c>
      <c r="Q215" s="13" t="s">
        <v>556</v>
      </c>
      <c r="R215" s="13">
        <v>0</v>
      </c>
      <c r="S215" s="13">
        <v>0</v>
      </c>
      <c r="T215" s="30">
        <f t="shared" si="23"/>
        <v>0.35</v>
      </c>
      <c r="U215" s="30">
        <f t="shared" si="24"/>
        <v>0.68</v>
      </c>
      <c r="V215" s="30">
        <f t="shared" si="25"/>
        <v>0.54</v>
      </c>
      <c r="W215" s="30">
        <f t="shared" si="26"/>
        <v>0.35</v>
      </c>
      <c r="X215" s="30">
        <f>VLOOKUP(N215,[1]PlayerC!$A$3:$B$30,2,FALSE)</f>
        <v>77</v>
      </c>
      <c r="Y215" s="30">
        <f>VLOOKUP(O215,[1]PlayerC!$C$3:$D$133,2,FALSE)</f>
        <v>79</v>
      </c>
      <c r="Z215" s="30">
        <f>VLOOKUP(R215,[2]PCharts!$R$3:$S$2003,2,FALSE)</f>
        <v>0</v>
      </c>
      <c r="AA215" s="30">
        <f>VLOOKUP(A215,PCharts!$T$3:$U$25,2,FALSE)</f>
        <v>0.87</v>
      </c>
      <c r="AB215" s="30">
        <f>ROUND((PFormulas!$F$2*AF215)+(PFormulas!$F$3*(120-AD215)),0)</f>
        <v>58</v>
      </c>
      <c r="AC215" s="30">
        <f>ROUND((PFormulas!$F$7*AF215)+(PFormulas!$F$9*AB215)+(PFormulas!$F$8*AD215),0)</f>
        <v>55</v>
      </c>
      <c r="AD215" s="30">
        <f>VLOOKUP(V215,PCharts!$I$3:$J$651,2,FALSE)</f>
        <v>84</v>
      </c>
      <c r="AE215" s="30">
        <f>ROUND((PFormulas!$B$29*AK215)+(PFormulas!$B$30*AI215)+(PFormulas!$B$31*AL215)+(PFormulas!$B$32*AF215)+PFormulas!$B$33,0)</f>
        <v>74</v>
      </c>
      <c r="AF215" s="30">
        <f t="shared" si="27"/>
        <v>78</v>
      </c>
      <c r="AG215" s="30">
        <f>ROUND((AK215*PFormulas!$F$40)+(AL215*PFormulas!$F$41)+(AH215*PFormulas!$F$42),0)</f>
        <v>66</v>
      </c>
      <c r="AH215" s="30">
        <f>VLOOKUP(D215,PCharts!$G$3:$H$83,2,FALSE)</f>
        <v>77</v>
      </c>
      <c r="AI215" s="30">
        <f>ROUND((AK215*PFormulas!$F$18)+(AL215*PFormulas!$F$17),0)</f>
        <v>59</v>
      </c>
      <c r="AJ215" s="30">
        <f>IF(C215&gt;7,25,IF(C215=1,IF(ROUND((PFormulas!$F$35*AK215)+(PFormulas!$F$36*AF215),0)&lt;50,50,ROUND((PFormulas!$F$35*AK215)+(PFormulas!$F$36*AF215),0)),ROUND((PFormulas!$F$35*AK215)+(PFormulas!$F$36*AF215),0)))</f>
        <v>63</v>
      </c>
      <c r="AK215" s="30">
        <f>ROUND(IF(C215&gt;7,ROUND(VLOOKUP(U215,PCharts!$K$3:$L$153,2,FALSE)*AA215,0)*PFormulas!$B$8,ROUND(VLOOKUP(U215,PCharts!$K$3:$L$153,2,FALSE)*AA215,0)),0)</f>
        <v>58</v>
      </c>
      <c r="AL215" s="30">
        <f>ROUND(IF(C215&gt;7,ROUND(VLOOKUP(T215,PCharts!$M$3:$N$133,2,FALSE)*AA215,0)*PFormulas!$B$9,ROUND(VLOOKUP(T215,PCharts!$M$3:$N$133,2,FALSE)*AA215,0)),0)</f>
        <v>50</v>
      </c>
      <c r="AM215" s="30">
        <f>ROUND(IF(C215&gt;7,ROUND((PFormulas!$F$30*Z215)+(PFormulas!$F$31*AB215)+(PFormulas!$F$32*AI215),0)*PFormulas!$B$13,ROUND((PFormulas!$F$30*Z215)+(PFormulas!$F$31*AB215)+(PFormulas!$F$32*AI215),0)+PFormulas!$B$14),0)</f>
        <v>54</v>
      </c>
      <c r="AN215" s="30">
        <f>ROUND((PFormulas!$F$46*AL215),0)</f>
        <v>53</v>
      </c>
      <c r="AO215" s="30">
        <f>VLOOKUP(2016-L215,PCharts!$O$3:$P$32,2,FALSE)</f>
        <v>54</v>
      </c>
      <c r="AP215" s="30">
        <f t="shared" si="28"/>
        <v>54</v>
      </c>
      <c r="AQ215" s="30">
        <f t="shared" si="29"/>
        <v>58</v>
      </c>
    </row>
    <row r="216" spans="1:43" x14ac:dyDescent="0.25">
      <c r="A216" s="13" t="s">
        <v>51</v>
      </c>
      <c r="B216" s="13" t="s">
        <v>331</v>
      </c>
      <c r="C216" s="13">
        <v>6</v>
      </c>
      <c r="D216" s="13">
        <v>59</v>
      </c>
      <c r="E216" s="48">
        <f>ROUND(G216*0.33,0)</f>
        <v>18</v>
      </c>
      <c r="F216" s="48">
        <f>G216-E216</f>
        <v>37</v>
      </c>
      <c r="G216" s="13">
        <v>55</v>
      </c>
      <c r="H216" s="48">
        <v>20</v>
      </c>
      <c r="I216" s="13"/>
      <c r="J216" s="13"/>
      <c r="K216" s="13"/>
      <c r="L216" s="13">
        <v>1996</v>
      </c>
      <c r="M216" s="13">
        <v>7</v>
      </c>
      <c r="N216" s="13">
        <v>75</v>
      </c>
      <c r="O216" s="13">
        <v>201</v>
      </c>
      <c r="P216" s="13" t="s">
        <v>557</v>
      </c>
      <c r="Q216" s="13" t="s">
        <v>332</v>
      </c>
      <c r="R216" s="13">
        <v>0</v>
      </c>
      <c r="S216" s="13">
        <v>0</v>
      </c>
      <c r="T216" s="30">
        <f t="shared" si="23"/>
        <v>0.31</v>
      </c>
      <c r="U216" s="30">
        <f t="shared" si="24"/>
        <v>0.63</v>
      </c>
      <c r="V216" s="30">
        <f t="shared" si="25"/>
        <v>0.34</v>
      </c>
      <c r="W216" s="30">
        <f t="shared" si="26"/>
        <v>0.31</v>
      </c>
      <c r="X216" s="30">
        <f>VLOOKUP(N216,[1]PlayerC!$A$3:$B$30,2,FALSE)</f>
        <v>79</v>
      </c>
      <c r="Y216" s="30">
        <f>VLOOKUP(O216,[1]PlayerC!$C$3:$D$133,2,FALSE)</f>
        <v>70</v>
      </c>
      <c r="Z216" s="30">
        <f>VLOOKUP(R216,[2]PCharts!$R$3:$S$2003,2,FALSE)</f>
        <v>0</v>
      </c>
      <c r="AA216" s="30">
        <f>VLOOKUP(A216,PCharts!$T$3:$U$25,2,FALSE)</f>
        <v>0.9</v>
      </c>
      <c r="AB216" s="30">
        <f>ROUND((PFormulas!$F$2*AF216)+(PFormulas!$F$3*(120-AD216)),0)</f>
        <v>54</v>
      </c>
      <c r="AC216" s="30">
        <f>ROUND((PFormulas!$F$7*AF216)+(PFormulas!$F$9*AB216)+(PFormulas!$F$8*AD216),0)</f>
        <v>51</v>
      </c>
      <c r="AD216" s="30">
        <f>VLOOKUP(V216,PCharts!$I$3:$J$651,2,FALSE)</f>
        <v>89</v>
      </c>
      <c r="AE216" s="30">
        <f>ROUND((PFormulas!$B$29*AK216)+(PFormulas!$B$30*AI216)+(PFormulas!$B$31*AL216)+(PFormulas!$B$32*AF216)+PFormulas!$B$33,0)</f>
        <v>75</v>
      </c>
      <c r="AF216" s="30">
        <f t="shared" si="27"/>
        <v>75</v>
      </c>
      <c r="AG216" s="30">
        <f>ROUND((AK216*PFormulas!$F$40)+(AL216*PFormulas!$F$41)+(AH216*PFormulas!$F$42),0)</f>
        <v>74</v>
      </c>
      <c r="AH216" s="30">
        <f>VLOOKUP(D216,PCharts!$G$3:$H$83,2,FALSE)</f>
        <v>95</v>
      </c>
      <c r="AI216" s="30">
        <f>ROUND((AK216*PFormulas!$F$18)+(AL216*PFormulas!$F$17),0)</f>
        <v>58</v>
      </c>
      <c r="AJ216" s="30">
        <f>IF(C216&gt;7,25,IF(C216=1,IF(ROUND((PFormulas!$F$35*AK216)+(PFormulas!$F$36*AF216),0)&lt;50,50,ROUND((PFormulas!$F$35*AK216)+(PFormulas!$F$36*AF216),0)),ROUND((PFormulas!$F$35*AK216)+(PFormulas!$F$36*AF216),0)))</f>
        <v>62</v>
      </c>
      <c r="AK216" s="30">
        <f>ROUND(IF(C216&gt;7,ROUND(VLOOKUP(U216,PCharts!$K$3:$L$153,2,FALSE)*AA216,0)*PFormulas!$B$8,ROUND(VLOOKUP(U216,PCharts!$K$3:$L$153,2,FALSE)*AA216,0)),0)</f>
        <v>57</v>
      </c>
      <c r="AL216" s="30">
        <f>ROUND(IF(C216&gt;7,ROUND(VLOOKUP(T216,PCharts!$M$3:$N$133,2,FALSE)*AA216,0)*PFormulas!$B$9,ROUND(VLOOKUP(T216,PCharts!$M$3:$N$133,2,FALSE)*AA216,0)),0)</f>
        <v>49</v>
      </c>
      <c r="AM216" s="30">
        <f>ROUND(IF(C216&gt;7,ROUND((PFormulas!$F$30*Z216)+(PFormulas!$F$31*AB216)+(PFormulas!$F$32*AI216),0)*PFormulas!$B$13,ROUND((PFormulas!$F$30*Z216)+(PFormulas!$F$31*AB216)+(PFormulas!$F$32*AI216),0)+PFormulas!$B$14),0)</f>
        <v>51</v>
      </c>
      <c r="AN216" s="30">
        <f>ROUND((PFormulas!$F$46*AL216),0)</f>
        <v>51</v>
      </c>
      <c r="AO216" s="30">
        <f>VLOOKUP(2016-L216,PCharts!$O$3:$P$32,2,FALSE)</f>
        <v>50</v>
      </c>
      <c r="AP216" s="30">
        <f t="shared" si="28"/>
        <v>50</v>
      </c>
      <c r="AQ216" s="30">
        <f t="shared" si="29"/>
        <v>57</v>
      </c>
    </row>
    <row r="217" spans="1:43" x14ac:dyDescent="0.25">
      <c r="A217" s="13" t="s">
        <v>51</v>
      </c>
      <c r="B217" s="13" t="s">
        <v>558</v>
      </c>
      <c r="C217" s="13">
        <v>2</v>
      </c>
      <c r="D217" s="13">
        <v>52</v>
      </c>
      <c r="E217" s="48">
        <f>ROUND(G217*0.33,0)</f>
        <v>16</v>
      </c>
      <c r="F217" s="48">
        <f>G217-E217</f>
        <v>32</v>
      </c>
      <c r="G217" s="13">
        <v>48</v>
      </c>
      <c r="H217" s="48">
        <v>20</v>
      </c>
      <c r="I217" s="13"/>
      <c r="J217" s="13"/>
      <c r="K217" s="13"/>
      <c r="L217" s="13">
        <v>1995</v>
      </c>
      <c r="M217" s="13">
        <v>6.5</v>
      </c>
      <c r="N217" s="13">
        <v>74</v>
      </c>
      <c r="O217" s="13">
        <v>192</v>
      </c>
      <c r="P217" s="13" t="s">
        <v>559</v>
      </c>
      <c r="Q217" s="13" t="s">
        <v>560</v>
      </c>
      <c r="R217" s="13">
        <v>0</v>
      </c>
      <c r="S217" s="13">
        <v>0</v>
      </c>
      <c r="T217" s="30">
        <f t="shared" si="23"/>
        <v>0.31</v>
      </c>
      <c r="U217" s="30">
        <f t="shared" si="24"/>
        <v>0.62</v>
      </c>
      <c r="V217" s="30">
        <f t="shared" si="25"/>
        <v>0.38</v>
      </c>
      <c r="W217" s="30">
        <f t="shared" si="26"/>
        <v>0.31</v>
      </c>
      <c r="X217" s="30">
        <f>VLOOKUP(N217,[1]PlayerC!$A$3:$B$30,2,FALSE)</f>
        <v>77</v>
      </c>
      <c r="Y217" s="30">
        <f>VLOOKUP(O217,[1]PlayerC!$C$3:$D$133,2,FALSE)</f>
        <v>64</v>
      </c>
      <c r="Z217" s="30">
        <f>VLOOKUP(R217,[2]PCharts!$R$3:$S$2003,2,FALSE)</f>
        <v>0</v>
      </c>
      <c r="AA217" s="30">
        <f>VLOOKUP(A217,PCharts!$T$3:$U$25,2,FALSE)</f>
        <v>0.9</v>
      </c>
      <c r="AB217" s="30">
        <f>ROUND((PFormulas!$F$2*AF217)+(PFormulas!$F$3*(120-AD217)),0)</f>
        <v>52</v>
      </c>
      <c r="AC217" s="30">
        <f>ROUND((PFormulas!$F$7*AF217)+(PFormulas!$F$9*AB217)+(PFormulas!$F$8*AD217),0)</f>
        <v>48</v>
      </c>
      <c r="AD217" s="30">
        <f>VLOOKUP(V217,PCharts!$I$3:$J$651,2,FALSE)</f>
        <v>88</v>
      </c>
      <c r="AE217" s="30">
        <f>ROUND((PFormulas!$B$29*AK217)+(PFormulas!$B$30*AI217)+(PFormulas!$B$31*AL217)+(PFormulas!$B$32*AF217)+PFormulas!$B$33,0)</f>
        <v>76</v>
      </c>
      <c r="AF217" s="30">
        <f t="shared" si="27"/>
        <v>71</v>
      </c>
      <c r="AG217" s="30">
        <f>ROUND((AK217*PFormulas!$F$40)+(AL217*PFormulas!$F$41)+(AH217*PFormulas!$F$42),0)</f>
        <v>73</v>
      </c>
      <c r="AH217" s="30">
        <f>VLOOKUP(D217,PCharts!$G$3:$H$83,2,FALSE)</f>
        <v>92</v>
      </c>
      <c r="AI217" s="30">
        <f>ROUND((AK217*PFormulas!$F$18)+(AL217*PFormulas!$F$17),0)</f>
        <v>58</v>
      </c>
      <c r="AJ217" s="30">
        <f>IF(C217&gt;7,25,IF(C217=1,IF(ROUND((PFormulas!$F$35*AK217)+(PFormulas!$F$36*AF217),0)&lt;50,50,ROUND((PFormulas!$F$35*AK217)+(PFormulas!$F$36*AF217),0)),ROUND((PFormulas!$F$35*AK217)+(PFormulas!$F$36*AF217),0)))</f>
        <v>61</v>
      </c>
      <c r="AK217" s="30">
        <f>ROUND(IF(C217&gt;7,ROUND(VLOOKUP(U217,PCharts!$K$3:$L$153,2,FALSE)*AA217,0)*PFormulas!$B$8,ROUND(VLOOKUP(U217,PCharts!$K$3:$L$153,2,FALSE)*AA217,0)),0)</f>
        <v>57</v>
      </c>
      <c r="AL217" s="30">
        <f>ROUND(IF(C217&gt;7,ROUND(VLOOKUP(T217,PCharts!$M$3:$N$133,2,FALSE)*AA217,0)*PFormulas!$B$9,ROUND(VLOOKUP(T217,PCharts!$M$3:$N$133,2,FALSE)*AA217,0)),0)</f>
        <v>49</v>
      </c>
      <c r="AM217" s="30">
        <f>ROUND(IF(C217&gt;7,ROUND((PFormulas!$F$30*Z217)+(PFormulas!$F$31*AB217)+(PFormulas!$F$32*AI217),0)*PFormulas!$B$13,ROUND((PFormulas!$F$30*Z217)+(PFormulas!$F$31*AB217)+(PFormulas!$F$32*AI217),0)+PFormulas!$B$14),0)</f>
        <v>50</v>
      </c>
      <c r="AN217" s="30">
        <f>ROUND((PFormulas!$F$46*AL217),0)</f>
        <v>51</v>
      </c>
      <c r="AO217" s="30">
        <f>VLOOKUP(2016-L217,PCharts!$O$3:$P$32,2,FALSE)</f>
        <v>54</v>
      </c>
      <c r="AP217" s="30">
        <f t="shared" si="28"/>
        <v>54</v>
      </c>
      <c r="AQ217" s="30">
        <f t="shared" si="29"/>
        <v>56</v>
      </c>
    </row>
    <row r="218" spans="1:43" x14ac:dyDescent="0.25">
      <c r="A218" s="13" t="s">
        <v>74</v>
      </c>
      <c r="B218" s="13" t="s">
        <v>75</v>
      </c>
      <c r="C218" s="13">
        <v>2</v>
      </c>
      <c r="D218" s="13">
        <v>48</v>
      </c>
      <c r="E218" s="48">
        <f>ROUND(G218*0.33,0)</f>
        <v>13</v>
      </c>
      <c r="F218" s="48">
        <f>G218-E218</f>
        <v>27</v>
      </c>
      <c r="G218" s="13">
        <v>40</v>
      </c>
      <c r="H218" s="48">
        <v>20</v>
      </c>
      <c r="I218" s="13"/>
      <c r="J218" s="13"/>
      <c r="K218" s="13"/>
      <c r="L218" s="13">
        <v>1995</v>
      </c>
      <c r="M218" s="13">
        <v>5.5</v>
      </c>
      <c r="N218" s="13">
        <v>74</v>
      </c>
      <c r="O218" s="13">
        <v>179</v>
      </c>
      <c r="P218" s="13" t="s">
        <v>561</v>
      </c>
      <c r="Q218" s="13" t="s">
        <v>77</v>
      </c>
      <c r="R218" s="13">
        <v>0</v>
      </c>
      <c r="S218" s="13">
        <v>0</v>
      </c>
      <c r="T218" s="30">
        <f t="shared" si="23"/>
        <v>0.27</v>
      </c>
      <c r="U218" s="30">
        <f t="shared" si="24"/>
        <v>0.56000000000000005</v>
      </c>
      <c r="V218" s="30">
        <f t="shared" si="25"/>
        <v>0.42</v>
      </c>
      <c r="W218" s="30">
        <f t="shared" si="26"/>
        <v>0.27</v>
      </c>
      <c r="X218" s="30">
        <f>VLOOKUP(N218,[1]PlayerC!$A$3:$B$30,2,FALSE)</f>
        <v>77</v>
      </c>
      <c r="Y218" s="30">
        <f>VLOOKUP(O218,[1]PlayerC!$C$3:$D$133,2,FALSE)</f>
        <v>55</v>
      </c>
      <c r="Z218" s="30">
        <f>VLOOKUP(R218,[2]PCharts!$R$3:$S$2003,2,FALSE)</f>
        <v>0</v>
      </c>
      <c r="AA218" s="30">
        <f>VLOOKUP(A218,PCharts!$T$3:$U$25,2,FALSE)</f>
        <v>0.95</v>
      </c>
      <c r="AB218" s="30">
        <f>ROUND((PFormulas!$F$2*AF218)+(PFormulas!$F$3*(120-AD218)),0)</f>
        <v>50</v>
      </c>
      <c r="AC218" s="30">
        <f>ROUND((PFormulas!$F$7*AF218)+(PFormulas!$F$9*AB218)+(PFormulas!$F$8*AD218),0)</f>
        <v>44</v>
      </c>
      <c r="AD218" s="30">
        <f>VLOOKUP(V218,PCharts!$I$3:$J$651,2,FALSE)</f>
        <v>87</v>
      </c>
      <c r="AE218" s="30">
        <f>ROUND((PFormulas!$B$29*AK218)+(PFormulas!$B$30*AI218)+(PFormulas!$B$31*AL218)+(PFormulas!$B$32*AF218)+PFormulas!$B$33,0)</f>
        <v>77</v>
      </c>
      <c r="AF218" s="30">
        <f t="shared" si="27"/>
        <v>66</v>
      </c>
      <c r="AG218" s="30">
        <f>ROUND((AK218*PFormulas!$F$40)+(AL218*PFormulas!$F$41)+(AH218*PFormulas!$F$42),0)</f>
        <v>71</v>
      </c>
      <c r="AH218" s="30">
        <f>VLOOKUP(D218,PCharts!$G$3:$H$83,2,FALSE)</f>
        <v>88</v>
      </c>
      <c r="AI218" s="30">
        <f>ROUND((AK218*PFormulas!$F$18)+(AL218*PFormulas!$F$17),0)</f>
        <v>59</v>
      </c>
      <c r="AJ218" s="30">
        <f>IF(C218&gt;7,25,IF(C218=1,IF(ROUND((PFormulas!$F$35*AK218)+(PFormulas!$F$36*AF218),0)&lt;50,50,ROUND((PFormulas!$F$35*AK218)+(PFormulas!$F$36*AF218),0)),ROUND((PFormulas!$F$35*AK218)+(PFormulas!$F$36*AF218),0)))</f>
        <v>61</v>
      </c>
      <c r="AK218" s="30">
        <f>ROUND(IF(C218&gt;7,ROUND(VLOOKUP(U218,PCharts!$K$3:$L$153,2,FALSE)*AA218,0)*PFormulas!$B$8,ROUND(VLOOKUP(U218,PCharts!$K$3:$L$153,2,FALSE)*AA218,0)),0)</f>
        <v>59</v>
      </c>
      <c r="AL218" s="30">
        <f>ROUND(IF(C218&gt;7,ROUND(VLOOKUP(T218,PCharts!$M$3:$N$133,2,FALSE)*AA218,0)*PFormulas!$B$9,ROUND(VLOOKUP(T218,PCharts!$M$3:$N$133,2,FALSE)*AA218,0)),0)</f>
        <v>48</v>
      </c>
      <c r="AM218" s="30">
        <f>ROUND(IF(C218&gt;7,ROUND((PFormulas!$F$30*Z218)+(PFormulas!$F$31*AB218)+(PFormulas!$F$32*AI218),0)*PFormulas!$B$13,ROUND((PFormulas!$F$30*Z218)+(PFormulas!$F$31*AB218)+(PFormulas!$F$32*AI218),0)+PFormulas!$B$14),0)</f>
        <v>49</v>
      </c>
      <c r="AN218" s="30">
        <f>ROUND((PFormulas!$F$46*AL218),0)</f>
        <v>50</v>
      </c>
      <c r="AO218" s="30">
        <f>VLOOKUP(2016-L218,PCharts!$O$3:$P$32,2,FALSE)</f>
        <v>54</v>
      </c>
      <c r="AP218" s="30">
        <f t="shared" si="28"/>
        <v>54</v>
      </c>
      <c r="AQ218" s="30">
        <f t="shared" si="29"/>
        <v>56</v>
      </c>
    </row>
    <row r="219" spans="1:43" x14ac:dyDescent="0.25">
      <c r="A219" s="13" t="s">
        <v>95</v>
      </c>
      <c r="B219" s="13" t="s">
        <v>562</v>
      </c>
      <c r="C219" s="13">
        <v>8</v>
      </c>
      <c r="D219" s="13">
        <v>10</v>
      </c>
      <c r="E219" s="13">
        <v>1</v>
      </c>
      <c r="F219" s="13">
        <v>0</v>
      </c>
      <c r="G219" s="13">
        <v>1</v>
      </c>
      <c r="H219" s="13">
        <v>0</v>
      </c>
      <c r="I219" s="13">
        <v>-1</v>
      </c>
      <c r="J219" s="13">
        <v>2</v>
      </c>
      <c r="K219" s="13">
        <v>12</v>
      </c>
      <c r="L219" s="13">
        <v>1995</v>
      </c>
      <c r="M219" s="13"/>
      <c r="N219" s="13">
        <v>70</v>
      </c>
      <c r="O219" s="13">
        <v>179</v>
      </c>
      <c r="P219" s="13" t="s">
        <v>97</v>
      </c>
      <c r="Q219" s="13" t="s">
        <v>563</v>
      </c>
      <c r="R219" s="13">
        <v>0</v>
      </c>
      <c r="S219" s="13">
        <v>0</v>
      </c>
      <c r="T219" s="30">
        <f t="shared" si="23"/>
        <v>0.1</v>
      </c>
      <c r="U219" s="30">
        <f t="shared" si="24"/>
        <v>0</v>
      </c>
      <c r="V219" s="30">
        <f t="shared" si="25"/>
        <v>0</v>
      </c>
      <c r="W219" s="30">
        <f t="shared" si="26"/>
        <v>0.1</v>
      </c>
      <c r="X219" s="30">
        <f>VLOOKUP(N219,[1]PlayerC!$A$3:$B$30,2,FALSE)</f>
        <v>69</v>
      </c>
      <c r="Y219" s="30">
        <f>VLOOKUP(O219,[1]PlayerC!$C$3:$D$133,2,FALSE)</f>
        <v>55</v>
      </c>
      <c r="Z219" s="30">
        <f>VLOOKUP(R219,[2]PCharts!$R$3:$S$2003,2,FALSE)</f>
        <v>0</v>
      </c>
      <c r="AA219" s="30">
        <f>VLOOKUP(A219,PCharts!$T$3:$U$25,2,FALSE)</f>
        <v>1.06</v>
      </c>
      <c r="AB219" s="30">
        <f>ROUND((PFormulas!$F$2*AF219)+(PFormulas!$F$3*(120-AD219)),0)</f>
        <v>44</v>
      </c>
      <c r="AC219" s="30">
        <f>ROUND((PFormulas!$F$7*AF219)+(PFormulas!$F$9*AB219)+(PFormulas!$F$8*AD219),0)</f>
        <v>37</v>
      </c>
      <c r="AD219" s="30">
        <f>VLOOKUP(V219,PCharts!$I$3:$J$651,2,FALSE)</f>
        <v>99</v>
      </c>
      <c r="AE219" s="30">
        <f>ROUND((PFormulas!$B$29*AK219)+(PFormulas!$B$30*AI219)+(PFormulas!$B$31*AL219)+(PFormulas!$B$32*AF219)+PFormulas!$B$33,0)</f>
        <v>74</v>
      </c>
      <c r="AF219" s="30">
        <f t="shared" si="27"/>
        <v>62</v>
      </c>
      <c r="AG219" s="30">
        <f>ROUND((AK219*PFormulas!$F$40)+(AL219*PFormulas!$F$41)+(AH219*PFormulas!$F$42),0)</f>
        <v>45</v>
      </c>
      <c r="AH219" s="30">
        <f>VLOOKUP(D219,PCharts!$G$3:$H$83,2,FALSE)</f>
        <v>50</v>
      </c>
      <c r="AI219" s="30">
        <f>ROUND((AK219*PFormulas!$F$18)+(AL219*PFormulas!$F$17),0)</f>
        <v>45</v>
      </c>
      <c r="AJ219" s="30">
        <f>IF(C219&gt;7,25,IF(C219=1,IF(ROUND((PFormulas!$F$35*AK219)+(PFormulas!$F$36*AF219),0)&lt;50,50,ROUND((PFormulas!$F$35*AK219)+(PFormulas!$F$36*AF219),0)),ROUND((PFormulas!$F$35*AK219)+(PFormulas!$F$36*AF219),0)))</f>
        <v>25</v>
      </c>
      <c r="AK219" s="30">
        <f>ROUND(IF(C219&gt;7,ROUND(VLOOKUP(U219,PCharts!$K$3:$L$153,2,FALSE)*AA219,0)*PFormulas!$B$8,ROUND(VLOOKUP(U219,PCharts!$K$3:$L$153,2,FALSE)*AA219,0)),0)</f>
        <v>35</v>
      </c>
      <c r="AL219" s="49">
        <f>ROUND(IF(C219&gt;7,ROUND(VLOOKUP(T219,PCharts!$M$3:$N$133,2,FALSE)*AA219,0)*PFormulas!$B$9,ROUND(VLOOKUP(T219,PCharts!$M$3:$N$133,2,FALSE)*AA219,0)),0)</f>
        <v>46</v>
      </c>
      <c r="AM219" s="30">
        <f>ROUND(IF(C219&gt;7,ROUND((PFormulas!$F$30*Z219)+(PFormulas!$F$31*AB219)+(PFormulas!$F$32*AI219),0)*PFormulas!$B$13,ROUND((PFormulas!$F$30*Z219)+(PFormulas!$F$31*AB219)+(PFormulas!$F$32*AI219),0)+PFormulas!$B$14),0)</f>
        <v>49</v>
      </c>
      <c r="AN219" s="30">
        <f>ROUND((PFormulas!$F$46*AL219),0)</f>
        <v>48</v>
      </c>
      <c r="AO219" s="30">
        <f>VLOOKUP(2016-L219,PCharts!$O$3:$P$32,2,FALSE)</f>
        <v>54</v>
      </c>
      <c r="AP219" s="30">
        <f t="shared" si="28"/>
        <v>54</v>
      </c>
      <c r="AQ219" s="30">
        <f t="shared" si="29"/>
        <v>47</v>
      </c>
    </row>
    <row r="220" spans="1:43" x14ac:dyDescent="0.25">
      <c r="A220" s="13" t="s">
        <v>74</v>
      </c>
      <c r="B220" s="13" t="s">
        <v>564</v>
      </c>
      <c r="C220" s="13">
        <v>4</v>
      </c>
      <c r="D220" s="13">
        <v>22</v>
      </c>
      <c r="E220" s="13">
        <v>5</v>
      </c>
      <c r="F220" s="13">
        <v>2</v>
      </c>
      <c r="G220" s="13">
        <v>7</v>
      </c>
      <c r="H220" s="13">
        <v>4</v>
      </c>
      <c r="I220" s="13">
        <v>6</v>
      </c>
      <c r="J220" s="13">
        <v>18</v>
      </c>
      <c r="K220" s="13">
        <v>4</v>
      </c>
      <c r="L220" s="13">
        <v>1994</v>
      </c>
      <c r="M220" s="13"/>
      <c r="N220" s="13">
        <v>72</v>
      </c>
      <c r="O220" s="13">
        <v>163</v>
      </c>
      <c r="P220" s="13" t="s">
        <v>76</v>
      </c>
      <c r="Q220" s="13" t="s">
        <v>565</v>
      </c>
      <c r="R220" s="13">
        <v>0</v>
      </c>
      <c r="S220" s="13">
        <v>0</v>
      </c>
      <c r="T220" s="30">
        <f t="shared" si="23"/>
        <v>0.23</v>
      </c>
      <c r="U220" s="30">
        <f t="shared" si="24"/>
        <v>0.09</v>
      </c>
      <c r="V220" s="30">
        <f t="shared" si="25"/>
        <v>0.18</v>
      </c>
      <c r="W220" s="30">
        <f t="shared" si="26"/>
        <v>0.23</v>
      </c>
      <c r="X220" s="30">
        <f>VLOOKUP(N220,[1]PlayerC!$A$3:$B$30,2,FALSE)</f>
        <v>73</v>
      </c>
      <c r="Y220" s="30">
        <f>VLOOKUP(O220,[1]PlayerC!$C$3:$D$133,2,FALSE)</f>
        <v>46</v>
      </c>
      <c r="Z220" s="30">
        <f>VLOOKUP(R220,[2]PCharts!$R$3:$S$2003,2,FALSE)</f>
        <v>0</v>
      </c>
      <c r="AA220" s="30">
        <f>VLOOKUP(A220,PCharts!$T$3:$U$25,2,FALSE)</f>
        <v>0.95</v>
      </c>
      <c r="AB220" s="30">
        <f>ROUND((PFormulas!$F$2*AF220)+(PFormulas!$F$3*(120-AD220)),0)</f>
        <v>44</v>
      </c>
      <c r="AC220" s="30">
        <f>ROUND((PFormulas!$F$7*AF220)+(PFormulas!$F$9*AB220)+(PFormulas!$F$8*AD220),0)</f>
        <v>37</v>
      </c>
      <c r="AD220" s="30">
        <f>VLOOKUP(V220,PCharts!$I$3:$J$651,2,FALSE)</f>
        <v>93</v>
      </c>
      <c r="AE220" s="30">
        <f>ROUND((PFormulas!$B$29*AK220)+(PFormulas!$B$30*AI220)+(PFormulas!$B$31*AL220)+(PFormulas!$B$32*AF220)+PFormulas!$B$33,0)</f>
        <v>74</v>
      </c>
      <c r="AF220" s="30">
        <f t="shared" si="27"/>
        <v>60</v>
      </c>
      <c r="AG220" s="30">
        <f>ROUND((AK220*PFormulas!$F$40)+(AL220*PFormulas!$F$41)+(AH220*PFormulas!$F$42),0)</f>
        <v>51</v>
      </c>
      <c r="AH220" s="30">
        <f>VLOOKUP(D220,PCharts!$G$3:$H$83,2,FALSE)</f>
        <v>62</v>
      </c>
      <c r="AI220" s="30">
        <f>ROUND((AK220*PFormulas!$F$18)+(AL220*PFormulas!$F$17),0)</f>
        <v>44</v>
      </c>
      <c r="AJ220" s="30">
        <f>IF(C220&gt;7,25,IF(C220=1,IF(ROUND((PFormulas!$F$35*AK220)+(PFormulas!$F$36*AF220),0)&lt;50,50,ROUND((PFormulas!$F$35*AK220)+(PFormulas!$F$36*AF220),0)),ROUND((PFormulas!$F$35*AK220)+(PFormulas!$F$36*AF220),0)))</f>
        <v>40</v>
      </c>
      <c r="AK220" s="30">
        <f>ROUND(IF(C220&gt;7,ROUND(VLOOKUP(U220,PCharts!$K$3:$L$153,2,FALSE)*AA220,0)*PFormulas!$B$8,ROUND(VLOOKUP(U220,PCharts!$K$3:$L$153,2,FALSE)*AA220,0)),0)</f>
        <v>33</v>
      </c>
      <c r="AL220" s="30">
        <f>ROUND(IF(C220&gt;7,ROUND(VLOOKUP(T220,PCharts!$M$3:$N$133,2,FALSE)*AA220,0)*PFormulas!$B$9,ROUND(VLOOKUP(T220,PCharts!$M$3:$N$133,2,FALSE)*AA220,0)),0)</f>
        <v>47</v>
      </c>
      <c r="AM220" s="30">
        <f>ROUND(IF(C220&gt;7,ROUND((PFormulas!$F$30*Z220)+(PFormulas!$F$31*AB220)+(PFormulas!$F$32*AI220),0)*PFormulas!$B$13,ROUND((PFormulas!$F$30*Z220)+(PFormulas!$F$31*AB220)+(PFormulas!$F$32*AI220),0)+PFormulas!$B$14),0)</f>
        <v>41</v>
      </c>
      <c r="AN220" s="30">
        <f>ROUND((PFormulas!$F$46*AL220),0)</f>
        <v>49</v>
      </c>
      <c r="AO220" s="30">
        <f>VLOOKUP(2016-L220,PCharts!$O$3:$P$32,2,FALSE)</f>
        <v>58</v>
      </c>
      <c r="AP220" s="30">
        <f t="shared" si="28"/>
        <v>58</v>
      </c>
      <c r="AQ220" s="30">
        <f t="shared" si="29"/>
        <v>45</v>
      </c>
    </row>
    <row r="221" spans="1:43" x14ac:dyDescent="0.25">
      <c r="A221" s="13" t="s">
        <v>47</v>
      </c>
      <c r="B221" s="13" t="s">
        <v>566</v>
      </c>
      <c r="C221" s="13">
        <v>6</v>
      </c>
      <c r="D221" s="13">
        <v>25</v>
      </c>
      <c r="E221" s="13">
        <v>3</v>
      </c>
      <c r="F221" s="13">
        <v>1</v>
      </c>
      <c r="G221" s="13">
        <v>4</v>
      </c>
      <c r="H221" s="13">
        <v>4</v>
      </c>
      <c r="I221" s="13">
        <v>1</v>
      </c>
      <c r="J221" s="13">
        <v>22</v>
      </c>
      <c r="K221" s="13">
        <v>4</v>
      </c>
      <c r="L221" s="13">
        <v>1993</v>
      </c>
      <c r="M221" s="13"/>
      <c r="N221" s="13">
        <v>74</v>
      </c>
      <c r="O221" s="13">
        <v>190</v>
      </c>
      <c r="P221" s="13" t="s">
        <v>49</v>
      </c>
      <c r="Q221" s="13" t="s">
        <v>567</v>
      </c>
      <c r="R221" s="13">
        <v>0</v>
      </c>
      <c r="S221" s="13">
        <v>0</v>
      </c>
      <c r="T221" s="30">
        <f t="shared" si="23"/>
        <v>0.12</v>
      </c>
      <c r="U221" s="30">
        <f t="shared" si="24"/>
        <v>0.04</v>
      </c>
      <c r="V221" s="30">
        <f t="shared" si="25"/>
        <v>0.16</v>
      </c>
      <c r="W221" s="30">
        <f t="shared" si="26"/>
        <v>0.12</v>
      </c>
      <c r="X221" s="30">
        <f>VLOOKUP(N221,[1]PlayerC!$A$3:$B$30,2,FALSE)</f>
        <v>77</v>
      </c>
      <c r="Y221" s="30">
        <f>VLOOKUP(O221,[1]PlayerC!$C$3:$D$133,2,FALSE)</f>
        <v>64</v>
      </c>
      <c r="Z221" s="30">
        <f>VLOOKUP(R221,[2]PCharts!$R$3:$S$2003,2,FALSE)</f>
        <v>0</v>
      </c>
      <c r="AA221" s="30">
        <f>VLOOKUP(A221,PCharts!$T$3:$U$25,2,FALSE)</f>
        <v>1.07</v>
      </c>
      <c r="AB221" s="30">
        <f>ROUND((PFormulas!$F$2*AF221)+(PFormulas!$F$3*(120-AD221)),0)</f>
        <v>50</v>
      </c>
      <c r="AC221" s="30">
        <f>ROUND((PFormulas!$F$7*AF221)+(PFormulas!$F$9*AB221)+(PFormulas!$F$8*AD221),0)</f>
        <v>46</v>
      </c>
      <c r="AD221" s="30">
        <f>VLOOKUP(V221,PCharts!$I$3:$J$651,2,FALSE)</f>
        <v>94</v>
      </c>
      <c r="AE221" s="30">
        <f>ROUND((PFormulas!$B$29*AK221)+(PFormulas!$B$30*AI221)+(PFormulas!$B$31*AL221)+(PFormulas!$B$32*AF221)+PFormulas!$B$33,0)</f>
        <v>72</v>
      </c>
      <c r="AF221" s="30">
        <f t="shared" si="27"/>
        <v>71</v>
      </c>
      <c r="AG221" s="30">
        <f>ROUND((AK221*PFormulas!$F$40)+(AL221*PFormulas!$F$41)+(AH221*PFormulas!$F$42),0)</f>
        <v>54</v>
      </c>
      <c r="AH221" s="30">
        <f>VLOOKUP(D221,PCharts!$G$3:$H$83,2,FALSE)</f>
        <v>65</v>
      </c>
      <c r="AI221" s="30">
        <f>ROUND((AK221*PFormulas!$F$18)+(AL221*PFormulas!$F$17),0)</f>
        <v>47</v>
      </c>
      <c r="AJ221" s="30">
        <f>IF(C221&gt;7,25,IF(C221=1,IF(ROUND((PFormulas!$F$35*AK221)+(PFormulas!$F$36*AF221),0)&lt;50,50,ROUND((PFormulas!$F$35*AK221)+(PFormulas!$F$36*AF221),0)),ROUND((PFormulas!$F$35*AK221)+(PFormulas!$F$36*AF221),0)))</f>
        <v>46</v>
      </c>
      <c r="AK221" s="30">
        <f>ROUND(IF(C221&gt;7,ROUND(VLOOKUP(U221,PCharts!$K$3:$L$153,2,FALSE)*AA221,0)*PFormulas!$B$8,ROUND(VLOOKUP(U221,PCharts!$K$3:$L$153,2,FALSE)*AA221,0)),0)</f>
        <v>37</v>
      </c>
      <c r="AL221" s="30">
        <f>ROUND(IF(C221&gt;7,ROUND(VLOOKUP(T221,PCharts!$M$3:$N$133,2,FALSE)*AA221,0)*PFormulas!$B$9,ROUND(VLOOKUP(T221,PCharts!$M$3:$N$133,2,FALSE)*AA221,0)),0)</f>
        <v>48</v>
      </c>
      <c r="AM221" s="30">
        <f>ROUND(IF(C221&gt;7,ROUND((PFormulas!$F$30*Z221)+(PFormulas!$F$31*AB221)+(PFormulas!$F$32*AI221),0)*PFormulas!$B$13,ROUND((PFormulas!$F$30*Z221)+(PFormulas!$F$31*AB221)+(PFormulas!$F$32*AI221),0)+PFormulas!$B$14),0)</f>
        <v>45</v>
      </c>
      <c r="AN221" s="30">
        <f>ROUND((PFormulas!$F$46*AL221),0)</f>
        <v>50</v>
      </c>
      <c r="AO221" s="30">
        <f>VLOOKUP(2016-L221,PCharts!$O$3:$P$32,2,FALSE)</f>
        <v>60</v>
      </c>
      <c r="AP221" s="30">
        <f t="shared" si="28"/>
        <v>60</v>
      </c>
      <c r="AQ221" s="30">
        <f t="shared" si="29"/>
        <v>48</v>
      </c>
    </row>
    <row r="222" spans="1:43" x14ac:dyDescent="0.25">
      <c r="A222" s="13" t="s">
        <v>47</v>
      </c>
      <c r="B222" s="13" t="s">
        <v>568</v>
      </c>
      <c r="C222" s="13">
        <v>7</v>
      </c>
      <c r="D222" s="13">
        <v>39</v>
      </c>
      <c r="E222" s="13">
        <v>5</v>
      </c>
      <c r="F222" s="13">
        <v>7</v>
      </c>
      <c r="G222" s="13">
        <v>12</v>
      </c>
      <c r="H222" s="13">
        <v>14</v>
      </c>
      <c r="I222" s="13">
        <v>1</v>
      </c>
      <c r="J222" s="13">
        <v>26</v>
      </c>
      <c r="K222" s="13">
        <v>8</v>
      </c>
      <c r="L222" s="13">
        <v>1993</v>
      </c>
      <c r="M222" s="13"/>
      <c r="N222" s="13">
        <v>72</v>
      </c>
      <c r="O222" s="13">
        <v>185</v>
      </c>
      <c r="P222" s="13" t="s">
        <v>49</v>
      </c>
      <c r="Q222" s="13" t="s">
        <v>569</v>
      </c>
      <c r="R222" s="13">
        <v>0</v>
      </c>
      <c r="S222" s="13">
        <v>0</v>
      </c>
      <c r="T222" s="30">
        <f t="shared" si="23"/>
        <v>0.13</v>
      </c>
      <c r="U222" s="30">
        <f t="shared" si="24"/>
        <v>0.18</v>
      </c>
      <c r="V222" s="30">
        <f t="shared" si="25"/>
        <v>0.36</v>
      </c>
      <c r="W222" s="30">
        <f t="shared" si="26"/>
        <v>0.13</v>
      </c>
      <c r="X222" s="30">
        <f>VLOOKUP(N222,[1]PlayerC!$A$3:$B$30,2,FALSE)</f>
        <v>73</v>
      </c>
      <c r="Y222" s="30">
        <f>VLOOKUP(O222,[1]PlayerC!$C$3:$D$133,2,FALSE)</f>
        <v>61</v>
      </c>
      <c r="Z222" s="30">
        <f>VLOOKUP(R222,[2]PCharts!$R$3:$S$2003,2,FALSE)</f>
        <v>0</v>
      </c>
      <c r="AA222" s="30">
        <f>VLOOKUP(A222,PCharts!$T$3:$U$25,2,FALSE)</f>
        <v>1.07</v>
      </c>
      <c r="AB222" s="30">
        <f>ROUND((PFormulas!$F$2*AF222)+(PFormulas!$F$3*(120-AD222)),0)</f>
        <v>50</v>
      </c>
      <c r="AC222" s="30">
        <f>ROUND((PFormulas!$F$7*AF222)+(PFormulas!$F$9*AB222)+(PFormulas!$F$8*AD222),0)</f>
        <v>44</v>
      </c>
      <c r="AD222" s="30">
        <f>VLOOKUP(V222,PCharts!$I$3:$J$651,2,FALSE)</f>
        <v>88</v>
      </c>
      <c r="AE222" s="30">
        <f>ROUND((PFormulas!$B$29*AK222)+(PFormulas!$B$30*AI222)+(PFormulas!$B$31*AL222)+(PFormulas!$B$32*AF222)+PFormulas!$B$33,0)</f>
        <v>76</v>
      </c>
      <c r="AF222" s="30">
        <f t="shared" si="27"/>
        <v>67</v>
      </c>
      <c r="AG222" s="30">
        <f>ROUND((AK222*PFormulas!$F$40)+(AL222*PFormulas!$F$41)+(AH222*PFormulas!$F$42),0)</f>
        <v>65</v>
      </c>
      <c r="AH222" s="30">
        <f>VLOOKUP(D222,PCharts!$G$3:$H$83,2,FALSE)</f>
        <v>79</v>
      </c>
      <c r="AI222" s="30">
        <f>ROUND((AK222*PFormulas!$F$18)+(AL222*PFormulas!$F$17),0)</f>
        <v>56</v>
      </c>
      <c r="AJ222" s="30">
        <f>IF(C222&gt;7,25,IF(C222=1,IF(ROUND((PFormulas!$F$35*AK222)+(PFormulas!$F$36*AF222),0)&lt;50,50,ROUND((PFormulas!$F$35*AK222)+(PFormulas!$F$36*AF222),0)),ROUND((PFormulas!$F$35*AK222)+(PFormulas!$F$36*AF222),0)))</f>
        <v>57</v>
      </c>
      <c r="AK222" s="30">
        <f>ROUND(IF(C222&gt;7,ROUND(VLOOKUP(U222,PCharts!$K$3:$L$153,2,FALSE)*AA222,0)*PFormulas!$B$8,ROUND(VLOOKUP(U222,PCharts!$K$3:$L$153,2,FALSE)*AA222,0)),0)</f>
        <v>54</v>
      </c>
      <c r="AL222" s="30">
        <f>ROUND(IF(C222&gt;7,ROUND(VLOOKUP(T222,PCharts!$M$3:$N$133,2,FALSE)*AA222,0)*PFormulas!$B$9,ROUND(VLOOKUP(T222,PCharts!$M$3:$N$133,2,FALSE)*AA222,0)),0)</f>
        <v>48</v>
      </c>
      <c r="AM222" s="30">
        <f>ROUND(IF(C222&gt;7,ROUND((PFormulas!$F$30*Z222)+(PFormulas!$F$31*AB222)+(PFormulas!$F$32*AI222),0)*PFormulas!$B$13,ROUND((PFormulas!$F$30*Z222)+(PFormulas!$F$31*AB222)+(PFormulas!$F$32*AI222),0)+PFormulas!$B$14),0)</f>
        <v>48</v>
      </c>
      <c r="AN222" s="30">
        <f>ROUND((PFormulas!$F$46*AL222),0)</f>
        <v>50</v>
      </c>
      <c r="AO222" s="30">
        <f>VLOOKUP(2016-L222,PCharts!$O$3:$P$32,2,FALSE)</f>
        <v>60</v>
      </c>
      <c r="AP222" s="30">
        <f t="shared" si="28"/>
        <v>60</v>
      </c>
      <c r="AQ222" s="30">
        <f t="shared" si="29"/>
        <v>54</v>
      </c>
    </row>
    <row r="223" spans="1:43" x14ac:dyDescent="0.25">
      <c r="A223" s="13" t="s">
        <v>95</v>
      </c>
      <c r="B223" s="13" t="s">
        <v>570</v>
      </c>
      <c r="C223" s="13">
        <v>3</v>
      </c>
      <c r="D223" s="13">
        <v>40</v>
      </c>
      <c r="E223" s="13">
        <v>3</v>
      </c>
      <c r="F223" s="13">
        <v>4</v>
      </c>
      <c r="G223" s="13">
        <v>7</v>
      </c>
      <c r="H223" s="13">
        <v>6</v>
      </c>
      <c r="I223" s="13">
        <v>3</v>
      </c>
      <c r="J223" s="13">
        <v>9</v>
      </c>
      <c r="K223" s="13">
        <v>5</v>
      </c>
      <c r="L223" s="13">
        <v>1994</v>
      </c>
      <c r="M223" s="13"/>
      <c r="N223" s="13">
        <v>69</v>
      </c>
      <c r="O223" s="13">
        <v>163</v>
      </c>
      <c r="P223" s="13" t="s">
        <v>97</v>
      </c>
      <c r="Q223" s="13" t="s">
        <v>80</v>
      </c>
      <c r="R223" s="13">
        <v>0</v>
      </c>
      <c r="S223" s="13">
        <v>0</v>
      </c>
      <c r="T223" s="30">
        <f t="shared" si="23"/>
        <v>0.08</v>
      </c>
      <c r="U223" s="30">
        <f t="shared" si="24"/>
        <v>0.1</v>
      </c>
      <c r="V223" s="30">
        <f t="shared" si="25"/>
        <v>0.15</v>
      </c>
      <c r="W223" s="30">
        <f t="shared" si="26"/>
        <v>0.08</v>
      </c>
      <c r="X223" s="30">
        <f>VLOOKUP(N223,[1]PlayerC!$A$3:$B$30,2,FALSE)</f>
        <v>67</v>
      </c>
      <c r="Y223" s="30">
        <f>VLOOKUP(O223,[1]PlayerC!$C$3:$D$133,2,FALSE)</f>
        <v>46</v>
      </c>
      <c r="Z223" s="30">
        <f>VLOOKUP(R223,[2]PCharts!$R$3:$S$2003,2,FALSE)</f>
        <v>0</v>
      </c>
      <c r="AA223" s="30">
        <f>VLOOKUP(A223,PCharts!$T$3:$U$25,2,FALSE)</f>
        <v>1.06</v>
      </c>
      <c r="AB223" s="30">
        <f>ROUND((PFormulas!$F$2*AF223)+(PFormulas!$F$3*(120-AD223)),0)</f>
        <v>42</v>
      </c>
      <c r="AC223" s="30">
        <f>ROUND((PFormulas!$F$7*AF223)+(PFormulas!$F$9*AB223)+(PFormulas!$F$8*AD223),0)</f>
        <v>34</v>
      </c>
      <c r="AD223" s="30">
        <f>VLOOKUP(V223,PCharts!$I$3:$J$651,2,FALSE)</f>
        <v>94</v>
      </c>
      <c r="AE223" s="30">
        <f>ROUND((PFormulas!$B$29*AK223)+(PFormulas!$B$30*AI223)+(PFormulas!$B$31*AL223)+(PFormulas!$B$32*AF223)+PFormulas!$B$33,0)</f>
        <v>78</v>
      </c>
      <c r="AF223" s="30">
        <f t="shared" si="27"/>
        <v>57</v>
      </c>
      <c r="AG223" s="30">
        <f>ROUND((AK223*PFormulas!$F$40)+(AL223*PFormulas!$F$41)+(AH223*PFormulas!$F$42),0)</f>
        <v>65</v>
      </c>
      <c r="AH223" s="30">
        <f>VLOOKUP(D223,PCharts!$G$3:$H$83,2,FALSE)</f>
        <v>80</v>
      </c>
      <c r="AI223" s="30">
        <f>ROUND((AK223*PFormulas!$F$18)+(AL223*PFormulas!$F$17),0)</f>
        <v>54</v>
      </c>
      <c r="AJ223" s="30">
        <f>IF(C223&gt;7,25,IF(C223=1,IF(ROUND((PFormulas!$F$35*AK223)+(PFormulas!$F$36*AF223),0)&lt;50,50,ROUND((PFormulas!$F$35*AK223)+(PFormulas!$F$36*AF223),0)),ROUND((PFormulas!$F$35*AK223)+(PFormulas!$F$36*AF223),0)))</f>
        <v>54</v>
      </c>
      <c r="AK223" s="30">
        <f>ROUND(IF(C223&gt;7,ROUND(VLOOKUP(U223,PCharts!$K$3:$L$153,2,FALSE)*AA223,0)*PFormulas!$B$8,ROUND(VLOOKUP(U223,PCharts!$K$3:$L$153,2,FALSE)*AA223,0)),0)</f>
        <v>53</v>
      </c>
      <c r="AL223" s="30">
        <f>ROUND(IF(C223&gt;7,ROUND(VLOOKUP(T223,PCharts!$M$3:$N$133,2,FALSE)*AA223,0)*PFormulas!$B$9,ROUND(VLOOKUP(T223,PCharts!$M$3:$N$133,2,FALSE)*AA223,0)),0)</f>
        <v>46</v>
      </c>
      <c r="AM223" s="30">
        <f>ROUND(IF(C223&gt;7,ROUND((PFormulas!$F$30*Z223)+(PFormulas!$F$31*AB223)+(PFormulas!$F$32*AI223),0)*PFormulas!$B$13,ROUND((PFormulas!$F$30*Z223)+(PFormulas!$F$31*AB223)+(PFormulas!$F$32*AI223),0)+PFormulas!$B$14),0)</f>
        <v>42</v>
      </c>
      <c r="AN223" s="30">
        <f>ROUND((PFormulas!$F$46*AL223),0)</f>
        <v>48</v>
      </c>
      <c r="AO223" s="30">
        <f>VLOOKUP(2016-L223,PCharts!$O$3:$P$32,2,FALSE)</f>
        <v>58</v>
      </c>
      <c r="AP223" s="30">
        <f t="shared" si="28"/>
        <v>58</v>
      </c>
      <c r="AQ223" s="30">
        <f t="shared" si="29"/>
        <v>51</v>
      </c>
    </row>
    <row r="224" spans="1:43" x14ac:dyDescent="0.25">
      <c r="A224" s="13" t="s">
        <v>43</v>
      </c>
      <c r="B224" s="13" t="s">
        <v>571</v>
      </c>
      <c r="C224" s="13">
        <v>5</v>
      </c>
      <c r="D224" s="13">
        <v>60</v>
      </c>
      <c r="E224" s="13">
        <v>6</v>
      </c>
      <c r="F224" s="13">
        <v>2</v>
      </c>
      <c r="G224" s="13">
        <v>8</v>
      </c>
      <c r="H224" s="13">
        <v>20</v>
      </c>
      <c r="I224" s="13">
        <v>-15</v>
      </c>
      <c r="J224" s="13">
        <v>9</v>
      </c>
      <c r="K224" s="13">
        <v>10</v>
      </c>
      <c r="L224" s="13">
        <v>1995</v>
      </c>
      <c r="M224" s="13"/>
      <c r="N224" s="13">
        <v>77</v>
      </c>
      <c r="O224" s="13">
        <v>207</v>
      </c>
      <c r="P224" s="13" t="s">
        <v>247</v>
      </c>
      <c r="Q224" s="13" t="s">
        <v>572</v>
      </c>
      <c r="R224" s="13">
        <v>0</v>
      </c>
      <c r="S224" s="13">
        <v>0</v>
      </c>
      <c r="T224" s="30">
        <f t="shared" si="23"/>
        <v>0.1</v>
      </c>
      <c r="U224" s="30">
        <f t="shared" si="24"/>
        <v>0.03</v>
      </c>
      <c r="V224" s="30">
        <f t="shared" si="25"/>
        <v>0.33</v>
      </c>
      <c r="W224" s="30">
        <f t="shared" si="26"/>
        <v>0.1</v>
      </c>
      <c r="X224" s="30">
        <f>VLOOKUP(N224,[1]PlayerC!$A$3:$B$30,2,FALSE)</f>
        <v>83</v>
      </c>
      <c r="Y224" s="30">
        <f>VLOOKUP(O224,[1]PlayerC!$C$3:$D$133,2,FALSE)</f>
        <v>73</v>
      </c>
      <c r="Z224" s="30">
        <f>VLOOKUP(R224,[2]PCharts!$R$3:$S$2003,2,FALSE)</f>
        <v>0</v>
      </c>
      <c r="AA224" s="30">
        <f>VLOOKUP(A224,PCharts!$T$3:$U$25,2,FALSE)</f>
        <v>1.05</v>
      </c>
      <c r="AB224" s="30">
        <f>ROUND((PFormulas!$F$2*AF224)+(PFormulas!$F$3*(120-AD224)),0)</f>
        <v>56</v>
      </c>
      <c r="AC224" s="30">
        <f>ROUND((PFormulas!$F$7*AF224)+(PFormulas!$F$9*AB224)+(PFormulas!$F$8*AD224),0)</f>
        <v>54</v>
      </c>
      <c r="AD224" s="30">
        <f>VLOOKUP(V224,PCharts!$I$3:$J$651,2,FALSE)</f>
        <v>89</v>
      </c>
      <c r="AE224" s="30">
        <f>ROUND((PFormulas!$B$29*AK224)+(PFormulas!$B$30*AI224)+(PFormulas!$B$31*AL224)+(PFormulas!$B$32*AF224)+PFormulas!$B$33,0)</f>
        <v>71</v>
      </c>
      <c r="AF224" s="30">
        <f t="shared" si="27"/>
        <v>78</v>
      </c>
      <c r="AG224" s="30">
        <f>ROUND((AK224*PFormulas!$F$40)+(AL224*PFormulas!$F$41)+(AH224*PFormulas!$F$42),0)</f>
        <v>69</v>
      </c>
      <c r="AH224" s="30">
        <f>VLOOKUP(D224,PCharts!$G$3:$H$83,2,FALSE)</f>
        <v>95</v>
      </c>
      <c r="AI224" s="30">
        <f>ROUND((AK224*PFormulas!$F$18)+(AL224*PFormulas!$F$17),0)</f>
        <v>46</v>
      </c>
      <c r="AJ224" s="30">
        <f>IF(C224&gt;7,25,IF(C224=1,IF(ROUND((PFormulas!$F$35*AK224)+(PFormulas!$F$36*AF224),0)&lt;50,50,ROUND((PFormulas!$F$35*AK224)+(PFormulas!$F$36*AF224),0)),ROUND((PFormulas!$F$35*AK224)+(PFormulas!$F$36*AF224),0)))</f>
        <v>47</v>
      </c>
      <c r="AK224" s="30">
        <f>ROUND(IF(C224&gt;7,ROUND(VLOOKUP(U224,PCharts!$K$3:$L$153,2,FALSE)*AA224,0)*PFormulas!$B$8,ROUND(VLOOKUP(U224,PCharts!$K$3:$L$153,2,FALSE)*AA224,0)),0)</f>
        <v>37</v>
      </c>
      <c r="AL224" s="30">
        <f>ROUND(IF(C224&gt;7,ROUND(VLOOKUP(T224,PCharts!$M$3:$N$133,2,FALSE)*AA224,0)*PFormulas!$B$9,ROUND(VLOOKUP(T224,PCharts!$M$3:$N$133,2,FALSE)*AA224,0)),0)</f>
        <v>47</v>
      </c>
      <c r="AM224" s="30">
        <f>ROUND(IF(C224&gt;7,ROUND((PFormulas!$F$30*Z224)+(PFormulas!$F$31*AB224)+(PFormulas!$F$32*AI224),0)*PFormulas!$B$13,ROUND((PFormulas!$F$30*Z224)+(PFormulas!$F$31*AB224)+(PFormulas!$F$32*AI224),0)+PFormulas!$B$14),0)</f>
        <v>48</v>
      </c>
      <c r="AN224" s="30">
        <f>ROUND((PFormulas!$F$46*AL224),0)</f>
        <v>49</v>
      </c>
      <c r="AO224" s="30">
        <f>VLOOKUP(2016-L224,PCharts!$O$3:$P$32,2,FALSE)</f>
        <v>54</v>
      </c>
      <c r="AP224" s="30">
        <f t="shared" si="28"/>
        <v>54</v>
      </c>
      <c r="AQ224" s="30">
        <f t="shared" si="29"/>
        <v>49</v>
      </c>
    </row>
    <row r="225" spans="1:43" x14ac:dyDescent="0.25">
      <c r="A225" s="13" t="s">
        <v>47</v>
      </c>
      <c r="B225" s="13" t="s">
        <v>573</v>
      </c>
      <c r="C225" s="13">
        <v>8</v>
      </c>
      <c r="D225" s="13">
        <v>6</v>
      </c>
      <c r="E225" s="13">
        <v>1</v>
      </c>
      <c r="F225" s="13">
        <v>0</v>
      </c>
      <c r="G225" s="13">
        <v>1</v>
      </c>
      <c r="H225" s="13">
        <v>2</v>
      </c>
      <c r="I225" s="13">
        <v>1</v>
      </c>
      <c r="J225" s="13">
        <v>2</v>
      </c>
      <c r="K225" s="13">
        <v>9</v>
      </c>
      <c r="L225" s="13">
        <v>1994</v>
      </c>
      <c r="M225" s="13"/>
      <c r="N225" s="13">
        <v>71</v>
      </c>
      <c r="O225" s="13">
        <v>187</v>
      </c>
      <c r="P225" s="13" t="s">
        <v>49</v>
      </c>
      <c r="Q225" s="13" t="s">
        <v>574</v>
      </c>
      <c r="R225" s="13">
        <v>0</v>
      </c>
      <c r="S225" s="13">
        <v>0</v>
      </c>
      <c r="T225" s="30">
        <f t="shared" si="23"/>
        <v>0.17</v>
      </c>
      <c r="U225" s="30">
        <f t="shared" si="24"/>
        <v>0</v>
      </c>
      <c r="V225" s="30">
        <f t="shared" si="25"/>
        <v>0.33</v>
      </c>
      <c r="W225" s="30">
        <f t="shared" si="26"/>
        <v>0.17</v>
      </c>
      <c r="X225" s="30">
        <f>VLOOKUP(N225,[1]PlayerC!$A$3:$B$30,2,FALSE)</f>
        <v>71</v>
      </c>
      <c r="Y225" s="30">
        <f>VLOOKUP(O225,[1]PlayerC!$C$3:$D$133,2,FALSE)</f>
        <v>61</v>
      </c>
      <c r="Z225" s="30">
        <f>VLOOKUP(R225,[2]PCharts!$R$3:$S$2003,2,FALSE)</f>
        <v>0</v>
      </c>
      <c r="AA225" s="30">
        <f>VLOOKUP(A225,PCharts!$T$3:$U$25,2,FALSE)</f>
        <v>1.07</v>
      </c>
      <c r="AB225" s="30">
        <f>ROUND((PFormulas!$F$2*AF225)+(PFormulas!$F$3*(120-AD225)),0)</f>
        <v>49</v>
      </c>
      <c r="AC225" s="30">
        <f>ROUND((PFormulas!$F$7*AF225)+(PFormulas!$F$9*AB225)+(PFormulas!$F$8*AD225),0)</f>
        <v>43</v>
      </c>
      <c r="AD225" s="30">
        <f>VLOOKUP(V225,PCharts!$I$3:$J$651,2,FALSE)</f>
        <v>89</v>
      </c>
      <c r="AE225" s="30">
        <f>ROUND((PFormulas!$B$29*AK225)+(PFormulas!$B$30*AI225)+(PFormulas!$B$31*AL225)+(PFormulas!$B$32*AF225)+PFormulas!$B$33,0)</f>
        <v>73</v>
      </c>
      <c r="AF225" s="30">
        <f t="shared" si="27"/>
        <v>66</v>
      </c>
      <c r="AG225" s="30">
        <f>ROUND((AK225*PFormulas!$F$40)+(AL225*PFormulas!$F$41)+(AH225*PFormulas!$F$42),0)</f>
        <v>42</v>
      </c>
      <c r="AH225" s="30">
        <f>VLOOKUP(D225,PCharts!$G$3:$H$83,2,FALSE)</f>
        <v>42</v>
      </c>
      <c r="AI225" s="30">
        <f>ROUND((AK225*PFormulas!$F$18)+(AL225*PFormulas!$F$17),0)</f>
        <v>46</v>
      </c>
      <c r="AJ225" s="30">
        <f>IF(C225&gt;7,25,IF(C225=1,IF(ROUND((PFormulas!$F$35*AK225)+(PFormulas!$F$36*AF225),0)&lt;50,50,ROUND((PFormulas!$F$35*AK225)+(PFormulas!$F$36*AF225),0)),ROUND((PFormulas!$F$35*AK225)+(PFormulas!$F$36*AF225),0)))</f>
        <v>25</v>
      </c>
      <c r="AK225" s="30">
        <f>ROUND(IF(C225&gt;7,ROUND(VLOOKUP(U225,PCharts!$K$3:$L$153,2,FALSE)*AA225,0)*PFormulas!$B$8,ROUND(VLOOKUP(U225,PCharts!$K$3:$L$153,2,FALSE)*AA225,0)),0)</f>
        <v>35</v>
      </c>
      <c r="AL225" s="49">
        <f>ROUND(IF(C225&gt;7,ROUND(VLOOKUP(T225,PCharts!$M$3:$N$133,2,FALSE)*AA225,0)*PFormulas!$B$9,ROUND(VLOOKUP(T225,PCharts!$M$3:$N$133,2,FALSE)*AA225,0)),0)</f>
        <v>48</v>
      </c>
      <c r="AM225" s="30">
        <f>ROUND(IF(C225&gt;7,ROUND((PFormulas!$F$30*Z225)+(PFormulas!$F$31*AB225)+(PFormulas!$F$32*AI225),0)*PFormulas!$B$13,ROUND((PFormulas!$F$30*Z225)+(PFormulas!$F$31*AB225)+(PFormulas!$F$32*AI225),0)+PFormulas!$B$14),0)</f>
        <v>52</v>
      </c>
      <c r="AN225" s="30">
        <f>ROUND((PFormulas!$F$46*AL225),0)</f>
        <v>50</v>
      </c>
      <c r="AO225" s="30">
        <f>VLOOKUP(2016-L225,PCharts!$O$3:$P$32,2,FALSE)</f>
        <v>58</v>
      </c>
      <c r="AP225" s="30">
        <f t="shared" si="28"/>
        <v>58</v>
      </c>
      <c r="AQ225" s="30">
        <f t="shared" si="29"/>
        <v>49</v>
      </c>
    </row>
    <row r="226" spans="1:43" x14ac:dyDescent="0.25">
      <c r="A226" s="13" t="s">
        <v>43</v>
      </c>
      <c r="B226" s="13" t="s">
        <v>575</v>
      </c>
      <c r="C226" s="13">
        <v>3</v>
      </c>
      <c r="D226" s="13">
        <v>8</v>
      </c>
      <c r="E226" s="13">
        <v>1</v>
      </c>
      <c r="F226" s="13">
        <v>1</v>
      </c>
      <c r="G226" s="13">
        <v>2</v>
      </c>
      <c r="H226" s="13">
        <v>2</v>
      </c>
      <c r="I226" s="13">
        <v>1</v>
      </c>
      <c r="J226" s="13">
        <v>1</v>
      </c>
      <c r="K226" s="13">
        <v>3</v>
      </c>
      <c r="L226" s="13">
        <v>1995</v>
      </c>
      <c r="M226" s="13"/>
      <c r="N226" s="13">
        <v>70</v>
      </c>
      <c r="O226" s="13">
        <v>179</v>
      </c>
      <c r="P226" s="13" t="s">
        <v>45</v>
      </c>
      <c r="Q226" s="13" t="s">
        <v>576</v>
      </c>
      <c r="R226" s="13">
        <v>0</v>
      </c>
      <c r="S226" s="13">
        <v>0</v>
      </c>
      <c r="T226" s="30">
        <f t="shared" si="23"/>
        <v>0.13</v>
      </c>
      <c r="U226" s="30">
        <f t="shared" si="24"/>
        <v>0.13</v>
      </c>
      <c r="V226" s="30">
        <f t="shared" si="25"/>
        <v>0.25</v>
      </c>
      <c r="W226" s="30">
        <f t="shared" si="26"/>
        <v>0.13</v>
      </c>
      <c r="X226" s="30">
        <f>VLOOKUP(N226,[1]PlayerC!$A$3:$B$30,2,FALSE)</f>
        <v>69</v>
      </c>
      <c r="Y226" s="30">
        <f>VLOOKUP(O226,[1]PlayerC!$C$3:$D$133,2,FALSE)</f>
        <v>55</v>
      </c>
      <c r="Z226" s="30">
        <f>VLOOKUP(R226,[2]PCharts!$R$3:$S$2003,2,FALSE)</f>
        <v>0</v>
      </c>
      <c r="AA226" s="30">
        <f>VLOOKUP(A226,PCharts!$T$3:$U$25,2,FALSE)</f>
        <v>1.05</v>
      </c>
      <c r="AB226" s="30">
        <f>ROUND((PFormulas!$F$2*AF226)+(PFormulas!$F$3*(120-AD226)),0)</f>
        <v>46</v>
      </c>
      <c r="AC226" s="30">
        <f>ROUND((PFormulas!$F$7*AF226)+(PFormulas!$F$9*AB226)+(PFormulas!$F$8*AD226),0)</f>
        <v>39</v>
      </c>
      <c r="AD226" s="30">
        <f>VLOOKUP(V226,PCharts!$I$3:$J$651,2,FALSE)</f>
        <v>91</v>
      </c>
      <c r="AE226" s="30">
        <f>ROUND((PFormulas!$B$29*AK226)+(PFormulas!$B$30*AI226)+(PFormulas!$B$31*AL226)+(PFormulas!$B$32*AF226)+PFormulas!$B$33,0)</f>
        <v>77</v>
      </c>
      <c r="AF226" s="30">
        <f t="shared" si="27"/>
        <v>62</v>
      </c>
      <c r="AG226" s="30">
        <f>ROUND((AK226*PFormulas!$F$40)+(AL226*PFormulas!$F$41)+(AH226*PFormulas!$F$42),0)</f>
        <v>48</v>
      </c>
      <c r="AH226" s="30">
        <f>VLOOKUP(D226,PCharts!$G$3:$H$83,2,FALSE)</f>
        <v>46</v>
      </c>
      <c r="AI226" s="30">
        <f>ROUND((AK226*PFormulas!$F$18)+(AL226*PFormulas!$F$17),0)</f>
        <v>55</v>
      </c>
      <c r="AJ226" s="30">
        <f>IF(C226&gt;7,25,IF(C226=1,IF(ROUND((PFormulas!$F$35*AK226)+(PFormulas!$F$36*AF226),0)&lt;50,50,ROUND((PFormulas!$F$35*AK226)+(PFormulas!$F$36*AF226),0)),ROUND((PFormulas!$F$35*AK226)+(PFormulas!$F$36*AF226),0)))</f>
        <v>55</v>
      </c>
      <c r="AK226" s="30">
        <f>ROUND(IF(C226&gt;7,ROUND(VLOOKUP(U226,PCharts!$K$3:$L$153,2,FALSE)*AA226,0)*PFormulas!$B$8,ROUND(VLOOKUP(U226,PCharts!$K$3:$L$153,2,FALSE)*AA226,0)),0)</f>
        <v>53</v>
      </c>
      <c r="AL226" s="30">
        <f>ROUND(IF(C226&gt;7,ROUND(VLOOKUP(T226,PCharts!$M$3:$N$133,2,FALSE)*AA226,0)*PFormulas!$B$9,ROUND(VLOOKUP(T226,PCharts!$M$3:$N$133,2,FALSE)*AA226,0)),0)</f>
        <v>47</v>
      </c>
      <c r="AM226" s="30">
        <f>ROUND(IF(C226&gt;7,ROUND((PFormulas!$F$30*Z226)+(PFormulas!$F$31*AB226)+(PFormulas!$F$32*AI226),0)*PFormulas!$B$13,ROUND((PFormulas!$F$30*Z226)+(PFormulas!$F$31*AB226)+(PFormulas!$F$32*AI226),0)+PFormulas!$B$14),0)</f>
        <v>45</v>
      </c>
      <c r="AN226" s="30">
        <f>ROUND((PFormulas!$F$46*AL226),0)</f>
        <v>49</v>
      </c>
      <c r="AO226" s="30">
        <f>VLOOKUP(2016-L226,PCharts!$O$3:$P$32,2,FALSE)</f>
        <v>54</v>
      </c>
      <c r="AP226" s="30">
        <f t="shared" si="28"/>
        <v>54</v>
      </c>
      <c r="AQ226" s="30">
        <f t="shared" si="29"/>
        <v>52</v>
      </c>
    </row>
    <row r="227" spans="1:43" x14ac:dyDescent="0.25">
      <c r="A227" s="13" t="s">
        <v>43</v>
      </c>
      <c r="B227" s="13" t="s">
        <v>577</v>
      </c>
      <c r="C227" s="13">
        <v>2</v>
      </c>
      <c r="D227" s="13">
        <v>9</v>
      </c>
      <c r="E227" s="13">
        <v>1</v>
      </c>
      <c r="F227" s="13">
        <v>0</v>
      </c>
      <c r="G227" s="13">
        <v>1</v>
      </c>
      <c r="H227" s="13">
        <v>2</v>
      </c>
      <c r="I227" s="13">
        <v>2</v>
      </c>
      <c r="J227" s="13">
        <v>6</v>
      </c>
      <c r="K227" s="13">
        <v>4</v>
      </c>
      <c r="L227" s="13">
        <v>1995</v>
      </c>
      <c r="M227" s="13"/>
      <c r="N227" s="13">
        <v>72</v>
      </c>
      <c r="O227" s="13">
        <v>179</v>
      </c>
      <c r="P227" s="13" t="s">
        <v>45</v>
      </c>
      <c r="Q227" s="13" t="s">
        <v>578</v>
      </c>
      <c r="R227" s="13">
        <v>0</v>
      </c>
      <c r="S227" s="13">
        <v>0</v>
      </c>
      <c r="T227" s="30">
        <f t="shared" si="23"/>
        <v>0.11</v>
      </c>
      <c r="U227" s="30">
        <f t="shared" si="24"/>
        <v>0</v>
      </c>
      <c r="V227" s="30">
        <f t="shared" si="25"/>
        <v>0.22</v>
      </c>
      <c r="W227" s="30">
        <f t="shared" si="26"/>
        <v>0.11</v>
      </c>
      <c r="X227" s="30">
        <f>VLOOKUP(N227,[1]PlayerC!$A$3:$B$30,2,FALSE)</f>
        <v>73</v>
      </c>
      <c r="Y227" s="30">
        <f>VLOOKUP(O227,[1]PlayerC!$C$3:$D$133,2,FALSE)</f>
        <v>55</v>
      </c>
      <c r="Z227" s="30">
        <f>VLOOKUP(R227,[2]PCharts!$R$3:$S$2003,2,FALSE)</f>
        <v>0</v>
      </c>
      <c r="AA227" s="30">
        <f>VLOOKUP(A227,PCharts!$T$3:$U$25,2,FALSE)</f>
        <v>1.05</v>
      </c>
      <c r="AB227" s="30">
        <f>ROUND((PFormulas!$F$2*AF227)+(PFormulas!$F$3*(120-AD227)),0)</f>
        <v>47</v>
      </c>
      <c r="AC227" s="30">
        <f>ROUND((PFormulas!$F$7*AF227)+(PFormulas!$F$9*AB227)+(PFormulas!$F$8*AD227),0)</f>
        <v>41</v>
      </c>
      <c r="AD227" s="30">
        <f>VLOOKUP(V227,PCharts!$I$3:$J$651,2,FALSE)</f>
        <v>92</v>
      </c>
      <c r="AE227" s="30">
        <f>ROUND((PFormulas!$B$29*AK227)+(PFormulas!$B$30*AI227)+(PFormulas!$B$31*AL227)+(PFormulas!$B$32*AF227)+PFormulas!$B$33,0)</f>
        <v>74</v>
      </c>
      <c r="AF227" s="30">
        <f t="shared" si="27"/>
        <v>64</v>
      </c>
      <c r="AG227" s="30">
        <f>ROUND((AK227*PFormulas!$F$40)+(AL227*PFormulas!$F$41)+(AH227*PFormulas!$F$42),0)</f>
        <v>45</v>
      </c>
      <c r="AH227" s="30">
        <f>VLOOKUP(D227,PCharts!$G$3:$H$83,2,FALSE)</f>
        <v>48</v>
      </c>
      <c r="AI227" s="30">
        <f>ROUND((AK227*PFormulas!$F$18)+(AL227*PFormulas!$F$17),0)</f>
        <v>46</v>
      </c>
      <c r="AJ227" s="30">
        <f>IF(C227&gt;7,25,IF(C227=1,IF(ROUND((PFormulas!$F$35*AK227)+(PFormulas!$F$36*AF227),0)&lt;50,50,ROUND((PFormulas!$F$35*AK227)+(PFormulas!$F$36*AF227),0)),ROUND((PFormulas!$F$35*AK227)+(PFormulas!$F$36*AF227),0)))</f>
        <v>44</v>
      </c>
      <c r="AK227" s="30">
        <f>ROUND(IF(C227&gt;7,ROUND(VLOOKUP(U227,PCharts!$K$3:$L$153,2,FALSE)*AA227,0)*PFormulas!$B$8,ROUND(VLOOKUP(U227,PCharts!$K$3:$L$153,2,FALSE)*AA227,0)),0)</f>
        <v>37</v>
      </c>
      <c r="AL227" s="30">
        <f>ROUND(IF(C227&gt;7,ROUND(VLOOKUP(T227,PCharts!$M$3:$N$133,2,FALSE)*AA227,0)*PFormulas!$B$9,ROUND(VLOOKUP(T227,PCharts!$M$3:$N$133,2,FALSE)*AA227,0)),0)</f>
        <v>47</v>
      </c>
      <c r="AM227" s="30">
        <f>ROUND(IF(C227&gt;7,ROUND((PFormulas!$F$30*Z227)+(PFormulas!$F$31*AB227)+(PFormulas!$F$32*AI227),0)*PFormulas!$B$13,ROUND((PFormulas!$F$30*Z227)+(PFormulas!$F$31*AB227)+(PFormulas!$F$32*AI227),0)+PFormulas!$B$14),0)</f>
        <v>43</v>
      </c>
      <c r="AN227" s="30">
        <f>ROUND((PFormulas!$F$46*AL227),0)</f>
        <v>49</v>
      </c>
      <c r="AO227" s="30">
        <f>VLOOKUP(2016-L227,PCharts!$O$3:$P$32,2,FALSE)</f>
        <v>54</v>
      </c>
      <c r="AP227" s="30">
        <f t="shared" si="28"/>
        <v>54</v>
      </c>
      <c r="AQ227" s="30">
        <f t="shared" si="29"/>
        <v>47</v>
      </c>
    </row>
    <row r="228" spans="1:43" x14ac:dyDescent="0.25">
      <c r="A228" s="13" t="s">
        <v>95</v>
      </c>
      <c r="B228" s="13" t="s">
        <v>579</v>
      </c>
      <c r="C228" s="13">
        <v>8</v>
      </c>
      <c r="D228" s="13">
        <v>9</v>
      </c>
      <c r="E228" s="13">
        <v>1</v>
      </c>
      <c r="F228" s="13">
        <v>0</v>
      </c>
      <c r="G228" s="13">
        <v>1</v>
      </c>
      <c r="H228" s="13">
        <v>4</v>
      </c>
      <c r="I228" s="13">
        <v>-3</v>
      </c>
      <c r="J228" s="13">
        <v>5</v>
      </c>
      <c r="K228" s="13">
        <v>2</v>
      </c>
      <c r="L228" s="13">
        <v>1995</v>
      </c>
      <c r="M228" s="13"/>
      <c r="N228" s="13">
        <v>75</v>
      </c>
      <c r="O228" s="13">
        <v>207</v>
      </c>
      <c r="P228" s="13" t="s">
        <v>97</v>
      </c>
      <c r="Q228" s="13" t="s">
        <v>580</v>
      </c>
      <c r="R228" s="13">
        <v>0</v>
      </c>
      <c r="S228" s="13">
        <v>0</v>
      </c>
      <c r="T228" s="30">
        <f t="shared" si="23"/>
        <v>0.11</v>
      </c>
      <c r="U228" s="30">
        <f t="shared" si="24"/>
        <v>0</v>
      </c>
      <c r="V228" s="30">
        <f t="shared" si="25"/>
        <v>0.44</v>
      </c>
      <c r="W228" s="30">
        <f t="shared" si="26"/>
        <v>0.11</v>
      </c>
      <c r="X228" s="30">
        <f>VLOOKUP(N228,[1]PlayerC!$A$3:$B$30,2,FALSE)</f>
        <v>79</v>
      </c>
      <c r="Y228" s="30">
        <f>VLOOKUP(O228,[1]PlayerC!$C$3:$D$133,2,FALSE)</f>
        <v>73</v>
      </c>
      <c r="Z228" s="30">
        <f>VLOOKUP(R228,[2]PCharts!$R$3:$S$2003,2,FALSE)</f>
        <v>0</v>
      </c>
      <c r="AA228" s="30">
        <f>VLOOKUP(A228,PCharts!$T$3:$U$25,2,FALSE)</f>
        <v>1.06</v>
      </c>
      <c r="AB228" s="30">
        <f>ROUND((PFormulas!$F$2*AF228)+(PFormulas!$F$3*(120-AD228)),0)</f>
        <v>56</v>
      </c>
      <c r="AC228" s="30">
        <f>ROUND((PFormulas!$F$7*AF228)+(PFormulas!$F$9*AB228)+(PFormulas!$F$8*AD228),0)</f>
        <v>53</v>
      </c>
      <c r="AD228" s="30">
        <f>VLOOKUP(V228,PCharts!$I$3:$J$651,2,FALSE)</f>
        <v>86</v>
      </c>
      <c r="AE228" s="30">
        <f>ROUND((PFormulas!$B$29*AK228)+(PFormulas!$B$30*AI228)+(PFormulas!$B$31*AL228)+(PFormulas!$B$32*AF228)+PFormulas!$B$33,0)</f>
        <v>71</v>
      </c>
      <c r="AF228" s="30">
        <f t="shared" si="27"/>
        <v>76</v>
      </c>
      <c r="AG228" s="30">
        <f>ROUND((AK228*PFormulas!$F$40)+(AL228*PFormulas!$F$41)+(AH228*PFormulas!$F$42),0)</f>
        <v>44</v>
      </c>
      <c r="AH228" s="30">
        <f>VLOOKUP(D228,PCharts!$G$3:$H$83,2,FALSE)</f>
        <v>48</v>
      </c>
      <c r="AI228" s="30">
        <f>ROUND((AK228*PFormulas!$F$18)+(AL228*PFormulas!$F$17),0)</f>
        <v>45</v>
      </c>
      <c r="AJ228" s="30">
        <f>IF(C228&gt;7,25,IF(C228=1,IF(ROUND((PFormulas!$F$35*AK228)+(PFormulas!$F$36*AF228),0)&lt;50,50,ROUND((PFormulas!$F$35*AK228)+(PFormulas!$F$36*AF228),0)),ROUND((PFormulas!$F$35*AK228)+(PFormulas!$F$36*AF228),0)))</f>
        <v>25</v>
      </c>
      <c r="AK228" s="30">
        <f>ROUND(IF(C228&gt;7,ROUND(VLOOKUP(U228,PCharts!$K$3:$L$153,2,FALSE)*AA228,0)*PFormulas!$B$8,ROUND(VLOOKUP(U228,PCharts!$K$3:$L$153,2,FALSE)*AA228,0)),0)</f>
        <v>35</v>
      </c>
      <c r="AL228" s="49">
        <f>ROUND(IF(C228&gt;7,ROUND(VLOOKUP(T228,PCharts!$M$3:$N$133,2,FALSE)*AA228,0)*PFormulas!$B$9,ROUND(VLOOKUP(T228,PCharts!$M$3:$N$133,2,FALSE)*AA228,0)),0)</f>
        <v>46</v>
      </c>
      <c r="AM228" s="30">
        <f>ROUND(IF(C228&gt;7,ROUND((PFormulas!$F$30*Z228)+(PFormulas!$F$31*AB228)+(PFormulas!$F$32*AI228),0)*PFormulas!$B$13,ROUND((PFormulas!$F$30*Z228)+(PFormulas!$F$31*AB228)+(PFormulas!$F$32*AI228),0)+PFormulas!$B$14),0)</f>
        <v>57</v>
      </c>
      <c r="AN228" s="30">
        <f>ROUND((PFormulas!$F$46*AL228),0)</f>
        <v>48</v>
      </c>
      <c r="AO228" s="30">
        <f>VLOOKUP(2016-L228,PCharts!$O$3:$P$32,2,FALSE)</f>
        <v>54</v>
      </c>
      <c r="AP228" s="30">
        <f t="shared" si="28"/>
        <v>54</v>
      </c>
      <c r="AQ228" s="30">
        <f t="shared" si="29"/>
        <v>50</v>
      </c>
    </row>
    <row r="229" spans="1:43" x14ac:dyDescent="0.25">
      <c r="A229" s="13" t="s">
        <v>43</v>
      </c>
      <c r="B229" s="13" t="s">
        <v>581</v>
      </c>
      <c r="C229" s="13">
        <v>1</v>
      </c>
      <c r="D229" s="13">
        <v>17</v>
      </c>
      <c r="E229" s="13">
        <v>2</v>
      </c>
      <c r="F229" s="13">
        <v>4</v>
      </c>
      <c r="G229" s="13">
        <v>6</v>
      </c>
      <c r="H229" s="13">
        <v>2</v>
      </c>
      <c r="I229" s="13">
        <v>-2</v>
      </c>
      <c r="J229" s="13">
        <v>11</v>
      </c>
      <c r="K229" s="13">
        <v>11</v>
      </c>
      <c r="L229" s="13">
        <v>1994</v>
      </c>
      <c r="M229" s="13"/>
      <c r="N229" s="13">
        <v>71</v>
      </c>
      <c r="O229" s="13">
        <v>185</v>
      </c>
      <c r="P229" s="13" t="s">
        <v>45</v>
      </c>
      <c r="Q229" s="13" t="s">
        <v>582</v>
      </c>
      <c r="R229" s="13">
        <v>0</v>
      </c>
      <c r="S229" s="13">
        <v>0</v>
      </c>
      <c r="T229" s="30">
        <f t="shared" si="23"/>
        <v>0.12</v>
      </c>
      <c r="U229" s="30">
        <f t="shared" si="24"/>
        <v>0.24</v>
      </c>
      <c r="V229" s="30">
        <f t="shared" si="25"/>
        <v>0.12</v>
      </c>
      <c r="W229" s="30">
        <f t="shared" si="26"/>
        <v>0.12</v>
      </c>
      <c r="X229" s="30">
        <f>VLOOKUP(N229,[1]PlayerC!$A$3:$B$30,2,FALSE)</f>
        <v>71</v>
      </c>
      <c r="Y229" s="30">
        <f>VLOOKUP(O229,[1]PlayerC!$C$3:$D$133,2,FALSE)</f>
        <v>61</v>
      </c>
      <c r="Z229" s="30">
        <f>VLOOKUP(R229,[2]PCharts!$R$3:$S$2003,2,FALSE)</f>
        <v>0</v>
      </c>
      <c r="AA229" s="30">
        <f>VLOOKUP(A229,PCharts!$T$3:$U$25,2,FALSE)</f>
        <v>1.05</v>
      </c>
      <c r="AB229" s="30">
        <f>ROUND((PFormulas!$F$2*AF229)+(PFormulas!$F$3*(120-AD229)),0)</f>
        <v>47</v>
      </c>
      <c r="AC229" s="30">
        <f>ROUND((PFormulas!$F$7*AF229)+(PFormulas!$F$9*AB229)+(PFormulas!$F$8*AD229),0)</f>
        <v>41</v>
      </c>
      <c r="AD229" s="30">
        <f>VLOOKUP(V229,PCharts!$I$3:$J$651,2,FALSE)</f>
        <v>95</v>
      </c>
      <c r="AE229" s="30">
        <f>ROUND((PFormulas!$B$29*AK229)+(PFormulas!$B$30*AI229)+(PFormulas!$B$31*AL229)+(PFormulas!$B$32*AF229)+PFormulas!$B$33,0)</f>
        <v>77</v>
      </c>
      <c r="AF229" s="30">
        <f t="shared" si="27"/>
        <v>66</v>
      </c>
      <c r="AG229" s="30">
        <f>ROUND((AK229*PFormulas!$F$40)+(AL229*PFormulas!$F$41)+(AH229*PFormulas!$F$42),0)</f>
        <v>55</v>
      </c>
      <c r="AH229" s="30">
        <f>VLOOKUP(D229,PCharts!$G$3:$H$83,2,FALSE)</f>
        <v>57</v>
      </c>
      <c r="AI229" s="30">
        <f>ROUND((AK229*PFormulas!$F$18)+(AL229*PFormulas!$F$17),0)</f>
        <v>58</v>
      </c>
      <c r="AJ229" s="30">
        <f>IF(C229&gt;7,25,IF(C229=1,IF(ROUND((PFormulas!$F$35*AK229)+(PFormulas!$F$36*AF229),0)&lt;50,50,ROUND((PFormulas!$F$35*AK229)+(PFormulas!$F$36*AF229),0)),ROUND((PFormulas!$F$35*AK229)+(PFormulas!$F$36*AF229),0)))</f>
        <v>60</v>
      </c>
      <c r="AK229" s="30">
        <f>ROUND(IF(C229&gt;7,ROUND(VLOOKUP(U229,PCharts!$K$3:$L$153,2,FALSE)*AA229,0)*PFormulas!$B$8,ROUND(VLOOKUP(U229,PCharts!$K$3:$L$153,2,FALSE)*AA229,0)),0)</f>
        <v>58</v>
      </c>
      <c r="AL229" s="30">
        <f>ROUND(IF(C229&gt;7,ROUND(VLOOKUP(T229,PCharts!$M$3:$N$133,2,FALSE)*AA229,0)*PFormulas!$B$9,ROUND(VLOOKUP(T229,PCharts!$M$3:$N$133,2,FALSE)*AA229,0)),0)</f>
        <v>47</v>
      </c>
      <c r="AM229" s="30">
        <f>ROUND(IF(C229&gt;7,ROUND((PFormulas!$F$30*Z229)+(PFormulas!$F$31*AB229)+(PFormulas!$F$32*AI229),0)*PFormulas!$B$13,ROUND((PFormulas!$F$30*Z229)+(PFormulas!$F$31*AB229)+(PFormulas!$F$32*AI229),0)+PFormulas!$B$14),0)</f>
        <v>47</v>
      </c>
      <c r="AN229" s="30">
        <f>ROUND((PFormulas!$F$46*AL229),0)</f>
        <v>49</v>
      </c>
      <c r="AO229" s="30">
        <f>VLOOKUP(2016-L229,PCharts!$O$3:$P$32,2,FALSE)</f>
        <v>58</v>
      </c>
      <c r="AP229" s="30">
        <f t="shared" si="28"/>
        <v>58</v>
      </c>
      <c r="AQ229" s="30">
        <f t="shared" si="29"/>
        <v>55</v>
      </c>
    </row>
    <row r="230" spans="1:43" x14ac:dyDescent="0.25">
      <c r="A230" s="13" t="s">
        <v>43</v>
      </c>
      <c r="B230" s="13" t="s">
        <v>583</v>
      </c>
      <c r="C230" s="13">
        <v>2</v>
      </c>
      <c r="D230" s="13">
        <v>19</v>
      </c>
      <c r="E230" s="13">
        <v>2</v>
      </c>
      <c r="F230" s="13">
        <v>2</v>
      </c>
      <c r="G230" s="13">
        <v>4</v>
      </c>
      <c r="H230" s="13">
        <v>2</v>
      </c>
      <c r="I230" s="13">
        <v>-4</v>
      </c>
      <c r="J230" s="13">
        <v>5</v>
      </c>
      <c r="K230" s="13">
        <v>3</v>
      </c>
      <c r="L230" s="13">
        <v>1995</v>
      </c>
      <c r="M230" s="13"/>
      <c r="N230" s="13">
        <v>71</v>
      </c>
      <c r="O230" s="13">
        <v>194</v>
      </c>
      <c r="P230" s="13" t="s">
        <v>45</v>
      </c>
      <c r="Q230" s="13" t="s">
        <v>584</v>
      </c>
      <c r="R230" s="13">
        <v>0</v>
      </c>
      <c r="S230" s="13">
        <v>0</v>
      </c>
      <c r="T230" s="30">
        <f t="shared" si="23"/>
        <v>0.11</v>
      </c>
      <c r="U230" s="30">
        <f t="shared" si="24"/>
        <v>0.11</v>
      </c>
      <c r="V230" s="30">
        <f t="shared" si="25"/>
        <v>0.11</v>
      </c>
      <c r="W230" s="30">
        <f t="shared" si="26"/>
        <v>0.11</v>
      </c>
      <c r="X230" s="30">
        <f>VLOOKUP(N230,[1]PlayerC!$A$3:$B$30,2,FALSE)</f>
        <v>71</v>
      </c>
      <c r="Y230" s="30">
        <f>VLOOKUP(O230,[1]PlayerC!$C$3:$D$133,2,FALSE)</f>
        <v>64</v>
      </c>
      <c r="Z230" s="30">
        <f>VLOOKUP(R230,[2]PCharts!$R$3:$S$2003,2,FALSE)</f>
        <v>0</v>
      </c>
      <c r="AA230" s="30">
        <f>VLOOKUP(A230,PCharts!$T$3:$U$25,2,FALSE)</f>
        <v>1.05</v>
      </c>
      <c r="AB230" s="30">
        <f>ROUND((PFormulas!$F$2*AF230)+(PFormulas!$F$3*(120-AD230)),0)</f>
        <v>48</v>
      </c>
      <c r="AC230" s="30">
        <f>ROUND((PFormulas!$F$7*AF230)+(PFormulas!$F$9*AB230)+(PFormulas!$F$8*AD230),0)</f>
        <v>43</v>
      </c>
      <c r="AD230" s="30">
        <f>VLOOKUP(V230,PCharts!$I$3:$J$651,2,FALSE)</f>
        <v>96</v>
      </c>
      <c r="AE230" s="30">
        <f>ROUND((PFormulas!$B$29*AK230)+(PFormulas!$B$30*AI230)+(PFormulas!$B$31*AL230)+(PFormulas!$B$32*AF230)+PFormulas!$B$33,0)</f>
        <v>76</v>
      </c>
      <c r="AF230" s="30">
        <f t="shared" si="27"/>
        <v>68</v>
      </c>
      <c r="AG230" s="30">
        <f>ROUND((AK230*PFormulas!$F$40)+(AL230*PFormulas!$F$41)+(AH230*PFormulas!$F$42),0)</f>
        <v>55</v>
      </c>
      <c r="AH230" s="30">
        <f>VLOOKUP(D230,PCharts!$G$3:$H$83,2,FALSE)</f>
        <v>59</v>
      </c>
      <c r="AI230" s="30">
        <f>ROUND((AK230*PFormulas!$F$18)+(AL230*PFormulas!$F$17),0)</f>
        <v>55</v>
      </c>
      <c r="AJ230" s="30">
        <f>IF(C230&gt;7,25,IF(C230=1,IF(ROUND((PFormulas!$F$35*AK230)+(PFormulas!$F$36*AF230),0)&lt;50,50,ROUND((PFormulas!$F$35*AK230)+(PFormulas!$F$36*AF230),0)),ROUND((PFormulas!$F$35*AK230)+(PFormulas!$F$36*AF230),0)))</f>
        <v>57</v>
      </c>
      <c r="AK230" s="30">
        <f>ROUND(IF(C230&gt;7,ROUND(VLOOKUP(U230,PCharts!$K$3:$L$153,2,FALSE)*AA230,0)*PFormulas!$B$8,ROUND(VLOOKUP(U230,PCharts!$K$3:$L$153,2,FALSE)*AA230,0)),0)</f>
        <v>53</v>
      </c>
      <c r="AL230" s="30">
        <f>ROUND(IF(C230&gt;7,ROUND(VLOOKUP(T230,PCharts!$M$3:$N$133,2,FALSE)*AA230,0)*PFormulas!$B$9,ROUND(VLOOKUP(T230,PCharts!$M$3:$N$133,2,FALSE)*AA230,0)),0)</f>
        <v>47</v>
      </c>
      <c r="AM230" s="30">
        <f>ROUND(IF(C230&gt;7,ROUND((PFormulas!$F$30*Z230)+(PFormulas!$F$31*AB230)+(PFormulas!$F$32*AI230),0)*PFormulas!$B$13,ROUND((PFormulas!$F$30*Z230)+(PFormulas!$F$31*AB230)+(PFormulas!$F$32*AI230),0)+PFormulas!$B$14),0)</f>
        <v>46</v>
      </c>
      <c r="AN230" s="30">
        <f>ROUND((PFormulas!$F$46*AL230),0)</f>
        <v>49</v>
      </c>
      <c r="AO230" s="30">
        <f>VLOOKUP(2016-L230,PCharts!$O$3:$P$32,2,FALSE)</f>
        <v>54</v>
      </c>
      <c r="AP230" s="30">
        <f t="shared" si="28"/>
        <v>54</v>
      </c>
      <c r="AQ230" s="30">
        <f t="shared" si="29"/>
        <v>53</v>
      </c>
    </row>
    <row r="231" spans="1:43" x14ac:dyDescent="0.25">
      <c r="A231" s="13" t="s">
        <v>47</v>
      </c>
      <c r="B231" s="13" t="s">
        <v>585</v>
      </c>
      <c r="C231" s="13">
        <v>2</v>
      </c>
      <c r="D231" s="13">
        <v>19</v>
      </c>
      <c r="E231" s="13">
        <v>2</v>
      </c>
      <c r="F231" s="13">
        <v>1</v>
      </c>
      <c r="G231" s="13">
        <v>3</v>
      </c>
      <c r="H231" s="13">
        <v>4</v>
      </c>
      <c r="I231" s="13">
        <v>-3</v>
      </c>
      <c r="J231" s="13">
        <v>27</v>
      </c>
      <c r="K231" s="13">
        <v>3</v>
      </c>
      <c r="L231" s="13">
        <v>1996</v>
      </c>
      <c r="M231" s="13"/>
      <c r="N231" s="13">
        <v>72</v>
      </c>
      <c r="O231" s="13">
        <v>190</v>
      </c>
      <c r="P231" s="13" t="s">
        <v>49</v>
      </c>
      <c r="Q231" s="13" t="s">
        <v>586</v>
      </c>
      <c r="R231" s="13">
        <v>0</v>
      </c>
      <c r="S231" s="13">
        <v>0</v>
      </c>
      <c r="T231" s="30">
        <f t="shared" si="23"/>
        <v>0.11</v>
      </c>
      <c r="U231" s="30">
        <f t="shared" si="24"/>
        <v>0.05</v>
      </c>
      <c r="V231" s="30">
        <f t="shared" si="25"/>
        <v>0.21</v>
      </c>
      <c r="W231" s="30">
        <f t="shared" si="26"/>
        <v>0.11</v>
      </c>
      <c r="X231" s="30">
        <f>VLOOKUP(N231,[1]PlayerC!$A$3:$B$30,2,FALSE)</f>
        <v>73</v>
      </c>
      <c r="Y231" s="30">
        <f>VLOOKUP(O231,[1]PlayerC!$C$3:$D$133,2,FALSE)</f>
        <v>64</v>
      </c>
      <c r="Z231" s="30">
        <f>VLOOKUP(R231,[2]PCharts!$R$3:$S$2003,2,FALSE)</f>
        <v>0</v>
      </c>
      <c r="AA231" s="30">
        <f>VLOOKUP(A231,PCharts!$T$3:$U$25,2,FALSE)</f>
        <v>1.07</v>
      </c>
      <c r="AB231" s="30">
        <f>ROUND((PFormulas!$F$2*AF231)+(PFormulas!$F$3*(120-AD231)),0)</f>
        <v>50</v>
      </c>
      <c r="AC231" s="30">
        <f>ROUND((PFormulas!$F$7*AF231)+(PFormulas!$F$9*AB231)+(PFormulas!$F$8*AD231),0)</f>
        <v>45</v>
      </c>
      <c r="AD231" s="30">
        <f>VLOOKUP(V231,PCharts!$I$3:$J$651,2,FALSE)</f>
        <v>92</v>
      </c>
      <c r="AE231" s="30">
        <f>ROUND((PFormulas!$B$29*AK231)+(PFormulas!$B$30*AI231)+(PFormulas!$B$31*AL231)+(PFormulas!$B$32*AF231)+PFormulas!$B$33,0)</f>
        <v>73</v>
      </c>
      <c r="AF231" s="30">
        <f t="shared" si="27"/>
        <v>69</v>
      </c>
      <c r="AG231" s="30">
        <f>ROUND((AK231*PFormulas!$F$40)+(AL231*PFormulas!$F$41)+(AH231*PFormulas!$F$42),0)</f>
        <v>51</v>
      </c>
      <c r="AH231" s="30">
        <f>VLOOKUP(D231,PCharts!$G$3:$H$83,2,FALSE)</f>
        <v>59</v>
      </c>
      <c r="AI231" s="30">
        <f>ROUND((AK231*PFormulas!$F$18)+(AL231*PFormulas!$F$17),0)</f>
        <v>47</v>
      </c>
      <c r="AJ231" s="30">
        <f>IF(C231&gt;7,25,IF(C231=1,IF(ROUND((PFormulas!$F$35*AK231)+(PFormulas!$F$36*AF231),0)&lt;50,50,ROUND((PFormulas!$F$35*AK231)+(PFormulas!$F$36*AF231),0)),ROUND((PFormulas!$F$35*AK231)+(PFormulas!$F$36*AF231),0)))</f>
        <v>45</v>
      </c>
      <c r="AK231" s="30">
        <f>ROUND(IF(C231&gt;7,ROUND(VLOOKUP(U231,PCharts!$K$3:$L$153,2,FALSE)*AA231,0)*PFormulas!$B$8,ROUND(VLOOKUP(U231,PCharts!$K$3:$L$153,2,FALSE)*AA231,0)),0)</f>
        <v>37</v>
      </c>
      <c r="AL231" s="30">
        <f>ROUND(IF(C231&gt;7,ROUND(VLOOKUP(T231,PCharts!$M$3:$N$133,2,FALSE)*AA231,0)*PFormulas!$B$9,ROUND(VLOOKUP(T231,PCharts!$M$3:$N$133,2,FALSE)*AA231,0)),0)</f>
        <v>48</v>
      </c>
      <c r="AM231" s="30">
        <f>ROUND(IF(C231&gt;7,ROUND((PFormulas!$F$30*Z231)+(PFormulas!$F$31*AB231)+(PFormulas!$F$32*AI231),0)*PFormulas!$B$13,ROUND((PFormulas!$F$30*Z231)+(PFormulas!$F$31*AB231)+(PFormulas!$F$32*AI231),0)+PFormulas!$B$14),0)</f>
        <v>45</v>
      </c>
      <c r="AN231" s="30">
        <f>ROUND((PFormulas!$F$46*AL231),0)</f>
        <v>50</v>
      </c>
      <c r="AO231" s="30">
        <f>VLOOKUP(2016-L231,PCharts!$O$3:$P$32,2,FALSE)</f>
        <v>50</v>
      </c>
      <c r="AP231" s="30">
        <f t="shared" si="28"/>
        <v>50</v>
      </c>
      <c r="AQ231" s="30">
        <f t="shared" si="29"/>
        <v>48</v>
      </c>
    </row>
    <row r="232" spans="1:43" x14ac:dyDescent="0.25">
      <c r="A232" s="13" t="s">
        <v>43</v>
      </c>
      <c r="B232" s="13" t="s">
        <v>587</v>
      </c>
      <c r="C232" s="13">
        <v>7</v>
      </c>
      <c r="D232" s="13">
        <v>19</v>
      </c>
      <c r="E232" s="13">
        <v>2</v>
      </c>
      <c r="F232" s="13">
        <v>2</v>
      </c>
      <c r="G232" s="13">
        <v>4</v>
      </c>
      <c r="H232" s="13">
        <v>6</v>
      </c>
      <c r="I232" s="13">
        <v>4</v>
      </c>
      <c r="J232" s="13">
        <v>3</v>
      </c>
      <c r="K232" s="13">
        <v>10</v>
      </c>
      <c r="L232" s="13">
        <v>1993</v>
      </c>
      <c r="M232" s="13"/>
      <c r="N232" s="13">
        <v>73</v>
      </c>
      <c r="O232" s="13">
        <v>194</v>
      </c>
      <c r="P232" s="13" t="s">
        <v>45</v>
      </c>
      <c r="Q232" s="13" t="s">
        <v>588</v>
      </c>
      <c r="R232" s="13">
        <v>0</v>
      </c>
      <c r="S232" s="13">
        <v>0</v>
      </c>
      <c r="T232" s="30">
        <f t="shared" si="23"/>
        <v>0.11</v>
      </c>
      <c r="U232" s="30">
        <f t="shared" si="24"/>
        <v>0.11</v>
      </c>
      <c r="V232" s="30">
        <f t="shared" si="25"/>
        <v>0.32</v>
      </c>
      <c r="W232" s="30">
        <f t="shared" si="26"/>
        <v>0.11</v>
      </c>
      <c r="X232" s="30">
        <f>VLOOKUP(N232,[1]PlayerC!$A$3:$B$30,2,FALSE)</f>
        <v>75</v>
      </c>
      <c r="Y232" s="30">
        <f>VLOOKUP(O232,[1]PlayerC!$C$3:$D$133,2,FALSE)</f>
        <v>64</v>
      </c>
      <c r="Z232" s="30">
        <f>VLOOKUP(R232,[2]PCharts!$R$3:$S$2003,2,FALSE)</f>
        <v>0</v>
      </c>
      <c r="AA232" s="30">
        <f>VLOOKUP(A232,PCharts!$T$3:$U$25,2,FALSE)</f>
        <v>1.05</v>
      </c>
      <c r="AB232" s="30">
        <f>ROUND((PFormulas!$F$2*AF232)+(PFormulas!$F$3*(120-AD232)),0)</f>
        <v>51</v>
      </c>
      <c r="AC232" s="30">
        <f>ROUND((PFormulas!$F$7*AF232)+(PFormulas!$F$9*AB232)+(PFormulas!$F$8*AD232),0)</f>
        <v>47</v>
      </c>
      <c r="AD232" s="30">
        <f>VLOOKUP(V232,PCharts!$I$3:$J$651,2,FALSE)</f>
        <v>89</v>
      </c>
      <c r="AE232" s="30">
        <f>ROUND((PFormulas!$B$29*AK232)+(PFormulas!$B$30*AI232)+(PFormulas!$B$31*AL232)+(PFormulas!$B$32*AF232)+PFormulas!$B$33,0)</f>
        <v>75</v>
      </c>
      <c r="AF232" s="30">
        <f t="shared" si="27"/>
        <v>70</v>
      </c>
      <c r="AG232" s="30">
        <f>ROUND((AK232*PFormulas!$F$40)+(AL232*PFormulas!$F$41)+(AH232*PFormulas!$F$42),0)</f>
        <v>55</v>
      </c>
      <c r="AH232" s="30">
        <f>VLOOKUP(D232,PCharts!$G$3:$H$83,2,FALSE)</f>
        <v>59</v>
      </c>
      <c r="AI232" s="30">
        <f>ROUND((AK232*PFormulas!$F$18)+(AL232*PFormulas!$F$17),0)</f>
        <v>55</v>
      </c>
      <c r="AJ232" s="30">
        <f>IF(C232&gt;7,25,IF(C232=1,IF(ROUND((PFormulas!$F$35*AK232)+(PFormulas!$F$36*AF232),0)&lt;50,50,ROUND((PFormulas!$F$35*AK232)+(PFormulas!$F$36*AF232),0)),ROUND((PFormulas!$F$35*AK232)+(PFormulas!$F$36*AF232),0)))</f>
        <v>57</v>
      </c>
      <c r="AK232" s="30">
        <f>ROUND(IF(C232&gt;7,ROUND(VLOOKUP(U232,PCharts!$K$3:$L$153,2,FALSE)*AA232,0)*PFormulas!$B$8,ROUND(VLOOKUP(U232,PCharts!$K$3:$L$153,2,FALSE)*AA232,0)),0)</f>
        <v>53</v>
      </c>
      <c r="AL232" s="30">
        <f>ROUND(IF(C232&gt;7,ROUND(VLOOKUP(T232,PCharts!$M$3:$N$133,2,FALSE)*AA232,0)*PFormulas!$B$9,ROUND(VLOOKUP(T232,PCharts!$M$3:$N$133,2,FALSE)*AA232,0)),0)</f>
        <v>47</v>
      </c>
      <c r="AM232" s="30">
        <f>ROUND(IF(C232&gt;7,ROUND((PFormulas!$F$30*Z232)+(PFormulas!$F$31*AB232)+(PFormulas!$F$32*AI232),0)*PFormulas!$B$13,ROUND((PFormulas!$F$30*Z232)+(PFormulas!$F$31*AB232)+(PFormulas!$F$32*AI232),0)+PFormulas!$B$14),0)</f>
        <v>48</v>
      </c>
      <c r="AN232" s="30">
        <f>ROUND((PFormulas!$F$46*AL232),0)</f>
        <v>49</v>
      </c>
      <c r="AO232" s="30">
        <f>VLOOKUP(2016-L232,PCharts!$O$3:$P$32,2,FALSE)</f>
        <v>60</v>
      </c>
      <c r="AP232" s="30">
        <f t="shared" si="28"/>
        <v>60</v>
      </c>
      <c r="AQ232" s="30">
        <f t="shared" si="29"/>
        <v>54</v>
      </c>
    </row>
    <row r="233" spans="1:43" x14ac:dyDescent="0.25">
      <c r="A233" s="13" t="s">
        <v>47</v>
      </c>
      <c r="B233" s="13" t="s">
        <v>589</v>
      </c>
      <c r="C233" s="13">
        <v>3</v>
      </c>
      <c r="D233" s="13">
        <v>24</v>
      </c>
      <c r="E233" s="13">
        <v>3</v>
      </c>
      <c r="F233" s="13">
        <v>1</v>
      </c>
      <c r="G233" s="13">
        <v>4</v>
      </c>
      <c r="H233" s="13">
        <v>4</v>
      </c>
      <c r="I233" s="13">
        <v>-3</v>
      </c>
      <c r="J233" s="13">
        <v>23</v>
      </c>
      <c r="K233" s="13">
        <v>7</v>
      </c>
      <c r="L233" s="13">
        <v>1993</v>
      </c>
      <c r="M233" s="13"/>
      <c r="N233" s="13">
        <v>72</v>
      </c>
      <c r="O233" s="13">
        <v>185</v>
      </c>
      <c r="P233" s="13" t="s">
        <v>49</v>
      </c>
      <c r="Q233" s="13" t="s">
        <v>590</v>
      </c>
      <c r="R233" s="13">
        <v>0</v>
      </c>
      <c r="S233" s="13">
        <v>0</v>
      </c>
      <c r="T233" s="30">
        <f t="shared" si="23"/>
        <v>0.13</v>
      </c>
      <c r="U233" s="30">
        <f t="shared" si="24"/>
        <v>0.04</v>
      </c>
      <c r="V233" s="30">
        <f t="shared" si="25"/>
        <v>0.17</v>
      </c>
      <c r="W233" s="30">
        <f t="shared" si="26"/>
        <v>0.13</v>
      </c>
      <c r="X233" s="30">
        <f>VLOOKUP(N233,[1]PlayerC!$A$3:$B$30,2,FALSE)</f>
        <v>73</v>
      </c>
      <c r="Y233" s="30">
        <f>VLOOKUP(O233,[1]PlayerC!$C$3:$D$133,2,FALSE)</f>
        <v>61</v>
      </c>
      <c r="Z233" s="30">
        <f>VLOOKUP(R233,[2]PCharts!$R$3:$S$2003,2,FALSE)</f>
        <v>0</v>
      </c>
      <c r="AA233" s="30">
        <f>VLOOKUP(A233,PCharts!$T$3:$U$25,2,FALSE)</f>
        <v>1.07</v>
      </c>
      <c r="AB233" s="30">
        <f>ROUND((PFormulas!$F$2*AF233)+(PFormulas!$F$3*(120-AD233)),0)</f>
        <v>48</v>
      </c>
      <c r="AC233" s="30">
        <f>ROUND((PFormulas!$F$7*AF233)+(PFormulas!$F$9*AB233)+(PFormulas!$F$8*AD233),0)</f>
        <v>43</v>
      </c>
      <c r="AD233" s="30">
        <f>VLOOKUP(V233,PCharts!$I$3:$J$651,2,FALSE)</f>
        <v>94</v>
      </c>
      <c r="AE233" s="30">
        <f>ROUND((PFormulas!$B$29*AK233)+(PFormulas!$B$30*AI233)+(PFormulas!$B$31*AL233)+(PFormulas!$B$32*AF233)+PFormulas!$B$33,0)</f>
        <v>73</v>
      </c>
      <c r="AF233" s="30">
        <f t="shared" si="27"/>
        <v>67</v>
      </c>
      <c r="AG233" s="30">
        <f>ROUND((AK233*PFormulas!$F$40)+(AL233*PFormulas!$F$41)+(AH233*PFormulas!$F$42),0)</f>
        <v>53</v>
      </c>
      <c r="AH233" s="30">
        <f>VLOOKUP(D233,PCharts!$G$3:$H$83,2,FALSE)</f>
        <v>64</v>
      </c>
      <c r="AI233" s="30">
        <f>ROUND((AK233*PFormulas!$F$18)+(AL233*PFormulas!$F$17),0)</f>
        <v>47</v>
      </c>
      <c r="AJ233" s="30">
        <f>IF(C233&gt;7,25,IF(C233=1,IF(ROUND((PFormulas!$F$35*AK233)+(PFormulas!$F$36*AF233),0)&lt;50,50,ROUND((PFormulas!$F$35*AK233)+(PFormulas!$F$36*AF233),0)),ROUND((PFormulas!$F$35*AK233)+(PFormulas!$F$36*AF233),0)))</f>
        <v>45</v>
      </c>
      <c r="AK233" s="30">
        <f>ROUND(IF(C233&gt;7,ROUND(VLOOKUP(U233,PCharts!$K$3:$L$153,2,FALSE)*AA233,0)*PFormulas!$B$8,ROUND(VLOOKUP(U233,PCharts!$K$3:$L$153,2,FALSE)*AA233,0)),0)</f>
        <v>37</v>
      </c>
      <c r="AL233" s="30">
        <f>ROUND(IF(C233&gt;7,ROUND(VLOOKUP(T233,PCharts!$M$3:$N$133,2,FALSE)*AA233,0)*PFormulas!$B$9,ROUND(VLOOKUP(T233,PCharts!$M$3:$N$133,2,FALSE)*AA233,0)),0)</f>
        <v>48</v>
      </c>
      <c r="AM233" s="30">
        <f>ROUND(IF(C233&gt;7,ROUND((PFormulas!$F$30*Z233)+(PFormulas!$F$31*AB233)+(PFormulas!$F$32*AI233),0)*PFormulas!$B$13,ROUND((PFormulas!$F$30*Z233)+(PFormulas!$F$31*AB233)+(PFormulas!$F$32*AI233),0)+PFormulas!$B$14),0)</f>
        <v>44</v>
      </c>
      <c r="AN233" s="30">
        <f>ROUND((PFormulas!$F$46*AL233),0)</f>
        <v>50</v>
      </c>
      <c r="AO233" s="30">
        <f>VLOOKUP(2016-L233,PCharts!$O$3:$P$32,2,FALSE)</f>
        <v>60</v>
      </c>
      <c r="AP233" s="30">
        <f t="shared" si="28"/>
        <v>60</v>
      </c>
      <c r="AQ233" s="30">
        <f t="shared" si="29"/>
        <v>48</v>
      </c>
    </row>
    <row r="234" spans="1:43" x14ac:dyDescent="0.25">
      <c r="A234" s="13" t="s">
        <v>47</v>
      </c>
      <c r="B234" s="13" t="s">
        <v>591</v>
      </c>
      <c r="C234" s="13">
        <v>7</v>
      </c>
      <c r="D234" s="13">
        <v>24</v>
      </c>
      <c r="E234" s="13">
        <v>3</v>
      </c>
      <c r="F234" s="13">
        <v>3</v>
      </c>
      <c r="G234" s="13">
        <v>6</v>
      </c>
      <c r="H234" s="13">
        <v>8</v>
      </c>
      <c r="I234" s="13">
        <v>-2</v>
      </c>
      <c r="J234" s="13">
        <v>5</v>
      </c>
      <c r="K234" s="13">
        <v>3</v>
      </c>
      <c r="L234" s="13">
        <v>1995</v>
      </c>
      <c r="M234" s="13"/>
      <c r="N234" s="13">
        <v>74</v>
      </c>
      <c r="O234" s="13">
        <v>176</v>
      </c>
      <c r="P234" s="13" t="s">
        <v>49</v>
      </c>
      <c r="Q234" s="13" t="s">
        <v>592</v>
      </c>
      <c r="R234" s="13">
        <v>0</v>
      </c>
      <c r="S234" s="13">
        <v>0</v>
      </c>
      <c r="T234" s="30">
        <f t="shared" si="23"/>
        <v>0.13</v>
      </c>
      <c r="U234" s="30">
        <f t="shared" si="24"/>
        <v>0.13</v>
      </c>
      <c r="V234" s="30">
        <f t="shared" si="25"/>
        <v>0.33</v>
      </c>
      <c r="W234" s="30">
        <f t="shared" si="26"/>
        <v>0.13</v>
      </c>
      <c r="X234" s="30">
        <f>VLOOKUP(N234,[1]PlayerC!$A$3:$B$30,2,FALSE)</f>
        <v>77</v>
      </c>
      <c r="Y234" s="30">
        <f>VLOOKUP(O234,[1]PlayerC!$C$3:$D$133,2,FALSE)</f>
        <v>55</v>
      </c>
      <c r="Z234" s="30">
        <f>VLOOKUP(R234,[2]PCharts!$R$3:$S$2003,2,FALSE)</f>
        <v>0</v>
      </c>
      <c r="AA234" s="30">
        <f>VLOOKUP(A234,PCharts!$T$3:$U$25,2,FALSE)</f>
        <v>1.07</v>
      </c>
      <c r="AB234" s="30">
        <f>ROUND((PFormulas!$F$2*AF234)+(PFormulas!$F$3*(120-AD234)),0)</f>
        <v>49</v>
      </c>
      <c r="AC234" s="30">
        <f>ROUND((PFormulas!$F$7*AF234)+(PFormulas!$F$9*AB234)+(PFormulas!$F$8*AD234),0)</f>
        <v>43</v>
      </c>
      <c r="AD234" s="30">
        <f>VLOOKUP(V234,PCharts!$I$3:$J$651,2,FALSE)</f>
        <v>89</v>
      </c>
      <c r="AE234" s="30">
        <f>ROUND((PFormulas!$B$29*AK234)+(PFormulas!$B$30*AI234)+(PFormulas!$B$31*AL234)+(PFormulas!$B$32*AF234)+PFormulas!$B$33,0)</f>
        <v>76</v>
      </c>
      <c r="AF234" s="30">
        <f t="shared" si="27"/>
        <v>66</v>
      </c>
      <c r="AG234" s="30">
        <f>ROUND((AK234*PFormulas!$F$40)+(AL234*PFormulas!$F$41)+(AH234*PFormulas!$F$42),0)</f>
        <v>58</v>
      </c>
      <c r="AH234" s="30">
        <f>VLOOKUP(D234,PCharts!$G$3:$H$83,2,FALSE)</f>
        <v>64</v>
      </c>
      <c r="AI234" s="30">
        <f>ROUND((AK234*PFormulas!$F$18)+(AL234*PFormulas!$F$17),0)</f>
        <v>56</v>
      </c>
      <c r="AJ234" s="30">
        <f>IF(C234&gt;7,25,IF(C234=1,IF(ROUND((PFormulas!$F$35*AK234)+(PFormulas!$F$36*AF234),0)&lt;50,50,ROUND((PFormulas!$F$35*AK234)+(PFormulas!$F$36*AF234),0)),ROUND((PFormulas!$F$35*AK234)+(PFormulas!$F$36*AF234),0)))</f>
        <v>57</v>
      </c>
      <c r="AK234" s="30">
        <f>ROUND(IF(C234&gt;7,ROUND(VLOOKUP(U234,PCharts!$K$3:$L$153,2,FALSE)*AA234,0)*PFormulas!$B$8,ROUND(VLOOKUP(U234,PCharts!$K$3:$L$153,2,FALSE)*AA234,0)),0)</f>
        <v>54</v>
      </c>
      <c r="AL234" s="30">
        <f>ROUND(IF(C234&gt;7,ROUND(VLOOKUP(T234,PCharts!$M$3:$N$133,2,FALSE)*AA234,0)*PFormulas!$B$9,ROUND(VLOOKUP(T234,PCharts!$M$3:$N$133,2,FALSE)*AA234,0)),0)</f>
        <v>48</v>
      </c>
      <c r="AM234" s="30">
        <f>ROUND(IF(C234&gt;7,ROUND((PFormulas!$F$30*Z234)+(PFormulas!$F$31*AB234)+(PFormulas!$F$32*AI234),0)*PFormulas!$B$13,ROUND((PFormulas!$F$30*Z234)+(PFormulas!$F$31*AB234)+(PFormulas!$F$32*AI234),0)+PFormulas!$B$14),0)</f>
        <v>47</v>
      </c>
      <c r="AN234" s="30">
        <f>ROUND((PFormulas!$F$46*AL234),0)</f>
        <v>50</v>
      </c>
      <c r="AO234" s="30">
        <f>VLOOKUP(2016-L234,PCharts!$O$3:$P$32,2,FALSE)</f>
        <v>54</v>
      </c>
      <c r="AP234" s="30">
        <f t="shared" si="28"/>
        <v>54</v>
      </c>
      <c r="AQ234" s="30">
        <f t="shared" si="29"/>
        <v>54</v>
      </c>
    </row>
    <row r="235" spans="1:43" x14ac:dyDescent="0.25">
      <c r="A235" s="13" t="s">
        <v>43</v>
      </c>
      <c r="B235" s="13" t="s">
        <v>593</v>
      </c>
      <c r="C235" s="13">
        <v>7</v>
      </c>
      <c r="D235" s="13">
        <v>25</v>
      </c>
      <c r="E235" s="13">
        <v>3</v>
      </c>
      <c r="F235" s="13">
        <v>3</v>
      </c>
      <c r="G235" s="13">
        <v>6</v>
      </c>
      <c r="H235" s="13">
        <v>8</v>
      </c>
      <c r="I235" s="13">
        <v>4</v>
      </c>
      <c r="J235" s="13">
        <v>23</v>
      </c>
      <c r="K235" s="13">
        <v>6</v>
      </c>
      <c r="L235" s="13">
        <v>1995</v>
      </c>
      <c r="M235" s="13"/>
      <c r="N235" s="13">
        <v>72</v>
      </c>
      <c r="O235" s="13">
        <v>176</v>
      </c>
      <c r="P235" s="13" t="s">
        <v>45</v>
      </c>
      <c r="Q235" s="13" t="s">
        <v>594</v>
      </c>
      <c r="R235" s="13">
        <v>0</v>
      </c>
      <c r="S235" s="13">
        <v>0</v>
      </c>
      <c r="T235" s="30">
        <f t="shared" si="23"/>
        <v>0.12</v>
      </c>
      <c r="U235" s="30">
        <f t="shared" si="24"/>
        <v>0.12</v>
      </c>
      <c r="V235" s="30">
        <f t="shared" si="25"/>
        <v>0.32</v>
      </c>
      <c r="W235" s="30">
        <f t="shared" si="26"/>
        <v>0.12</v>
      </c>
      <c r="X235" s="30">
        <f>VLOOKUP(N235,[1]PlayerC!$A$3:$B$30,2,FALSE)</f>
        <v>73</v>
      </c>
      <c r="Y235" s="30">
        <f>VLOOKUP(O235,[1]PlayerC!$C$3:$D$133,2,FALSE)</f>
        <v>55</v>
      </c>
      <c r="Z235" s="30">
        <f>VLOOKUP(R235,[2]PCharts!$R$3:$S$2003,2,FALSE)</f>
        <v>0</v>
      </c>
      <c r="AA235" s="30">
        <f>VLOOKUP(A235,PCharts!$T$3:$U$25,2,FALSE)</f>
        <v>1.05</v>
      </c>
      <c r="AB235" s="30">
        <f>ROUND((PFormulas!$F$2*AF235)+(PFormulas!$F$3*(120-AD235)),0)</f>
        <v>48</v>
      </c>
      <c r="AC235" s="30">
        <f>ROUND((PFormulas!$F$7*AF235)+(PFormulas!$F$9*AB235)+(PFormulas!$F$8*AD235),0)</f>
        <v>41</v>
      </c>
      <c r="AD235" s="30">
        <f>VLOOKUP(V235,PCharts!$I$3:$J$651,2,FALSE)</f>
        <v>89</v>
      </c>
      <c r="AE235" s="30">
        <f>ROUND((PFormulas!$B$29*AK235)+(PFormulas!$B$30*AI235)+(PFormulas!$B$31*AL235)+(PFormulas!$B$32*AF235)+PFormulas!$B$33,0)</f>
        <v>77</v>
      </c>
      <c r="AF235" s="30">
        <f t="shared" si="27"/>
        <v>64</v>
      </c>
      <c r="AG235" s="30">
        <f>ROUND((AK235*PFormulas!$F$40)+(AL235*PFormulas!$F$41)+(AH235*PFormulas!$F$42),0)</f>
        <v>58</v>
      </c>
      <c r="AH235" s="30">
        <f>VLOOKUP(D235,PCharts!$G$3:$H$83,2,FALSE)</f>
        <v>65</v>
      </c>
      <c r="AI235" s="30">
        <f>ROUND((AK235*PFormulas!$F$18)+(AL235*PFormulas!$F$17),0)</f>
        <v>55</v>
      </c>
      <c r="AJ235" s="30">
        <f>IF(C235&gt;7,25,IF(C235=1,IF(ROUND((PFormulas!$F$35*AK235)+(PFormulas!$F$36*AF235),0)&lt;50,50,ROUND((PFormulas!$F$35*AK235)+(PFormulas!$F$36*AF235),0)),ROUND((PFormulas!$F$35*AK235)+(PFormulas!$F$36*AF235),0)))</f>
        <v>56</v>
      </c>
      <c r="AK235" s="30">
        <f>ROUND(IF(C235&gt;7,ROUND(VLOOKUP(U235,PCharts!$K$3:$L$153,2,FALSE)*AA235,0)*PFormulas!$B$8,ROUND(VLOOKUP(U235,PCharts!$K$3:$L$153,2,FALSE)*AA235,0)),0)</f>
        <v>53</v>
      </c>
      <c r="AL235" s="30">
        <f>ROUND(IF(C235&gt;7,ROUND(VLOOKUP(T235,PCharts!$M$3:$N$133,2,FALSE)*AA235,0)*PFormulas!$B$9,ROUND(VLOOKUP(T235,PCharts!$M$3:$N$133,2,FALSE)*AA235,0)),0)</f>
        <v>47</v>
      </c>
      <c r="AM235" s="30">
        <f>ROUND(IF(C235&gt;7,ROUND((PFormulas!$F$30*Z235)+(PFormulas!$F$31*AB235)+(PFormulas!$F$32*AI235),0)*PFormulas!$B$13,ROUND((PFormulas!$F$30*Z235)+(PFormulas!$F$31*AB235)+(PFormulas!$F$32*AI235),0)+PFormulas!$B$14),0)</f>
        <v>46</v>
      </c>
      <c r="AN235" s="30">
        <f>ROUND((PFormulas!$F$46*AL235),0)</f>
        <v>49</v>
      </c>
      <c r="AO235" s="30">
        <f>VLOOKUP(2016-L235,PCharts!$O$3:$P$32,2,FALSE)</f>
        <v>54</v>
      </c>
      <c r="AP235" s="30">
        <f t="shared" si="28"/>
        <v>54</v>
      </c>
      <c r="AQ235" s="30">
        <f t="shared" si="29"/>
        <v>53</v>
      </c>
    </row>
    <row r="236" spans="1:43" x14ac:dyDescent="0.25">
      <c r="A236" s="13" t="s">
        <v>43</v>
      </c>
      <c r="B236" s="13" t="s">
        <v>595</v>
      </c>
      <c r="C236" s="13">
        <v>2</v>
      </c>
      <c r="D236" s="13">
        <v>30</v>
      </c>
      <c r="E236" s="13">
        <v>3</v>
      </c>
      <c r="F236" s="13">
        <v>3</v>
      </c>
      <c r="G236" s="13">
        <v>6</v>
      </c>
      <c r="H236" s="13">
        <v>12</v>
      </c>
      <c r="I236" s="13">
        <v>2</v>
      </c>
      <c r="J236" s="13">
        <v>15</v>
      </c>
      <c r="K236" s="13">
        <v>10</v>
      </c>
      <c r="L236" s="13">
        <v>1996</v>
      </c>
      <c r="M236" s="13"/>
      <c r="N236" s="13">
        <v>74</v>
      </c>
      <c r="O236" s="13">
        <v>196</v>
      </c>
      <c r="P236" s="13" t="s">
        <v>45</v>
      </c>
      <c r="Q236" s="13" t="s">
        <v>596</v>
      </c>
      <c r="R236" s="13">
        <v>0</v>
      </c>
      <c r="S236" s="13">
        <v>0</v>
      </c>
      <c r="T236" s="30">
        <f t="shared" si="23"/>
        <v>0.1</v>
      </c>
      <c r="U236" s="30">
        <f t="shared" si="24"/>
        <v>0.1</v>
      </c>
      <c r="V236" s="30">
        <f t="shared" si="25"/>
        <v>0.4</v>
      </c>
      <c r="W236" s="30">
        <f t="shared" si="26"/>
        <v>0.1</v>
      </c>
      <c r="X236" s="30">
        <f>VLOOKUP(N236,[1]PlayerC!$A$3:$B$30,2,FALSE)</f>
        <v>77</v>
      </c>
      <c r="Y236" s="30">
        <f>VLOOKUP(O236,[1]PlayerC!$C$3:$D$133,2,FALSE)</f>
        <v>67</v>
      </c>
      <c r="Z236" s="30">
        <f>VLOOKUP(R236,[2]PCharts!$R$3:$S$2003,2,FALSE)</f>
        <v>0</v>
      </c>
      <c r="AA236" s="30">
        <f>VLOOKUP(A236,PCharts!$T$3:$U$25,2,FALSE)</f>
        <v>1.05</v>
      </c>
      <c r="AB236" s="30">
        <f>ROUND((PFormulas!$F$2*AF236)+(PFormulas!$F$3*(120-AD236)),0)</f>
        <v>53</v>
      </c>
      <c r="AC236" s="30">
        <f>ROUND((PFormulas!$F$7*AF236)+(PFormulas!$F$9*AB236)+(PFormulas!$F$8*AD236),0)</f>
        <v>49</v>
      </c>
      <c r="AD236" s="30">
        <f>VLOOKUP(V236,PCharts!$I$3:$J$651,2,FALSE)</f>
        <v>87</v>
      </c>
      <c r="AE236" s="30">
        <f>ROUND((PFormulas!$B$29*AK236)+(PFormulas!$B$30*AI236)+(PFormulas!$B$31*AL236)+(PFormulas!$B$32*AF236)+PFormulas!$B$33,0)</f>
        <v>75</v>
      </c>
      <c r="AF236" s="30">
        <f t="shared" si="27"/>
        <v>72</v>
      </c>
      <c r="AG236" s="30">
        <f>ROUND((AK236*PFormulas!$F$40)+(AL236*PFormulas!$F$41)+(AH236*PFormulas!$F$42),0)</f>
        <v>60</v>
      </c>
      <c r="AH236" s="30">
        <f>VLOOKUP(D236,PCharts!$G$3:$H$83,2,FALSE)</f>
        <v>70</v>
      </c>
      <c r="AI236" s="30">
        <f>ROUND((AK236*PFormulas!$F$18)+(AL236*PFormulas!$F$17),0)</f>
        <v>55</v>
      </c>
      <c r="AJ236" s="30">
        <f>IF(C236&gt;7,25,IF(C236=1,IF(ROUND((PFormulas!$F$35*AK236)+(PFormulas!$F$36*AF236),0)&lt;50,50,ROUND((PFormulas!$F$35*AK236)+(PFormulas!$F$36*AF236),0)),ROUND((PFormulas!$F$35*AK236)+(PFormulas!$F$36*AF236),0)))</f>
        <v>58</v>
      </c>
      <c r="AK236" s="30">
        <f>ROUND(IF(C236&gt;7,ROUND(VLOOKUP(U236,PCharts!$K$3:$L$153,2,FALSE)*AA236,0)*PFormulas!$B$8,ROUND(VLOOKUP(U236,PCharts!$K$3:$L$153,2,FALSE)*AA236,0)),0)</f>
        <v>53</v>
      </c>
      <c r="AL236" s="30">
        <f>ROUND(IF(C236&gt;7,ROUND(VLOOKUP(T236,PCharts!$M$3:$N$133,2,FALSE)*AA236,0)*PFormulas!$B$9,ROUND(VLOOKUP(T236,PCharts!$M$3:$N$133,2,FALSE)*AA236,0)),0)</f>
        <v>47</v>
      </c>
      <c r="AM236" s="30">
        <f>ROUND(IF(C236&gt;7,ROUND((PFormulas!$F$30*Z236)+(PFormulas!$F$31*AB236)+(PFormulas!$F$32*AI236),0)*PFormulas!$B$13,ROUND((PFormulas!$F$30*Z236)+(PFormulas!$F$31*AB236)+(PFormulas!$F$32*AI236),0)+PFormulas!$B$14),0)</f>
        <v>49</v>
      </c>
      <c r="AN236" s="30">
        <f>ROUND((PFormulas!$F$46*AL236),0)</f>
        <v>49</v>
      </c>
      <c r="AO236" s="30">
        <f>VLOOKUP(2016-L236,PCharts!$O$3:$P$32,2,FALSE)</f>
        <v>50</v>
      </c>
      <c r="AP236" s="30">
        <f t="shared" si="28"/>
        <v>50</v>
      </c>
      <c r="AQ236" s="30">
        <f t="shared" si="29"/>
        <v>54</v>
      </c>
    </row>
    <row r="237" spans="1:43" x14ac:dyDescent="0.25">
      <c r="A237" s="13" t="s">
        <v>47</v>
      </c>
      <c r="B237" s="13" t="s">
        <v>597</v>
      </c>
      <c r="C237" s="13">
        <v>7</v>
      </c>
      <c r="D237" s="13">
        <v>31</v>
      </c>
      <c r="E237" s="13">
        <v>4</v>
      </c>
      <c r="F237" s="13">
        <v>11</v>
      </c>
      <c r="G237" s="13">
        <v>15</v>
      </c>
      <c r="H237" s="13">
        <v>4</v>
      </c>
      <c r="I237" s="13">
        <v>10</v>
      </c>
      <c r="J237" s="13">
        <v>17</v>
      </c>
      <c r="K237" s="13">
        <v>11</v>
      </c>
      <c r="L237" s="13">
        <v>1996</v>
      </c>
      <c r="M237" s="13"/>
      <c r="N237" s="13">
        <v>75</v>
      </c>
      <c r="O237" s="13">
        <v>198</v>
      </c>
      <c r="P237" s="13" t="s">
        <v>49</v>
      </c>
      <c r="Q237" s="13" t="s">
        <v>598</v>
      </c>
      <c r="R237" s="13">
        <v>0</v>
      </c>
      <c r="S237" s="13">
        <v>0</v>
      </c>
      <c r="T237" s="30">
        <f t="shared" si="23"/>
        <v>0.13</v>
      </c>
      <c r="U237" s="30">
        <f t="shared" si="24"/>
        <v>0.35</v>
      </c>
      <c r="V237" s="30">
        <f t="shared" si="25"/>
        <v>0.13</v>
      </c>
      <c r="W237" s="30">
        <f t="shared" si="26"/>
        <v>0.13</v>
      </c>
      <c r="X237" s="30">
        <f>VLOOKUP(N237,[1]PlayerC!$A$3:$B$30,2,FALSE)</f>
        <v>79</v>
      </c>
      <c r="Y237" s="30">
        <f>VLOOKUP(O237,[1]PlayerC!$C$3:$D$133,2,FALSE)</f>
        <v>67</v>
      </c>
      <c r="Z237" s="30">
        <f>VLOOKUP(R237,[2]PCharts!$R$3:$S$2003,2,FALSE)</f>
        <v>0</v>
      </c>
      <c r="AA237" s="30">
        <f>VLOOKUP(A237,PCharts!$T$3:$U$25,2,FALSE)</f>
        <v>1.07</v>
      </c>
      <c r="AB237" s="30">
        <f>ROUND((PFormulas!$F$2*AF237)+(PFormulas!$F$3*(120-AD237)),0)</f>
        <v>51</v>
      </c>
      <c r="AC237" s="30">
        <f>ROUND((PFormulas!$F$7*AF237)+(PFormulas!$F$9*AB237)+(PFormulas!$F$8*AD237),0)</f>
        <v>47</v>
      </c>
      <c r="AD237" s="30">
        <f>VLOOKUP(V237,PCharts!$I$3:$J$651,2,FALSE)</f>
        <v>95</v>
      </c>
      <c r="AE237" s="30">
        <f>ROUND((PFormulas!$B$29*AK237)+(PFormulas!$B$30*AI237)+(PFormulas!$B$31*AL237)+(PFormulas!$B$32*AF237)+PFormulas!$B$33,0)</f>
        <v>76</v>
      </c>
      <c r="AF237" s="30">
        <f t="shared" si="27"/>
        <v>73</v>
      </c>
      <c r="AG237" s="30">
        <f>ROUND((AK237*PFormulas!$F$40)+(AL237*PFormulas!$F$41)+(AH237*PFormulas!$F$42),0)</f>
        <v>63</v>
      </c>
      <c r="AH237" s="30">
        <f>VLOOKUP(D237,PCharts!$G$3:$H$83,2,FALSE)</f>
        <v>71</v>
      </c>
      <c r="AI237" s="30">
        <f>ROUND((AK237*PFormulas!$F$18)+(AL237*PFormulas!$F$17),0)</f>
        <v>60</v>
      </c>
      <c r="AJ237" s="30">
        <f>IF(C237&gt;7,25,IF(C237=1,IF(ROUND((PFormulas!$F$35*AK237)+(PFormulas!$F$36*AF237),0)&lt;50,50,ROUND((PFormulas!$F$35*AK237)+(PFormulas!$F$36*AF237),0)),ROUND((PFormulas!$F$35*AK237)+(PFormulas!$F$36*AF237),0)))</f>
        <v>64</v>
      </c>
      <c r="AK237" s="30">
        <f>ROUND(IF(C237&gt;7,ROUND(VLOOKUP(U237,PCharts!$K$3:$L$153,2,FALSE)*AA237,0)*PFormulas!$B$8,ROUND(VLOOKUP(U237,PCharts!$K$3:$L$153,2,FALSE)*AA237,0)),0)</f>
        <v>61</v>
      </c>
      <c r="AL237" s="30">
        <f>ROUND(IF(C237&gt;7,ROUND(VLOOKUP(T237,PCharts!$M$3:$N$133,2,FALSE)*AA237,0)*PFormulas!$B$9,ROUND(VLOOKUP(T237,PCharts!$M$3:$N$133,2,FALSE)*AA237,0)),0)</f>
        <v>48</v>
      </c>
      <c r="AM237" s="30">
        <f>ROUND(IF(C237&gt;7,ROUND((PFormulas!$F$30*Z237)+(PFormulas!$F$31*AB237)+(PFormulas!$F$32*AI237),0)*PFormulas!$B$13,ROUND((PFormulas!$F$30*Z237)+(PFormulas!$F$31*AB237)+(PFormulas!$F$32*AI237),0)+PFormulas!$B$14),0)</f>
        <v>50</v>
      </c>
      <c r="AN237" s="30">
        <f>ROUND((PFormulas!$F$46*AL237),0)</f>
        <v>50</v>
      </c>
      <c r="AO237" s="30">
        <f>VLOOKUP(2016-L237,PCharts!$O$3:$P$32,2,FALSE)</f>
        <v>50</v>
      </c>
      <c r="AP237" s="30">
        <f t="shared" si="28"/>
        <v>50</v>
      </c>
      <c r="AQ237" s="30">
        <f t="shared" si="29"/>
        <v>57</v>
      </c>
    </row>
    <row r="238" spans="1:43" x14ac:dyDescent="0.25">
      <c r="A238" s="13" t="s">
        <v>47</v>
      </c>
      <c r="B238" s="13" t="s">
        <v>599</v>
      </c>
      <c r="C238" s="13">
        <v>6</v>
      </c>
      <c r="D238" s="13">
        <v>35</v>
      </c>
      <c r="E238" s="13">
        <v>4</v>
      </c>
      <c r="F238" s="13">
        <v>7</v>
      </c>
      <c r="G238" s="13">
        <v>11</v>
      </c>
      <c r="H238" s="13">
        <v>16</v>
      </c>
      <c r="I238" s="13">
        <v>8</v>
      </c>
      <c r="J238" s="13">
        <v>5</v>
      </c>
      <c r="K238" s="13">
        <v>8</v>
      </c>
      <c r="L238" s="13">
        <v>1997</v>
      </c>
      <c r="M238" s="13"/>
      <c r="N238" s="13">
        <v>70</v>
      </c>
      <c r="O238" s="13">
        <v>176</v>
      </c>
      <c r="P238" s="13" t="s">
        <v>49</v>
      </c>
      <c r="Q238" s="13" t="s">
        <v>600</v>
      </c>
      <c r="R238" s="13">
        <v>0</v>
      </c>
      <c r="S238" s="13">
        <v>0</v>
      </c>
      <c r="T238" s="30">
        <f t="shared" si="23"/>
        <v>0.11</v>
      </c>
      <c r="U238" s="30">
        <f t="shared" si="24"/>
        <v>0.2</v>
      </c>
      <c r="V238" s="30">
        <f t="shared" si="25"/>
        <v>0.46</v>
      </c>
      <c r="W238" s="30">
        <f t="shared" si="26"/>
        <v>0.11</v>
      </c>
      <c r="X238" s="30">
        <f>VLOOKUP(N238,[1]PlayerC!$A$3:$B$30,2,FALSE)</f>
        <v>69</v>
      </c>
      <c r="Y238" s="30">
        <f>VLOOKUP(O238,[1]PlayerC!$C$3:$D$133,2,FALSE)</f>
        <v>55</v>
      </c>
      <c r="Z238" s="30">
        <f>VLOOKUP(R238,[2]PCharts!$R$3:$S$2003,2,FALSE)</f>
        <v>0</v>
      </c>
      <c r="AA238" s="30">
        <f>VLOOKUP(A238,PCharts!$T$3:$U$25,2,FALSE)</f>
        <v>1.07</v>
      </c>
      <c r="AB238" s="30">
        <f>ROUND((PFormulas!$F$2*AF238)+(PFormulas!$F$3*(120-AD238)),0)</f>
        <v>47</v>
      </c>
      <c r="AC238" s="30">
        <f>ROUND((PFormulas!$F$7*AF238)+(PFormulas!$F$9*AB238)+(PFormulas!$F$8*AD238),0)</f>
        <v>40</v>
      </c>
      <c r="AD238" s="30">
        <f>VLOOKUP(V238,PCharts!$I$3:$J$651,2,FALSE)</f>
        <v>86</v>
      </c>
      <c r="AE238" s="30">
        <f>ROUND((PFormulas!$B$29*AK238)+(PFormulas!$B$30*AI238)+(PFormulas!$B$31*AL238)+(PFormulas!$B$32*AF238)+PFormulas!$B$33,0)</f>
        <v>78</v>
      </c>
      <c r="AF238" s="30">
        <f t="shared" si="27"/>
        <v>62</v>
      </c>
      <c r="AG238" s="30">
        <f>ROUND((AK238*PFormulas!$F$40)+(AL238*PFormulas!$F$41)+(AH238*PFormulas!$F$42),0)</f>
        <v>64</v>
      </c>
      <c r="AH238" s="30">
        <f>VLOOKUP(D238,PCharts!$G$3:$H$83,2,FALSE)</f>
        <v>75</v>
      </c>
      <c r="AI238" s="30">
        <f>ROUND((AK238*PFormulas!$F$18)+(AL238*PFormulas!$F$17),0)</f>
        <v>59</v>
      </c>
      <c r="AJ238" s="30">
        <f>IF(C238&gt;7,25,IF(C238=1,IF(ROUND((PFormulas!$F$35*AK238)+(PFormulas!$F$36*AF238),0)&lt;50,50,ROUND((PFormulas!$F$35*AK238)+(PFormulas!$F$36*AF238),0)),ROUND((PFormulas!$F$35*AK238)+(PFormulas!$F$36*AF238),0)))</f>
        <v>60</v>
      </c>
      <c r="AK238" s="30">
        <f>ROUND(IF(C238&gt;7,ROUND(VLOOKUP(U238,PCharts!$K$3:$L$153,2,FALSE)*AA238,0)*PFormulas!$B$8,ROUND(VLOOKUP(U238,PCharts!$K$3:$L$153,2,FALSE)*AA238,0)),0)</f>
        <v>59</v>
      </c>
      <c r="AL238" s="30">
        <f>ROUND(IF(C238&gt;7,ROUND(VLOOKUP(T238,PCharts!$M$3:$N$133,2,FALSE)*AA238,0)*PFormulas!$B$9,ROUND(VLOOKUP(T238,PCharts!$M$3:$N$133,2,FALSE)*AA238,0)),0)</f>
        <v>48</v>
      </c>
      <c r="AM238" s="30">
        <f>ROUND(IF(C238&gt;7,ROUND((PFormulas!$F$30*Z238)+(PFormulas!$F$31*AB238)+(PFormulas!$F$32*AI238),0)*PFormulas!$B$13,ROUND((PFormulas!$F$30*Z238)+(PFormulas!$F$31*AB238)+(PFormulas!$F$32*AI238),0)+PFormulas!$B$14),0)</f>
        <v>47</v>
      </c>
      <c r="AN238" s="30">
        <f>ROUND((PFormulas!$F$46*AL238),0)</f>
        <v>50</v>
      </c>
      <c r="AO238" s="30">
        <f>VLOOKUP(2016-L238,PCharts!$O$3:$P$32,2,FALSE)</f>
        <v>46</v>
      </c>
      <c r="AP238" s="30">
        <f t="shared" si="28"/>
        <v>46</v>
      </c>
      <c r="AQ238" s="30">
        <f t="shared" si="29"/>
        <v>55</v>
      </c>
    </row>
    <row r="239" spans="1:43" x14ac:dyDescent="0.25">
      <c r="A239" s="13" t="s">
        <v>95</v>
      </c>
      <c r="B239" s="13" t="s">
        <v>601</v>
      </c>
      <c r="C239" s="13">
        <v>8</v>
      </c>
      <c r="D239" s="13">
        <v>35</v>
      </c>
      <c r="E239" s="13">
        <v>4</v>
      </c>
      <c r="F239" s="13">
        <v>5</v>
      </c>
      <c r="G239" s="13">
        <v>9</v>
      </c>
      <c r="H239" s="13">
        <v>8</v>
      </c>
      <c r="I239" s="13">
        <v>-4</v>
      </c>
      <c r="J239" s="13">
        <v>5</v>
      </c>
      <c r="K239" s="13">
        <v>7</v>
      </c>
      <c r="L239" s="13">
        <v>1997</v>
      </c>
      <c r="M239" s="13"/>
      <c r="N239" s="13">
        <v>72</v>
      </c>
      <c r="O239" s="13">
        <v>190</v>
      </c>
      <c r="P239" s="13" t="s">
        <v>97</v>
      </c>
      <c r="Q239" s="13" t="s">
        <v>80</v>
      </c>
      <c r="R239" s="13">
        <v>0</v>
      </c>
      <c r="S239" s="13">
        <v>0</v>
      </c>
      <c r="T239" s="30">
        <f t="shared" si="23"/>
        <v>0.11</v>
      </c>
      <c r="U239" s="30">
        <f t="shared" si="24"/>
        <v>0.14000000000000001</v>
      </c>
      <c r="V239" s="30">
        <f t="shared" si="25"/>
        <v>0.23</v>
      </c>
      <c r="W239" s="30">
        <f t="shared" si="26"/>
        <v>0.11</v>
      </c>
      <c r="X239" s="30">
        <f>VLOOKUP(N239,[1]PlayerC!$A$3:$B$30,2,FALSE)</f>
        <v>73</v>
      </c>
      <c r="Y239" s="30">
        <f>VLOOKUP(O239,[1]PlayerC!$C$3:$D$133,2,FALSE)</f>
        <v>64</v>
      </c>
      <c r="Z239" s="30">
        <f>VLOOKUP(R239,[2]PCharts!$R$3:$S$2003,2,FALSE)</f>
        <v>0</v>
      </c>
      <c r="AA239" s="30">
        <f>VLOOKUP(A239,PCharts!$T$3:$U$25,2,FALSE)</f>
        <v>1.06</v>
      </c>
      <c r="AB239" s="30">
        <f>ROUND((PFormulas!$F$2*AF239)+(PFormulas!$F$3*(120-AD239)),0)</f>
        <v>50</v>
      </c>
      <c r="AC239" s="30">
        <f>ROUND((PFormulas!$F$7*AF239)+(PFormulas!$F$9*AB239)+(PFormulas!$F$8*AD239),0)</f>
        <v>45</v>
      </c>
      <c r="AD239" s="30">
        <f>VLOOKUP(V239,PCharts!$I$3:$J$651,2,FALSE)</f>
        <v>92</v>
      </c>
      <c r="AE239" s="30">
        <f>ROUND((PFormulas!$B$29*AK239)+(PFormulas!$B$30*AI239)+(PFormulas!$B$31*AL239)+(PFormulas!$B$32*AF239)+PFormulas!$B$33,0)</f>
        <v>75</v>
      </c>
      <c r="AF239" s="30">
        <f t="shared" si="27"/>
        <v>69</v>
      </c>
      <c r="AG239" s="30">
        <f>ROUND((AK239*PFormulas!$F$40)+(AL239*PFormulas!$F$41)+(AH239*PFormulas!$F$42),0)</f>
        <v>62</v>
      </c>
      <c r="AH239" s="30">
        <f>VLOOKUP(D239,PCharts!$G$3:$H$83,2,FALSE)</f>
        <v>75</v>
      </c>
      <c r="AI239" s="30">
        <f>ROUND((AK239*PFormulas!$F$18)+(AL239*PFormulas!$F$17),0)</f>
        <v>53</v>
      </c>
      <c r="AJ239" s="30">
        <f>IF(C239&gt;7,25,IF(C239=1,IF(ROUND((PFormulas!$F$35*AK239)+(PFormulas!$F$36*AF239),0)&lt;50,50,ROUND((PFormulas!$F$35*AK239)+(PFormulas!$F$36*AF239),0)),ROUND((PFormulas!$F$35*AK239)+(PFormulas!$F$36*AF239),0)))</f>
        <v>25</v>
      </c>
      <c r="AK239" s="30">
        <f>ROUND(IF(C239&gt;7,ROUND(VLOOKUP(U239,PCharts!$K$3:$L$153,2,FALSE)*AA239,0)*PFormulas!$B$8,ROUND(VLOOKUP(U239,PCharts!$K$3:$L$153,2,FALSE)*AA239,0)),0)</f>
        <v>50</v>
      </c>
      <c r="AL239" s="49">
        <f>ROUND(IF(C239&gt;7,ROUND(VLOOKUP(T239,PCharts!$M$3:$N$133,2,FALSE)*AA239,0)*PFormulas!$B$9,ROUND(VLOOKUP(T239,PCharts!$M$3:$N$133,2,FALSE)*AA239,0)),0)</f>
        <v>46</v>
      </c>
      <c r="AM239" s="30">
        <f>ROUND(IF(C239&gt;7,ROUND((PFormulas!$F$30*Z239)+(PFormulas!$F$31*AB239)+(PFormulas!$F$32*AI239),0)*PFormulas!$B$13,ROUND((PFormulas!$F$30*Z239)+(PFormulas!$F$31*AB239)+(PFormulas!$F$32*AI239),0)+PFormulas!$B$14),0)</f>
        <v>56</v>
      </c>
      <c r="AN239" s="30">
        <f>ROUND((PFormulas!$F$46*AL239),0)</f>
        <v>48</v>
      </c>
      <c r="AO239" s="30">
        <f>VLOOKUP(2016-L239,PCharts!$O$3:$P$32,2,FALSE)</f>
        <v>46</v>
      </c>
      <c r="AP239" s="30">
        <f t="shared" si="28"/>
        <v>46</v>
      </c>
      <c r="AQ239" s="30">
        <f t="shared" si="29"/>
        <v>54</v>
      </c>
    </row>
    <row r="240" spans="1:43" x14ac:dyDescent="0.25">
      <c r="A240" s="13" t="s">
        <v>43</v>
      </c>
      <c r="B240" s="13" t="s">
        <v>602</v>
      </c>
      <c r="C240" s="13">
        <v>2</v>
      </c>
      <c r="D240" s="13">
        <v>39</v>
      </c>
      <c r="E240" s="13">
        <v>4</v>
      </c>
      <c r="F240" s="13">
        <v>3</v>
      </c>
      <c r="G240" s="13">
        <v>7</v>
      </c>
      <c r="H240" s="13">
        <v>23</v>
      </c>
      <c r="I240" s="13">
        <v>2</v>
      </c>
      <c r="J240" s="13">
        <v>13</v>
      </c>
      <c r="K240" s="13">
        <v>11</v>
      </c>
      <c r="L240" s="13">
        <v>1994</v>
      </c>
      <c r="M240" s="13"/>
      <c r="N240" s="13">
        <v>72</v>
      </c>
      <c r="O240" s="13">
        <v>192</v>
      </c>
      <c r="P240" s="13" t="s">
        <v>603</v>
      </c>
      <c r="Q240" s="13" t="s">
        <v>604</v>
      </c>
      <c r="R240" s="13">
        <v>0</v>
      </c>
      <c r="S240" s="13">
        <v>0</v>
      </c>
      <c r="T240" s="30">
        <f t="shared" si="23"/>
        <v>0.1</v>
      </c>
      <c r="U240" s="30">
        <f t="shared" si="24"/>
        <v>0.08</v>
      </c>
      <c r="V240" s="30">
        <f t="shared" si="25"/>
        <v>0.59</v>
      </c>
      <c r="W240" s="30">
        <f t="shared" si="26"/>
        <v>0.1</v>
      </c>
      <c r="X240" s="30">
        <f>VLOOKUP(N240,[1]PlayerC!$A$3:$B$30,2,FALSE)</f>
        <v>73</v>
      </c>
      <c r="Y240" s="30">
        <f>VLOOKUP(O240,[1]PlayerC!$C$3:$D$133,2,FALSE)</f>
        <v>64</v>
      </c>
      <c r="Z240" s="30">
        <f>VLOOKUP(R240,[2]PCharts!$R$3:$S$2003,2,FALSE)</f>
        <v>0</v>
      </c>
      <c r="AA240" s="30">
        <f>VLOOKUP(A240,PCharts!$T$3:$U$25,2,FALSE)</f>
        <v>1.05</v>
      </c>
      <c r="AB240" s="30">
        <f>ROUND((PFormulas!$F$2*AF240)+(PFormulas!$F$3*(120-AD240)),0)</f>
        <v>53</v>
      </c>
      <c r="AC240" s="30">
        <f>ROUND((PFormulas!$F$7*AF240)+(PFormulas!$F$9*AB240)+(PFormulas!$F$8*AD240),0)</f>
        <v>48</v>
      </c>
      <c r="AD240" s="30">
        <f>VLOOKUP(V240,PCharts!$I$3:$J$651,2,FALSE)</f>
        <v>83</v>
      </c>
      <c r="AE240" s="30">
        <f>ROUND((PFormulas!$B$29*AK240)+(PFormulas!$B$30*AI240)+(PFormulas!$B$31*AL240)+(PFormulas!$B$32*AF240)+PFormulas!$B$33,0)</f>
        <v>73</v>
      </c>
      <c r="AF240" s="30">
        <f t="shared" si="27"/>
        <v>69</v>
      </c>
      <c r="AG240" s="30">
        <f>ROUND((AK240*PFormulas!$F$40)+(AL240*PFormulas!$F$41)+(AH240*PFormulas!$F$42),0)</f>
        <v>61</v>
      </c>
      <c r="AH240" s="30">
        <f>VLOOKUP(D240,PCharts!$G$3:$H$83,2,FALSE)</f>
        <v>79</v>
      </c>
      <c r="AI240" s="30">
        <f>ROUND((AK240*PFormulas!$F$18)+(AL240*PFormulas!$F$17),0)</f>
        <v>46</v>
      </c>
      <c r="AJ240" s="30">
        <f>IF(C240&gt;7,25,IF(C240=1,IF(ROUND((PFormulas!$F$35*AK240)+(PFormulas!$F$36*AF240),0)&lt;50,50,ROUND((PFormulas!$F$35*AK240)+(PFormulas!$F$36*AF240),0)),ROUND((PFormulas!$F$35*AK240)+(PFormulas!$F$36*AF240),0)))</f>
        <v>45</v>
      </c>
      <c r="AK240" s="30">
        <f>ROUND(IF(C240&gt;7,ROUND(VLOOKUP(U240,PCharts!$K$3:$L$153,2,FALSE)*AA240,0)*PFormulas!$B$8,ROUND(VLOOKUP(U240,PCharts!$K$3:$L$153,2,FALSE)*AA240,0)),0)</f>
        <v>37</v>
      </c>
      <c r="AL240" s="30">
        <f>ROUND(IF(C240&gt;7,ROUND(VLOOKUP(T240,PCharts!$M$3:$N$133,2,FALSE)*AA240,0)*PFormulas!$B$9,ROUND(VLOOKUP(T240,PCharts!$M$3:$N$133,2,FALSE)*AA240,0)),0)</f>
        <v>47</v>
      </c>
      <c r="AM240" s="30">
        <f>ROUND(IF(C240&gt;7,ROUND((PFormulas!$F$30*Z240)+(PFormulas!$F$31*AB240)+(PFormulas!$F$32*AI240),0)*PFormulas!$B$13,ROUND((PFormulas!$F$30*Z240)+(PFormulas!$F$31*AB240)+(PFormulas!$F$32*AI240),0)+PFormulas!$B$14),0)</f>
        <v>47</v>
      </c>
      <c r="AN240" s="30">
        <f>ROUND((PFormulas!$F$46*AL240),0)</f>
        <v>49</v>
      </c>
      <c r="AO240" s="30">
        <f>VLOOKUP(2016-L240,PCharts!$O$3:$P$32,2,FALSE)</f>
        <v>58</v>
      </c>
      <c r="AP240" s="30">
        <f t="shared" si="28"/>
        <v>58</v>
      </c>
      <c r="AQ240" s="30">
        <f t="shared" si="29"/>
        <v>48</v>
      </c>
    </row>
    <row r="241" spans="1:43" x14ac:dyDescent="0.25">
      <c r="A241" s="13" t="s">
        <v>47</v>
      </c>
      <c r="B241" s="13" t="s">
        <v>605</v>
      </c>
      <c r="C241" s="13">
        <v>2</v>
      </c>
      <c r="D241" s="13">
        <v>39</v>
      </c>
      <c r="E241" s="13">
        <v>4</v>
      </c>
      <c r="F241" s="13">
        <v>3</v>
      </c>
      <c r="G241" s="13">
        <v>7</v>
      </c>
      <c r="H241" s="13">
        <v>6</v>
      </c>
      <c r="I241" s="13">
        <v>-4</v>
      </c>
      <c r="J241" s="13">
        <v>5</v>
      </c>
      <c r="K241" s="13">
        <v>5</v>
      </c>
      <c r="L241" s="13">
        <v>1995</v>
      </c>
      <c r="M241" s="13"/>
      <c r="N241" s="13">
        <v>71</v>
      </c>
      <c r="O241" s="13">
        <v>165</v>
      </c>
      <c r="P241" s="13" t="s">
        <v>49</v>
      </c>
      <c r="Q241" s="13" t="s">
        <v>606</v>
      </c>
      <c r="R241" s="13">
        <v>0</v>
      </c>
      <c r="S241" s="13">
        <v>0</v>
      </c>
      <c r="T241" s="30">
        <f t="shared" si="23"/>
        <v>0.1</v>
      </c>
      <c r="U241" s="30">
        <f t="shared" si="24"/>
        <v>0.08</v>
      </c>
      <c r="V241" s="30">
        <f t="shared" si="25"/>
        <v>0.15</v>
      </c>
      <c r="W241" s="30">
        <f t="shared" si="26"/>
        <v>0.1</v>
      </c>
      <c r="X241" s="30">
        <f>VLOOKUP(N241,[1]PlayerC!$A$3:$B$30,2,FALSE)</f>
        <v>71</v>
      </c>
      <c r="Y241" s="30">
        <f>VLOOKUP(O241,[1]PlayerC!$C$3:$D$133,2,FALSE)</f>
        <v>49</v>
      </c>
      <c r="Z241" s="30">
        <f>VLOOKUP(R241,[2]PCharts!$R$3:$S$2003,2,FALSE)</f>
        <v>0</v>
      </c>
      <c r="AA241" s="30">
        <f>VLOOKUP(A241,PCharts!$T$3:$U$25,2,FALSE)</f>
        <v>1.07</v>
      </c>
      <c r="AB241" s="30">
        <f>ROUND((PFormulas!$F$2*AF241)+(PFormulas!$F$3*(120-AD241)),0)</f>
        <v>44</v>
      </c>
      <c r="AC241" s="30">
        <f>ROUND((PFormulas!$F$7*AF241)+(PFormulas!$F$9*AB241)+(PFormulas!$F$8*AD241),0)</f>
        <v>36</v>
      </c>
      <c r="AD241" s="30">
        <f>VLOOKUP(V241,PCharts!$I$3:$J$651,2,FALSE)</f>
        <v>94</v>
      </c>
      <c r="AE241" s="30">
        <f>ROUND((PFormulas!$B$29*AK241)+(PFormulas!$B$30*AI241)+(PFormulas!$B$31*AL241)+(PFormulas!$B$32*AF241)+PFormulas!$B$33,0)</f>
        <v>75</v>
      </c>
      <c r="AF241" s="30">
        <f t="shared" si="27"/>
        <v>60</v>
      </c>
      <c r="AG241" s="30">
        <f>ROUND((AK241*PFormulas!$F$40)+(AL241*PFormulas!$F$41)+(AH241*PFormulas!$F$42),0)</f>
        <v>61</v>
      </c>
      <c r="AH241" s="30">
        <f>VLOOKUP(D241,PCharts!$G$3:$H$83,2,FALSE)</f>
        <v>79</v>
      </c>
      <c r="AI241" s="30">
        <f>ROUND((AK241*PFormulas!$F$18)+(AL241*PFormulas!$F$17),0)</f>
        <v>47</v>
      </c>
      <c r="AJ241" s="30">
        <f>IF(C241&gt;7,25,IF(C241=1,IF(ROUND((PFormulas!$F$35*AK241)+(PFormulas!$F$36*AF241),0)&lt;50,50,ROUND((PFormulas!$F$35*AK241)+(PFormulas!$F$36*AF241),0)),ROUND((PFormulas!$F$35*AK241)+(PFormulas!$F$36*AF241),0)))</f>
        <v>43</v>
      </c>
      <c r="AK241" s="30">
        <f>ROUND(IF(C241&gt;7,ROUND(VLOOKUP(U241,PCharts!$K$3:$L$153,2,FALSE)*AA241,0)*PFormulas!$B$8,ROUND(VLOOKUP(U241,PCharts!$K$3:$L$153,2,FALSE)*AA241,0)),0)</f>
        <v>37</v>
      </c>
      <c r="AL241" s="30">
        <f>ROUND(IF(C241&gt;7,ROUND(VLOOKUP(T241,PCharts!$M$3:$N$133,2,FALSE)*AA241,0)*PFormulas!$B$9,ROUND(VLOOKUP(T241,PCharts!$M$3:$N$133,2,FALSE)*AA241,0)),0)</f>
        <v>48</v>
      </c>
      <c r="AM241" s="30">
        <f>ROUND(IF(C241&gt;7,ROUND((PFormulas!$F$30*Z241)+(PFormulas!$F$31*AB241)+(PFormulas!$F$32*AI241),0)*PFormulas!$B$13,ROUND((PFormulas!$F$30*Z241)+(PFormulas!$F$31*AB241)+(PFormulas!$F$32*AI241),0)+PFormulas!$B$14),0)</f>
        <v>42</v>
      </c>
      <c r="AN241" s="30">
        <f>ROUND((PFormulas!$F$46*AL241),0)</f>
        <v>50</v>
      </c>
      <c r="AO241" s="30">
        <f>VLOOKUP(2016-L241,PCharts!$O$3:$P$32,2,FALSE)</f>
        <v>54</v>
      </c>
      <c r="AP241" s="30">
        <f t="shared" si="28"/>
        <v>54</v>
      </c>
      <c r="AQ241" s="30">
        <f t="shared" si="29"/>
        <v>47</v>
      </c>
    </row>
    <row r="242" spans="1:43" x14ac:dyDescent="0.25">
      <c r="A242" s="13" t="s">
        <v>74</v>
      </c>
      <c r="B242" s="13" t="s">
        <v>607</v>
      </c>
      <c r="C242" s="13">
        <v>3</v>
      </c>
      <c r="D242" s="13">
        <v>39</v>
      </c>
      <c r="E242" s="13">
        <v>9</v>
      </c>
      <c r="F242" s="13">
        <v>11</v>
      </c>
      <c r="G242" s="13">
        <v>20</v>
      </c>
      <c r="H242" s="13">
        <v>8</v>
      </c>
      <c r="I242" s="13">
        <v>-1</v>
      </c>
      <c r="J242" s="13">
        <v>9</v>
      </c>
      <c r="K242" s="13">
        <v>4</v>
      </c>
      <c r="L242" s="13">
        <v>1995</v>
      </c>
      <c r="M242" s="13"/>
      <c r="N242" s="13">
        <v>72</v>
      </c>
      <c r="O242" s="13">
        <v>183</v>
      </c>
      <c r="P242" s="13" t="s">
        <v>76</v>
      </c>
      <c r="Q242" s="13" t="s">
        <v>80</v>
      </c>
      <c r="R242" s="13">
        <v>0</v>
      </c>
      <c r="S242" s="13">
        <v>0</v>
      </c>
      <c r="T242" s="30">
        <f t="shared" si="23"/>
        <v>0.23</v>
      </c>
      <c r="U242" s="30">
        <f t="shared" si="24"/>
        <v>0.28000000000000003</v>
      </c>
      <c r="V242" s="30">
        <f t="shared" si="25"/>
        <v>0.21</v>
      </c>
      <c r="W242" s="30">
        <f t="shared" si="26"/>
        <v>0.23</v>
      </c>
      <c r="X242" s="30">
        <f>VLOOKUP(N242,[1]PlayerC!$A$3:$B$30,2,FALSE)</f>
        <v>73</v>
      </c>
      <c r="Y242" s="30">
        <f>VLOOKUP(O242,[1]PlayerC!$C$3:$D$133,2,FALSE)</f>
        <v>58</v>
      </c>
      <c r="Z242" s="30">
        <f>VLOOKUP(R242,[2]PCharts!$R$3:$S$2003,2,FALSE)</f>
        <v>0</v>
      </c>
      <c r="AA242" s="30">
        <f>VLOOKUP(A242,PCharts!$T$3:$U$25,2,FALSE)</f>
        <v>0.95</v>
      </c>
      <c r="AB242" s="30">
        <f>ROUND((PFormulas!$F$2*AF242)+(PFormulas!$F$3*(120-AD242)),0)</f>
        <v>48</v>
      </c>
      <c r="AC242" s="30">
        <f>ROUND((PFormulas!$F$7*AF242)+(PFormulas!$F$9*AB242)+(PFormulas!$F$8*AD242),0)</f>
        <v>42</v>
      </c>
      <c r="AD242" s="30">
        <f>VLOOKUP(V242,PCharts!$I$3:$J$651,2,FALSE)</f>
        <v>92</v>
      </c>
      <c r="AE242" s="30">
        <f>ROUND((PFormulas!$B$29*AK242)+(PFormulas!$B$30*AI242)+(PFormulas!$B$31*AL242)+(PFormulas!$B$32*AF242)+PFormulas!$B$33,0)</f>
        <v>76</v>
      </c>
      <c r="AF242" s="30">
        <f t="shared" si="27"/>
        <v>66</v>
      </c>
      <c r="AG242" s="30">
        <f>ROUND((AK242*PFormulas!$F$40)+(AL242*PFormulas!$F$41)+(AH242*PFormulas!$F$42),0)</f>
        <v>65</v>
      </c>
      <c r="AH242" s="30">
        <f>VLOOKUP(D242,PCharts!$G$3:$H$83,2,FALSE)</f>
        <v>79</v>
      </c>
      <c r="AI242" s="30">
        <f>ROUND((AK242*PFormulas!$F$18)+(AL242*PFormulas!$F$17),0)</f>
        <v>55</v>
      </c>
      <c r="AJ242" s="30">
        <f>IF(C242&gt;7,25,IF(C242=1,IF(ROUND((PFormulas!$F$35*AK242)+(PFormulas!$F$36*AF242),0)&lt;50,50,ROUND((PFormulas!$F$35*AK242)+(PFormulas!$F$36*AF242),0)),ROUND((PFormulas!$F$35*AK242)+(PFormulas!$F$36*AF242),0)))</f>
        <v>56</v>
      </c>
      <c r="AK242" s="30">
        <f>ROUND(IF(C242&gt;7,ROUND(VLOOKUP(U242,PCharts!$K$3:$L$153,2,FALSE)*AA242,0)*PFormulas!$B$8,ROUND(VLOOKUP(U242,PCharts!$K$3:$L$153,2,FALSE)*AA242,0)),0)</f>
        <v>53</v>
      </c>
      <c r="AL242" s="30">
        <f>ROUND(IF(C242&gt;7,ROUND(VLOOKUP(T242,PCharts!$M$3:$N$133,2,FALSE)*AA242,0)*PFormulas!$B$9,ROUND(VLOOKUP(T242,PCharts!$M$3:$N$133,2,FALSE)*AA242,0)),0)</f>
        <v>47</v>
      </c>
      <c r="AM242" s="30">
        <f>ROUND(IF(C242&gt;7,ROUND((PFormulas!$F$30*Z242)+(PFormulas!$F$31*AB242)+(PFormulas!$F$32*AI242),0)*PFormulas!$B$13,ROUND((PFormulas!$F$30*Z242)+(PFormulas!$F$31*AB242)+(PFormulas!$F$32*AI242),0)+PFormulas!$B$14),0)</f>
        <v>46</v>
      </c>
      <c r="AN242" s="30">
        <f>ROUND((PFormulas!$F$46*AL242),0)</f>
        <v>49</v>
      </c>
      <c r="AO242" s="30">
        <f>VLOOKUP(2016-L242,PCharts!$O$3:$P$32,2,FALSE)</f>
        <v>54</v>
      </c>
      <c r="AP242" s="30">
        <f t="shared" si="28"/>
        <v>54</v>
      </c>
      <c r="AQ242" s="30">
        <f t="shared" si="29"/>
        <v>53</v>
      </c>
    </row>
    <row r="243" spans="1:43" x14ac:dyDescent="0.25">
      <c r="A243" s="13" t="s">
        <v>47</v>
      </c>
      <c r="B243" s="13" t="s">
        <v>608</v>
      </c>
      <c r="C243" s="13">
        <v>6</v>
      </c>
      <c r="D243" s="13">
        <v>41</v>
      </c>
      <c r="E243" s="13">
        <v>4</v>
      </c>
      <c r="F243" s="13">
        <v>9</v>
      </c>
      <c r="G243" s="13">
        <v>13</v>
      </c>
      <c r="H243" s="13">
        <v>16</v>
      </c>
      <c r="I243" s="13">
        <v>0</v>
      </c>
      <c r="J243" s="13">
        <v>28</v>
      </c>
      <c r="K243" s="13">
        <v>7</v>
      </c>
      <c r="L243" s="13">
        <v>1994</v>
      </c>
      <c r="M243" s="13"/>
      <c r="N243" s="13">
        <v>72</v>
      </c>
      <c r="O243" s="13">
        <v>194</v>
      </c>
      <c r="P243" s="13" t="s">
        <v>49</v>
      </c>
      <c r="Q243" s="13" t="s">
        <v>609</v>
      </c>
      <c r="R243" s="13">
        <v>0</v>
      </c>
      <c r="S243" s="13">
        <v>0</v>
      </c>
      <c r="T243" s="30">
        <f t="shared" si="23"/>
        <v>0.1</v>
      </c>
      <c r="U243" s="30">
        <f t="shared" si="24"/>
        <v>0.22</v>
      </c>
      <c r="V243" s="30">
        <f t="shared" si="25"/>
        <v>0.39</v>
      </c>
      <c r="W243" s="30">
        <f t="shared" si="26"/>
        <v>0.1</v>
      </c>
      <c r="X243" s="30">
        <f>VLOOKUP(N243,[1]PlayerC!$A$3:$B$30,2,FALSE)</f>
        <v>73</v>
      </c>
      <c r="Y243" s="30">
        <f>VLOOKUP(O243,[1]PlayerC!$C$3:$D$133,2,FALSE)</f>
        <v>64</v>
      </c>
      <c r="Z243" s="30">
        <f>VLOOKUP(R243,[2]PCharts!$R$3:$S$2003,2,FALSE)</f>
        <v>0</v>
      </c>
      <c r="AA243" s="30">
        <f>VLOOKUP(A243,PCharts!$T$3:$U$25,2,FALSE)</f>
        <v>1.07</v>
      </c>
      <c r="AB243" s="30">
        <f>ROUND((PFormulas!$F$2*AF243)+(PFormulas!$F$3*(120-AD243)),0)</f>
        <v>51</v>
      </c>
      <c r="AC243" s="30">
        <f>ROUND((PFormulas!$F$7*AF243)+(PFormulas!$F$9*AB243)+(PFormulas!$F$8*AD243),0)</f>
        <v>46</v>
      </c>
      <c r="AD243" s="30">
        <f>VLOOKUP(V243,PCharts!$I$3:$J$651,2,FALSE)</f>
        <v>88</v>
      </c>
      <c r="AE243" s="30">
        <f>ROUND((PFormulas!$B$29*AK243)+(PFormulas!$B$30*AI243)+(PFormulas!$B$31*AL243)+(PFormulas!$B$32*AF243)+PFormulas!$B$33,0)</f>
        <v>76</v>
      </c>
      <c r="AF243" s="30">
        <f t="shared" si="27"/>
        <v>69</v>
      </c>
      <c r="AG243" s="30">
        <f>ROUND((AK243*PFormulas!$F$40)+(AL243*PFormulas!$F$41)+(AH243*PFormulas!$F$42),0)</f>
        <v>67</v>
      </c>
      <c r="AH243" s="30">
        <f>VLOOKUP(D243,PCharts!$G$3:$H$83,2,FALSE)</f>
        <v>81</v>
      </c>
      <c r="AI243" s="30">
        <f>ROUND((AK243*PFormulas!$F$18)+(AL243*PFormulas!$F$17),0)</f>
        <v>59</v>
      </c>
      <c r="AJ243" s="30">
        <f>IF(C243&gt;7,25,IF(C243=1,IF(ROUND((PFormulas!$F$35*AK243)+(PFormulas!$F$36*AF243),0)&lt;50,50,ROUND((PFormulas!$F$35*AK243)+(PFormulas!$F$36*AF243),0)),ROUND((PFormulas!$F$35*AK243)+(PFormulas!$F$36*AF243),0)))</f>
        <v>62</v>
      </c>
      <c r="AK243" s="30">
        <f>ROUND(IF(C243&gt;7,ROUND(VLOOKUP(U243,PCharts!$K$3:$L$153,2,FALSE)*AA243,0)*PFormulas!$B$8,ROUND(VLOOKUP(U243,PCharts!$K$3:$L$153,2,FALSE)*AA243,0)),0)</f>
        <v>59</v>
      </c>
      <c r="AL243" s="30">
        <f>ROUND(IF(C243&gt;7,ROUND(VLOOKUP(T243,PCharts!$M$3:$N$133,2,FALSE)*AA243,0)*PFormulas!$B$9,ROUND(VLOOKUP(T243,PCharts!$M$3:$N$133,2,FALSE)*AA243,0)),0)</f>
        <v>48</v>
      </c>
      <c r="AM243" s="30">
        <f>ROUND(IF(C243&gt;7,ROUND((PFormulas!$F$30*Z243)+(PFormulas!$F$31*AB243)+(PFormulas!$F$32*AI243),0)*PFormulas!$B$13,ROUND((PFormulas!$F$30*Z243)+(PFormulas!$F$31*AB243)+(PFormulas!$F$32*AI243),0)+PFormulas!$B$14),0)</f>
        <v>49</v>
      </c>
      <c r="AN243" s="30">
        <f>ROUND((PFormulas!$F$46*AL243),0)</f>
        <v>50</v>
      </c>
      <c r="AO243" s="30">
        <f>VLOOKUP(2016-L243,PCharts!$O$3:$P$32,2,FALSE)</f>
        <v>58</v>
      </c>
      <c r="AP243" s="30">
        <f t="shared" si="28"/>
        <v>58</v>
      </c>
      <c r="AQ243" s="30">
        <f t="shared" si="29"/>
        <v>56</v>
      </c>
    </row>
    <row r="244" spans="1:43" x14ac:dyDescent="0.25">
      <c r="A244" s="13" t="s">
        <v>47</v>
      </c>
      <c r="B244" s="13" t="s">
        <v>610</v>
      </c>
      <c r="C244" s="13">
        <v>5</v>
      </c>
      <c r="D244" s="13">
        <v>46</v>
      </c>
      <c r="E244" s="13">
        <v>5</v>
      </c>
      <c r="F244" s="13">
        <v>9</v>
      </c>
      <c r="G244" s="13">
        <v>14</v>
      </c>
      <c r="H244" s="13">
        <v>10</v>
      </c>
      <c r="I244" s="13">
        <v>-3</v>
      </c>
      <c r="J244" s="13">
        <v>14</v>
      </c>
      <c r="K244" s="13">
        <v>12</v>
      </c>
      <c r="L244" s="13">
        <v>1994</v>
      </c>
      <c r="M244" s="13"/>
      <c r="N244" s="13">
        <v>73</v>
      </c>
      <c r="O244" s="13">
        <v>185</v>
      </c>
      <c r="P244" s="13" t="s">
        <v>423</v>
      </c>
      <c r="Q244" s="13" t="s">
        <v>611</v>
      </c>
      <c r="R244" s="13">
        <v>0</v>
      </c>
      <c r="S244" s="13">
        <v>0</v>
      </c>
      <c r="T244" s="30">
        <f t="shared" si="23"/>
        <v>0.11</v>
      </c>
      <c r="U244" s="30">
        <f t="shared" si="24"/>
        <v>0.2</v>
      </c>
      <c r="V244" s="30">
        <f t="shared" si="25"/>
        <v>0.22</v>
      </c>
      <c r="W244" s="30">
        <f t="shared" si="26"/>
        <v>0.11</v>
      </c>
      <c r="X244" s="30">
        <f>VLOOKUP(N244,[1]PlayerC!$A$3:$B$30,2,FALSE)</f>
        <v>75</v>
      </c>
      <c r="Y244" s="30">
        <f>VLOOKUP(O244,[1]PlayerC!$C$3:$D$133,2,FALSE)</f>
        <v>61</v>
      </c>
      <c r="Z244" s="30">
        <f>VLOOKUP(R244,[2]PCharts!$R$3:$S$2003,2,FALSE)</f>
        <v>0</v>
      </c>
      <c r="AA244" s="30">
        <f>VLOOKUP(A244,PCharts!$T$3:$U$25,2,FALSE)</f>
        <v>1.07</v>
      </c>
      <c r="AB244" s="30">
        <f>ROUND((PFormulas!$F$2*AF244)+(PFormulas!$F$3*(120-AD244)),0)</f>
        <v>49</v>
      </c>
      <c r="AC244" s="30">
        <f>ROUND((PFormulas!$F$7*AF244)+(PFormulas!$F$9*AB244)+(PFormulas!$F$8*AD244),0)</f>
        <v>44</v>
      </c>
      <c r="AD244" s="30">
        <f>VLOOKUP(V244,PCharts!$I$3:$J$651,2,FALSE)</f>
        <v>92</v>
      </c>
      <c r="AE244" s="30">
        <f>ROUND((PFormulas!$B$29*AK244)+(PFormulas!$B$30*AI244)+(PFormulas!$B$31*AL244)+(PFormulas!$B$32*AF244)+PFormulas!$B$33,0)</f>
        <v>77</v>
      </c>
      <c r="AF244" s="30">
        <f t="shared" si="27"/>
        <v>68</v>
      </c>
      <c r="AG244" s="30">
        <f>ROUND((AK244*PFormulas!$F$40)+(AL244*PFormulas!$F$41)+(AH244*PFormulas!$F$42),0)</f>
        <v>70</v>
      </c>
      <c r="AH244" s="30">
        <f>VLOOKUP(D244,PCharts!$G$3:$H$83,2,FALSE)</f>
        <v>86</v>
      </c>
      <c r="AI244" s="30">
        <f>ROUND((AK244*PFormulas!$F$18)+(AL244*PFormulas!$F$17),0)</f>
        <v>59</v>
      </c>
      <c r="AJ244" s="30">
        <f>IF(C244&gt;7,25,IF(C244=1,IF(ROUND((PFormulas!$F$35*AK244)+(PFormulas!$F$36*AF244),0)&lt;50,50,ROUND((PFormulas!$F$35*AK244)+(PFormulas!$F$36*AF244),0)),ROUND((PFormulas!$F$35*AK244)+(PFormulas!$F$36*AF244),0)))</f>
        <v>61</v>
      </c>
      <c r="AK244" s="30">
        <f>ROUND(IF(C244&gt;7,ROUND(VLOOKUP(U244,PCharts!$K$3:$L$153,2,FALSE)*AA244,0)*PFormulas!$B$8,ROUND(VLOOKUP(U244,PCharts!$K$3:$L$153,2,FALSE)*AA244,0)),0)</f>
        <v>59</v>
      </c>
      <c r="AL244" s="30">
        <f>ROUND(IF(C244&gt;7,ROUND(VLOOKUP(T244,PCharts!$M$3:$N$133,2,FALSE)*AA244,0)*PFormulas!$B$9,ROUND(VLOOKUP(T244,PCharts!$M$3:$N$133,2,FALSE)*AA244,0)),0)</f>
        <v>48</v>
      </c>
      <c r="AM244" s="30">
        <f>ROUND(IF(C244&gt;7,ROUND((PFormulas!$F$30*Z244)+(PFormulas!$F$31*AB244)+(PFormulas!$F$32*AI244),0)*PFormulas!$B$13,ROUND((PFormulas!$F$30*Z244)+(PFormulas!$F$31*AB244)+(PFormulas!$F$32*AI244),0)+PFormulas!$B$14),0)</f>
        <v>48</v>
      </c>
      <c r="AN244" s="30">
        <f>ROUND((PFormulas!$F$46*AL244),0)</f>
        <v>50</v>
      </c>
      <c r="AO244" s="30">
        <f>VLOOKUP(2016-L244,PCharts!$O$3:$P$32,2,FALSE)</f>
        <v>58</v>
      </c>
      <c r="AP244" s="30">
        <f t="shared" si="28"/>
        <v>58</v>
      </c>
      <c r="AQ244" s="30">
        <f t="shared" si="29"/>
        <v>56</v>
      </c>
    </row>
    <row r="245" spans="1:43" x14ac:dyDescent="0.25">
      <c r="A245" s="13" t="s">
        <v>47</v>
      </c>
      <c r="B245" s="13" t="s">
        <v>612</v>
      </c>
      <c r="C245" s="13">
        <v>6</v>
      </c>
      <c r="D245" s="13">
        <v>46</v>
      </c>
      <c r="E245" s="13">
        <v>5</v>
      </c>
      <c r="F245" s="13">
        <v>5</v>
      </c>
      <c r="G245" s="13">
        <v>10</v>
      </c>
      <c r="H245" s="13">
        <v>22</v>
      </c>
      <c r="I245" s="13">
        <v>-1</v>
      </c>
      <c r="J245" s="13">
        <v>23</v>
      </c>
      <c r="K245" s="13">
        <v>3</v>
      </c>
      <c r="L245" s="13">
        <v>1996</v>
      </c>
      <c r="M245" s="13"/>
      <c r="N245" s="13">
        <v>70</v>
      </c>
      <c r="O245" s="13">
        <v>163</v>
      </c>
      <c r="P245" s="13" t="s">
        <v>49</v>
      </c>
      <c r="Q245" s="13" t="s">
        <v>613</v>
      </c>
      <c r="R245" s="13">
        <v>0</v>
      </c>
      <c r="S245" s="13">
        <v>0</v>
      </c>
      <c r="T245" s="30">
        <f t="shared" si="23"/>
        <v>0.11</v>
      </c>
      <c r="U245" s="30">
        <f t="shared" si="24"/>
        <v>0.11</v>
      </c>
      <c r="V245" s="30">
        <f t="shared" si="25"/>
        <v>0.48</v>
      </c>
      <c r="W245" s="30">
        <f t="shared" si="26"/>
        <v>0.11</v>
      </c>
      <c r="X245" s="30">
        <f>VLOOKUP(N245,[1]PlayerC!$A$3:$B$30,2,FALSE)</f>
        <v>69</v>
      </c>
      <c r="Y245" s="30">
        <f>VLOOKUP(O245,[1]PlayerC!$C$3:$D$133,2,FALSE)</f>
        <v>46</v>
      </c>
      <c r="Z245" s="30">
        <f>VLOOKUP(R245,[2]PCharts!$R$3:$S$2003,2,FALSE)</f>
        <v>0</v>
      </c>
      <c r="AA245" s="30">
        <f>VLOOKUP(A245,PCharts!$T$3:$U$25,2,FALSE)</f>
        <v>1.07</v>
      </c>
      <c r="AB245" s="30">
        <f>ROUND((PFormulas!$F$2*AF245)+(PFormulas!$F$3*(120-AD245)),0)</f>
        <v>45</v>
      </c>
      <c r="AC245" s="30">
        <f>ROUND((PFormulas!$F$7*AF245)+(PFormulas!$F$9*AB245)+(PFormulas!$F$8*AD245),0)</f>
        <v>37</v>
      </c>
      <c r="AD245" s="30">
        <f>VLOOKUP(V245,PCharts!$I$3:$J$651,2,FALSE)</f>
        <v>85</v>
      </c>
      <c r="AE245" s="30">
        <f>ROUND((PFormulas!$B$29*AK245)+(PFormulas!$B$30*AI245)+(PFormulas!$B$31*AL245)+(PFormulas!$B$32*AF245)+PFormulas!$B$33,0)</f>
        <v>78</v>
      </c>
      <c r="AF245" s="30">
        <f t="shared" si="27"/>
        <v>58</v>
      </c>
      <c r="AG245" s="30">
        <f>ROUND((AK245*PFormulas!$F$40)+(AL245*PFormulas!$F$41)+(AH245*PFormulas!$F$42),0)</f>
        <v>69</v>
      </c>
      <c r="AH245" s="30">
        <f>VLOOKUP(D245,PCharts!$G$3:$H$83,2,FALSE)</f>
        <v>86</v>
      </c>
      <c r="AI245" s="30">
        <f>ROUND((AK245*PFormulas!$F$18)+(AL245*PFormulas!$F$17),0)</f>
        <v>56</v>
      </c>
      <c r="AJ245" s="30">
        <f>IF(C245&gt;7,25,IF(C245=1,IF(ROUND((PFormulas!$F$35*AK245)+(PFormulas!$F$36*AF245),0)&lt;50,50,ROUND((PFormulas!$F$35*AK245)+(PFormulas!$F$36*AF245),0)),ROUND((PFormulas!$F$35*AK245)+(PFormulas!$F$36*AF245),0)))</f>
        <v>55</v>
      </c>
      <c r="AK245" s="30">
        <f>ROUND(IF(C245&gt;7,ROUND(VLOOKUP(U245,PCharts!$K$3:$L$153,2,FALSE)*AA245,0)*PFormulas!$B$8,ROUND(VLOOKUP(U245,PCharts!$K$3:$L$153,2,FALSE)*AA245,0)),0)</f>
        <v>54</v>
      </c>
      <c r="AL245" s="30">
        <f>ROUND(IF(C245&gt;7,ROUND(VLOOKUP(T245,PCharts!$M$3:$N$133,2,FALSE)*AA245,0)*PFormulas!$B$9,ROUND(VLOOKUP(T245,PCharts!$M$3:$N$133,2,FALSE)*AA245,0)),0)</f>
        <v>48</v>
      </c>
      <c r="AM245" s="30">
        <f>ROUND(IF(C245&gt;7,ROUND((PFormulas!$F$30*Z245)+(PFormulas!$F$31*AB245)+(PFormulas!$F$32*AI245),0)*PFormulas!$B$13,ROUND((PFormulas!$F$30*Z245)+(PFormulas!$F$31*AB245)+(PFormulas!$F$32*AI245),0)+PFormulas!$B$14),0)</f>
        <v>45</v>
      </c>
      <c r="AN245" s="30">
        <f>ROUND((PFormulas!$F$46*AL245),0)</f>
        <v>50</v>
      </c>
      <c r="AO245" s="30">
        <f>VLOOKUP(2016-L245,PCharts!$O$3:$P$32,2,FALSE)</f>
        <v>50</v>
      </c>
      <c r="AP245" s="30">
        <f t="shared" si="28"/>
        <v>50</v>
      </c>
      <c r="AQ245" s="30">
        <f t="shared" si="29"/>
        <v>53</v>
      </c>
    </row>
    <row r="246" spans="1:43" x14ac:dyDescent="0.25">
      <c r="A246" s="13" t="s">
        <v>95</v>
      </c>
      <c r="B246" s="13" t="s">
        <v>614</v>
      </c>
      <c r="C246" s="13">
        <v>8</v>
      </c>
      <c r="D246" s="13">
        <v>47</v>
      </c>
      <c r="E246" s="13">
        <v>5</v>
      </c>
      <c r="F246" s="13">
        <v>9</v>
      </c>
      <c r="G246" s="13">
        <v>14</v>
      </c>
      <c r="H246" s="13">
        <v>10</v>
      </c>
      <c r="I246" s="13">
        <v>11</v>
      </c>
      <c r="J246" s="13">
        <v>29</v>
      </c>
      <c r="K246" s="13">
        <v>4</v>
      </c>
      <c r="L246" s="13">
        <v>1997</v>
      </c>
      <c r="M246" s="13"/>
      <c r="N246" s="13">
        <v>74</v>
      </c>
      <c r="O246" s="13">
        <v>192</v>
      </c>
      <c r="P246" s="13" t="s">
        <v>97</v>
      </c>
      <c r="Q246" s="13" t="s">
        <v>80</v>
      </c>
      <c r="R246" s="13">
        <v>0</v>
      </c>
      <c r="S246" s="13">
        <v>0</v>
      </c>
      <c r="T246" s="30">
        <f t="shared" si="23"/>
        <v>0.11</v>
      </c>
      <c r="U246" s="30">
        <f t="shared" si="24"/>
        <v>0.19</v>
      </c>
      <c r="V246" s="30">
        <f t="shared" si="25"/>
        <v>0.21</v>
      </c>
      <c r="W246" s="30">
        <f t="shared" si="26"/>
        <v>0.11</v>
      </c>
      <c r="X246" s="30">
        <f>VLOOKUP(N246,[1]PlayerC!$A$3:$B$30,2,FALSE)</f>
        <v>77</v>
      </c>
      <c r="Y246" s="30">
        <f>VLOOKUP(O246,[1]PlayerC!$C$3:$D$133,2,FALSE)</f>
        <v>64</v>
      </c>
      <c r="Z246" s="30">
        <f>VLOOKUP(R246,[2]PCharts!$R$3:$S$2003,2,FALSE)</f>
        <v>0</v>
      </c>
      <c r="AA246" s="30">
        <f>VLOOKUP(A246,PCharts!$T$3:$U$25,2,FALSE)</f>
        <v>1.06</v>
      </c>
      <c r="AB246" s="30">
        <f>ROUND((PFormulas!$F$2*AF246)+(PFormulas!$F$3*(120-AD246)),0)</f>
        <v>51</v>
      </c>
      <c r="AC246" s="30">
        <f>ROUND((PFormulas!$F$7*AF246)+(PFormulas!$F$9*AB246)+(PFormulas!$F$8*AD246),0)</f>
        <v>47</v>
      </c>
      <c r="AD246" s="30">
        <f>VLOOKUP(V246,PCharts!$I$3:$J$651,2,FALSE)</f>
        <v>92</v>
      </c>
      <c r="AE246" s="30">
        <f>ROUND((PFormulas!$B$29*AK246)+(PFormulas!$B$30*AI246)+(PFormulas!$B$31*AL246)+(PFormulas!$B$32*AF246)+PFormulas!$B$33,0)</f>
        <v>74</v>
      </c>
      <c r="AF246" s="30">
        <f t="shared" si="27"/>
        <v>71</v>
      </c>
      <c r="AG246" s="30">
        <f>ROUND((AK246*PFormulas!$F$40)+(AL246*PFormulas!$F$41)+(AH246*PFormulas!$F$42),0)</f>
        <v>68</v>
      </c>
      <c r="AH246" s="30">
        <f>VLOOKUP(D246,PCharts!$G$3:$H$83,2,FALSE)</f>
        <v>87</v>
      </c>
      <c r="AI246" s="30">
        <f>ROUND((AK246*PFormulas!$F$18)+(AL246*PFormulas!$F$17),0)</f>
        <v>53</v>
      </c>
      <c r="AJ246" s="30">
        <f>IF(C246&gt;7,25,IF(C246=1,IF(ROUND((PFormulas!$F$35*AK246)+(PFormulas!$F$36*AF246),0)&lt;50,50,ROUND((PFormulas!$F$35*AK246)+(PFormulas!$F$36*AF246),0)),ROUND((PFormulas!$F$35*AK246)+(PFormulas!$F$36*AF246),0)))</f>
        <v>25</v>
      </c>
      <c r="AK246" s="30">
        <f>ROUND(IF(C246&gt;7,ROUND(VLOOKUP(U246,PCharts!$K$3:$L$153,2,FALSE)*AA246,0)*PFormulas!$B$8,ROUND(VLOOKUP(U246,PCharts!$K$3:$L$153,2,FALSE)*AA246,0)),0)</f>
        <v>50</v>
      </c>
      <c r="AL246" s="49">
        <f>ROUND(IF(C246&gt;7,ROUND(VLOOKUP(T246,PCharts!$M$3:$N$133,2,FALSE)*AA246,0)*PFormulas!$B$9,ROUND(VLOOKUP(T246,PCharts!$M$3:$N$133,2,FALSE)*AA246,0)),0)</f>
        <v>46</v>
      </c>
      <c r="AM246" s="30">
        <f>ROUND(IF(C246&gt;7,ROUND((PFormulas!$F$30*Z246)+(PFormulas!$F$31*AB246)+(PFormulas!$F$32*AI246),0)*PFormulas!$B$13,ROUND((PFormulas!$F$30*Z246)+(PFormulas!$F$31*AB246)+(PFormulas!$F$32*AI246),0)+PFormulas!$B$14),0)</f>
        <v>57</v>
      </c>
      <c r="AN246" s="30">
        <f>ROUND((PFormulas!$F$46*AL246),0)</f>
        <v>48</v>
      </c>
      <c r="AO246" s="30">
        <f>VLOOKUP(2016-L246,PCharts!$O$3:$P$32,2,FALSE)</f>
        <v>46</v>
      </c>
      <c r="AP246" s="30">
        <f t="shared" si="28"/>
        <v>46</v>
      </c>
      <c r="AQ246" s="30">
        <f t="shared" si="29"/>
        <v>54</v>
      </c>
    </row>
    <row r="247" spans="1:43" x14ac:dyDescent="0.25">
      <c r="A247" s="13" t="s">
        <v>43</v>
      </c>
      <c r="B247" s="13" t="s">
        <v>615</v>
      </c>
      <c r="C247" s="13">
        <v>1</v>
      </c>
      <c r="D247" s="13">
        <v>48</v>
      </c>
      <c r="E247" s="13">
        <v>5</v>
      </c>
      <c r="F247" s="13">
        <v>6</v>
      </c>
      <c r="G247" s="13">
        <v>11</v>
      </c>
      <c r="H247" s="13">
        <v>14</v>
      </c>
      <c r="I247" s="13">
        <v>7</v>
      </c>
      <c r="J247" s="13">
        <v>4</v>
      </c>
      <c r="K247" s="13">
        <v>10</v>
      </c>
      <c r="L247" s="13">
        <v>1993</v>
      </c>
      <c r="M247" s="13"/>
      <c r="N247" s="13">
        <v>77</v>
      </c>
      <c r="O247" s="13">
        <v>216</v>
      </c>
      <c r="P247" s="13" t="s">
        <v>45</v>
      </c>
      <c r="Q247" s="13" t="s">
        <v>616</v>
      </c>
      <c r="R247" s="13">
        <v>0</v>
      </c>
      <c r="S247" s="13">
        <v>0</v>
      </c>
      <c r="T247" s="30">
        <f t="shared" si="23"/>
        <v>0.1</v>
      </c>
      <c r="U247" s="30">
        <f t="shared" si="24"/>
        <v>0.13</v>
      </c>
      <c r="V247" s="30">
        <f t="shared" si="25"/>
        <v>0.28999999999999998</v>
      </c>
      <c r="W247" s="30">
        <f t="shared" si="26"/>
        <v>0.1</v>
      </c>
      <c r="X247" s="30">
        <f>VLOOKUP(N247,[1]PlayerC!$A$3:$B$30,2,FALSE)</f>
        <v>83</v>
      </c>
      <c r="Y247" s="30">
        <f>VLOOKUP(O247,[1]PlayerC!$C$3:$D$133,2,FALSE)</f>
        <v>79</v>
      </c>
      <c r="Z247" s="30">
        <f>VLOOKUP(R247,[2]PCharts!$R$3:$S$2003,2,FALSE)</f>
        <v>0</v>
      </c>
      <c r="AA247" s="30">
        <f>VLOOKUP(A247,PCharts!$T$3:$U$25,2,FALSE)</f>
        <v>1.05</v>
      </c>
      <c r="AB247" s="30">
        <f>ROUND((PFormulas!$F$2*AF247)+(PFormulas!$F$3*(120-AD247)),0)</f>
        <v>58</v>
      </c>
      <c r="AC247" s="30">
        <f>ROUND((PFormulas!$F$7*AF247)+(PFormulas!$F$9*AB247)+(PFormulas!$F$8*AD247),0)</f>
        <v>56</v>
      </c>
      <c r="AD247" s="30">
        <f>VLOOKUP(V247,PCharts!$I$3:$J$651,2,FALSE)</f>
        <v>90</v>
      </c>
      <c r="AE247" s="30">
        <f>ROUND((PFormulas!$B$29*AK247)+(PFormulas!$B$30*AI247)+(PFormulas!$B$31*AL247)+(PFormulas!$B$32*AF247)+PFormulas!$B$33,0)</f>
        <v>72</v>
      </c>
      <c r="AF247" s="30">
        <f t="shared" si="27"/>
        <v>81</v>
      </c>
      <c r="AG247" s="30">
        <f>ROUND((AK247*PFormulas!$F$40)+(AL247*PFormulas!$F$41)+(AH247*PFormulas!$F$42),0)</f>
        <v>69</v>
      </c>
      <c r="AH247" s="30">
        <f>VLOOKUP(D247,PCharts!$G$3:$H$83,2,FALSE)</f>
        <v>88</v>
      </c>
      <c r="AI247" s="30">
        <f>ROUND((AK247*PFormulas!$F$18)+(AL247*PFormulas!$F$17),0)</f>
        <v>55</v>
      </c>
      <c r="AJ247" s="30">
        <f>IF(C247&gt;7,25,IF(C247=1,IF(ROUND((PFormulas!$F$35*AK247)+(PFormulas!$F$36*AF247),0)&lt;50,50,ROUND((PFormulas!$F$35*AK247)+(PFormulas!$F$36*AF247),0)),ROUND((PFormulas!$F$35*AK247)+(PFormulas!$F$36*AF247),0)))</f>
        <v>60</v>
      </c>
      <c r="AK247" s="30">
        <f>ROUND(IF(C247&gt;7,ROUND(VLOOKUP(U247,PCharts!$K$3:$L$153,2,FALSE)*AA247,0)*PFormulas!$B$8,ROUND(VLOOKUP(U247,PCharts!$K$3:$L$153,2,FALSE)*AA247,0)),0)</f>
        <v>53</v>
      </c>
      <c r="AL247" s="30">
        <f>ROUND(IF(C247&gt;7,ROUND(VLOOKUP(T247,PCharts!$M$3:$N$133,2,FALSE)*AA247,0)*PFormulas!$B$9,ROUND(VLOOKUP(T247,PCharts!$M$3:$N$133,2,FALSE)*AA247,0)),0)</f>
        <v>47</v>
      </c>
      <c r="AM247" s="30">
        <f>ROUND(IF(C247&gt;7,ROUND((PFormulas!$F$30*Z247)+(PFormulas!$F$31*AB247)+(PFormulas!$F$32*AI247),0)*PFormulas!$B$13,ROUND((PFormulas!$F$30*Z247)+(PFormulas!$F$31*AB247)+(PFormulas!$F$32*AI247),0)+PFormulas!$B$14),0)</f>
        <v>52</v>
      </c>
      <c r="AN247" s="30">
        <f>ROUND((PFormulas!$F$46*AL247),0)</f>
        <v>49</v>
      </c>
      <c r="AO247" s="30">
        <f>VLOOKUP(2016-L247,PCharts!$O$3:$P$32,2,FALSE)</f>
        <v>60</v>
      </c>
      <c r="AP247" s="30">
        <f t="shared" si="28"/>
        <v>60</v>
      </c>
      <c r="AQ247" s="30">
        <f t="shared" si="29"/>
        <v>55</v>
      </c>
    </row>
    <row r="248" spans="1:43" x14ac:dyDescent="0.25">
      <c r="A248" s="13" t="s">
        <v>95</v>
      </c>
      <c r="B248" s="13" t="s">
        <v>617</v>
      </c>
      <c r="C248" s="13">
        <v>8</v>
      </c>
      <c r="D248" s="13">
        <v>48</v>
      </c>
      <c r="E248" s="13">
        <v>6</v>
      </c>
      <c r="F248" s="13">
        <v>15</v>
      </c>
      <c r="G248" s="13">
        <v>21</v>
      </c>
      <c r="H248" s="13">
        <v>4</v>
      </c>
      <c r="I248" s="13">
        <v>21</v>
      </c>
      <c r="J248" s="13">
        <v>12</v>
      </c>
      <c r="K248" s="13">
        <v>6</v>
      </c>
      <c r="L248" s="13">
        <v>1996</v>
      </c>
      <c r="M248" s="13"/>
      <c r="N248" s="13">
        <v>72</v>
      </c>
      <c r="O248" s="13">
        <v>183</v>
      </c>
      <c r="P248" s="13" t="s">
        <v>97</v>
      </c>
      <c r="Q248" s="13" t="s">
        <v>80</v>
      </c>
      <c r="R248" s="13">
        <v>0</v>
      </c>
      <c r="S248" s="13">
        <v>0</v>
      </c>
      <c r="T248" s="30">
        <f t="shared" si="23"/>
        <v>0.13</v>
      </c>
      <c r="U248" s="30">
        <f t="shared" si="24"/>
        <v>0.31</v>
      </c>
      <c r="V248" s="30">
        <f t="shared" si="25"/>
        <v>0.08</v>
      </c>
      <c r="W248" s="30">
        <f t="shared" si="26"/>
        <v>0.13</v>
      </c>
      <c r="X248" s="30">
        <f>VLOOKUP(N248,[1]PlayerC!$A$3:$B$30,2,FALSE)</f>
        <v>73</v>
      </c>
      <c r="Y248" s="30">
        <f>VLOOKUP(O248,[1]PlayerC!$C$3:$D$133,2,FALSE)</f>
        <v>58</v>
      </c>
      <c r="Z248" s="30">
        <f>VLOOKUP(R248,[2]PCharts!$R$3:$S$2003,2,FALSE)</f>
        <v>0</v>
      </c>
      <c r="AA248" s="30">
        <f>VLOOKUP(A248,PCharts!$T$3:$U$25,2,FALSE)</f>
        <v>1.06</v>
      </c>
      <c r="AB248" s="30">
        <f>ROUND((PFormulas!$F$2*AF248)+(PFormulas!$F$3*(120-AD248)),0)</f>
        <v>47</v>
      </c>
      <c r="AC248" s="30">
        <f>ROUND((PFormulas!$F$7*AF248)+(PFormulas!$F$9*AB248)+(PFormulas!$F$8*AD248),0)</f>
        <v>41</v>
      </c>
      <c r="AD248" s="30">
        <f>VLOOKUP(V248,PCharts!$I$3:$J$651,2,FALSE)</f>
        <v>97</v>
      </c>
      <c r="AE248" s="30">
        <f>ROUND((PFormulas!$B$29*AK248)+(PFormulas!$B$30*AI248)+(PFormulas!$B$31*AL248)+(PFormulas!$B$32*AF248)+PFormulas!$B$33,0)</f>
        <v>77</v>
      </c>
      <c r="AF248" s="30">
        <f t="shared" si="27"/>
        <v>66</v>
      </c>
      <c r="AG248" s="30">
        <f>ROUND((AK248*PFormulas!$F$40)+(AL248*PFormulas!$F$41)+(AH248*PFormulas!$F$42),0)</f>
        <v>70</v>
      </c>
      <c r="AH248" s="30">
        <f>VLOOKUP(D248,PCharts!$G$3:$H$83,2,FALSE)</f>
        <v>88</v>
      </c>
      <c r="AI248" s="30">
        <f>ROUND((AK248*PFormulas!$F$18)+(AL248*PFormulas!$F$17),0)</f>
        <v>57</v>
      </c>
      <c r="AJ248" s="30">
        <f>IF(C248&gt;7,25,IF(C248=1,IF(ROUND((PFormulas!$F$35*AK248)+(PFormulas!$F$36*AF248),0)&lt;50,50,ROUND((PFormulas!$F$35*AK248)+(PFormulas!$F$36*AF248),0)),ROUND((PFormulas!$F$35*AK248)+(PFormulas!$F$36*AF248),0)))</f>
        <v>25</v>
      </c>
      <c r="AK248" s="30">
        <f>ROUND(IF(C248&gt;7,ROUND(VLOOKUP(U248,PCharts!$K$3:$L$153,2,FALSE)*AA248,0)*PFormulas!$B$8,ROUND(VLOOKUP(U248,PCharts!$K$3:$L$153,2,FALSE)*AA248,0)),0)</f>
        <v>57</v>
      </c>
      <c r="AL248" s="49">
        <f>ROUND(IF(C248&gt;7,ROUND(VLOOKUP(T248,PCharts!$M$3:$N$133,2,FALSE)*AA248,0)*PFormulas!$B$9,ROUND(VLOOKUP(T248,PCharts!$M$3:$N$133,2,FALSE)*AA248,0)),0)</f>
        <v>46</v>
      </c>
      <c r="AM248" s="30">
        <f>ROUND(IF(C248&gt;7,ROUND((PFormulas!$F$30*Z248)+(PFormulas!$F$31*AB248)+(PFormulas!$F$32*AI248),0)*PFormulas!$B$13,ROUND((PFormulas!$F$30*Z248)+(PFormulas!$F$31*AB248)+(PFormulas!$F$32*AI248),0)+PFormulas!$B$14),0)</f>
        <v>55</v>
      </c>
      <c r="AN248" s="30">
        <f>ROUND((PFormulas!$F$46*AL248),0)</f>
        <v>48</v>
      </c>
      <c r="AO248" s="30">
        <f>VLOOKUP(2016-L248,PCharts!$O$3:$P$32,2,FALSE)</f>
        <v>50</v>
      </c>
      <c r="AP248" s="30">
        <f t="shared" si="28"/>
        <v>50</v>
      </c>
      <c r="AQ248" s="30">
        <f t="shared" si="29"/>
        <v>56</v>
      </c>
    </row>
    <row r="249" spans="1:43" x14ac:dyDescent="0.25">
      <c r="A249" s="13" t="s">
        <v>47</v>
      </c>
      <c r="B249" s="13" t="s">
        <v>618</v>
      </c>
      <c r="C249" s="13">
        <v>1</v>
      </c>
      <c r="D249" s="13">
        <v>49</v>
      </c>
      <c r="E249" s="13">
        <v>5</v>
      </c>
      <c r="F249" s="13">
        <v>5</v>
      </c>
      <c r="G249" s="13">
        <v>10</v>
      </c>
      <c r="H249" s="13">
        <v>4</v>
      </c>
      <c r="I249" s="13">
        <v>-8</v>
      </c>
      <c r="J249" s="13">
        <v>29</v>
      </c>
      <c r="K249" s="13">
        <v>10</v>
      </c>
      <c r="L249" s="13">
        <v>1997</v>
      </c>
      <c r="M249" s="13"/>
      <c r="N249" s="13">
        <v>68</v>
      </c>
      <c r="O249" s="13">
        <v>170</v>
      </c>
      <c r="P249" s="13" t="s">
        <v>49</v>
      </c>
      <c r="Q249" s="13" t="s">
        <v>619</v>
      </c>
      <c r="R249" s="13">
        <v>0</v>
      </c>
      <c r="S249" s="13">
        <v>0</v>
      </c>
      <c r="T249" s="30">
        <f t="shared" si="23"/>
        <v>0.1</v>
      </c>
      <c r="U249" s="30">
        <f t="shared" si="24"/>
        <v>0.1</v>
      </c>
      <c r="V249" s="30">
        <f t="shared" si="25"/>
        <v>0.08</v>
      </c>
      <c r="W249" s="30">
        <f t="shared" si="26"/>
        <v>0.1</v>
      </c>
      <c r="X249" s="30">
        <f>VLOOKUP(N249,[1]PlayerC!$A$3:$B$30,2,FALSE)</f>
        <v>65</v>
      </c>
      <c r="Y249" s="30">
        <f>VLOOKUP(O249,[1]PlayerC!$C$3:$D$133,2,FALSE)</f>
        <v>52</v>
      </c>
      <c r="Z249" s="30">
        <f>VLOOKUP(R249,[2]PCharts!$R$3:$S$2003,2,FALSE)</f>
        <v>0</v>
      </c>
      <c r="AA249" s="30">
        <f>VLOOKUP(A249,PCharts!$T$3:$U$25,2,FALSE)</f>
        <v>1.07</v>
      </c>
      <c r="AB249" s="30">
        <f>ROUND((PFormulas!$F$2*AF249)+(PFormulas!$F$3*(120-AD249)),0)</f>
        <v>42</v>
      </c>
      <c r="AC249" s="30">
        <f>ROUND((PFormulas!$F$7*AF249)+(PFormulas!$F$9*AB249)+(PFormulas!$F$8*AD249),0)</f>
        <v>35</v>
      </c>
      <c r="AD249" s="30">
        <f>VLOOKUP(V249,PCharts!$I$3:$J$651,2,FALSE)</f>
        <v>97</v>
      </c>
      <c r="AE249" s="30">
        <f>ROUND((PFormulas!$B$29*AK249)+(PFormulas!$B$30*AI249)+(PFormulas!$B$31*AL249)+(PFormulas!$B$32*AF249)+PFormulas!$B$33,0)</f>
        <v>78</v>
      </c>
      <c r="AF249" s="30">
        <f t="shared" si="27"/>
        <v>59</v>
      </c>
      <c r="AG249" s="30">
        <f>ROUND((AK249*PFormulas!$F$40)+(AL249*PFormulas!$F$41)+(AH249*PFormulas!$F$42),0)</f>
        <v>70</v>
      </c>
      <c r="AH249" s="30">
        <f>VLOOKUP(D249,PCharts!$G$3:$H$83,2,FALSE)</f>
        <v>89</v>
      </c>
      <c r="AI249" s="30">
        <f>ROUND((AK249*PFormulas!$F$18)+(AL249*PFormulas!$F$17),0)</f>
        <v>56</v>
      </c>
      <c r="AJ249" s="30">
        <f>IF(C249&gt;7,25,IF(C249=1,IF(ROUND((PFormulas!$F$35*AK249)+(PFormulas!$F$36*AF249),0)&lt;50,50,ROUND((PFormulas!$F$35*AK249)+(PFormulas!$F$36*AF249),0)),ROUND((PFormulas!$F$35*AK249)+(PFormulas!$F$36*AF249),0)))</f>
        <v>55</v>
      </c>
      <c r="AK249" s="30">
        <f>ROUND(IF(C249&gt;7,ROUND(VLOOKUP(U249,PCharts!$K$3:$L$153,2,FALSE)*AA249,0)*PFormulas!$B$8,ROUND(VLOOKUP(U249,PCharts!$K$3:$L$153,2,FALSE)*AA249,0)),0)</f>
        <v>54</v>
      </c>
      <c r="AL249" s="30">
        <f>ROUND(IF(C249&gt;7,ROUND(VLOOKUP(T249,PCharts!$M$3:$N$133,2,FALSE)*AA249,0)*PFormulas!$B$9,ROUND(VLOOKUP(T249,PCharts!$M$3:$N$133,2,FALSE)*AA249,0)),0)</f>
        <v>48</v>
      </c>
      <c r="AM249" s="30">
        <f>ROUND(IF(C249&gt;7,ROUND((PFormulas!$F$30*Z249)+(PFormulas!$F$31*AB249)+(PFormulas!$F$32*AI249),0)*PFormulas!$B$13,ROUND((PFormulas!$F$30*Z249)+(PFormulas!$F$31*AB249)+(PFormulas!$F$32*AI249),0)+PFormulas!$B$14),0)</f>
        <v>43</v>
      </c>
      <c r="AN249" s="30">
        <f>ROUND((PFormulas!$F$46*AL249),0)</f>
        <v>50</v>
      </c>
      <c r="AO249" s="30">
        <f>VLOOKUP(2016-L249,PCharts!$O$3:$P$32,2,FALSE)</f>
        <v>46</v>
      </c>
      <c r="AP249" s="30">
        <f t="shared" si="28"/>
        <v>46</v>
      </c>
      <c r="AQ249" s="30">
        <f t="shared" si="29"/>
        <v>52</v>
      </c>
    </row>
    <row r="250" spans="1:43" x14ac:dyDescent="0.25">
      <c r="A250" s="13" t="s">
        <v>47</v>
      </c>
      <c r="B250" s="13" t="s">
        <v>620</v>
      </c>
      <c r="C250" s="13">
        <v>6</v>
      </c>
      <c r="D250" s="13">
        <v>50</v>
      </c>
      <c r="E250" s="13">
        <v>5</v>
      </c>
      <c r="F250" s="13">
        <v>8</v>
      </c>
      <c r="G250" s="13">
        <v>13</v>
      </c>
      <c r="H250" s="13">
        <v>8</v>
      </c>
      <c r="I250" s="13">
        <v>-11</v>
      </c>
      <c r="J250" s="13">
        <v>4</v>
      </c>
      <c r="K250" s="13">
        <v>2</v>
      </c>
      <c r="L250" s="13">
        <v>1996</v>
      </c>
      <c r="M250" s="13"/>
      <c r="N250" s="13">
        <v>73</v>
      </c>
      <c r="O250" s="13">
        <v>190</v>
      </c>
      <c r="P250" s="13" t="s">
        <v>49</v>
      </c>
      <c r="Q250" s="13" t="s">
        <v>621</v>
      </c>
      <c r="R250" s="13">
        <v>0</v>
      </c>
      <c r="S250" s="13">
        <v>0</v>
      </c>
      <c r="T250" s="30">
        <f t="shared" si="23"/>
        <v>0.1</v>
      </c>
      <c r="U250" s="30">
        <f t="shared" si="24"/>
        <v>0.16</v>
      </c>
      <c r="V250" s="30">
        <f t="shared" si="25"/>
        <v>0.16</v>
      </c>
      <c r="W250" s="30">
        <f t="shared" si="26"/>
        <v>0.1</v>
      </c>
      <c r="X250" s="30">
        <f>VLOOKUP(N250,[1]PlayerC!$A$3:$B$30,2,FALSE)</f>
        <v>75</v>
      </c>
      <c r="Y250" s="30">
        <f>VLOOKUP(O250,[1]PlayerC!$C$3:$D$133,2,FALSE)</f>
        <v>64</v>
      </c>
      <c r="Z250" s="30">
        <f>VLOOKUP(R250,[2]PCharts!$R$3:$S$2003,2,FALSE)</f>
        <v>0</v>
      </c>
      <c r="AA250" s="30">
        <f>VLOOKUP(A250,PCharts!$T$3:$U$25,2,FALSE)</f>
        <v>1.07</v>
      </c>
      <c r="AB250" s="30">
        <f>ROUND((PFormulas!$F$2*AF250)+(PFormulas!$F$3*(120-AD250)),0)</f>
        <v>50</v>
      </c>
      <c r="AC250" s="30">
        <f>ROUND((PFormulas!$F$7*AF250)+(PFormulas!$F$9*AB250)+(PFormulas!$F$8*AD250),0)</f>
        <v>45</v>
      </c>
      <c r="AD250" s="30">
        <f>VLOOKUP(V250,PCharts!$I$3:$J$651,2,FALSE)</f>
        <v>94</v>
      </c>
      <c r="AE250" s="30">
        <f>ROUND((PFormulas!$B$29*AK250)+(PFormulas!$B$30*AI250)+(PFormulas!$B$31*AL250)+(PFormulas!$B$32*AF250)+PFormulas!$B$33,0)</f>
        <v>75</v>
      </c>
      <c r="AF250" s="30">
        <f t="shared" si="27"/>
        <v>70</v>
      </c>
      <c r="AG250" s="30">
        <f>ROUND((AK250*PFormulas!$F$40)+(AL250*PFormulas!$F$41)+(AH250*PFormulas!$F$42),0)</f>
        <v>71</v>
      </c>
      <c r="AH250" s="30">
        <f>VLOOKUP(D250,PCharts!$G$3:$H$83,2,FALSE)</f>
        <v>90</v>
      </c>
      <c r="AI250" s="30">
        <f>ROUND((AK250*PFormulas!$F$18)+(AL250*PFormulas!$F$17),0)</f>
        <v>56</v>
      </c>
      <c r="AJ250" s="30">
        <f>IF(C250&gt;7,25,IF(C250=1,IF(ROUND((PFormulas!$F$35*AK250)+(PFormulas!$F$36*AF250),0)&lt;50,50,ROUND((PFormulas!$F$35*AK250)+(PFormulas!$F$36*AF250),0)),ROUND((PFormulas!$F$35*AK250)+(PFormulas!$F$36*AF250),0)))</f>
        <v>58</v>
      </c>
      <c r="AK250" s="30">
        <f>ROUND(IF(C250&gt;7,ROUND(VLOOKUP(U250,PCharts!$K$3:$L$153,2,FALSE)*AA250,0)*PFormulas!$B$8,ROUND(VLOOKUP(U250,PCharts!$K$3:$L$153,2,FALSE)*AA250,0)),0)</f>
        <v>54</v>
      </c>
      <c r="AL250" s="30">
        <f>ROUND(IF(C250&gt;7,ROUND(VLOOKUP(T250,PCharts!$M$3:$N$133,2,FALSE)*AA250,0)*PFormulas!$B$9,ROUND(VLOOKUP(T250,PCharts!$M$3:$N$133,2,FALSE)*AA250,0)),0)</f>
        <v>48</v>
      </c>
      <c r="AM250" s="30">
        <f>ROUND(IF(C250&gt;7,ROUND((PFormulas!$F$30*Z250)+(PFormulas!$F$31*AB250)+(PFormulas!$F$32*AI250),0)*PFormulas!$B$13,ROUND((PFormulas!$F$30*Z250)+(PFormulas!$F$31*AB250)+(PFormulas!$F$32*AI250),0)+PFormulas!$B$14),0)</f>
        <v>48</v>
      </c>
      <c r="AN250" s="30">
        <f>ROUND((PFormulas!$F$46*AL250),0)</f>
        <v>50</v>
      </c>
      <c r="AO250" s="30">
        <f>VLOOKUP(2016-L250,PCharts!$O$3:$P$32,2,FALSE)</f>
        <v>50</v>
      </c>
      <c r="AP250" s="30">
        <f t="shared" si="28"/>
        <v>50</v>
      </c>
      <c r="AQ250" s="30">
        <f t="shared" si="29"/>
        <v>54</v>
      </c>
    </row>
    <row r="251" spans="1:43" x14ac:dyDescent="0.25">
      <c r="A251" s="13" t="s">
        <v>47</v>
      </c>
      <c r="B251" s="13" t="s">
        <v>622</v>
      </c>
      <c r="C251" s="13">
        <v>5</v>
      </c>
      <c r="D251" s="13">
        <v>51</v>
      </c>
      <c r="E251" s="13">
        <v>6</v>
      </c>
      <c r="F251" s="13">
        <v>8</v>
      </c>
      <c r="G251" s="13">
        <v>14</v>
      </c>
      <c r="H251" s="13">
        <v>30</v>
      </c>
      <c r="I251" s="13">
        <v>8</v>
      </c>
      <c r="J251" s="13">
        <v>19</v>
      </c>
      <c r="K251" s="13">
        <v>10</v>
      </c>
      <c r="L251" s="13">
        <v>1995</v>
      </c>
      <c r="M251" s="13"/>
      <c r="N251" s="13">
        <v>73</v>
      </c>
      <c r="O251" s="13">
        <v>187</v>
      </c>
      <c r="P251" s="13" t="s">
        <v>49</v>
      </c>
      <c r="Q251" s="13" t="s">
        <v>623</v>
      </c>
      <c r="R251" s="13">
        <v>0</v>
      </c>
      <c r="S251" s="13">
        <v>0</v>
      </c>
      <c r="T251" s="30">
        <f t="shared" si="23"/>
        <v>0.12</v>
      </c>
      <c r="U251" s="30">
        <f t="shared" si="24"/>
        <v>0.16</v>
      </c>
      <c r="V251" s="30">
        <f t="shared" si="25"/>
        <v>0.59</v>
      </c>
      <c r="W251" s="30">
        <f t="shared" si="26"/>
        <v>0.12</v>
      </c>
      <c r="X251" s="30">
        <f>VLOOKUP(N251,[1]PlayerC!$A$3:$B$30,2,FALSE)</f>
        <v>75</v>
      </c>
      <c r="Y251" s="30">
        <f>VLOOKUP(O251,[1]PlayerC!$C$3:$D$133,2,FALSE)</f>
        <v>61</v>
      </c>
      <c r="Z251" s="30">
        <f>VLOOKUP(R251,[2]PCharts!$R$3:$S$2003,2,FALSE)</f>
        <v>0</v>
      </c>
      <c r="AA251" s="30">
        <f>VLOOKUP(A251,PCharts!$T$3:$U$25,2,FALSE)</f>
        <v>1.07</v>
      </c>
      <c r="AB251" s="30">
        <f>ROUND((PFormulas!$F$2*AF251)+(PFormulas!$F$3*(120-AD251)),0)</f>
        <v>52</v>
      </c>
      <c r="AC251" s="30">
        <f>ROUND((PFormulas!$F$7*AF251)+(PFormulas!$F$9*AB251)+(PFormulas!$F$8*AD251),0)</f>
        <v>47</v>
      </c>
      <c r="AD251" s="30">
        <f>VLOOKUP(V251,PCharts!$I$3:$J$651,2,FALSE)</f>
        <v>83</v>
      </c>
      <c r="AE251" s="30">
        <f>ROUND((PFormulas!$B$29*AK251)+(PFormulas!$B$30*AI251)+(PFormulas!$B$31*AL251)+(PFormulas!$B$32*AF251)+PFormulas!$B$33,0)</f>
        <v>76</v>
      </c>
      <c r="AF251" s="30">
        <f t="shared" si="27"/>
        <v>68</v>
      </c>
      <c r="AG251" s="30">
        <f>ROUND((AK251*PFormulas!$F$40)+(AL251*PFormulas!$F$41)+(AH251*PFormulas!$F$42),0)</f>
        <v>71</v>
      </c>
      <c r="AH251" s="30">
        <f>VLOOKUP(D251,PCharts!$G$3:$H$83,2,FALSE)</f>
        <v>91</v>
      </c>
      <c r="AI251" s="30">
        <f>ROUND((AK251*PFormulas!$F$18)+(AL251*PFormulas!$F$17),0)</f>
        <v>56</v>
      </c>
      <c r="AJ251" s="30">
        <f>IF(C251&gt;7,25,IF(C251=1,IF(ROUND((PFormulas!$F$35*AK251)+(PFormulas!$F$36*AF251),0)&lt;50,50,ROUND((PFormulas!$F$35*AK251)+(PFormulas!$F$36*AF251),0)),ROUND((PFormulas!$F$35*AK251)+(PFormulas!$F$36*AF251),0)))</f>
        <v>58</v>
      </c>
      <c r="AK251" s="30">
        <f>ROUND(IF(C251&gt;7,ROUND(VLOOKUP(U251,PCharts!$K$3:$L$153,2,FALSE)*AA251,0)*PFormulas!$B$8,ROUND(VLOOKUP(U251,PCharts!$K$3:$L$153,2,FALSE)*AA251,0)),0)</f>
        <v>54</v>
      </c>
      <c r="AL251" s="30">
        <f>ROUND(IF(C251&gt;7,ROUND(VLOOKUP(T251,PCharts!$M$3:$N$133,2,FALSE)*AA251,0)*PFormulas!$B$9,ROUND(VLOOKUP(T251,PCharts!$M$3:$N$133,2,FALSE)*AA251,0)),0)</f>
        <v>48</v>
      </c>
      <c r="AM251" s="30">
        <f>ROUND(IF(C251&gt;7,ROUND((PFormulas!$F$30*Z251)+(PFormulas!$F$31*AB251)+(PFormulas!$F$32*AI251),0)*PFormulas!$B$13,ROUND((PFormulas!$F$30*Z251)+(PFormulas!$F$31*AB251)+(PFormulas!$F$32*AI251),0)+PFormulas!$B$14),0)</f>
        <v>49</v>
      </c>
      <c r="AN251" s="30">
        <f>ROUND((PFormulas!$F$46*AL251),0)</f>
        <v>50</v>
      </c>
      <c r="AO251" s="30">
        <f>VLOOKUP(2016-L251,PCharts!$O$3:$P$32,2,FALSE)</f>
        <v>54</v>
      </c>
      <c r="AP251" s="30">
        <f t="shared" si="28"/>
        <v>54</v>
      </c>
      <c r="AQ251" s="30">
        <f t="shared" si="29"/>
        <v>54</v>
      </c>
    </row>
    <row r="252" spans="1:43" x14ac:dyDescent="0.25">
      <c r="A252" s="13" t="s">
        <v>43</v>
      </c>
      <c r="B252" s="13" t="s">
        <v>624</v>
      </c>
      <c r="C252" s="13">
        <v>2</v>
      </c>
      <c r="D252" s="13">
        <v>56</v>
      </c>
      <c r="E252" s="13">
        <v>6</v>
      </c>
      <c r="F252" s="13">
        <v>7</v>
      </c>
      <c r="G252" s="13">
        <v>13</v>
      </c>
      <c r="H252" s="13">
        <v>12</v>
      </c>
      <c r="I252" s="13">
        <v>-1</v>
      </c>
      <c r="J252" s="13">
        <v>17</v>
      </c>
      <c r="K252" s="13">
        <v>3</v>
      </c>
      <c r="L252" s="13">
        <v>1994</v>
      </c>
      <c r="M252" s="13"/>
      <c r="N252" s="13">
        <v>69</v>
      </c>
      <c r="O252" s="13">
        <v>152</v>
      </c>
      <c r="P252" s="13" t="s">
        <v>45</v>
      </c>
      <c r="Q252" s="13" t="s">
        <v>625</v>
      </c>
      <c r="R252" s="13">
        <v>0</v>
      </c>
      <c r="S252" s="13">
        <v>0</v>
      </c>
      <c r="T252" s="30">
        <f t="shared" si="23"/>
        <v>0.11</v>
      </c>
      <c r="U252" s="30">
        <f t="shared" si="24"/>
        <v>0.13</v>
      </c>
      <c r="V252" s="30">
        <f t="shared" si="25"/>
        <v>0.21</v>
      </c>
      <c r="W252" s="30">
        <f t="shared" si="26"/>
        <v>0.11</v>
      </c>
      <c r="X252" s="30">
        <f>VLOOKUP(N252,[1]PlayerC!$A$3:$B$30,2,FALSE)</f>
        <v>67</v>
      </c>
      <c r="Y252" s="30">
        <f>VLOOKUP(O252,[1]PlayerC!$C$3:$D$133,2,FALSE)</f>
        <v>40</v>
      </c>
      <c r="Z252" s="30">
        <f>VLOOKUP(R252,[2]PCharts!$R$3:$S$2003,2,FALSE)</f>
        <v>0</v>
      </c>
      <c r="AA252" s="30">
        <f>VLOOKUP(A252,PCharts!$T$3:$U$25,2,FALSE)</f>
        <v>1.05</v>
      </c>
      <c r="AB252" s="30">
        <f>ROUND((PFormulas!$F$2*AF252)+(PFormulas!$F$3*(120-AD252)),0)</f>
        <v>41</v>
      </c>
      <c r="AC252" s="30">
        <f>ROUND((PFormulas!$F$7*AF252)+(PFormulas!$F$9*AB252)+(PFormulas!$F$8*AD252),0)</f>
        <v>32</v>
      </c>
      <c r="AD252" s="30">
        <f>VLOOKUP(V252,PCharts!$I$3:$J$651,2,FALSE)</f>
        <v>92</v>
      </c>
      <c r="AE252" s="30">
        <f>ROUND((PFormulas!$B$29*AK252)+(PFormulas!$B$30*AI252)+(PFormulas!$B$31*AL252)+(PFormulas!$B$32*AF252)+PFormulas!$B$33,0)</f>
        <v>79</v>
      </c>
      <c r="AF252" s="30">
        <f t="shared" si="27"/>
        <v>54</v>
      </c>
      <c r="AG252" s="30">
        <f>ROUND((AK252*PFormulas!$F$40)+(AL252*PFormulas!$F$41)+(AH252*PFormulas!$F$42),0)</f>
        <v>73</v>
      </c>
      <c r="AH252" s="30">
        <f>VLOOKUP(D252,PCharts!$G$3:$H$83,2,FALSE)</f>
        <v>95</v>
      </c>
      <c r="AI252" s="30">
        <f>ROUND((AK252*PFormulas!$F$18)+(AL252*PFormulas!$F$17),0)</f>
        <v>55</v>
      </c>
      <c r="AJ252" s="30">
        <f>IF(C252&gt;7,25,IF(C252=1,IF(ROUND((PFormulas!$F$35*AK252)+(PFormulas!$F$36*AF252),0)&lt;50,50,ROUND((PFormulas!$F$35*AK252)+(PFormulas!$F$36*AF252),0)),ROUND((PFormulas!$F$35*AK252)+(PFormulas!$F$36*AF252),0)))</f>
        <v>53</v>
      </c>
      <c r="AK252" s="30">
        <f>ROUND(IF(C252&gt;7,ROUND(VLOOKUP(U252,PCharts!$K$3:$L$153,2,FALSE)*AA252,0)*PFormulas!$B$8,ROUND(VLOOKUP(U252,PCharts!$K$3:$L$153,2,FALSE)*AA252,0)),0)</f>
        <v>53</v>
      </c>
      <c r="AL252" s="30">
        <f>ROUND(IF(C252&gt;7,ROUND(VLOOKUP(T252,PCharts!$M$3:$N$133,2,FALSE)*AA252,0)*PFormulas!$B$9,ROUND(VLOOKUP(T252,PCharts!$M$3:$N$133,2,FALSE)*AA252,0)),0)</f>
        <v>47</v>
      </c>
      <c r="AM252" s="30">
        <f>ROUND(IF(C252&gt;7,ROUND((PFormulas!$F$30*Z252)+(PFormulas!$F$31*AB252)+(PFormulas!$F$32*AI252),0)*PFormulas!$B$13,ROUND((PFormulas!$F$30*Z252)+(PFormulas!$F$31*AB252)+(PFormulas!$F$32*AI252),0)+PFormulas!$B$14),0)</f>
        <v>42</v>
      </c>
      <c r="AN252" s="30">
        <f>ROUND((PFormulas!$F$46*AL252),0)</f>
        <v>49</v>
      </c>
      <c r="AO252" s="30">
        <f>VLOOKUP(2016-L252,PCharts!$O$3:$P$32,2,FALSE)</f>
        <v>58</v>
      </c>
      <c r="AP252" s="30">
        <f t="shared" si="28"/>
        <v>58</v>
      </c>
      <c r="AQ252" s="30">
        <f t="shared" si="29"/>
        <v>51</v>
      </c>
    </row>
    <row r="253" spans="1:43" x14ac:dyDescent="0.25">
      <c r="A253" s="13" t="s">
        <v>43</v>
      </c>
      <c r="B253" s="13" t="s">
        <v>626</v>
      </c>
      <c r="C253" s="13">
        <v>5</v>
      </c>
      <c r="D253" s="13">
        <v>56</v>
      </c>
      <c r="E253" s="13">
        <v>6</v>
      </c>
      <c r="F253" s="13">
        <v>5</v>
      </c>
      <c r="G253" s="13">
        <v>11</v>
      </c>
      <c r="H253" s="13">
        <v>22</v>
      </c>
      <c r="I253" s="13">
        <v>-7</v>
      </c>
      <c r="J253" s="13">
        <v>24</v>
      </c>
      <c r="K253" s="13">
        <v>3</v>
      </c>
      <c r="L253" s="13">
        <v>1995</v>
      </c>
      <c r="M253" s="13"/>
      <c r="N253" s="13">
        <v>71</v>
      </c>
      <c r="O253" s="13">
        <v>172</v>
      </c>
      <c r="P253" s="13" t="s">
        <v>45</v>
      </c>
      <c r="Q253" s="13" t="s">
        <v>627</v>
      </c>
      <c r="R253" s="13">
        <v>0</v>
      </c>
      <c r="S253" s="13">
        <v>0</v>
      </c>
      <c r="T253" s="30">
        <f t="shared" si="23"/>
        <v>0.11</v>
      </c>
      <c r="U253" s="30">
        <f t="shared" si="24"/>
        <v>0.09</v>
      </c>
      <c r="V253" s="30">
        <f t="shared" si="25"/>
        <v>0.39</v>
      </c>
      <c r="W253" s="30">
        <f t="shared" si="26"/>
        <v>0.11</v>
      </c>
      <c r="X253" s="30">
        <f>VLOOKUP(N253,[1]PlayerC!$A$3:$B$30,2,FALSE)</f>
        <v>71</v>
      </c>
      <c r="Y253" s="30">
        <f>VLOOKUP(O253,[1]PlayerC!$C$3:$D$133,2,FALSE)</f>
        <v>52</v>
      </c>
      <c r="Z253" s="30">
        <f>VLOOKUP(R253,[2]PCharts!$R$3:$S$2003,2,FALSE)</f>
        <v>0</v>
      </c>
      <c r="AA253" s="30">
        <f>VLOOKUP(A253,PCharts!$T$3:$U$25,2,FALSE)</f>
        <v>1.05</v>
      </c>
      <c r="AB253" s="30">
        <f>ROUND((PFormulas!$F$2*AF253)+(PFormulas!$F$3*(120-AD253)),0)</f>
        <v>47</v>
      </c>
      <c r="AC253" s="30">
        <f>ROUND((PFormulas!$F$7*AF253)+(PFormulas!$F$9*AB253)+(PFormulas!$F$8*AD253),0)</f>
        <v>40</v>
      </c>
      <c r="AD253" s="30">
        <f>VLOOKUP(V253,PCharts!$I$3:$J$651,2,FALSE)</f>
        <v>88</v>
      </c>
      <c r="AE253" s="30">
        <f>ROUND((PFormulas!$B$29*AK253)+(PFormulas!$B$30*AI253)+(PFormulas!$B$31*AL253)+(PFormulas!$B$32*AF253)+PFormulas!$B$33,0)</f>
        <v>75</v>
      </c>
      <c r="AF253" s="30">
        <f t="shared" si="27"/>
        <v>62</v>
      </c>
      <c r="AG253" s="30">
        <f>ROUND((AK253*PFormulas!$F$40)+(AL253*PFormulas!$F$41)+(AH253*PFormulas!$F$42),0)</f>
        <v>69</v>
      </c>
      <c r="AH253" s="30">
        <f>VLOOKUP(D253,PCharts!$G$3:$H$83,2,FALSE)</f>
        <v>95</v>
      </c>
      <c r="AI253" s="30">
        <f>ROUND((AK253*PFormulas!$F$18)+(AL253*PFormulas!$F$17),0)</f>
        <v>46</v>
      </c>
      <c r="AJ253" s="30">
        <f>IF(C253&gt;7,25,IF(C253=1,IF(ROUND((PFormulas!$F$35*AK253)+(PFormulas!$F$36*AF253),0)&lt;50,50,ROUND((PFormulas!$F$35*AK253)+(PFormulas!$F$36*AF253),0)),ROUND((PFormulas!$F$35*AK253)+(PFormulas!$F$36*AF253),0)))</f>
        <v>43</v>
      </c>
      <c r="AK253" s="30">
        <f>ROUND(IF(C253&gt;7,ROUND(VLOOKUP(U253,PCharts!$K$3:$L$153,2,FALSE)*AA253,0)*PFormulas!$B$8,ROUND(VLOOKUP(U253,PCharts!$K$3:$L$153,2,FALSE)*AA253,0)),0)</f>
        <v>37</v>
      </c>
      <c r="AL253" s="30">
        <f>ROUND(IF(C253&gt;7,ROUND(VLOOKUP(T253,PCharts!$M$3:$N$133,2,FALSE)*AA253,0)*PFormulas!$B$9,ROUND(VLOOKUP(T253,PCharts!$M$3:$N$133,2,FALSE)*AA253,0)),0)</f>
        <v>47</v>
      </c>
      <c r="AM253" s="30">
        <f>ROUND(IF(C253&gt;7,ROUND((PFormulas!$F$30*Z253)+(PFormulas!$F$31*AB253)+(PFormulas!$F$32*AI253),0)*PFormulas!$B$13,ROUND((PFormulas!$F$30*Z253)+(PFormulas!$F$31*AB253)+(PFormulas!$F$32*AI253),0)+PFormulas!$B$14),0)</f>
        <v>43</v>
      </c>
      <c r="AN253" s="30">
        <f>ROUND((PFormulas!$F$46*AL253),0)</f>
        <v>49</v>
      </c>
      <c r="AO253" s="30">
        <f>VLOOKUP(2016-L253,PCharts!$O$3:$P$32,2,FALSE)</f>
        <v>54</v>
      </c>
      <c r="AP253" s="30">
        <f t="shared" si="28"/>
        <v>54</v>
      </c>
      <c r="AQ253" s="30">
        <f t="shared" si="29"/>
        <v>47</v>
      </c>
    </row>
    <row r="254" spans="1:43" x14ac:dyDescent="0.25">
      <c r="A254" s="13" t="s">
        <v>43</v>
      </c>
      <c r="B254" s="13" t="s">
        <v>628</v>
      </c>
      <c r="C254" s="13">
        <v>6</v>
      </c>
      <c r="D254" s="13">
        <v>58</v>
      </c>
      <c r="E254" s="13">
        <v>6</v>
      </c>
      <c r="F254" s="13">
        <v>12</v>
      </c>
      <c r="G254" s="13">
        <v>18</v>
      </c>
      <c r="H254" s="13">
        <v>30</v>
      </c>
      <c r="I254" s="13">
        <v>-1</v>
      </c>
      <c r="J254" s="13">
        <v>29</v>
      </c>
      <c r="K254" s="13">
        <v>1</v>
      </c>
      <c r="L254" s="13">
        <v>1994</v>
      </c>
      <c r="M254" s="13"/>
      <c r="N254" s="13">
        <v>71</v>
      </c>
      <c r="O254" s="13">
        <v>174</v>
      </c>
      <c r="P254" s="13" t="s">
        <v>97</v>
      </c>
      <c r="Q254" s="13" t="s">
        <v>629</v>
      </c>
      <c r="R254" s="13">
        <v>0</v>
      </c>
      <c r="S254" s="13">
        <v>0</v>
      </c>
      <c r="T254" s="30">
        <f t="shared" si="23"/>
        <v>0.1</v>
      </c>
      <c r="U254" s="30">
        <f t="shared" si="24"/>
        <v>0.21</v>
      </c>
      <c r="V254" s="30">
        <f t="shared" si="25"/>
        <v>0.52</v>
      </c>
      <c r="W254" s="30">
        <f t="shared" si="26"/>
        <v>0.1</v>
      </c>
      <c r="X254" s="30">
        <f>VLOOKUP(N254,[1]PlayerC!$A$3:$B$30,2,FALSE)</f>
        <v>71</v>
      </c>
      <c r="Y254" s="30">
        <f>VLOOKUP(O254,[1]PlayerC!$C$3:$D$133,2,FALSE)</f>
        <v>52</v>
      </c>
      <c r="Z254" s="30">
        <f>VLOOKUP(R254,[2]PCharts!$R$3:$S$2003,2,FALSE)</f>
        <v>0</v>
      </c>
      <c r="AA254" s="30">
        <f>VLOOKUP(A254,PCharts!$T$3:$U$25,2,FALSE)</f>
        <v>1.05</v>
      </c>
      <c r="AB254" s="30">
        <f>ROUND((PFormulas!$F$2*AF254)+(PFormulas!$F$3*(120-AD254)),0)</f>
        <v>48</v>
      </c>
      <c r="AC254" s="30">
        <f>ROUND((PFormulas!$F$7*AF254)+(PFormulas!$F$9*AB254)+(PFormulas!$F$8*AD254),0)</f>
        <v>41</v>
      </c>
      <c r="AD254" s="30">
        <f>VLOOKUP(V254,PCharts!$I$3:$J$651,2,FALSE)</f>
        <v>84</v>
      </c>
      <c r="AE254" s="30">
        <f>ROUND((PFormulas!$B$29*AK254)+(PFormulas!$B$30*AI254)+(PFormulas!$B$31*AL254)+(PFormulas!$B$32*AF254)+PFormulas!$B$33,0)</f>
        <v>78</v>
      </c>
      <c r="AF254" s="30">
        <f t="shared" si="27"/>
        <v>62</v>
      </c>
      <c r="AG254" s="30">
        <f>ROUND((AK254*PFormulas!$F$40)+(AL254*PFormulas!$F$41)+(AH254*PFormulas!$F$42),0)</f>
        <v>74</v>
      </c>
      <c r="AH254" s="30">
        <f>VLOOKUP(D254,PCharts!$G$3:$H$83,2,FALSE)</f>
        <v>95</v>
      </c>
      <c r="AI254" s="30">
        <f>ROUND((AK254*PFormulas!$F$18)+(AL254*PFormulas!$F$17),0)</f>
        <v>58</v>
      </c>
      <c r="AJ254" s="30">
        <f>IF(C254&gt;7,25,IF(C254=1,IF(ROUND((PFormulas!$F$35*AK254)+(PFormulas!$F$36*AF254),0)&lt;50,50,ROUND((PFormulas!$F$35*AK254)+(PFormulas!$F$36*AF254),0)),ROUND((PFormulas!$F$35*AK254)+(PFormulas!$F$36*AF254),0)))</f>
        <v>59</v>
      </c>
      <c r="AK254" s="30">
        <f>ROUND(IF(C254&gt;7,ROUND(VLOOKUP(U254,PCharts!$K$3:$L$153,2,FALSE)*AA254,0)*PFormulas!$B$8,ROUND(VLOOKUP(U254,PCharts!$K$3:$L$153,2,FALSE)*AA254,0)),0)</f>
        <v>58</v>
      </c>
      <c r="AL254" s="30">
        <f>ROUND(IF(C254&gt;7,ROUND(VLOOKUP(T254,PCharts!$M$3:$N$133,2,FALSE)*AA254,0)*PFormulas!$B$9,ROUND(VLOOKUP(T254,PCharts!$M$3:$N$133,2,FALSE)*AA254,0)),0)</f>
        <v>47</v>
      </c>
      <c r="AM254" s="30">
        <f>ROUND(IF(C254&gt;7,ROUND((PFormulas!$F$30*Z254)+(PFormulas!$F$31*AB254)+(PFormulas!$F$32*AI254),0)*PFormulas!$B$13,ROUND((PFormulas!$F$30*Z254)+(PFormulas!$F$31*AB254)+(PFormulas!$F$32*AI254),0)+PFormulas!$B$14),0)</f>
        <v>47</v>
      </c>
      <c r="AN254" s="30">
        <f>ROUND((PFormulas!$F$46*AL254),0)</f>
        <v>49</v>
      </c>
      <c r="AO254" s="30">
        <f>VLOOKUP(2016-L254,PCharts!$O$3:$P$32,2,FALSE)</f>
        <v>58</v>
      </c>
      <c r="AP254" s="30">
        <f t="shared" si="28"/>
        <v>58</v>
      </c>
      <c r="AQ254" s="30">
        <f t="shared" si="29"/>
        <v>55</v>
      </c>
    </row>
    <row r="255" spans="1:43" x14ac:dyDescent="0.25">
      <c r="A255" s="13" t="s">
        <v>47</v>
      </c>
      <c r="B255" s="13" t="s">
        <v>630</v>
      </c>
      <c r="C255" s="13">
        <v>8</v>
      </c>
      <c r="D255" s="13">
        <v>59</v>
      </c>
      <c r="E255" s="13">
        <v>11</v>
      </c>
      <c r="F255" s="13">
        <v>10</v>
      </c>
      <c r="G255" s="13">
        <v>21</v>
      </c>
      <c r="H255" s="13">
        <v>16</v>
      </c>
      <c r="I255" s="13">
        <v>-8</v>
      </c>
      <c r="J255" s="13">
        <v>16</v>
      </c>
      <c r="K255" s="13">
        <v>1</v>
      </c>
      <c r="L255" s="13">
        <v>1994</v>
      </c>
      <c r="M255" s="13"/>
      <c r="N255" s="13">
        <v>72</v>
      </c>
      <c r="O255" s="13">
        <v>196</v>
      </c>
      <c r="P255" s="13" t="s">
        <v>49</v>
      </c>
      <c r="Q255" s="13" t="s">
        <v>631</v>
      </c>
      <c r="R255" s="13">
        <v>0</v>
      </c>
      <c r="S255" s="13">
        <v>0</v>
      </c>
      <c r="T255" s="30">
        <f t="shared" si="23"/>
        <v>0.19</v>
      </c>
      <c r="U255" s="30">
        <f t="shared" si="24"/>
        <v>0.17</v>
      </c>
      <c r="V255" s="30">
        <f t="shared" si="25"/>
        <v>0.27</v>
      </c>
      <c r="W255" s="30">
        <f t="shared" si="26"/>
        <v>0.19</v>
      </c>
      <c r="X255" s="30">
        <f>VLOOKUP(N255,[1]PlayerC!$A$3:$B$30,2,FALSE)</f>
        <v>73</v>
      </c>
      <c r="Y255" s="30">
        <f>VLOOKUP(O255,[1]PlayerC!$C$3:$D$133,2,FALSE)</f>
        <v>67</v>
      </c>
      <c r="Z255" s="30">
        <f>VLOOKUP(R255,[2]PCharts!$R$3:$S$2003,2,FALSE)</f>
        <v>0</v>
      </c>
      <c r="AA255" s="30">
        <f>VLOOKUP(A255,PCharts!$T$3:$U$25,2,FALSE)</f>
        <v>1.07</v>
      </c>
      <c r="AB255" s="30">
        <f>ROUND((PFormulas!$F$2*AF255)+(PFormulas!$F$3*(120-AD255)),0)</f>
        <v>51</v>
      </c>
      <c r="AC255" s="30">
        <f>ROUND((PFormulas!$F$7*AF255)+(PFormulas!$F$9*AB255)+(PFormulas!$F$8*AD255),0)</f>
        <v>46</v>
      </c>
      <c r="AD255" s="30">
        <f>VLOOKUP(V255,PCharts!$I$3:$J$651,2,FALSE)</f>
        <v>91</v>
      </c>
      <c r="AE255" s="30">
        <f>ROUND((PFormulas!$B$29*AK255)+(PFormulas!$B$30*AI255)+(PFormulas!$B$31*AL255)+(PFormulas!$B$32*AF255)+PFormulas!$B$33,0)</f>
        <v>75</v>
      </c>
      <c r="AF255" s="30">
        <f t="shared" si="27"/>
        <v>70</v>
      </c>
      <c r="AG255" s="30">
        <f>ROUND((AK255*PFormulas!$F$40)+(AL255*PFormulas!$F$41)+(AH255*PFormulas!$F$42),0)</f>
        <v>72</v>
      </c>
      <c r="AH255" s="30">
        <f>VLOOKUP(D255,PCharts!$G$3:$H$83,2,FALSE)</f>
        <v>95</v>
      </c>
      <c r="AI255" s="30">
        <f>ROUND((AK255*PFormulas!$F$18)+(AL255*PFormulas!$F$17),0)</f>
        <v>54</v>
      </c>
      <c r="AJ255" s="30">
        <f>IF(C255&gt;7,25,IF(C255=1,IF(ROUND((PFormulas!$F$35*AK255)+(PFormulas!$F$36*AF255),0)&lt;50,50,ROUND((PFormulas!$F$35*AK255)+(PFormulas!$F$36*AF255),0)),ROUND((PFormulas!$F$35*AK255)+(PFormulas!$F$36*AF255),0)))</f>
        <v>25</v>
      </c>
      <c r="AK255" s="30">
        <f>ROUND(IF(C255&gt;7,ROUND(VLOOKUP(U255,PCharts!$K$3:$L$153,2,FALSE)*AA255,0)*PFormulas!$B$8,ROUND(VLOOKUP(U255,PCharts!$K$3:$L$153,2,FALSE)*AA255,0)),0)</f>
        <v>51</v>
      </c>
      <c r="AL255" s="49">
        <f>ROUND(IF(C255&gt;7,ROUND(VLOOKUP(T255,PCharts!$M$3:$N$133,2,FALSE)*AA255,0)*PFormulas!$B$9,ROUND(VLOOKUP(T255,PCharts!$M$3:$N$133,2,FALSE)*AA255,0)),0)</f>
        <v>48</v>
      </c>
      <c r="AM255" s="30">
        <f>ROUND(IF(C255&gt;7,ROUND((PFormulas!$F$30*Z255)+(PFormulas!$F$31*AB255)+(PFormulas!$F$32*AI255),0)*PFormulas!$B$13,ROUND((PFormulas!$F$30*Z255)+(PFormulas!$F$31*AB255)+(PFormulas!$F$32*AI255),0)+PFormulas!$B$14),0)</f>
        <v>57</v>
      </c>
      <c r="AN255" s="30">
        <f>ROUND((PFormulas!$F$46*AL255),0)</f>
        <v>50</v>
      </c>
      <c r="AO255" s="30">
        <f>VLOOKUP(2016-L255,PCharts!$O$3:$P$32,2,FALSE)</f>
        <v>58</v>
      </c>
      <c r="AP255" s="30">
        <f t="shared" si="28"/>
        <v>58</v>
      </c>
      <c r="AQ255" s="30">
        <f t="shared" si="29"/>
        <v>55</v>
      </c>
    </row>
    <row r="256" spans="1:43" x14ac:dyDescent="0.25">
      <c r="A256" s="13" t="s">
        <v>55</v>
      </c>
      <c r="B256" s="13" t="s">
        <v>632</v>
      </c>
      <c r="C256" s="13">
        <v>8</v>
      </c>
      <c r="D256" s="13">
        <v>62</v>
      </c>
      <c r="E256" s="13">
        <v>21</v>
      </c>
      <c r="F256" s="13">
        <v>52</v>
      </c>
      <c r="G256" s="13">
        <v>73</v>
      </c>
      <c r="H256" s="13">
        <v>16</v>
      </c>
      <c r="I256" s="13">
        <v>64</v>
      </c>
      <c r="J256" s="13">
        <v>13</v>
      </c>
      <c r="K256" s="13">
        <v>1</v>
      </c>
      <c r="L256" s="13">
        <v>1997</v>
      </c>
      <c r="M256" s="13"/>
      <c r="N256" s="13">
        <v>73</v>
      </c>
      <c r="O256" s="13">
        <v>201</v>
      </c>
      <c r="P256" s="13" t="s">
        <v>45</v>
      </c>
      <c r="Q256" s="13" t="s">
        <v>633</v>
      </c>
      <c r="R256" s="13">
        <v>0</v>
      </c>
      <c r="S256" s="13">
        <v>0</v>
      </c>
      <c r="T256" s="30">
        <f t="shared" si="23"/>
        <v>0.34</v>
      </c>
      <c r="U256" s="30">
        <f t="shared" si="24"/>
        <v>0.84</v>
      </c>
      <c r="V256" s="30">
        <f t="shared" si="25"/>
        <v>0.26</v>
      </c>
      <c r="W256" s="30">
        <f t="shared" si="26"/>
        <v>0.34</v>
      </c>
      <c r="X256" s="30">
        <f>VLOOKUP(N256,[1]PlayerC!$A$3:$B$30,2,FALSE)</f>
        <v>75</v>
      </c>
      <c r="Y256" s="30">
        <f>VLOOKUP(O256,[1]PlayerC!$C$3:$D$133,2,FALSE)</f>
        <v>70</v>
      </c>
      <c r="Z256" s="30">
        <f>VLOOKUP(R256,[2]PCharts!$R$3:$S$2003,2,FALSE)</f>
        <v>0</v>
      </c>
      <c r="AA256" s="30">
        <f>VLOOKUP(A256,PCharts!$T$3:$U$25,2,FALSE)</f>
        <v>0.9</v>
      </c>
      <c r="AB256" s="30">
        <f>ROUND((PFormulas!$F$2*AF256)+(PFormulas!$F$3*(120-AD256)),0)</f>
        <v>53</v>
      </c>
      <c r="AC256" s="30">
        <f>ROUND((PFormulas!$F$7*AF256)+(PFormulas!$F$9*AB256)+(PFormulas!$F$8*AD256),0)</f>
        <v>49</v>
      </c>
      <c r="AD256" s="30">
        <f>VLOOKUP(V256,PCharts!$I$3:$J$651,2,FALSE)</f>
        <v>91</v>
      </c>
      <c r="AE256" s="30">
        <f>ROUND((PFormulas!$B$29*AK256)+(PFormulas!$B$30*AI256)+(PFormulas!$B$31*AL256)+(PFormulas!$B$32*AF256)+PFormulas!$B$33,0)</f>
        <v>76</v>
      </c>
      <c r="AF256" s="30">
        <f t="shared" si="27"/>
        <v>73</v>
      </c>
      <c r="AG256" s="30">
        <f>ROUND((AK256*PFormulas!$F$40)+(AL256*PFormulas!$F$41)+(AH256*PFormulas!$F$42),0)</f>
        <v>76</v>
      </c>
      <c r="AH256" s="30">
        <f>VLOOKUP(D256,PCharts!$G$3:$H$83,2,FALSE)</f>
        <v>95</v>
      </c>
      <c r="AI256" s="30">
        <f>ROUND((AK256*PFormulas!$F$18)+(AL256*PFormulas!$F$17),0)</f>
        <v>62</v>
      </c>
      <c r="AJ256" s="30">
        <f>IF(C256&gt;7,25,IF(C256=1,IF(ROUND((PFormulas!$F$35*AK256)+(PFormulas!$F$36*AF256),0)&lt;50,50,ROUND((PFormulas!$F$35*AK256)+(PFormulas!$F$36*AF256),0)),ROUND((PFormulas!$F$35*AK256)+(PFormulas!$F$36*AF256),0)))</f>
        <v>25</v>
      </c>
      <c r="AK256" s="49">
        <f>ROUND(IF(C256&gt;7,ROUND(VLOOKUP(U256,PCharts!$K$3:$L$153,2,FALSE)*AA256,0)*PFormulas!$B$8,ROUND(VLOOKUP(U256,PCharts!$K$3:$L$153,2,FALSE)*AA256,0)),0)</f>
        <v>65</v>
      </c>
      <c r="AL256" s="49">
        <f>ROUND(IF(C256&gt;7,ROUND(VLOOKUP(T256,PCharts!$M$3:$N$133,2,FALSE)*AA256,0)*PFormulas!$B$9,ROUND(VLOOKUP(T256,PCharts!$M$3:$N$133,2,FALSE)*AA256,0)),0)</f>
        <v>48</v>
      </c>
      <c r="AM256" s="49">
        <f>ROUND(IF(C256&gt;7,ROUND((PFormulas!$F$30*Z256)+(PFormulas!$F$31*AB256)+(PFormulas!$F$32*AI256),0)*PFormulas!$B$13,ROUND((PFormulas!$F$30*Z256)+(PFormulas!$F$31*AB256)+(PFormulas!$F$32*AI256),0)+PFormulas!$B$14),0)</f>
        <v>61</v>
      </c>
      <c r="AN256" s="30">
        <f>ROUND((PFormulas!$F$46*AL256),0)</f>
        <v>50</v>
      </c>
      <c r="AO256" s="30">
        <f>VLOOKUP(2016-L256,PCharts!$O$3:$P$32,2,FALSE)</f>
        <v>46</v>
      </c>
      <c r="AP256" s="30">
        <f t="shared" si="28"/>
        <v>46</v>
      </c>
      <c r="AQ256" s="30">
        <f t="shared" si="29"/>
        <v>61</v>
      </c>
    </row>
    <row r="257" spans="1:43" x14ac:dyDescent="0.25">
      <c r="A257" s="48" t="s">
        <v>139</v>
      </c>
      <c r="B257" s="13" t="s">
        <v>634</v>
      </c>
      <c r="C257" s="13">
        <v>3</v>
      </c>
      <c r="D257" s="13">
        <v>35</v>
      </c>
      <c r="E257" s="48">
        <f>ROUND(G257*0.33,0)</f>
        <v>12</v>
      </c>
      <c r="F257" s="48">
        <f>G257-E257</f>
        <v>23</v>
      </c>
      <c r="G257" s="13">
        <v>35</v>
      </c>
      <c r="H257" s="48">
        <v>20</v>
      </c>
      <c r="I257" s="13"/>
      <c r="J257" s="13"/>
      <c r="K257" s="13"/>
      <c r="L257" s="13">
        <v>1996</v>
      </c>
      <c r="M257" s="13">
        <v>7</v>
      </c>
      <c r="N257" s="13">
        <v>72</v>
      </c>
      <c r="O257" s="13">
        <v>185</v>
      </c>
      <c r="P257" s="13" t="s">
        <v>635</v>
      </c>
      <c r="Q257" s="13" t="s">
        <v>636</v>
      </c>
      <c r="R257" s="13">
        <v>0</v>
      </c>
      <c r="S257" s="13">
        <v>0</v>
      </c>
      <c r="T257" s="30">
        <f t="shared" si="23"/>
        <v>0.34</v>
      </c>
      <c r="U257" s="30">
        <f t="shared" si="24"/>
        <v>0.66</v>
      </c>
      <c r="V257" s="30">
        <f t="shared" si="25"/>
        <v>0.56999999999999995</v>
      </c>
      <c r="W257" s="30">
        <f t="shared" si="26"/>
        <v>0.34</v>
      </c>
      <c r="X257" s="30">
        <f>VLOOKUP(N257,[1]PlayerC!$A$3:$B$30,2,FALSE)</f>
        <v>73</v>
      </c>
      <c r="Y257" s="30">
        <f>VLOOKUP(O257,[1]PlayerC!$C$3:$D$133,2,FALSE)</f>
        <v>61</v>
      </c>
      <c r="Z257" s="30">
        <f>VLOOKUP(R257,[2]PCharts!$R$3:$S$2003,2,FALSE)</f>
        <v>0</v>
      </c>
      <c r="AA257" s="30">
        <f>VLOOKUP(A257,PCharts!$T$3:$U$25,2,FALSE)</f>
        <v>0.87</v>
      </c>
      <c r="AB257" s="30">
        <f>ROUND((PFormulas!$F$2*AF257)+(PFormulas!$F$3*(120-AD257)),0)</f>
        <v>51</v>
      </c>
      <c r="AC257" s="30">
        <f>ROUND((PFormulas!$F$7*AF257)+(PFormulas!$F$9*AB257)+(PFormulas!$F$8*AD257),0)</f>
        <v>46</v>
      </c>
      <c r="AD257" s="30">
        <f>VLOOKUP(V257,PCharts!$I$3:$J$651,2,FALSE)</f>
        <v>83</v>
      </c>
      <c r="AE257" s="30">
        <f>ROUND((PFormulas!$B$29*AK257)+(PFormulas!$B$30*AI257)+(PFormulas!$B$31*AL257)+(PFormulas!$B$32*AF257)+PFormulas!$B$33,0)</f>
        <v>77</v>
      </c>
      <c r="AF257" s="30">
        <f t="shared" si="27"/>
        <v>67</v>
      </c>
      <c r="AG257" s="30">
        <f>ROUND((AK257*PFormulas!$F$40)+(AL257*PFormulas!$F$41)+(AH257*PFormulas!$F$42),0)</f>
        <v>64</v>
      </c>
      <c r="AH257" s="30">
        <f>VLOOKUP(D257,PCharts!$G$3:$H$83,2,FALSE)</f>
        <v>75</v>
      </c>
      <c r="AI257" s="30">
        <f>ROUND((AK257*PFormulas!$F$18)+(AL257*PFormulas!$F$17),0)</f>
        <v>59</v>
      </c>
      <c r="AJ257" s="30">
        <f>IF(C257&gt;7,25,IF(C257=1,IF(ROUND((PFormulas!$F$35*AK257)+(PFormulas!$F$36*AF257),0)&lt;50,50,ROUND((PFormulas!$F$35*AK257)+(PFormulas!$F$36*AF257),0)),ROUND((PFormulas!$F$35*AK257)+(PFormulas!$F$36*AF257),0)))</f>
        <v>60</v>
      </c>
      <c r="AK257" s="30">
        <f>ROUND(IF(C257&gt;7,ROUND(VLOOKUP(U257,PCharts!$K$3:$L$153,2,FALSE)*AA257,0)*PFormulas!$B$8,ROUND(VLOOKUP(U257,PCharts!$K$3:$L$153,2,FALSE)*AA257,0)),0)</f>
        <v>57</v>
      </c>
      <c r="AL257" s="30">
        <f>ROUND(IF(C257&gt;7,ROUND(VLOOKUP(T257,PCharts!$M$3:$N$133,2,FALSE)*AA257,0)*PFormulas!$B$9,ROUND(VLOOKUP(T257,PCharts!$M$3:$N$133,2,FALSE)*AA257,0)),0)</f>
        <v>50</v>
      </c>
      <c r="AM257" s="30">
        <f>ROUND(IF(C257&gt;7,ROUND((PFormulas!$F$30*Z257)+(PFormulas!$F$31*AB257)+(PFormulas!$F$32*AI257),0)*PFormulas!$B$13,ROUND((PFormulas!$F$30*Z257)+(PFormulas!$F$31*AB257)+(PFormulas!$F$32*AI257),0)+PFormulas!$B$14),0)</f>
        <v>49</v>
      </c>
      <c r="AN257" s="30">
        <f>ROUND((PFormulas!$F$46*AL257),0)</f>
        <v>53</v>
      </c>
      <c r="AO257" s="30">
        <f>VLOOKUP(2016-L257,PCharts!$O$3:$P$32,2,FALSE)</f>
        <v>50</v>
      </c>
      <c r="AP257" s="30">
        <f t="shared" si="28"/>
        <v>50</v>
      </c>
      <c r="AQ257" s="30">
        <f t="shared" si="29"/>
        <v>56</v>
      </c>
    </row>
    <row r="258" spans="1:43" x14ac:dyDescent="0.25">
      <c r="A258" s="48" t="s">
        <v>139</v>
      </c>
      <c r="B258" s="13" t="s">
        <v>637</v>
      </c>
      <c r="C258" s="13">
        <v>3</v>
      </c>
      <c r="D258" s="13">
        <v>38</v>
      </c>
      <c r="E258" s="48">
        <f>ROUND(G258*0.33,0)</f>
        <v>13</v>
      </c>
      <c r="F258" s="48">
        <f>G258-E258</f>
        <v>27</v>
      </c>
      <c r="G258" s="13">
        <v>40</v>
      </c>
      <c r="H258" s="48">
        <v>20</v>
      </c>
      <c r="I258" s="13"/>
      <c r="J258" s="13"/>
      <c r="K258" s="13"/>
      <c r="L258" s="13">
        <v>1994</v>
      </c>
      <c r="M258" s="13">
        <v>7</v>
      </c>
      <c r="N258" s="13">
        <v>75</v>
      </c>
      <c r="O258" s="13">
        <v>185</v>
      </c>
      <c r="P258" s="13" t="s">
        <v>638</v>
      </c>
      <c r="Q258" s="13" t="s">
        <v>639</v>
      </c>
      <c r="R258" s="13">
        <v>0</v>
      </c>
      <c r="S258" s="13">
        <v>0</v>
      </c>
      <c r="T258" s="30">
        <f t="shared" ref="T258:T321" si="30">ROUND(E258/D258,2)</f>
        <v>0.34</v>
      </c>
      <c r="U258" s="30">
        <f t="shared" ref="U258:U321" si="31">ROUND(F258/D258,2)</f>
        <v>0.71</v>
      </c>
      <c r="V258" s="30">
        <f t="shared" ref="V258:V321" si="32">ROUND(H258/D258,2)</f>
        <v>0.53</v>
      </c>
      <c r="W258" s="30">
        <f t="shared" ref="W258:W321" si="33">ROUND(E258/D258,2)</f>
        <v>0.34</v>
      </c>
      <c r="X258" s="30">
        <f>VLOOKUP(N258,[1]PlayerC!$A$3:$B$30,2,FALSE)</f>
        <v>79</v>
      </c>
      <c r="Y258" s="30">
        <f>VLOOKUP(O258,[1]PlayerC!$C$3:$D$133,2,FALSE)</f>
        <v>61</v>
      </c>
      <c r="Z258" s="30">
        <f>VLOOKUP(R258,[2]PCharts!$R$3:$S$2003,2,FALSE)</f>
        <v>0</v>
      </c>
      <c r="AA258" s="30">
        <f>VLOOKUP(A258,PCharts!$T$3:$U$25,2,FALSE)</f>
        <v>0.87</v>
      </c>
      <c r="AB258" s="30">
        <f>ROUND((PFormulas!$F$2*AF258)+(PFormulas!$F$3*(120-AD258)),0)</f>
        <v>53</v>
      </c>
      <c r="AC258" s="30">
        <f>ROUND((PFormulas!$F$7*AF258)+(PFormulas!$F$9*AB258)+(PFormulas!$F$8*AD258),0)</f>
        <v>48</v>
      </c>
      <c r="AD258" s="30">
        <f>VLOOKUP(V258,PCharts!$I$3:$J$651,2,FALSE)</f>
        <v>84</v>
      </c>
      <c r="AE258" s="30">
        <f>ROUND((PFormulas!$B$29*AK258)+(PFormulas!$B$30*AI258)+(PFormulas!$B$31*AL258)+(PFormulas!$B$32*AF258)+PFormulas!$B$33,0)</f>
        <v>77</v>
      </c>
      <c r="AF258" s="30">
        <f t="shared" ref="AF258:AF321" si="34">ROUND((X258+Y258)/2,0)</f>
        <v>70</v>
      </c>
      <c r="AG258" s="30">
        <f>ROUND((AK258*PFormulas!$F$40)+(AL258*PFormulas!$F$41)+(AH258*PFormulas!$F$42),0)</f>
        <v>67</v>
      </c>
      <c r="AH258" s="30">
        <f>VLOOKUP(D258,PCharts!$G$3:$H$83,2,FALSE)</f>
        <v>78</v>
      </c>
      <c r="AI258" s="30">
        <f>ROUND((AK258*PFormulas!$F$18)+(AL258*PFormulas!$F$17),0)</f>
        <v>61</v>
      </c>
      <c r="AJ258" s="30">
        <f>IF(C258&gt;7,25,IF(C258=1,IF(ROUND((PFormulas!$F$35*AK258)+(PFormulas!$F$36*AF258),0)&lt;50,50,ROUND((PFormulas!$F$35*AK258)+(PFormulas!$F$36*AF258),0)),ROUND((PFormulas!$F$35*AK258)+(PFormulas!$F$36*AF258),0)))</f>
        <v>63</v>
      </c>
      <c r="AK258" s="30">
        <f>ROUND(IF(C258&gt;7,ROUND(VLOOKUP(U258,PCharts!$K$3:$L$153,2,FALSE)*AA258,0)*PFormulas!$B$8,ROUND(VLOOKUP(U258,PCharts!$K$3:$L$153,2,FALSE)*AA258,0)),0)</f>
        <v>60</v>
      </c>
      <c r="AL258" s="30">
        <f>ROUND(IF(C258&gt;7,ROUND(VLOOKUP(T258,PCharts!$M$3:$N$133,2,FALSE)*AA258,0)*PFormulas!$B$9,ROUND(VLOOKUP(T258,PCharts!$M$3:$N$133,2,FALSE)*AA258,0)),0)</f>
        <v>50</v>
      </c>
      <c r="AM258" s="30">
        <f>ROUND(IF(C258&gt;7,ROUND((PFormulas!$F$30*Z258)+(PFormulas!$F$31*AB258)+(PFormulas!$F$32*AI258),0)*PFormulas!$B$13,ROUND((PFormulas!$F$30*Z258)+(PFormulas!$F$31*AB258)+(PFormulas!$F$32*AI258),0)+PFormulas!$B$14),0)</f>
        <v>51</v>
      </c>
      <c r="AN258" s="30">
        <f>ROUND((PFormulas!$F$46*AL258),0)</f>
        <v>53</v>
      </c>
      <c r="AO258" s="30">
        <f>VLOOKUP(2016-L258,PCharts!$O$3:$P$32,2,FALSE)</f>
        <v>58</v>
      </c>
      <c r="AP258" s="30">
        <f t="shared" ref="AP258:AP321" si="35">IF(ROUND(AO258+(Z258/7),0)&gt;99,99,ROUND(AO258+(Z258/7),0))</f>
        <v>58</v>
      </c>
      <c r="AQ258" s="30">
        <f t="shared" ref="AQ258:AQ321" si="36">ROUND((((AB258+AE258+AF258)/3)*20%)+(((AI258+AK258+AL258+AM258)/4)*80%),0)</f>
        <v>58</v>
      </c>
    </row>
    <row r="259" spans="1:43" x14ac:dyDescent="0.25">
      <c r="A259" s="13" t="s">
        <v>55</v>
      </c>
      <c r="B259" s="13" t="s">
        <v>640</v>
      </c>
      <c r="C259" s="13">
        <v>8</v>
      </c>
      <c r="D259" s="13">
        <v>59</v>
      </c>
      <c r="E259" s="48">
        <f>ROUND(G259*0.33,0)</f>
        <v>20</v>
      </c>
      <c r="F259" s="48">
        <f>G259-E259</f>
        <v>41</v>
      </c>
      <c r="G259" s="13">
        <v>61</v>
      </c>
      <c r="H259" s="48">
        <v>20</v>
      </c>
      <c r="I259" s="13"/>
      <c r="J259" s="13"/>
      <c r="K259" s="13"/>
      <c r="L259" s="13">
        <v>1996</v>
      </c>
      <c r="M259" s="13">
        <v>7</v>
      </c>
      <c r="N259" s="13">
        <v>68</v>
      </c>
      <c r="O259" s="13">
        <v>174</v>
      </c>
      <c r="P259" s="13" t="s">
        <v>641</v>
      </c>
      <c r="Q259" s="13" t="s">
        <v>642</v>
      </c>
      <c r="R259" s="13">
        <v>0</v>
      </c>
      <c r="S259" s="13">
        <v>0</v>
      </c>
      <c r="T259" s="30">
        <f t="shared" si="30"/>
        <v>0.34</v>
      </c>
      <c r="U259" s="30">
        <f t="shared" si="31"/>
        <v>0.69</v>
      </c>
      <c r="V259" s="30">
        <f t="shared" si="32"/>
        <v>0.34</v>
      </c>
      <c r="W259" s="30">
        <f t="shared" si="33"/>
        <v>0.34</v>
      </c>
      <c r="X259" s="30">
        <f>VLOOKUP(N259,[1]PlayerC!$A$3:$B$30,2,FALSE)</f>
        <v>65</v>
      </c>
      <c r="Y259" s="30">
        <f>VLOOKUP(O259,[1]PlayerC!$C$3:$D$133,2,FALSE)</f>
        <v>52</v>
      </c>
      <c r="Z259" s="30">
        <f>VLOOKUP(R259,[2]PCharts!$R$3:$S$2003,2,FALSE)</f>
        <v>0</v>
      </c>
      <c r="AA259" s="30">
        <f>VLOOKUP(A259,PCharts!$T$3:$U$25,2,FALSE)</f>
        <v>0.9</v>
      </c>
      <c r="AB259" s="30">
        <f>ROUND((PFormulas!$F$2*AF259)+(PFormulas!$F$3*(120-AD259)),0)</f>
        <v>45</v>
      </c>
      <c r="AC259" s="30">
        <f>ROUND((PFormulas!$F$7*AF259)+(PFormulas!$F$9*AB259)+(PFormulas!$F$8*AD259),0)</f>
        <v>37</v>
      </c>
      <c r="AD259" s="30">
        <f>VLOOKUP(V259,PCharts!$I$3:$J$651,2,FALSE)</f>
        <v>89</v>
      </c>
      <c r="AE259" s="30">
        <f>ROUND((PFormulas!$B$29*AK259)+(PFormulas!$B$30*AI259)+(PFormulas!$B$31*AL259)+(PFormulas!$B$32*AF259)+PFormulas!$B$33,0)</f>
        <v>79</v>
      </c>
      <c r="AF259" s="30">
        <f t="shared" si="34"/>
        <v>59</v>
      </c>
      <c r="AG259" s="30">
        <f>ROUND((AK259*PFormulas!$F$40)+(AL259*PFormulas!$F$41)+(AH259*PFormulas!$F$42),0)</f>
        <v>74</v>
      </c>
      <c r="AH259" s="30">
        <f>VLOOKUP(D259,PCharts!$G$3:$H$83,2,FALSE)</f>
        <v>95</v>
      </c>
      <c r="AI259" s="30">
        <f>ROUND((AK259*PFormulas!$F$18)+(AL259*PFormulas!$F$17),0)</f>
        <v>58</v>
      </c>
      <c r="AJ259" s="30">
        <f>IF(C259&gt;7,25,IF(C259=1,IF(ROUND((PFormulas!$F$35*AK259)+(PFormulas!$F$36*AF259),0)&lt;50,50,ROUND((PFormulas!$F$35*AK259)+(PFormulas!$F$36*AF259),0)),ROUND((PFormulas!$F$35*AK259)+(PFormulas!$F$36*AF259),0)))</f>
        <v>25</v>
      </c>
      <c r="AK259" s="49">
        <f>ROUND(IF(C259&gt;7,ROUND(VLOOKUP(U259,PCharts!$K$3:$L$153,2,FALSE)*AA259,0)*PFormulas!$B$8,ROUND(VLOOKUP(U259,PCharts!$K$3:$L$153,2,FALSE)*AA259,0)),0)</f>
        <v>57</v>
      </c>
      <c r="AL259" s="49">
        <f>ROUND(IF(C259&gt;7,ROUND(VLOOKUP(T259,PCharts!$M$3:$N$133,2,FALSE)*AA259,0)*PFormulas!$B$9,ROUND(VLOOKUP(T259,PCharts!$M$3:$N$133,2,FALSE)*AA259,0)),0)</f>
        <v>48</v>
      </c>
      <c r="AM259" s="30">
        <f>ROUND(IF(C259&gt;7,ROUND((PFormulas!$F$30*Z259)+(PFormulas!$F$31*AB259)+(PFormulas!$F$32*AI259),0)*PFormulas!$B$13,ROUND((PFormulas!$F$30*Z259)+(PFormulas!$F$31*AB259)+(PFormulas!$F$32*AI259),0)+PFormulas!$B$14),0)</f>
        <v>54</v>
      </c>
      <c r="AN259" s="30">
        <f>ROUND((PFormulas!$F$46*AL259),0)</f>
        <v>50</v>
      </c>
      <c r="AO259" s="30">
        <f>VLOOKUP(2016-L259,PCharts!$O$3:$P$32,2,FALSE)</f>
        <v>50</v>
      </c>
      <c r="AP259" s="30">
        <f t="shared" si="35"/>
        <v>50</v>
      </c>
      <c r="AQ259" s="30">
        <f t="shared" si="36"/>
        <v>56</v>
      </c>
    </row>
    <row r="260" spans="1:43" x14ac:dyDescent="0.25">
      <c r="A260" s="13" t="s">
        <v>55</v>
      </c>
      <c r="B260" s="13" t="s">
        <v>643</v>
      </c>
      <c r="C260" s="13">
        <v>5</v>
      </c>
      <c r="D260" s="13">
        <v>61</v>
      </c>
      <c r="E260" s="13">
        <v>18</v>
      </c>
      <c r="F260" s="13">
        <v>36</v>
      </c>
      <c r="G260" s="13">
        <f>E260+F260</f>
        <v>54</v>
      </c>
      <c r="H260" s="13">
        <v>18</v>
      </c>
      <c r="I260" s="13"/>
      <c r="J260" s="13"/>
      <c r="K260" s="13"/>
      <c r="L260" s="13">
        <v>1997</v>
      </c>
      <c r="M260" s="13">
        <v>7</v>
      </c>
      <c r="N260" s="13">
        <v>71</v>
      </c>
      <c r="O260" s="13">
        <v>187</v>
      </c>
      <c r="P260" s="13" t="s">
        <v>644</v>
      </c>
      <c r="Q260" s="13" t="s">
        <v>645</v>
      </c>
      <c r="R260" s="13">
        <v>0</v>
      </c>
      <c r="S260" s="13">
        <v>0</v>
      </c>
      <c r="T260" s="30">
        <f t="shared" si="30"/>
        <v>0.3</v>
      </c>
      <c r="U260" s="30">
        <f t="shared" si="31"/>
        <v>0.59</v>
      </c>
      <c r="V260" s="30">
        <f t="shared" si="32"/>
        <v>0.3</v>
      </c>
      <c r="W260" s="30">
        <f t="shared" si="33"/>
        <v>0.3</v>
      </c>
      <c r="X260" s="30">
        <f>VLOOKUP(N260,[1]PlayerC!$A$3:$B$30,2,FALSE)</f>
        <v>71</v>
      </c>
      <c r="Y260" s="30">
        <f>VLOOKUP(O260,[1]PlayerC!$C$3:$D$133,2,FALSE)</f>
        <v>61</v>
      </c>
      <c r="Z260" s="30">
        <f>VLOOKUP(R260,[2]PCharts!$R$3:$S$2003,2,FALSE)</f>
        <v>0</v>
      </c>
      <c r="AA260" s="30">
        <f>VLOOKUP(A260,PCharts!$T$3:$U$25,2,FALSE)</f>
        <v>0.9</v>
      </c>
      <c r="AB260" s="30">
        <f>ROUND((PFormulas!$F$2*AF260)+(PFormulas!$F$3*(120-AD260)),0)</f>
        <v>49</v>
      </c>
      <c r="AC260" s="30">
        <f>ROUND((PFormulas!$F$7*AF260)+(PFormulas!$F$9*AB260)+(PFormulas!$F$8*AD260),0)</f>
        <v>43</v>
      </c>
      <c r="AD260" s="30">
        <f>VLOOKUP(V260,PCharts!$I$3:$J$651,2,FALSE)</f>
        <v>90</v>
      </c>
      <c r="AE260" s="30">
        <f>ROUND((PFormulas!$B$29*AK260)+(PFormulas!$B$30*AI260)+(PFormulas!$B$31*AL260)+(PFormulas!$B$32*AF260)+PFormulas!$B$33,0)</f>
        <v>77</v>
      </c>
      <c r="AF260" s="30">
        <f t="shared" si="34"/>
        <v>66</v>
      </c>
      <c r="AG260" s="30">
        <f>ROUND((AK260*PFormulas!$F$40)+(AL260*PFormulas!$F$41)+(AH260*PFormulas!$F$42),0)</f>
        <v>74</v>
      </c>
      <c r="AH260" s="30">
        <f>VLOOKUP(D260,PCharts!$G$3:$H$83,2,FALSE)</f>
        <v>95</v>
      </c>
      <c r="AI260" s="30">
        <f>ROUND((AK260*PFormulas!$F$18)+(AL260*PFormulas!$F$17),0)</f>
        <v>57</v>
      </c>
      <c r="AJ260" s="30">
        <f>IF(C260&gt;7,25,IF(C260=1,IF(ROUND((PFormulas!$F$35*AK260)+(PFormulas!$F$36*AF260),0)&lt;50,50,ROUND((PFormulas!$F$35*AK260)+(PFormulas!$F$36*AF260),0)),ROUND((PFormulas!$F$35*AK260)+(PFormulas!$F$36*AF260),0)))</f>
        <v>59</v>
      </c>
      <c r="AK260" s="30">
        <f>ROUND(IF(C260&gt;7,ROUND(VLOOKUP(U260,PCharts!$K$3:$L$153,2,FALSE)*AA260,0)*PFormulas!$B$8,ROUND(VLOOKUP(U260,PCharts!$K$3:$L$153,2,FALSE)*AA260,0)),0)</f>
        <v>56</v>
      </c>
      <c r="AL260" s="30">
        <f>ROUND(IF(C260&gt;7,ROUND(VLOOKUP(T260,PCharts!$M$3:$N$133,2,FALSE)*AA260,0)*PFormulas!$B$9,ROUND(VLOOKUP(T260,PCharts!$M$3:$N$133,2,FALSE)*AA260,0)),0)</f>
        <v>48</v>
      </c>
      <c r="AM260" s="30">
        <f>ROUND(IF(C260&gt;7,ROUND((PFormulas!$F$30*Z260)+(PFormulas!$F$31*AB260)+(PFormulas!$F$32*AI260),0)*PFormulas!$B$13,ROUND((PFormulas!$F$30*Z260)+(PFormulas!$F$31*AB260)+(PFormulas!$F$32*AI260),0)+PFormulas!$B$14),0)</f>
        <v>48</v>
      </c>
      <c r="AN260" s="30">
        <f>ROUND((PFormulas!$F$46*AL260),0)</f>
        <v>50</v>
      </c>
      <c r="AO260" s="30">
        <f>VLOOKUP(2016-L260,PCharts!$O$3:$P$32,2,FALSE)</f>
        <v>46</v>
      </c>
      <c r="AP260" s="30">
        <f t="shared" si="35"/>
        <v>46</v>
      </c>
      <c r="AQ260" s="30">
        <f t="shared" si="36"/>
        <v>55</v>
      </c>
    </row>
    <row r="261" spans="1:43" x14ac:dyDescent="0.25">
      <c r="A261" s="48" t="s">
        <v>139</v>
      </c>
      <c r="B261" s="13" t="s">
        <v>646</v>
      </c>
      <c r="C261" s="13">
        <v>1</v>
      </c>
      <c r="D261" s="13">
        <v>41</v>
      </c>
      <c r="E261" s="13">
        <v>14</v>
      </c>
      <c r="F261" s="13">
        <v>40</v>
      </c>
      <c r="G261" s="13">
        <f>E261+F261</f>
        <v>54</v>
      </c>
      <c r="H261" s="13">
        <v>14</v>
      </c>
      <c r="I261" s="13"/>
      <c r="J261" s="13"/>
      <c r="K261" s="13"/>
      <c r="L261" s="13">
        <v>1993</v>
      </c>
      <c r="M261" s="13">
        <v>6.5</v>
      </c>
      <c r="N261" s="13">
        <v>72</v>
      </c>
      <c r="O261" s="13">
        <v>187</v>
      </c>
      <c r="P261" s="13" t="s">
        <v>647</v>
      </c>
      <c r="Q261" s="13" t="s">
        <v>648</v>
      </c>
      <c r="R261" s="13">
        <v>0</v>
      </c>
      <c r="S261" s="13">
        <v>0</v>
      </c>
      <c r="T261" s="30">
        <f t="shared" si="30"/>
        <v>0.34</v>
      </c>
      <c r="U261" s="30">
        <f t="shared" si="31"/>
        <v>0.98</v>
      </c>
      <c r="V261" s="30">
        <f t="shared" si="32"/>
        <v>0.34</v>
      </c>
      <c r="W261" s="30">
        <f t="shared" si="33"/>
        <v>0.34</v>
      </c>
      <c r="X261" s="30">
        <f>VLOOKUP(N261,[1]PlayerC!$A$3:$B$30,2,FALSE)</f>
        <v>73</v>
      </c>
      <c r="Y261" s="30">
        <f>VLOOKUP(O261,[1]PlayerC!$C$3:$D$133,2,FALSE)</f>
        <v>61</v>
      </c>
      <c r="Z261" s="30">
        <f>VLOOKUP(R261,[2]PCharts!$R$3:$S$2003,2,FALSE)</f>
        <v>0</v>
      </c>
      <c r="AA261" s="30">
        <f>VLOOKUP(A261,PCharts!$T$3:$U$25,2,FALSE)</f>
        <v>0.87</v>
      </c>
      <c r="AB261" s="30">
        <f>ROUND((PFormulas!$F$2*AF261)+(PFormulas!$F$3*(120-AD261)),0)</f>
        <v>50</v>
      </c>
      <c r="AC261" s="30">
        <f>ROUND((PFormulas!$F$7*AF261)+(PFormulas!$F$9*AB261)+(PFormulas!$F$8*AD261),0)</f>
        <v>44</v>
      </c>
      <c r="AD261" s="30">
        <f>VLOOKUP(V261,PCharts!$I$3:$J$651,2,FALSE)</f>
        <v>89</v>
      </c>
      <c r="AE261" s="30">
        <f>ROUND((PFormulas!$B$29*AK261)+(PFormulas!$B$30*AI261)+(PFormulas!$B$31*AL261)+(PFormulas!$B$32*AF261)+PFormulas!$B$33,0)</f>
        <v>79</v>
      </c>
      <c r="AF261" s="30">
        <f t="shared" si="34"/>
        <v>67</v>
      </c>
      <c r="AG261" s="30">
        <f>ROUND((AK261*PFormulas!$F$40)+(AL261*PFormulas!$F$41)+(AH261*PFormulas!$F$42),0)</f>
        <v>71</v>
      </c>
      <c r="AH261" s="30">
        <f>VLOOKUP(D261,PCharts!$G$3:$H$83,2,FALSE)</f>
        <v>81</v>
      </c>
      <c r="AI261" s="30">
        <f>ROUND((AK261*PFormulas!$F$18)+(AL261*PFormulas!$F$17),0)</f>
        <v>66</v>
      </c>
      <c r="AJ261" s="30">
        <f>IF(C261&gt;7,25,IF(C261=1,IF(ROUND((PFormulas!$F$35*AK261)+(PFormulas!$F$36*AF261),0)&lt;50,50,ROUND((PFormulas!$F$35*AK261)+(PFormulas!$F$36*AF261),0)),ROUND((PFormulas!$F$35*AK261)+(PFormulas!$F$36*AF261),0)))</f>
        <v>69</v>
      </c>
      <c r="AK261" s="30">
        <f>ROUND(IF(C261&gt;7,ROUND(VLOOKUP(U261,PCharts!$K$3:$L$153,2,FALSE)*AA261,0)*PFormulas!$B$8,ROUND(VLOOKUP(U261,PCharts!$K$3:$L$153,2,FALSE)*AA261,0)),0)</f>
        <v>70</v>
      </c>
      <c r="AL261" s="30">
        <f>ROUND(IF(C261&gt;7,ROUND(VLOOKUP(T261,PCharts!$M$3:$N$133,2,FALSE)*AA261,0)*PFormulas!$B$9,ROUND(VLOOKUP(T261,PCharts!$M$3:$N$133,2,FALSE)*AA261,0)),0)</f>
        <v>50</v>
      </c>
      <c r="AM261" s="30">
        <f>ROUND(IF(C261&gt;7,ROUND((PFormulas!$F$30*Z261)+(PFormulas!$F$31*AB261)+(PFormulas!$F$32*AI261),0)*PFormulas!$B$13,ROUND((PFormulas!$F$30*Z261)+(PFormulas!$F$31*AB261)+(PFormulas!$F$32*AI261),0)+PFormulas!$B$14),0)</f>
        <v>51</v>
      </c>
      <c r="AN261" s="30">
        <f>ROUND((PFormulas!$F$46*AL261),0)</f>
        <v>53</v>
      </c>
      <c r="AO261" s="30">
        <f>VLOOKUP(2016-L261,PCharts!$O$3:$P$32,2,FALSE)</f>
        <v>60</v>
      </c>
      <c r="AP261" s="30">
        <f t="shared" si="35"/>
        <v>60</v>
      </c>
      <c r="AQ261" s="30">
        <f t="shared" si="36"/>
        <v>60</v>
      </c>
    </row>
    <row r="262" spans="1:43" x14ac:dyDescent="0.25">
      <c r="A262" s="13" t="s">
        <v>55</v>
      </c>
      <c r="B262" s="13" t="s">
        <v>649</v>
      </c>
      <c r="C262" s="13">
        <v>8</v>
      </c>
      <c r="D262" s="13">
        <v>58</v>
      </c>
      <c r="E262" s="13">
        <v>19</v>
      </c>
      <c r="F262" s="13">
        <v>22</v>
      </c>
      <c r="G262" s="13">
        <f>E262+F262</f>
        <v>41</v>
      </c>
      <c r="H262" s="13">
        <v>106</v>
      </c>
      <c r="I262" s="13"/>
      <c r="J262" s="13"/>
      <c r="K262" s="13"/>
      <c r="L262" s="13">
        <v>1997</v>
      </c>
      <c r="M262" s="13">
        <v>6.5</v>
      </c>
      <c r="N262" s="13">
        <v>73</v>
      </c>
      <c r="O262" s="13">
        <v>185</v>
      </c>
      <c r="P262" s="13" t="s">
        <v>650</v>
      </c>
      <c r="Q262" s="13" t="s">
        <v>651</v>
      </c>
      <c r="R262" s="13">
        <v>0</v>
      </c>
      <c r="S262" s="13">
        <v>0</v>
      </c>
      <c r="T262" s="30">
        <f t="shared" si="30"/>
        <v>0.33</v>
      </c>
      <c r="U262" s="30">
        <f t="shared" si="31"/>
        <v>0.38</v>
      </c>
      <c r="V262" s="30">
        <f t="shared" si="32"/>
        <v>1.83</v>
      </c>
      <c r="W262" s="30">
        <f t="shared" si="33"/>
        <v>0.33</v>
      </c>
      <c r="X262" s="30">
        <f>VLOOKUP(N262,[1]PlayerC!$A$3:$B$30,2,FALSE)</f>
        <v>75</v>
      </c>
      <c r="Y262" s="30">
        <f>VLOOKUP(O262,[1]PlayerC!$C$3:$D$133,2,FALSE)</f>
        <v>61</v>
      </c>
      <c r="Z262" s="30">
        <f>VLOOKUP(R262,[2]PCharts!$R$3:$S$2003,2,FALSE)</f>
        <v>0</v>
      </c>
      <c r="AA262" s="30">
        <f>VLOOKUP(A262,PCharts!$T$3:$U$25,2,FALSE)</f>
        <v>0.9</v>
      </c>
      <c r="AB262" s="30">
        <f>ROUND((PFormulas!$F$2*AF262)+(PFormulas!$F$3*(120-AD262)),0)</f>
        <v>61</v>
      </c>
      <c r="AC262" s="30">
        <f>ROUND((PFormulas!$F$7*AF262)+(PFormulas!$F$9*AB262)+(PFormulas!$F$8*AD262),0)</f>
        <v>56</v>
      </c>
      <c r="AD262" s="30">
        <f>VLOOKUP(V262,PCharts!$I$3:$J$651,2,FALSE)</f>
        <v>52</v>
      </c>
      <c r="AE262" s="30">
        <f>ROUND((PFormulas!$B$29*AK262)+(PFormulas!$B$30*AI262)+(PFormulas!$B$31*AL262)+(PFormulas!$B$32*AF262)+PFormulas!$B$33,0)</f>
        <v>75</v>
      </c>
      <c r="AF262" s="30">
        <f t="shared" si="34"/>
        <v>68</v>
      </c>
      <c r="AG262" s="30">
        <f>ROUND((AK262*PFormulas!$F$40)+(AL262*PFormulas!$F$41)+(AH262*PFormulas!$F$42),0)</f>
        <v>71</v>
      </c>
      <c r="AH262" s="30">
        <f>VLOOKUP(D262,PCharts!$G$3:$H$83,2,FALSE)</f>
        <v>95</v>
      </c>
      <c r="AI262" s="30">
        <f>ROUND((AK262*PFormulas!$F$18)+(AL262*PFormulas!$F$17),0)</f>
        <v>52</v>
      </c>
      <c r="AJ262" s="30">
        <f>IF(C262&gt;7,25,IF(C262=1,IF(ROUND((PFormulas!$F$35*AK262)+(PFormulas!$F$36*AF262),0)&lt;50,50,ROUND((PFormulas!$F$35*AK262)+(PFormulas!$F$36*AF262),0)),ROUND((PFormulas!$F$35*AK262)+(PFormulas!$F$36*AF262),0)))</f>
        <v>25</v>
      </c>
      <c r="AK262" s="30">
        <f>ROUND(IF(C262&gt;7,ROUND(VLOOKUP(U262,PCharts!$K$3:$L$153,2,FALSE)*AA262,0)*PFormulas!$B$8,ROUND(VLOOKUP(U262,PCharts!$K$3:$L$153,2,FALSE)*AA262,0)),0)</f>
        <v>46</v>
      </c>
      <c r="AL262" s="49">
        <f>ROUND(IF(C262&gt;7,ROUND(VLOOKUP(T262,PCharts!$M$3:$N$133,2,FALSE)*AA262,0)*PFormulas!$B$9,ROUND(VLOOKUP(T262,PCharts!$M$3:$N$133,2,FALSE)*AA262,0)),0)</f>
        <v>48</v>
      </c>
      <c r="AM262" s="49">
        <f>ROUND(IF(C262&gt;7,ROUND((PFormulas!$F$30*Z262)+(PFormulas!$F$31*AB262)+(PFormulas!$F$32*AI262),0)*PFormulas!$B$13,ROUND((PFormulas!$F$30*Z262)+(PFormulas!$F$31*AB262)+(PFormulas!$F$32*AI262),0)+PFormulas!$B$14),0)</f>
        <v>63</v>
      </c>
      <c r="AN262" s="30">
        <f>ROUND((PFormulas!$F$46*AL262),0)</f>
        <v>50</v>
      </c>
      <c r="AO262" s="30">
        <f>VLOOKUP(2016-L262,PCharts!$O$3:$P$32,2,FALSE)</f>
        <v>46</v>
      </c>
      <c r="AP262" s="30">
        <f t="shared" si="35"/>
        <v>46</v>
      </c>
      <c r="AQ262" s="30">
        <f t="shared" si="36"/>
        <v>55</v>
      </c>
    </row>
    <row r="263" spans="1:43" x14ac:dyDescent="0.25">
      <c r="A263" s="13" t="s">
        <v>55</v>
      </c>
      <c r="B263" s="13" t="s">
        <v>652</v>
      </c>
      <c r="C263" s="13">
        <v>4</v>
      </c>
      <c r="D263" s="13">
        <v>63</v>
      </c>
      <c r="E263" s="13">
        <v>19</v>
      </c>
      <c r="F263" s="13">
        <v>40</v>
      </c>
      <c r="G263" s="13">
        <f>E263+F263</f>
        <v>59</v>
      </c>
      <c r="H263" s="13">
        <v>28</v>
      </c>
      <c r="I263" s="13"/>
      <c r="J263" s="13"/>
      <c r="K263" s="13"/>
      <c r="L263" s="13">
        <v>1997</v>
      </c>
      <c r="M263" s="13">
        <v>6.5</v>
      </c>
      <c r="N263" s="13">
        <v>71</v>
      </c>
      <c r="O263" s="13">
        <v>172</v>
      </c>
      <c r="P263" s="13" t="s">
        <v>653</v>
      </c>
      <c r="Q263" s="13" t="s">
        <v>654</v>
      </c>
      <c r="R263" s="13">
        <v>0</v>
      </c>
      <c r="S263" s="13">
        <v>0</v>
      </c>
      <c r="T263" s="30">
        <f t="shared" si="30"/>
        <v>0.3</v>
      </c>
      <c r="U263" s="30">
        <f t="shared" si="31"/>
        <v>0.63</v>
      </c>
      <c r="V263" s="30">
        <f t="shared" si="32"/>
        <v>0.44</v>
      </c>
      <c r="W263" s="30">
        <f t="shared" si="33"/>
        <v>0.3</v>
      </c>
      <c r="X263" s="30">
        <f>VLOOKUP(N263,[1]PlayerC!$A$3:$B$30,2,FALSE)</f>
        <v>71</v>
      </c>
      <c r="Y263" s="30">
        <f>VLOOKUP(O263,[1]PlayerC!$C$3:$D$133,2,FALSE)</f>
        <v>52</v>
      </c>
      <c r="Z263" s="30">
        <f>VLOOKUP(R263,[2]PCharts!$R$3:$S$2003,2,FALSE)</f>
        <v>0</v>
      </c>
      <c r="AA263" s="30">
        <f>VLOOKUP(A263,PCharts!$T$3:$U$25,2,FALSE)</f>
        <v>0.9</v>
      </c>
      <c r="AB263" s="30">
        <f>ROUND((PFormulas!$F$2*AF263)+(PFormulas!$F$3*(120-AD263)),0)</f>
        <v>47</v>
      </c>
      <c r="AC263" s="30">
        <f>ROUND((PFormulas!$F$7*AF263)+(PFormulas!$F$9*AB263)+(PFormulas!$F$8*AD263),0)</f>
        <v>40</v>
      </c>
      <c r="AD263" s="30">
        <f>VLOOKUP(V263,PCharts!$I$3:$J$651,2,FALSE)</f>
        <v>86</v>
      </c>
      <c r="AE263" s="30">
        <f>ROUND((PFormulas!$B$29*AK263)+(PFormulas!$B$30*AI263)+(PFormulas!$B$31*AL263)+(PFormulas!$B$32*AF263)+PFormulas!$B$33,0)</f>
        <v>78</v>
      </c>
      <c r="AF263" s="30">
        <f t="shared" si="34"/>
        <v>62</v>
      </c>
      <c r="AG263" s="30">
        <f>ROUND((AK263*PFormulas!$F$40)+(AL263*PFormulas!$F$41)+(AH263*PFormulas!$F$42),0)</f>
        <v>74</v>
      </c>
      <c r="AH263" s="30">
        <f>VLOOKUP(D263,PCharts!$G$3:$H$83,2,FALSE)</f>
        <v>95</v>
      </c>
      <c r="AI263" s="30">
        <f>ROUND((AK263*PFormulas!$F$18)+(AL263*PFormulas!$F$17),0)</f>
        <v>58</v>
      </c>
      <c r="AJ263" s="30">
        <f>IF(C263&gt;7,25,IF(C263=1,IF(ROUND((PFormulas!$F$35*AK263)+(PFormulas!$F$36*AF263),0)&lt;50,50,ROUND((PFormulas!$F$35*AK263)+(PFormulas!$F$36*AF263),0)),ROUND((PFormulas!$F$35*AK263)+(PFormulas!$F$36*AF263),0)))</f>
        <v>58</v>
      </c>
      <c r="AK263" s="30">
        <f>ROUND(IF(C263&gt;7,ROUND(VLOOKUP(U263,PCharts!$K$3:$L$153,2,FALSE)*AA263,0)*PFormulas!$B$8,ROUND(VLOOKUP(U263,PCharts!$K$3:$L$153,2,FALSE)*AA263,0)),0)</f>
        <v>57</v>
      </c>
      <c r="AL263" s="30">
        <f>ROUND(IF(C263&gt;7,ROUND(VLOOKUP(T263,PCharts!$M$3:$N$133,2,FALSE)*AA263,0)*PFormulas!$B$9,ROUND(VLOOKUP(T263,PCharts!$M$3:$N$133,2,FALSE)*AA263,0)),0)</f>
        <v>48</v>
      </c>
      <c r="AM263" s="30">
        <f>ROUND(IF(C263&gt;7,ROUND((PFormulas!$F$30*Z263)+(PFormulas!$F$31*AB263)+(PFormulas!$F$32*AI263),0)*PFormulas!$B$13,ROUND((PFormulas!$F$30*Z263)+(PFormulas!$F$31*AB263)+(PFormulas!$F$32*AI263),0)+PFormulas!$B$14),0)</f>
        <v>47</v>
      </c>
      <c r="AN263" s="30">
        <f>ROUND((PFormulas!$F$46*AL263),0)</f>
        <v>50</v>
      </c>
      <c r="AO263" s="30">
        <f>VLOOKUP(2016-L263,PCharts!$O$3:$P$32,2,FALSE)</f>
        <v>46</v>
      </c>
      <c r="AP263" s="30">
        <f t="shared" si="35"/>
        <v>46</v>
      </c>
      <c r="AQ263" s="30">
        <f t="shared" si="36"/>
        <v>54</v>
      </c>
    </row>
    <row r="264" spans="1:43" x14ac:dyDescent="0.25">
      <c r="A264" s="13" t="s">
        <v>55</v>
      </c>
      <c r="B264" s="13" t="s">
        <v>655</v>
      </c>
      <c r="C264" s="13">
        <v>5</v>
      </c>
      <c r="D264" s="13">
        <v>69</v>
      </c>
      <c r="E264" s="48">
        <f>ROUND(G264*0.33,0)</f>
        <v>21</v>
      </c>
      <c r="F264" s="48">
        <f>G264-E264</f>
        <v>42</v>
      </c>
      <c r="G264" s="13">
        <v>63</v>
      </c>
      <c r="H264" s="48">
        <v>20</v>
      </c>
      <c r="I264" s="13"/>
      <c r="J264" s="13"/>
      <c r="K264" s="13"/>
      <c r="L264" s="13">
        <v>1996</v>
      </c>
      <c r="M264" s="13">
        <v>6</v>
      </c>
      <c r="N264" s="13">
        <v>73</v>
      </c>
      <c r="O264" s="13">
        <v>187</v>
      </c>
      <c r="P264" s="13" t="s">
        <v>656</v>
      </c>
      <c r="Q264" s="13" t="s">
        <v>657</v>
      </c>
      <c r="R264" s="13">
        <v>0</v>
      </c>
      <c r="S264" s="13">
        <v>0</v>
      </c>
      <c r="T264" s="30">
        <f t="shared" si="30"/>
        <v>0.3</v>
      </c>
      <c r="U264" s="30">
        <f t="shared" si="31"/>
        <v>0.61</v>
      </c>
      <c r="V264" s="30">
        <f t="shared" si="32"/>
        <v>0.28999999999999998</v>
      </c>
      <c r="W264" s="30">
        <f t="shared" si="33"/>
        <v>0.3</v>
      </c>
      <c r="X264" s="30">
        <f>VLOOKUP(N264,[1]PlayerC!$A$3:$B$30,2,FALSE)</f>
        <v>75</v>
      </c>
      <c r="Y264" s="30">
        <f>VLOOKUP(O264,[1]PlayerC!$C$3:$D$133,2,FALSE)</f>
        <v>61</v>
      </c>
      <c r="Z264" s="30">
        <f>VLOOKUP(R264,[2]PCharts!$R$3:$S$2003,2,FALSE)</f>
        <v>0</v>
      </c>
      <c r="AA264" s="30">
        <f>VLOOKUP(A264,PCharts!$T$3:$U$25,2,FALSE)</f>
        <v>0.9</v>
      </c>
      <c r="AB264" s="30">
        <f>ROUND((PFormulas!$F$2*AF264)+(PFormulas!$F$3*(120-AD264)),0)</f>
        <v>50</v>
      </c>
      <c r="AC264" s="30">
        <f>ROUND((PFormulas!$F$7*AF264)+(PFormulas!$F$9*AB264)+(PFormulas!$F$8*AD264),0)</f>
        <v>45</v>
      </c>
      <c r="AD264" s="30">
        <f>VLOOKUP(V264,PCharts!$I$3:$J$651,2,FALSE)</f>
        <v>90</v>
      </c>
      <c r="AE264" s="30">
        <f>ROUND((PFormulas!$B$29*AK264)+(PFormulas!$B$30*AI264)+(PFormulas!$B$31*AL264)+(PFormulas!$B$32*AF264)+PFormulas!$B$33,0)</f>
        <v>76</v>
      </c>
      <c r="AF264" s="30">
        <f t="shared" si="34"/>
        <v>68</v>
      </c>
      <c r="AG264" s="30">
        <f>ROUND((AK264*PFormulas!$F$40)+(AL264*PFormulas!$F$41)+(AH264*PFormulas!$F$42),0)</f>
        <v>74</v>
      </c>
      <c r="AH264" s="30">
        <f>VLOOKUP(D264,PCharts!$G$3:$H$83,2,FALSE)</f>
        <v>95</v>
      </c>
      <c r="AI264" s="30">
        <f>ROUND((AK264*PFormulas!$F$18)+(AL264*PFormulas!$F$17),0)</f>
        <v>57</v>
      </c>
      <c r="AJ264" s="30">
        <f>IF(C264&gt;7,25,IF(C264=1,IF(ROUND((PFormulas!$F$35*AK264)+(PFormulas!$F$36*AF264),0)&lt;50,50,ROUND((PFormulas!$F$35*AK264)+(PFormulas!$F$36*AF264),0)),ROUND((PFormulas!$F$35*AK264)+(PFormulas!$F$36*AF264),0)))</f>
        <v>59</v>
      </c>
      <c r="AK264" s="30">
        <f>ROUND(IF(C264&gt;7,ROUND(VLOOKUP(U264,PCharts!$K$3:$L$153,2,FALSE)*AA264,0)*PFormulas!$B$8,ROUND(VLOOKUP(U264,PCharts!$K$3:$L$153,2,FALSE)*AA264,0)),0)</f>
        <v>56</v>
      </c>
      <c r="AL264" s="30">
        <f>ROUND(IF(C264&gt;7,ROUND(VLOOKUP(T264,PCharts!$M$3:$N$133,2,FALSE)*AA264,0)*PFormulas!$B$9,ROUND(VLOOKUP(T264,PCharts!$M$3:$N$133,2,FALSE)*AA264,0)),0)</f>
        <v>48</v>
      </c>
      <c r="AM264" s="30">
        <f>ROUND(IF(C264&gt;7,ROUND((PFormulas!$F$30*Z264)+(PFormulas!$F$31*AB264)+(PFormulas!$F$32*AI264),0)*PFormulas!$B$13,ROUND((PFormulas!$F$30*Z264)+(PFormulas!$F$31*AB264)+(PFormulas!$F$32*AI264),0)+PFormulas!$B$14),0)</f>
        <v>48</v>
      </c>
      <c r="AN264" s="30">
        <f>ROUND((PFormulas!$F$46*AL264),0)</f>
        <v>50</v>
      </c>
      <c r="AO264" s="30">
        <f>VLOOKUP(2016-L264,PCharts!$O$3:$P$32,2,FALSE)</f>
        <v>50</v>
      </c>
      <c r="AP264" s="30">
        <f t="shared" si="35"/>
        <v>50</v>
      </c>
      <c r="AQ264" s="30">
        <f t="shared" si="36"/>
        <v>55</v>
      </c>
    </row>
    <row r="265" spans="1:43" x14ac:dyDescent="0.25">
      <c r="A265" s="48" t="s">
        <v>139</v>
      </c>
      <c r="B265" s="13" t="s">
        <v>658</v>
      </c>
      <c r="C265" s="13">
        <v>1</v>
      </c>
      <c r="D265" s="13">
        <v>38</v>
      </c>
      <c r="E265" s="48">
        <f>ROUND(G265*0.33,0)</f>
        <v>13</v>
      </c>
      <c r="F265" s="48">
        <f>G265-E265</f>
        <v>26</v>
      </c>
      <c r="G265" s="13">
        <v>39</v>
      </c>
      <c r="H265" s="48">
        <v>20</v>
      </c>
      <c r="I265" s="13"/>
      <c r="J265" s="13"/>
      <c r="K265" s="13"/>
      <c r="L265" s="13">
        <v>1993</v>
      </c>
      <c r="M265" s="13">
        <v>5.5</v>
      </c>
      <c r="N265" s="13">
        <v>69</v>
      </c>
      <c r="O265" s="13">
        <v>161</v>
      </c>
      <c r="P265" s="13" t="s">
        <v>659</v>
      </c>
      <c r="Q265" s="13" t="s">
        <v>660</v>
      </c>
      <c r="R265" s="13">
        <v>0</v>
      </c>
      <c r="S265" s="13">
        <v>0</v>
      </c>
      <c r="T265" s="30">
        <f t="shared" si="30"/>
        <v>0.34</v>
      </c>
      <c r="U265" s="30">
        <f t="shared" si="31"/>
        <v>0.68</v>
      </c>
      <c r="V265" s="30">
        <f t="shared" si="32"/>
        <v>0.53</v>
      </c>
      <c r="W265" s="30">
        <f t="shared" si="33"/>
        <v>0.34</v>
      </c>
      <c r="X265" s="30">
        <f>VLOOKUP(N265,[1]PlayerC!$A$3:$B$30,2,FALSE)</f>
        <v>67</v>
      </c>
      <c r="Y265" s="30">
        <f>VLOOKUP(O265,[1]PlayerC!$C$3:$D$133,2,FALSE)</f>
        <v>46</v>
      </c>
      <c r="Z265" s="30">
        <f>VLOOKUP(R265,[2]PCharts!$R$3:$S$2003,2,FALSE)</f>
        <v>0</v>
      </c>
      <c r="AA265" s="30">
        <f>VLOOKUP(A265,PCharts!$T$3:$U$25,2,FALSE)</f>
        <v>0.87</v>
      </c>
      <c r="AB265" s="30">
        <f>ROUND((PFormulas!$F$2*AF265)+(PFormulas!$F$3*(120-AD265)),0)</f>
        <v>45</v>
      </c>
      <c r="AC265" s="30">
        <f>ROUND((PFormulas!$F$7*AF265)+(PFormulas!$F$9*AB265)+(PFormulas!$F$8*AD265),0)</f>
        <v>37</v>
      </c>
      <c r="AD265" s="30">
        <f>VLOOKUP(V265,PCharts!$I$3:$J$651,2,FALSE)</f>
        <v>84</v>
      </c>
      <c r="AE265" s="30">
        <f>ROUND((PFormulas!$B$29*AK265)+(PFormulas!$B$30*AI265)+(PFormulas!$B$31*AL265)+(PFormulas!$B$32*AF265)+PFormulas!$B$33,0)</f>
        <v>79</v>
      </c>
      <c r="AF265" s="30">
        <f t="shared" si="34"/>
        <v>57</v>
      </c>
      <c r="AG265" s="30">
        <f>ROUND((AK265*PFormulas!$F$40)+(AL265*PFormulas!$F$41)+(AH265*PFormulas!$F$42),0)</f>
        <v>66</v>
      </c>
      <c r="AH265" s="30">
        <f>VLOOKUP(D265,PCharts!$G$3:$H$83,2,FALSE)</f>
        <v>78</v>
      </c>
      <c r="AI265" s="30">
        <f>ROUND((AK265*PFormulas!$F$18)+(AL265*PFormulas!$F$17),0)</f>
        <v>59</v>
      </c>
      <c r="AJ265" s="30">
        <f>IF(C265&gt;7,25,IF(C265=1,IF(ROUND((PFormulas!$F$35*AK265)+(PFormulas!$F$36*AF265),0)&lt;50,50,ROUND((PFormulas!$F$35*AK265)+(PFormulas!$F$36*AF265),0)),ROUND((PFormulas!$F$35*AK265)+(PFormulas!$F$36*AF265),0)))</f>
        <v>58</v>
      </c>
      <c r="AK265" s="30">
        <f>ROUND(IF(C265&gt;7,ROUND(VLOOKUP(U265,PCharts!$K$3:$L$153,2,FALSE)*AA265,0)*PFormulas!$B$8,ROUND(VLOOKUP(U265,PCharts!$K$3:$L$153,2,FALSE)*AA265,0)),0)</f>
        <v>58</v>
      </c>
      <c r="AL265" s="30">
        <f>ROUND(IF(C265&gt;7,ROUND(VLOOKUP(T265,PCharts!$M$3:$N$133,2,FALSE)*AA265,0)*PFormulas!$B$9,ROUND(VLOOKUP(T265,PCharts!$M$3:$N$133,2,FALSE)*AA265,0)),0)</f>
        <v>50</v>
      </c>
      <c r="AM265" s="30">
        <f>ROUND(IF(C265&gt;7,ROUND((PFormulas!$F$30*Z265)+(PFormulas!$F$31*AB265)+(PFormulas!$F$32*AI265),0)*PFormulas!$B$13,ROUND((PFormulas!$F$30*Z265)+(PFormulas!$F$31*AB265)+(PFormulas!$F$32*AI265),0)+PFormulas!$B$14),0)</f>
        <v>46</v>
      </c>
      <c r="AN265" s="30">
        <f>ROUND((PFormulas!$F$46*AL265),0)</f>
        <v>53</v>
      </c>
      <c r="AO265" s="30">
        <f>VLOOKUP(2016-L265,PCharts!$O$3:$P$32,2,FALSE)</f>
        <v>60</v>
      </c>
      <c r="AP265" s="30">
        <f t="shared" si="35"/>
        <v>60</v>
      </c>
      <c r="AQ265" s="30">
        <f t="shared" si="36"/>
        <v>55</v>
      </c>
    </row>
    <row r="266" spans="1:43" x14ac:dyDescent="0.25">
      <c r="A266" s="48" t="s">
        <v>139</v>
      </c>
      <c r="B266" s="13" t="s">
        <v>661</v>
      </c>
      <c r="C266" s="13">
        <v>1</v>
      </c>
      <c r="D266" s="13">
        <v>38</v>
      </c>
      <c r="E266" s="13">
        <v>13</v>
      </c>
      <c r="F266" s="13">
        <v>18</v>
      </c>
      <c r="G266" s="13">
        <f>E266+F266</f>
        <v>31</v>
      </c>
      <c r="H266" s="13">
        <v>24</v>
      </c>
      <c r="I266" s="13"/>
      <c r="J266" s="13"/>
      <c r="K266" s="13"/>
      <c r="L266" s="13">
        <v>1993</v>
      </c>
      <c r="M266" s="13">
        <v>5.5</v>
      </c>
      <c r="N266" s="13">
        <v>72</v>
      </c>
      <c r="O266" s="13">
        <v>198</v>
      </c>
      <c r="P266" s="13" t="s">
        <v>662</v>
      </c>
      <c r="Q266" s="13" t="s">
        <v>663</v>
      </c>
      <c r="R266" s="13">
        <v>0</v>
      </c>
      <c r="S266" s="13">
        <v>0</v>
      </c>
      <c r="T266" s="30">
        <f t="shared" si="30"/>
        <v>0.34</v>
      </c>
      <c r="U266" s="30">
        <f t="shared" si="31"/>
        <v>0.47</v>
      </c>
      <c r="V266" s="30">
        <f t="shared" si="32"/>
        <v>0.63</v>
      </c>
      <c r="W266" s="30">
        <f t="shared" si="33"/>
        <v>0.34</v>
      </c>
      <c r="X266" s="30">
        <f>VLOOKUP(N266,[1]PlayerC!$A$3:$B$30,2,FALSE)</f>
        <v>73</v>
      </c>
      <c r="Y266" s="30">
        <f>VLOOKUP(O266,[1]PlayerC!$C$3:$D$133,2,FALSE)</f>
        <v>67</v>
      </c>
      <c r="Z266" s="30">
        <f>VLOOKUP(R266,[2]PCharts!$R$3:$S$2003,2,FALSE)</f>
        <v>0</v>
      </c>
      <c r="AA266" s="30">
        <f>VLOOKUP(A266,PCharts!$T$3:$U$25,2,FALSE)</f>
        <v>0.87</v>
      </c>
      <c r="AB266" s="30">
        <f>ROUND((PFormulas!$F$2*AF266)+(PFormulas!$F$3*(120-AD266)),0)</f>
        <v>53</v>
      </c>
      <c r="AC266" s="30">
        <f>ROUND((PFormulas!$F$7*AF266)+(PFormulas!$F$9*AB266)+(PFormulas!$F$8*AD266),0)</f>
        <v>49</v>
      </c>
      <c r="AD266" s="30">
        <f>VLOOKUP(V266,PCharts!$I$3:$J$651,2,FALSE)</f>
        <v>82</v>
      </c>
      <c r="AE266" s="30">
        <f>ROUND((PFormulas!$B$29*AK266)+(PFormulas!$B$30*AI266)+(PFormulas!$B$31*AL266)+(PFormulas!$B$32*AF266)+PFormulas!$B$33,0)</f>
        <v>75</v>
      </c>
      <c r="AF266" s="30">
        <f t="shared" si="34"/>
        <v>70</v>
      </c>
      <c r="AG266" s="30">
        <f>ROUND((AK266*PFormulas!$F$40)+(AL266*PFormulas!$F$41)+(AH266*PFormulas!$F$42),0)</f>
        <v>65</v>
      </c>
      <c r="AH266" s="30">
        <f>VLOOKUP(D266,PCharts!$G$3:$H$83,2,FALSE)</f>
        <v>78</v>
      </c>
      <c r="AI266" s="30">
        <f>ROUND((AK266*PFormulas!$F$18)+(AL266*PFormulas!$F$17),0)</f>
        <v>56</v>
      </c>
      <c r="AJ266" s="30">
        <f>IF(C266&gt;7,25,IF(C266=1,IF(ROUND((PFormulas!$F$35*AK266)+(PFormulas!$F$36*AF266),0)&lt;50,50,ROUND((PFormulas!$F$35*AK266)+(PFormulas!$F$36*AF266),0)),ROUND((PFormulas!$F$35*AK266)+(PFormulas!$F$36*AF266),0)))</f>
        <v>57</v>
      </c>
      <c r="AK266" s="30">
        <f>ROUND(IF(C266&gt;7,ROUND(VLOOKUP(U266,PCharts!$K$3:$L$153,2,FALSE)*AA266,0)*PFormulas!$B$8,ROUND(VLOOKUP(U266,PCharts!$K$3:$L$153,2,FALSE)*AA266,0)),0)</f>
        <v>52</v>
      </c>
      <c r="AL266" s="30">
        <f>ROUND(IF(C266&gt;7,ROUND(VLOOKUP(T266,PCharts!$M$3:$N$133,2,FALSE)*AA266,0)*PFormulas!$B$9,ROUND(VLOOKUP(T266,PCharts!$M$3:$N$133,2,FALSE)*AA266,0)),0)</f>
        <v>50</v>
      </c>
      <c r="AM266" s="30">
        <f>ROUND(IF(C266&gt;7,ROUND((PFormulas!$F$30*Z266)+(PFormulas!$F$31*AB266)+(PFormulas!$F$32*AI266),0)*PFormulas!$B$13,ROUND((PFormulas!$F$30*Z266)+(PFormulas!$F$31*AB266)+(PFormulas!$F$32*AI266),0)+PFormulas!$B$14),0)</f>
        <v>50</v>
      </c>
      <c r="AN266" s="30">
        <f>ROUND((PFormulas!$F$46*AL266),0)</f>
        <v>53</v>
      </c>
      <c r="AO266" s="30">
        <f>VLOOKUP(2016-L266,PCharts!$O$3:$P$32,2,FALSE)</f>
        <v>60</v>
      </c>
      <c r="AP266" s="30">
        <f t="shared" si="35"/>
        <v>60</v>
      </c>
      <c r="AQ266" s="30">
        <f t="shared" si="36"/>
        <v>55</v>
      </c>
    </row>
    <row r="267" spans="1:43" x14ac:dyDescent="0.25">
      <c r="A267" s="13" t="s">
        <v>43</v>
      </c>
      <c r="B267" s="13" t="s">
        <v>664</v>
      </c>
      <c r="C267" s="13">
        <v>2</v>
      </c>
      <c r="D267" s="13">
        <v>11</v>
      </c>
      <c r="E267" s="13">
        <v>1</v>
      </c>
      <c r="F267" s="13">
        <v>1</v>
      </c>
      <c r="G267" s="13">
        <v>2</v>
      </c>
      <c r="H267" s="13">
        <v>0</v>
      </c>
      <c r="I267" s="13">
        <v>1</v>
      </c>
      <c r="J267" s="13">
        <v>7</v>
      </c>
      <c r="K267" s="13">
        <v>7</v>
      </c>
      <c r="L267" s="13">
        <v>1994</v>
      </c>
      <c r="M267" s="13"/>
      <c r="N267" s="13">
        <v>71</v>
      </c>
      <c r="O267" s="13">
        <v>190</v>
      </c>
      <c r="P267" s="13" t="s">
        <v>603</v>
      </c>
      <c r="Q267" s="13" t="s">
        <v>665</v>
      </c>
      <c r="R267" s="13">
        <v>0</v>
      </c>
      <c r="S267" s="13">
        <v>0</v>
      </c>
      <c r="T267" s="30">
        <f t="shared" si="30"/>
        <v>0.09</v>
      </c>
      <c r="U267" s="30">
        <f t="shared" si="31"/>
        <v>0.09</v>
      </c>
      <c r="V267" s="30">
        <f t="shared" si="32"/>
        <v>0</v>
      </c>
      <c r="W267" s="30">
        <f t="shared" si="33"/>
        <v>0.09</v>
      </c>
      <c r="X267" s="30">
        <f>VLOOKUP(N267,[1]PlayerC!$A$3:$B$30,2,FALSE)</f>
        <v>71</v>
      </c>
      <c r="Y267" s="30">
        <f>VLOOKUP(O267,[1]PlayerC!$C$3:$D$133,2,FALSE)</f>
        <v>64</v>
      </c>
      <c r="Z267" s="30">
        <f>VLOOKUP(R267,[2]PCharts!$R$3:$S$2003,2,FALSE)</f>
        <v>0</v>
      </c>
      <c r="AA267" s="30">
        <f>VLOOKUP(A267,PCharts!$T$3:$U$25,2,FALSE)</f>
        <v>1.05</v>
      </c>
      <c r="AB267" s="30">
        <f>ROUND((PFormulas!$F$2*AF267)+(PFormulas!$F$3*(120-AD267)),0)</f>
        <v>47</v>
      </c>
      <c r="AC267" s="30">
        <f>ROUND((PFormulas!$F$7*AF267)+(PFormulas!$F$9*AB267)+(PFormulas!$F$8*AD267),0)</f>
        <v>42</v>
      </c>
      <c r="AD267" s="30">
        <f>VLOOKUP(V267,PCharts!$I$3:$J$651,2,FALSE)</f>
        <v>99</v>
      </c>
      <c r="AE267" s="30">
        <f>ROUND((PFormulas!$B$29*AK267)+(PFormulas!$B$30*AI267)+(PFormulas!$B$31*AL267)+(PFormulas!$B$32*AF267)+PFormulas!$B$33,0)</f>
        <v>73</v>
      </c>
      <c r="AF267" s="30">
        <f t="shared" si="34"/>
        <v>68</v>
      </c>
      <c r="AG267" s="30">
        <f>ROUND((AK267*PFormulas!$F$40)+(AL267*PFormulas!$F$41)+(AH267*PFormulas!$F$42),0)</f>
        <v>46</v>
      </c>
      <c r="AH267" s="30">
        <f>VLOOKUP(D267,PCharts!$G$3:$H$83,2,FALSE)</f>
        <v>51</v>
      </c>
      <c r="AI267" s="30">
        <f>ROUND((AK267*PFormulas!$F$18)+(AL267*PFormulas!$F$17),0)</f>
        <v>46</v>
      </c>
      <c r="AJ267" s="30">
        <f>IF(C267&gt;7,25,IF(C267=1,IF(ROUND((PFormulas!$F$35*AK267)+(PFormulas!$F$36*AF267),0)&lt;50,50,ROUND((PFormulas!$F$35*AK267)+(PFormulas!$F$36*AF267),0)),ROUND((PFormulas!$F$35*AK267)+(PFormulas!$F$36*AF267),0)))</f>
        <v>45</v>
      </c>
      <c r="AK267" s="30">
        <f>ROUND(IF(C267&gt;7,ROUND(VLOOKUP(U267,PCharts!$K$3:$L$153,2,FALSE)*AA267,0)*PFormulas!$B$8,ROUND(VLOOKUP(U267,PCharts!$K$3:$L$153,2,FALSE)*AA267,0)),0)</f>
        <v>37</v>
      </c>
      <c r="AL267" s="30">
        <f>ROUND(IF(C267&gt;7,ROUND(VLOOKUP(T267,PCharts!$M$3:$N$133,2,FALSE)*AA267,0)*PFormulas!$B$9,ROUND(VLOOKUP(T267,PCharts!$M$3:$N$133,2,FALSE)*AA267,0)),0)</f>
        <v>46</v>
      </c>
      <c r="AM267" s="30">
        <f>ROUND(IF(C267&gt;7,ROUND((PFormulas!$F$30*Z267)+(PFormulas!$F$31*AB267)+(PFormulas!$F$32*AI267),0)*PFormulas!$B$13,ROUND((PFormulas!$F$30*Z267)+(PFormulas!$F$31*AB267)+(PFormulas!$F$32*AI267),0)+PFormulas!$B$14),0)</f>
        <v>43</v>
      </c>
      <c r="AN267" s="30">
        <f>ROUND((PFormulas!$F$46*AL267),0)</f>
        <v>48</v>
      </c>
      <c r="AO267" s="30">
        <f>VLOOKUP(2016-L267,PCharts!$O$3:$P$32,2,FALSE)</f>
        <v>58</v>
      </c>
      <c r="AP267" s="30">
        <f t="shared" si="35"/>
        <v>58</v>
      </c>
      <c r="AQ267" s="30">
        <f t="shared" si="36"/>
        <v>47</v>
      </c>
    </row>
    <row r="268" spans="1:43" x14ac:dyDescent="0.25">
      <c r="A268" s="13" t="s">
        <v>47</v>
      </c>
      <c r="B268" s="13" t="s">
        <v>666</v>
      </c>
      <c r="C268" s="13">
        <v>4</v>
      </c>
      <c r="D268" s="13">
        <v>11</v>
      </c>
      <c r="E268" s="13">
        <v>1</v>
      </c>
      <c r="F268" s="13">
        <v>3</v>
      </c>
      <c r="G268" s="13">
        <v>4</v>
      </c>
      <c r="H268" s="13">
        <v>2</v>
      </c>
      <c r="I268" s="13">
        <v>6</v>
      </c>
      <c r="J268" s="13">
        <v>9</v>
      </c>
      <c r="K268" s="13">
        <v>8</v>
      </c>
      <c r="L268" s="13">
        <v>1995</v>
      </c>
      <c r="M268" s="13"/>
      <c r="N268" s="13">
        <v>75</v>
      </c>
      <c r="O268" s="13">
        <v>192</v>
      </c>
      <c r="P268" s="13" t="s">
        <v>49</v>
      </c>
      <c r="Q268" s="13" t="s">
        <v>667</v>
      </c>
      <c r="R268" s="13">
        <v>0</v>
      </c>
      <c r="S268" s="13">
        <v>0</v>
      </c>
      <c r="T268" s="30">
        <f t="shared" si="30"/>
        <v>0.09</v>
      </c>
      <c r="U268" s="30">
        <f t="shared" si="31"/>
        <v>0.27</v>
      </c>
      <c r="V268" s="30">
        <f t="shared" si="32"/>
        <v>0.18</v>
      </c>
      <c r="W268" s="30">
        <f t="shared" si="33"/>
        <v>0.09</v>
      </c>
      <c r="X268" s="30">
        <f>VLOOKUP(N268,[1]PlayerC!$A$3:$B$30,2,FALSE)</f>
        <v>79</v>
      </c>
      <c r="Y268" s="30">
        <f>VLOOKUP(O268,[1]PlayerC!$C$3:$D$133,2,FALSE)</f>
        <v>64</v>
      </c>
      <c r="Z268" s="30">
        <f>VLOOKUP(R268,[2]PCharts!$R$3:$S$2003,2,FALSE)</f>
        <v>0</v>
      </c>
      <c r="AA268" s="30">
        <f>VLOOKUP(A268,PCharts!$T$3:$U$25,2,FALSE)</f>
        <v>1.07</v>
      </c>
      <c r="AB268" s="30">
        <f>ROUND((PFormulas!$F$2*AF268)+(PFormulas!$F$3*(120-AD268)),0)</f>
        <v>51</v>
      </c>
      <c r="AC268" s="30">
        <f>ROUND((PFormulas!$F$7*AF268)+(PFormulas!$F$9*AB268)+(PFormulas!$F$8*AD268),0)</f>
        <v>47</v>
      </c>
      <c r="AD268" s="30">
        <f>VLOOKUP(V268,PCharts!$I$3:$J$651,2,FALSE)</f>
        <v>93</v>
      </c>
      <c r="AE268" s="30">
        <f>ROUND((PFormulas!$B$29*AK268)+(PFormulas!$B$30*AI268)+(PFormulas!$B$31*AL268)+(PFormulas!$B$32*AF268)+PFormulas!$B$33,0)</f>
        <v>76</v>
      </c>
      <c r="AF268" s="30">
        <f t="shared" si="34"/>
        <v>72</v>
      </c>
      <c r="AG268" s="30">
        <f>ROUND((AK268*PFormulas!$F$40)+(AL268*PFormulas!$F$41)+(AH268*PFormulas!$F$42),0)</f>
        <v>52</v>
      </c>
      <c r="AH268" s="30">
        <f>VLOOKUP(D268,PCharts!$G$3:$H$83,2,FALSE)</f>
        <v>51</v>
      </c>
      <c r="AI268" s="30">
        <f>ROUND((AK268*PFormulas!$F$18)+(AL268*PFormulas!$F$17),0)</f>
        <v>59</v>
      </c>
      <c r="AJ268" s="30">
        <f>IF(C268&gt;7,25,IF(C268=1,IF(ROUND((PFormulas!$F$35*AK268)+(PFormulas!$F$36*AF268),0)&lt;50,50,ROUND((PFormulas!$F$35*AK268)+(PFormulas!$F$36*AF268),0)),ROUND((PFormulas!$F$35*AK268)+(PFormulas!$F$36*AF268),0)))</f>
        <v>63</v>
      </c>
      <c r="AK268" s="30">
        <f>ROUND(IF(C268&gt;7,ROUND(VLOOKUP(U268,PCharts!$K$3:$L$153,2,FALSE)*AA268,0)*PFormulas!$B$8,ROUND(VLOOKUP(U268,PCharts!$K$3:$L$153,2,FALSE)*AA268,0)),0)</f>
        <v>60</v>
      </c>
      <c r="AL268" s="30">
        <f>ROUND(IF(C268&gt;7,ROUND(VLOOKUP(T268,PCharts!$M$3:$N$133,2,FALSE)*AA268,0)*PFormulas!$B$9,ROUND(VLOOKUP(T268,PCharts!$M$3:$N$133,2,FALSE)*AA268,0)),0)</f>
        <v>47</v>
      </c>
      <c r="AM268" s="30">
        <f>ROUND(IF(C268&gt;7,ROUND((PFormulas!$F$30*Z268)+(PFormulas!$F$31*AB268)+(PFormulas!$F$32*AI268),0)*PFormulas!$B$13,ROUND((PFormulas!$F$30*Z268)+(PFormulas!$F$31*AB268)+(PFormulas!$F$32*AI268),0)+PFormulas!$B$14),0)</f>
        <v>49</v>
      </c>
      <c r="AN268" s="30">
        <f>ROUND((PFormulas!$F$46*AL268),0)</f>
        <v>49</v>
      </c>
      <c r="AO268" s="30">
        <f>VLOOKUP(2016-L268,PCharts!$O$3:$P$32,2,FALSE)</f>
        <v>54</v>
      </c>
      <c r="AP268" s="30">
        <f t="shared" si="35"/>
        <v>54</v>
      </c>
      <c r="AQ268" s="30">
        <f t="shared" si="36"/>
        <v>56</v>
      </c>
    </row>
    <row r="269" spans="1:43" x14ac:dyDescent="0.25">
      <c r="A269" s="13" t="s">
        <v>43</v>
      </c>
      <c r="B269" s="13" t="s">
        <v>668</v>
      </c>
      <c r="C269" s="13">
        <v>4</v>
      </c>
      <c r="D269" s="13">
        <v>11</v>
      </c>
      <c r="E269" s="13">
        <v>1</v>
      </c>
      <c r="F269" s="13">
        <v>0</v>
      </c>
      <c r="G269" s="13">
        <v>1</v>
      </c>
      <c r="H269" s="13">
        <v>0</v>
      </c>
      <c r="I269" s="13">
        <v>1</v>
      </c>
      <c r="J269" s="13">
        <v>26</v>
      </c>
      <c r="K269" s="13">
        <v>3</v>
      </c>
      <c r="L269" s="13">
        <v>1995</v>
      </c>
      <c r="M269" s="13"/>
      <c r="N269" s="13">
        <v>69</v>
      </c>
      <c r="O269" s="13">
        <v>163</v>
      </c>
      <c r="P269" s="13" t="s">
        <v>471</v>
      </c>
      <c r="Q269" s="13" t="s">
        <v>669</v>
      </c>
      <c r="R269" s="13">
        <v>0</v>
      </c>
      <c r="S269" s="13">
        <v>0</v>
      </c>
      <c r="T269" s="30">
        <f t="shared" si="30"/>
        <v>0.09</v>
      </c>
      <c r="U269" s="30">
        <f t="shared" si="31"/>
        <v>0</v>
      </c>
      <c r="V269" s="30">
        <f t="shared" si="32"/>
        <v>0</v>
      </c>
      <c r="W269" s="30">
        <f t="shared" si="33"/>
        <v>0.09</v>
      </c>
      <c r="X269" s="30">
        <f>VLOOKUP(N269,[1]PlayerC!$A$3:$B$30,2,FALSE)</f>
        <v>67</v>
      </c>
      <c r="Y269" s="30">
        <f>VLOOKUP(O269,[1]PlayerC!$C$3:$D$133,2,FALSE)</f>
        <v>46</v>
      </c>
      <c r="Z269" s="30">
        <f>VLOOKUP(R269,[2]PCharts!$R$3:$S$2003,2,FALSE)</f>
        <v>0</v>
      </c>
      <c r="AA269" s="30">
        <f>VLOOKUP(A269,PCharts!$T$3:$U$25,2,FALSE)</f>
        <v>1.05</v>
      </c>
      <c r="AB269" s="30">
        <f>ROUND((PFormulas!$F$2*AF269)+(PFormulas!$F$3*(120-AD269)),0)</f>
        <v>41</v>
      </c>
      <c r="AC269" s="30">
        <f>ROUND((PFormulas!$F$7*AF269)+(PFormulas!$F$9*AB269)+(PFormulas!$F$8*AD269),0)</f>
        <v>32</v>
      </c>
      <c r="AD269" s="30">
        <f>VLOOKUP(V269,PCharts!$I$3:$J$651,2,FALSE)</f>
        <v>99</v>
      </c>
      <c r="AE269" s="30">
        <f>ROUND((PFormulas!$B$29*AK269)+(PFormulas!$B$30*AI269)+(PFormulas!$B$31*AL269)+(PFormulas!$B$32*AF269)+PFormulas!$B$33,0)</f>
        <v>76</v>
      </c>
      <c r="AF269" s="30">
        <f t="shared" si="34"/>
        <v>57</v>
      </c>
      <c r="AG269" s="30">
        <f>ROUND((AK269*PFormulas!$F$40)+(AL269*PFormulas!$F$41)+(AH269*PFormulas!$F$42),0)</f>
        <v>46</v>
      </c>
      <c r="AH269" s="30">
        <f>VLOOKUP(D269,PCharts!$G$3:$H$83,2,FALSE)</f>
        <v>51</v>
      </c>
      <c r="AI269" s="30">
        <f>ROUND((AK269*PFormulas!$F$18)+(AL269*PFormulas!$F$17),0)</f>
        <v>46</v>
      </c>
      <c r="AJ269" s="30">
        <f>IF(C269&gt;7,25,IF(C269=1,IF(ROUND((PFormulas!$F$35*AK269)+(PFormulas!$F$36*AF269),0)&lt;50,50,ROUND((PFormulas!$F$35*AK269)+(PFormulas!$F$36*AF269),0)),ROUND((PFormulas!$F$35*AK269)+(PFormulas!$F$36*AF269),0)))</f>
        <v>42</v>
      </c>
      <c r="AK269" s="30">
        <f>ROUND(IF(C269&gt;7,ROUND(VLOOKUP(U269,PCharts!$K$3:$L$153,2,FALSE)*AA269,0)*PFormulas!$B$8,ROUND(VLOOKUP(U269,PCharts!$K$3:$L$153,2,FALSE)*AA269,0)),0)</f>
        <v>37</v>
      </c>
      <c r="AL269" s="30">
        <f>ROUND(IF(C269&gt;7,ROUND(VLOOKUP(T269,PCharts!$M$3:$N$133,2,FALSE)*AA269,0)*PFormulas!$B$9,ROUND(VLOOKUP(T269,PCharts!$M$3:$N$133,2,FALSE)*AA269,0)),0)</f>
        <v>46</v>
      </c>
      <c r="AM269" s="30">
        <f>ROUND(IF(C269&gt;7,ROUND((PFormulas!$F$30*Z269)+(PFormulas!$F$31*AB269)+(PFormulas!$F$32*AI269),0)*PFormulas!$B$13,ROUND((PFormulas!$F$30*Z269)+(PFormulas!$F$31*AB269)+(PFormulas!$F$32*AI269),0)+PFormulas!$B$14),0)</f>
        <v>39</v>
      </c>
      <c r="AN269" s="30">
        <f>ROUND((PFormulas!$F$46*AL269),0)</f>
        <v>48</v>
      </c>
      <c r="AO269" s="30">
        <f>VLOOKUP(2016-L269,PCharts!$O$3:$P$32,2,FALSE)</f>
        <v>54</v>
      </c>
      <c r="AP269" s="30">
        <f t="shared" si="35"/>
        <v>54</v>
      </c>
      <c r="AQ269" s="30">
        <f t="shared" si="36"/>
        <v>45</v>
      </c>
    </row>
    <row r="270" spans="1:43" x14ac:dyDescent="0.25">
      <c r="A270" s="13" t="s">
        <v>74</v>
      </c>
      <c r="B270" s="13" t="s">
        <v>670</v>
      </c>
      <c r="C270" s="13">
        <v>7</v>
      </c>
      <c r="D270" s="13">
        <v>15</v>
      </c>
      <c r="E270" s="13">
        <v>3</v>
      </c>
      <c r="F270" s="13">
        <v>1</v>
      </c>
      <c r="G270" s="13">
        <v>4</v>
      </c>
      <c r="H270" s="13">
        <v>4</v>
      </c>
      <c r="I270" s="13">
        <v>-3</v>
      </c>
      <c r="J270" s="13">
        <v>11</v>
      </c>
      <c r="K270" s="13">
        <v>6</v>
      </c>
      <c r="L270" s="13">
        <v>1998</v>
      </c>
      <c r="M270" s="13"/>
      <c r="N270" s="13">
        <v>72</v>
      </c>
      <c r="O270" s="13">
        <v>154</v>
      </c>
      <c r="P270" s="13" t="s">
        <v>76</v>
      </c>
      <c r="Q270" s="13" t="s">
        <v>80</v>
      </c>
      <c r="R270" s="13">
        <v>0</v>
      </c>
      <c r="S270" s="13">
        <v>0</v>
      </c>
      <c r="T270" s="30">
        <f t="shared" si="30"/>
        <v>0.2</v>
      </c>
      <c r="U270" s="30">
        <f t="shared" si="31"/>
        <v>7.0000000000000007E-2</v>
      </c>
      <c r="V270" s="30">
        <f t="shared" si="32"/>
        <v>0.27</v>
      </c>
      <c r="W270" s="30">
        <f t="shared" si="33"/>
        <v>0.2</v>
      </c>
      <c r="X270" s="30">
        <f>VLOOKUP(N270,[1]PlayerC!$A$3:$B$30,2,FALSE)</f>
        <v>73</v>
      </c>
      <c r="Y270" s="30">
        <f>VLOOKUP(O270,[1]PlayerC!$C$3:$D$133,2,FALSE)</f>
        <v>40</v>
      </c>
      <c r="Z270" s="30">
        <f>VLOOKUP(R270,[2]PCharts!$R$3:$S$2003,2,FALSE)</f>
        <v>0</v>
      </c>
      <c r="AA270" s="30">
        <f>VLOOKUP(A270,PCharts!$T$3:$U$25,2,FALSE)</f>
        <v>0.95</v>
      </c>
      <c r="AB270" s="30">
        <f>ROUND((PFormulas!$F$2*AF270)+(PFormulas!$F$3*(120-AD270)),0)</f>
        <v>43</v>
      </c>
      <c r="AC270" s="30">
        <f>ROUND((PFormulas!$F$7*AF270)+(PFormulas!$F$9*AB270)+(PFormulas!$F$8*AD270),0)</f>
        <v>35</v>
      </c>
      <c r="AD270" s="30">
        <f>VLOOKUP(V270,PCharts!$I$3:$J$651,2,FALSE)</f>
        <v>91</v>
      </c>
      <c r="AE270" s="30">
        <f>ROUND((PFormulas!$B$29*AK270)+(PFormulas!$B$30*AI270)+(PFormulas!$B$31*AL270)+(PFormulas!$B$32*AF270)+PFormulas!$B$33,0)</f>
        <v>75</v>
      </c>
      <c r="AF270" s="30">
        <f t="shared" si="34"/>
        <v>57</v>
      </c>
      <c r="AG270" s="30">
        <f>ROUND((AK270*PFormulas!$F$40)+(AL270*PFormulas!$F$41)+(AH270*PFormulas!$F$42),0)</f>
        <v>47</v>
      </c>
      <c r="AH270" s="30">
        <f>VLOOKUP(D270,PCharts!$G$3:$H$83,2,FALSE)</f>
        <v>55</v>
      </c>
      <c r="AI270" s="30">
        <f>ROUND((AK270*PFormulas!$F$18)+(AL270*PFormulas!$F$17),0)</f>
        <v>43</v>
      </c>
      <c r="AJ270" s="30">
        <f>IF(C270&gt;7,25,IF(C270=1,IF(ROUND((PFormulas!$F$35*AK270)+(PFormulas!$F$36*AF270),0)&lt;50,50,ROUND((PFormulas!$F$35*AK270)+(PFormulas!$F$36*AF270),0)),ROUND((PFormulas!$F$35*AK270)+(PFormulas!$F$36*AF270),0)))</f>
        <v>39</v>
      </c>
      <c r="AK270" s="30">
        <f>ROUND(IF(C270&gt;7,ROUND(VLOOKUP(U270,PCharts!$K$3:$L$153,2,FALSE)*AA270,0)*PFormulas!$B$8,ROUND(VLOOKUP(U270,PCharts!$K$3:$L$153,2,FALSE)*AA270,0)),0)</f>
        <v>33</v>
      </c>
      <c r="AL270" s="30">
        <f>ROUND(IF(C270&gt;7,ROUND(VLOOKUP(T270,PCharts!$M$3:$N$133,2,FALSE)*AA270,0)*PFormulas!$B$9,ROUND(VLOOKUP(T270,PCharts!$M$3:$N$133,2,FALSE)*AA270,0)),0)</f>
        <v>46</v>
      </c>
      <c r="AM270" s="30">
        <f>ROUND(IF(C270&gt;7,ROUND((PFormulas!$F$30*Z270)+(PFormulas!$F$31*AB270)+(PFormulas!$F$32*AI270),0)*PFormulas!$B$13,ROUND((PFormulas!$F$30*Z270)+(PFormulas!$F$31*AB270)+(PFormulas!$F$32*AI270),0)+PFormulas!$B$14),0)</f>
        <v>40</v>
      </c>
      <c r="AN270" s="30">
        <f>ROUND((PFormulas!$F$46*AL270),0)</f>
        <v>48</v>
      </c>
      <c r="AO270" s="30">
        <f>VLOOKUP(2016-L270,PCharts!$O$3:$P$32,2,FALSE)</f>
        <v>44</v>
      </c>
      <c r="AP270" s="30">
        <f t="shared" si="35"/>
        <v>44</v>
      </c>
      <c r="AQ270" s="30">
        <f t="shared" si="36"/>
        <v>44</v>
      </c>
    </row>
    <row r="271" spans="1:43" x14ac:dyDescent="0.25">
      <c r="A271" s="13" t="s">
        <v>47</v>
      </c>
      <c r="B271" s="13" t="s">
        <v>671</v>
      </c>
      <c r="C271" s="13">
        <v>8</v>
      </c>
      <c r="D271" s="13">
        <v>37</v>
      </c>
      <c r="E271" s="13">
        <v>5</v>
      </c>
      <c r="F271" s="13">
        <v>15</v>
      </c>
      <c r="G271" s="13">
        <v>20</v>
      </c>
      <c r="H271" s="13">
        <v>48</v>
      </c>
      <c r="I271" s="13">
        <v>-5</v>
      </c>
      <c r="J271" s="13">
        <v>19</v>
      </c>
      <c r="K271" s="13">
        <v>11</v>
      </c>
      <c r="L271" s="13">
        <v>1993</v>
      </c>
      <c r="M271" s="13"/>
      <c r="N271" s="13">
        <v>72</v>
      </c>
      <c r="O271" s="13">
        <v>183</v>
      </c>
      <c r="P271" s="13" t="s">
        <v>49</v>
      </c>
      <c r="Q271" s="13" t="s">
        <v>672</v>
      </c>
      <c r="R271" s="13">
        <v>0</v>
      </c>
      <c r="S271" s="13">
        <v>0</v>
      </c>
      <c r="T271" s="30">
        <f t="shared" si="30"/>
        <v>0.14000000000000001</v>
      </c>
      <c r="U271" s="30">
        <f t="shared" si="31"/>
        <v>0.41</v>
      </c>
      <c r="V271" s="30">
        <f t="shared" si="32"/>
        <v>1.3</v>
      </c>
      <c r="W271" s="30">
        <f t="shared" si="33"/>
        <v>0.14000000000000001</v>
      </c>
      <c r="X271" s="30">
        <f>VLOOKUP(N271,[1]PlayerC!$A$3:$B$30,2,FALSE)</f>
        <v>73</v>
      </c>
      <c r="Y271" s="30">
        <f>VLOOKUP(O271,[1]PlayerC!$C$3:$D$133,2,FALSE)</f>
        <v>58</v>
      </c>
      <c r="Z271" s="30">
        <f>VLOOKUP(R271,[2]PCharts!$R$3:$S$2003,2,FALSE)</f>
        <v>0</v>
      </c>
      <c r="AA271" s="30">
        <f>VLOOKUP(A271,PCharts!$T$3:$U$25,2,FALSE)</f>
        <v>1.07</v>
      </c>
      <c r="AB271" s="30">
        <f>ROUND((PFormulas!$F$2*AF271)+(PFormulas!$F$3*(120-AD271)),0)</f>
        <v>56</v>
      </c>
      <c r="AC271" s="30">
        <f>ROUND((PFormulas!$F$7*AF271)+(PFormulas!$F$9*AB271)+(PFormulas!$F$8*AD271),0)</f>
        <v>50</v>
      </c>
      <c r="AD271" s="30">
        <f>VLOOKUP(V271,PCharts!$I$3:$J$651,2,FALSE)</f>
        <v>65</v>
      </c>
      <c r="AE271" s="30">
        <f>ROUND((PFormulas!$B$29*AK271)+(PFormulas!$B$30*AI271)+(PFormulas!$B$31*AL271)+(PFormulas!$B$32*AF271)+PFormulas!$B$33,0)</f>
        <v>76</v>
      </c>
      <c r="AF271" s="30">
        <f t="shared" si="34"/>
        <v>66</v>
      </c>
      <c r="AG271" s="30">
        <f>ROUND((AK271*PFormulas!$F$40)+(AL271*PFormulas!$F$41)+(AH271*PFormulas!$F$42),0)</f>
        <v>64</v>
      </c>
      <c r="AH271" s="30">
        <f>VLOOKUP(D271,PCharts!$G$3:$H$83,2,FALSE)</f>
        <v>77</v>
      </c>
      <c r="AI271" s="30">
        <f>ROUND((AK271*PFormulas!$F$18)+(AL271*PFormulas!$F$17),0)</f>
        <v>56</v>
      </c>
      <c r="AJ271" s="30">
        <f>IF(C271&gt;7,25,IF(C271=1,IF(ROUND((PFormulas!$F$35*AK271)+(PFormulas!$F$36*AF271),0)&lt;50,50,ROUND((PFormulas!$F$35*AK271)+(PFormulas!$F$36*AF271),0)),ROUND((PFormulas!$F$35*AK271)+(PFormulas!$F$36*AF271),0)))</f>
        <v>25</v>
      </c>
      <c r="AK271" s="30">
        <f>ROUND(IF(C271&gt;7,ROUND(VLOOKUP(U271,PCharts!$K$3:$L$153,2,FALSE)*AA271,0)*PFormulas!$B$8,ROUND(VLOOKUP(U271,PCharts!$K$3:$L$153,2,FALSE)*AA271,0)),0)</f>
        <v>56</v>
      </c>
      <c r="AL271" s="49">
        <f>ROUND(IF(C271&gt;7,ROUND(VLOOKUP(T271,PCharts!$M$3:$N$133,2,FALSE)*AA271,0)*PFormulas!$B$9,ROUND(VLOOKUP(T271,PCharts!$M$3:$N$133,2,FALSE)*AA271,0)),0)</f>
        <v>46</v>
      </c>
      <c r="AM271" s="49">
        <f>ROUND(IF(C271&gt;7,ROUND((PFormulas!$F$30*Z271)+(PFormulas!$F$31*AB271)+(PFormulas!$F$32*AI271),0)*PFormulas!$B$13,ROUND((PFormulas!$F$30*Z271)+(PFormulas!$F$31*AB271)+(PFormulas!$F$32*AI271),0)+PFormulas!$B$14),0)</f>
        <v>61</v>
      </c>
      <c r="AN271" s="30">
        <f>ROUND((PFormulas!$F$46*AL271),0)</f>
        <v>48</v>
      </c>
      <c r="AO271" s="30">
        <f>VLOOKUP(2016-L271,PCharts!$O$3:$P$32,2,FALSE)</f>
        <v>60</v>
      </c>
      <c r="AP271" s="30">
        <f t="shared" si="35"/>
        <v>60</v>
      </c>
      <c r="AQ271" s="30">
        <f t="shared" si="36"/>
        <v>57</v>
      </c>
    </row>
    <row r="272" spans="1:43" x14ac:dyDescent="0.25">
      <c r="A272" s="13" t="s">
        <v>95</v>
      </c>
      <c r="B272" s="13" t="s">
        <v>673</v>
      </c>
      <c r="C272" s="13">
        <v>4</v>
      </c>
      <c r="D272" s="13">
        <v>45</v>
      </c>
      <c r="E272" s="13">
        <v>3</v>
      </c>
      <c r="F272" s="13">
        <v>3</v>
      </c>
      <c r="G272" s="13">
        <v>6</v>
      </c>
      <c r="H272" s="13">
        <v>12</v>
      </c>
      <c r="I272" s="13">
        <v>-6</v>
      </c>
      <c r="J272" s="13">
        <v>17</v>
      </c>
      <c r="K272" s="13">
        <v>6</v>
      </c>
      <c r="L272" s="13">
        <v>1995</v>
      </c>
      <c r="M272" s="13"/>
      <c r="N272" s="13">
        <v>71</v>
      </c>
      <c r="O272" s="13">
        <v>176</v>
      </c>
      <c r="P272" s="13" t="s">
        <v>97</v>
      </c>
      <c r="Q272" s="13" t="s">
        <v>80</v>
      </c>
      <c r="R272" s="13">
        <v>0</v>
      </c>
      <c r="S272" s="13">
        <v>0</v>
      </c>
      <c r="T272" s="30">
        <f t="shared" si="30"/>
        <v>7.0000000000000007E-2</v>
      </c>
      <c r="U272" s="30">
        <f t="shared" si="31"/>
        <v>7.0000000000000007E-2</v>
      </c>
      <c r="V272" s="30">
        <f t="shared" si="32"/>
        <v>0.27</v>
      </c>
      <c r="W272" s="30">
        <f t="shared" si="33"/>
        <v>7.0000000000000007E-2</v>
      </c>
      <c r="X272" s="30">
        <f>VLOOKUP(N272,[1]PlayerC!$A$3:$B$30,2,FALSE)</f>
        <v>71</v>
      </c>
      <c r="Y272" s="30">
        <f>VLOOKUP(O272,[1]PlayerC!$C$3:$D$133,2,FALSE)</f>
        <v>55</v>
      </c>
      <c r="Z272" s="30">
        <f>VLOOKUP(R272,[2]PCharts!$R$3:$S$2003,2,FALSE)</f>
        <v>0</v>
      </c>
      <c r="AA272" s="30">
        <f>VLOOKUP(A272,PCharts!$T$3:$U$25,2,FALSE)</f>
        <v>1.06</v>
      </c>
      <c r="AB272" s="30">
        <f>ROUND((PFormulas!$F$2*AF272)+(PFormulas!$F$3*(120-AD272)),0)</f>
        <v>47</v>
      </c>
      <c r="AC272" s="30">
        <f>ROUND((PFormulas!$F$7*AF272)+(PFormulas!$F$9*AB272)+(PFormulas!$F$8*AD272),0)</f>
        <v>40</v>
      </c>
      <c r="AD272" s="30">
        <f>VLOOKUP(V272,PCharts!$I$3:$J$651,2,FALSE)</f>
        <v>91</v>
      </c>
      <c r="AE272" s="30">
        <f>ROUND((PFormulas!$B$29*AK272)+(PFormulas!$B$30*AI272)+(PFormulas!$B$31*AL272)+(PFormulas!$B$32*AF272)+PFormulas!$B$33,0)</f>
        <v>74</v>
      </c>
      <c r="AF272" s="30">
        <f t="shared" si="34"/>
        <v>63</v>
      </c>
      <c r="AG272" s="30">
        <f>ROUND((AK272*PFormulas!$F$40)+(AL272*PFormulas!$F$41)+(AH272*PFormulas!$F$42),0)</f>
        <v>63</v>
      </c>
      <c r="AH272" s="30">
        <f>VLOOKUP(D272,PCharts!$G$3:$H$83,2,FALSE)</f>
        <v>85</v>
      </c>
      <c r="AI272" s="30">
        <f>ROUND((AK272*PFormulas!$F$18)+(AL272*PFormulas!$F$17),0)</f>
        <v>46</v>
      </c>
      <c r="AJ272" s="30">
        <f>IF(C272&gt;7,25,IF(C272=1,IF(ROUND((PFormulas!$F$35*AK272)+(PFormulas!$F$36*AF272),0)&lt;50,50,ROUND((PFormulas!$F$35*AK272)+(PFormulas!$F$36*AF272),0)),ROUND((PFormulas!$F$35*AK272)+(PFormulas!$F$36*AF272),0)))</f>
        <v>44</v>
      </c>
      <c r="AK272" s="30">
        <f>ROUND(IF(C272&gt;7,ROUND(VLOOKUP(U272,PCharts!$K$3:$L$153,2,FALSE)*AA272,0)*PFormulas!$B$8,ROUND(VLOOKUP(U272,PCharts!$K$3:$L$153,2,FALSE)*AA272,0)),0)</f>
        <v>37</v>
      </c>
      <c r="AL272" s="30">
        <f>ROUND(IF(C272&gt;7,ROUND(VLOOKUP(T272,PCharts!$M$3:$N$133,2,FALSE)*AA272,0)*PFormulas!$B$9,ROUND(VLOOKUP(T272,PCharts!$M$3:$N$133,2,FALSE)*AA272,0)),0)</f>
        <v>46</v>
      </c>
      <c r="AM272" s="30">
        <f>ROUND(IF(C272&gt;7,ROUND((PFormulas!$F$30*Z272)+(PFormulas!$F$31*AB272)+(PFormulas!$F$32*AI272),0)*PFormulas!$B$13,ROUND((PFormulas!$F$30*Z272)+(PFormulas!$F$31*AB272)+(PFormulas!$F$32*AI272),0)+PFormulas!$B$14),0)</f>
        <v>43</v>
      </c>
      <c r="AN272" s="30">
        <f>ROUND((PFormulas!$F$46*AL272),0)</f>
        <v>48</v>
      </c>
      <c r="AO272" s="30">
        <f>VLOOKUP(2016-L272,PCharts!$O$3:$P$32,2,FALSE)</f>
        <v>54</v>
      </c>
      <c r="AP272" s="30">
        <f t="shared" si="35"/>
        <v>54</v>
      </c>
      <c r="AQ272" s="30">
        <f t="shared" si="36"/>
        <v>47</v>
      </c>
    </row>
    <row r="273" spans="1:43" x14ac:dyDescent="0.25">
      <c r="A273" s="13" t="s">
        <v>47</v>
      </c>
      <c r="B273" s="13" t="s">
        <v>674</v>
      </c>
      <c r="C273" s="13">
        <v>8</v>
      </c>
      <c r="D273" s="13">
        <v>47</v>
      </c>
      <c r="E273" s="13">
        <v>7</v>
      </c>
      <c r="F273" s="13">
        <v>12</v>
      </c>
      <c r="G273" s="13">
        <v>19</v>
      </c>
      <c r="H273" s="13">
        <v>14</v>
      </c>
      <c r="I273" s="13">
        <v>5</v>
      </c>
      <c r="J273" s="13">
        <v>3</v>
      </c>
      <c r="K273" s="13">
        <v>3</v>
      </c>
      <c r="L273" s="13">
        <v>1994</v>
      </c>
      <c r="M273" s="13"/>
      <c r="N273" s="13">
        <v>68</v>
      </c>
      <c r="O273" s="13">
        <v>161</v>
      </c>
      <c r="P273" s="13" t="s">
        <v>49</v>
      </c>
      <c r="Q273" s="13" t="s">
        <v>675</v>
      </c>
      <c r="R273" s="13">
        <v>0</v>
      </c>
      <c r="S273" s="13">
        <v>0</v>
      </c>
      <c r="T273" s="30">
        <f t="shared" si="30"/>
        <v>0.15</v>
      </c>
      <c r="U273" s="30">
        <f t="shared" si="31"/>
        <v>0.26</v>
      </c>
      <c r="V273" s="30">
        <f t="shared" si="32"/>
        <v>0.3</v>
      </c>
      <c r="W273" s="30">
        <f t="shared" si="33"/>
        <v>0.15</v>
      </c>
      <c r="X273" s="30">
        <f>VLOOKUP(N273,[1]PlayerC!$A$3:$B$30,2,FALSE)</f>
        <v>65</v>
      </c>
      <c r="Y273" s="30">
        <f>VLOOKUP(O273,[1]PlayerC!$C$3:$D$133,2,FALSE)</f>
        <v>46</v>
      </c>
      <c r="Z273" s="30">
        <f>VLOOKUP(R273,[2]PCharts!$R$3:$S$2003,2,FALSE)</f>
        <v>0</v>
      </c>
      <c r="AA273" s="30">
        <f>VLOOKUP(A273,PCharts!$T$3:$U$25,2,FALSE)</f>
        <v>1.07</v>
      </c>
      <c r="AB273" s="30">
        <f>ROUND((PFormulas!$F$2*AF273)+(PFormulas!$F$3*(120-AD273)),0)</f>
        <v>43</v>
      </c>
      <c r="AC273" s="30">
        <f>ROUND((PFormulas!$F$7*AF273)+(PFormulas!$F$9*AB273)+(PFormulas!$F$8*AD273),0)</f>
        <v>34</v>
      </c>
      <c r="AD273" s="30">
        <f>VLOOKUP(V273,PCharts!$I$3:$J$651,2,FALSE)</f>
        <v>90</v>
      </c>
      <c r="AE273" s="30">
        <f>ROUND((PFormulas!$B$29*AK273)+(PFormulas!$B$30*AI273)+(PFormulas!$B$31*AL273)+(PFormulas!$B$32*AF273)+PFormulas!$B$33,0)</f>
        <v>79</v>
      </c>
      <c r="AF273" s="30">
        <f t="shared" si="34"/>
        <v>56</v>
      </c>
      <c r="AG273" s="30">
        <f>ROUND((AK273*PFormulas!$F$40)+(AL273*PFormulas!$F$41)+(AH273*PFormulas!$F$42),0)</f>
        <v>70</v>
      </c>
      <c r="AH273" s="30">
        <f>VLOOKUP(D273,PCharts!$G$3:$H$83,2,FALSE)</f>
        <v>87</v>
      </c>
      <c r="AI273" s="30">
        <f>ROUND((AK273*PFormulas!$F$18)+(AL273*PFormulas!$F$17),0)</f>
        <v>57</v>
      </c>
      <c r="AJ273" s="30">
        <f>IF(C273&gt;7,25,IF(C273=1,IF(ROUND((PFormulas!$F$35*AK273)+(PFormulas!$F$36*AF273),0)&lt;50,50,ROUND((PFormulas!$F$35*AK273)+(PFormulas!$F$36*AF273),0)),ROUND((PFormulas!$F$35*AK273)+(PFormulas!$F$36*AF273),0)))</f>
        <v>25</v>
      </c>
      <c r="AK273" s="30">
        <f>ROUND(IF(C273&gt;7,ROUND(VLOOKUP(U273,PCharts!$K$3:$L$153,2,FALSE)*AA273,0)*PFormulas!$B$8,ROUND(VLOOKUP(U273,PCharts!$K$3:$L$153,2,FALSE)*AA273,0)),0)</f>
        <v>57</v>
      </c>
      <c r="AL273" s="49">
        <f>ROUND(IF(C273&gt;7,ROUND(VLOOKUP(T273,PCharts!$M$3:$N$133,2,FALSE)*AA273,0)*PFormulas!$B$9,ROUND(VLOOKUP(T273,PCharts!$M$3:$N$133,2,FALSE)*AA273,0)),0)</f>
        <v>47</v>
      </c>
      <c r="AM273" s="30">
        <f>ROUND(IF(C273&gt;7,ROUND((PFormulas!$F$30*Z273)+(PFormulas!$F$31*AB273)+(PFormulas!$F$32*AI273),0)*PFormulas!$B$13,ROUND((PFormulas!$F$30*Z273)+(PFormulas!$F$31*AB273)+(PFormulas!$F$32*AI273),0)+PFormulas!$B$14),0)</f>
        <v>52</v>
      </c>
      <c r="AN273" s="30">
        <f>ROUND((PFormulas!$F$46*AL273),0)</f>
        <v>49</v>
      </c>
      <c r="AO273" s="30">
        <f>VLOOKUP(2016-L273,PCharts!$O$3:$P$32,2,FALSE)</f>
        <v>58</v>
      </c>
      <c r="AP273" s="30">
        <f t="shared" si="35"/>
        <v>58</v>
      </c>
      <c r="AQ273" s="30">
        <f t="shared" si="36"/>
        <v>54</v>
      </c>
    </row>
    <row r="274" spans="1:43" x14ac:dyDescent="0.25">
      <c r="A274" s="13" t="s">
        <v>95</v>
      </c>
      <c r="B274" s="13" t="s">
        <v>676</v>
      </c>
      <c r="C274" s="13">
        <v>3</v>
      </c>
      <c r="D274" s="13">
        <v>14</v>
      </c>
      <c r="E274" s="13">
        <v>1</v>
      </c>
      <c r="F274" s="13">
        <v>0</v>
      </c>
      <c r="G274" s="13">
        <v>1</v>
      </c>
      <c r="H274" s="13">
        <v>0</v>
      </c>
      <c r="I274" s="13">
        <v>0</v>
      </c>
      <c r="J274" s="13">
        <v>11</v>
      </c>
      <c r="K274" s="13">
        <v>2</v>
      </c>
      <c r="L274" s="13">
        <v>1996</v>
      </c>
      <c r="M274" s="13"/>
      <c r="N274" s="13">
        <v>74</v>
      </c>
      <c r="O274" s="13">
        <v>170</v>
      </c>
      <c r="P274" s="13" t="s">
        <v>97</v>
      </c>
      <c r="Q274" s="13" t="s">
        <v>677</v>
      </c>
      <c r="R274" s="13">
        <v>0</v>
      </c>
      <c r="S274" s="13">
        <v>0</v>
      </c>
      <c r="T274" s="30">
        <f t="shared" si="30"/>
        <v>7.0000000000000007E-2</v>
      </c>
      <c r="U274" s="30">
        <f t="shared" si="31"/>
        <v>0</v>
      </c>
      <c r="V274" s="30">
        <f t="shared" si="32"/>
        <v>0</v>
      </c>
      <c r="W274" s="30">
        <f t="shared" si="33"/>
        <v>7.0000000000000007E-2</v>
      </c>
      <c r="X274" s="30">
        <f>VLOOKUP(N274,[1]PlayerC!$A$3:$B$30,2,FALSE)</f>
        <v>77</v>
      </c>
      <c r="Y274" s="30">
        <f>VLOOKUP(O274,[1]PlayerC!$C$3:$D$133,2,FALSE)</f>
        <v>52</v>
      </c>
      <c r="Z274" s="30">
        <f>VLOOKUP(R274,[2]PCharts!$R$3:$S$2003,2,FALSE)</f>
        <v>0</v>
      </c>
      <c r="AA274" s="30">
        <f>VLOOKUP(A274,PCharts!$T$3:$U$25,2,FALSE)</f>
        <v>1.06</v>
      </c>
      <c r="AB274" s="30">
        <f>ROUND((PFormulas!$F$2*AF274)+(PFormulas!$F$3*(120-AD274)),0)</f>
        <v>45</v>
      </c>
      <c r="AC274" s="30">
        <f>ROUND((PFormulas!$F$7*AF274)+(PFormulas!$F$9*AB274)+(PFormulas!$F$8*AD274),0)</f>
        <v>39</v>
      </c>
      <c r="AD274" s="30">
        <f>VLOOKUP(V274,PCharts!$I$3:$J$651,2,FALSE)</f>
        <v>99</v>
      </c>
      <c r="AE274" s="30">
        <f>ROUND((PFormulas!$B$29*AK274)+(PFormulas!$B$30*AI274)+(PFormulas!$B$31*AL274)+(PFormulas!$B$32*AF274)+PFormulas!$B$33,0)</f>
        <v>74</v>
      </c>
      <c r="AF274" s="30">
        <f t="shared" si="34"/>
        <v>65</v>
      </c>
      <c r="AG274" s="30">
        <f>ROUND((AK274*PFormulas!$F$40)+(AL274*PFormulas!$F$41)+(AH274*PFormulas!$F$42),0)</f>
        <v>48</v>
      </c>
      <c r="AH274" s="30">
        <f>VLOOKUP(D274,PCharts!$G$3:$H$83,2,FALSE)</f>
        <v>54</v>
      </c>
      <c r="AI274" s="30">
        <f>ROUND((AK274*PFormulas!$F$18)+(AL274*PFormulas!$F$17),0)</f>
        <v>46</v>
      </c>
      <c r="AJ274" s="30">
        <f>IF(C274&gt;7,25,IF(C274=1,IF(ROUND((PFormulas!$F$35*AK274)+(PFormulas!$F$36*AF274),0)&lt;50,50,ROUND((PFormulas!$F$35*AK274)+(PFormulas!$F$36*AF274),0)),ROUND((PFormulas!$F$35*AK274)+(PFormulas!$F$36*AF274),0)))</f>
        <v>44</v>
      </c>
      <c r="AK274" s="30">
        <f>ROUND(IF(C274&gt;7,ROUND(VLOOKUP(U274,PCharts!$K$3:$L$153,2,FALSE)*AA274,0)*PFormulas!$B$8,ROUND(VLOOKUP(U274,PCharts!$K$3:$L$153,2,FALSE)*AA274,0)),0)</f>
        <v>37</v>
      </c>
      <c r="AL274" s="30">
        <f>ROUND(IF(C274&gt;7,ROUND(VLOOKUP(T274,PCharts!$M$3:$N$133,2,FALSE)*AA274,0)*PFormulas!$B$9,ROUND(VLOOKUP(T274,PCharts!$M$3:$N$133,2,FALSE)*AA274,0)),0)</f>
        <v>46</v>
      </c>
      <c r="AM274" s="30">
        <f>ROUND(IF(C274&gt;7,ROUND((PFormulas!$F$30*Z274)+(PFormulas!$F$31*AB274)+(PFormulas!$F$32*AI274),0)*PFormulas!$B$13,ROUND((PFormulas!$F$30*Z274)+(PFormulas!$F$31*AB274)+(PFormulas!$F$32*AI274),0)+PFormulas!$B$14),0)</f>
        <v>42</v>
      </c>
      <c r="AN274" s="30">
        <f>ROUND((PFormulas!$F$46*AL274),0)</f>
        <v>48</v>
      </c>
      <c r="AO274" s="30">
        <f>VLOOKUP(2016-L274,PCharts!$O$3:$P$32,2,FALSE)</f>
        <v>50</v>
      </c>
      <c r="AP274" s="30">
        <f t="shared" si="35"/>
        <v>50</v>
      </c>
      <c r="AQ274" s="30">
        <f t="shared" si="36"/>
        <v>46</v>
      </c>
    </row>
    <row r="275" spans="1:43" x14ac:dyDescent="0.25">
      <c r="A275" s="13" t="s">
        <v>43</v>
      </c>
      <c r="B275" s="13" t="s">
        <v>678</v>
      </c>
      <c r="C275" s="13">
        <v>1</v>
      </c>
      <c r="D275" s="13">
        <v>34</v>
      </c>
      <c r="E275" s="13">
        <v>3</v>
      </c>
      <c r="F275" s="13">
        <v>3</v>
      </c>
      <c r="G275" s="13">
        <v>6</v>
      </c>
      <c r="H275" s="13">
        <v>30</v>
      </c>
      <c r="I275" s="13">
        <v>-6</v>
      </c>
      <c r="J275" s="13">
        <v>20</v>
      </c>
      <c r="K275" s="13">
        <v>2</v>
      </c>
      <c r="L275" s="13">
        <v>1994</v>
      </c>
      <c r="M275" s="13"/>
      <c r="N275" s="13">
        <v>72</v>
      </c>
      <c r="O275" s="13">
        <v>185</v>
      </c>
      <c r="P275" s="13" t="s">
        <v>45</v>
      </c>
      <c r="Q275" s="13" t="s">
        <v>679</v>
      </c>
      <c r="R275" s="13">
        <v>0</v>
      </c>
      <c r="S275" s="13">
        <v>0</v>
      </c>
      <c r="T275" s="30">
        <f t="shared" si="30"/>
        <v>0.09</v>
      </c>
      <c r="U275" s="30">
        <f t="shared" si="31"/>
        <v>0.09</v>
      </c>
      <c r="V275" s="30">
        <f t="shared" si="32"/>
        <v>0.88</v>
      </c>
      <c r="W275" s="30">
        <f t="shared" si="33"/>
        <v>0.09</v>
      </c>
      <c r="X275" s="30">
        <f>VLOOKUP(N275,[1]PlayerC!$A$3:$B$30,2,FALSE)</f>
        <v>73</v>
      </c>
      <c r="Y275" s="30">
        <f>VLOOKUP(O275,[1]PlayerC!$C$3:$D$133,2,FALSE)</f>
        <v>61</v>
      </c>
      <c r="Z275" s="30">
        <f>VLOOKUP(R275,[2]PCharts!$R$3:$S$2003,2,FALSE)</f>
        <v>0</v>
      </c>
      <c r="AA275" s="30">
        <f>VLOOKUP(A275,PCharts!$T$3:$U$25,2,FALSE)</f>
        <v>1.05</v>
      </c>
      <c r="AB275" s="30">
        <f>ROUND((PFormulas!$F$2*AF275)+(PFormulas!$F$3*(120-AD275)),0)</f>
        <v>54</v>
      </c>
      <c r="AC275" s="30">
        <f>ROUND((PFormulas!$F$7*AF275)+(PFormulas!$F$9*AB275)+(PFormulas!$F$8*AD275),0)</f>
        <v>48</v>
      </c>
      <c r="AD275" s="30">
        <f>VLOOKUP(V275,PCharts!$I$3:$J$651,2,FALSE)</f>
        <v>75</v>
      </c>
      <c r="AE275" s="30">
        <f>ROUND((PFormulas!$B$29*AK275)+(PFormulas!$B$30*AI275)+(PFormulas!$B$31*AL275)+(PFormulas!$B$32*AF275)+PFormulas!$B$33,0)</f>
        <v>73</v>
      </c>
      <c r="AF275" s="30">
        <f t="shared" si="34"/>
        <v>67</v>
      </c>
      <c r="AG275" s="30">
        <f>ROUND((AK275*PFormulas!$F$40)+(AL275*PFormulas!$F$41)+(AH275*PFormulas!$F$42),0)</f>
        <v>58</v>
      </c>
      <c r="AH275" s="30">
        <f>VLOOKUP(D275,PCharts!$G$3:$H$83,2,FALSE)</f>
        <v>74</v>
      </c>
      <c r="AI275" s="30">
        <f>ROUND((AK275*PFormulas!$F$18)+(AL275*PFormulas!$F$17),0)</f>
        <v>46</v>
      </c>
      <c r="AJ275" s="30">
        <f>IF(C275&gt;7,25,IF(C275=1,IF(ROUND((PFormulas!$F$35*AK275)+(PFormulas!$F$36*AF275),0)&lt;50,50,ROUND((PFormulas!$F$35*AK275)+(PFormulas!$F$36*AF275),0)),ROUND((PFormulas!$F$35*AK275)+(PFormulas!$F$36*AF275),0)))</f>
        <v>50</v>
      </c>
      <c r="AK275" s="30">
        <f>ROUND(IF(C275&gt;7,ROUND(VLOOKUP(U275,PCharts!$K$3:$L$153,2,FALSE)*AA275,0)*PFormulas!$B$8,ROUND(VLOOKUP(U275,PCharts!$K$3:$L$153,2,FALSE)*AA275,0)),0)</f>
        <v>37</v>
      </c>
      <c r="AL275" s="30">
        <f>ROUND(IF(C275&gt;7,ROUND(VLOOKUP(T275,PCharts!$M$3:$N$133,2,FALSE)*AA275,0)*PFormulas!$B$9,ROUND(VLOOKUP(T275,PCharts!$M$3:$N$133,2,FALSE)*AA275,0)),0)</f>
        <v>46</v>
      </c>
      <c r="AM275" s="30">
        <f>ROUND(IF(C275&gt;7,ROUND((PFormulas!$F$30*Z275)+(PFormulas!$F$31*AB275)+(PFormulas!$F$32*AI275),0)*PFormulas!$B$13,ROUND((PFormulas!$F$30*Z275)+(PFormulas!$F$31*AB275)+(PFormulas!$F$32*AI275),0)+PFormulas!$B$14),0)</f>
        <v>47</v>
      </c>
      <c r="AN275" s="30">
        <f>ROUND((PFormulas!$F$46*AL275),0)</f>
        <v>48</v>
      </c>
      <c r="AO275" s="30">
        <f>VLOOKUP(2016-L275,PCharts!$O$3:$P$32,2,FALSE)</f>
        <v>58</v>
      </c>
      <c r="AP275" s="30">
        <f t="shared" si="35"/>
        <v>58</v>
      </c>
      <c r="AQ275" s="30">
        <f t="shared" si="36"/>
        <v>48</v>
      </c>
    </row>
    <row r="276" spans="1:43" x14ac:dyDescent="0.25">
      <c r="A276" s="13" t="s">
        <v>74</v>
      </c>
      <c r="B276" s="13" t="s">
        <v>680</v>
      </c>
      <c r="C276" s="13">
        <v>5</v>
      </c>
      <c r="D276" s="13">
        <v>42</v>
      </c>
      <c r="E276" s="13">
        <v>9</v>
      </c>
      <c r="F276" s="13">
        <v>4</v>
      </c>
      <c r="G276" s="13">
        <v>13</v>
      </c>
      <c r="H276" s="13">
        <v>22</v>
      </c>
      <c r="I276" s="13">
        <v>-6</v>
      </c>
      <c r="J276" s="13">
        <v>12</v>
      </c>
      <c r="K276" s="13">
        <v>1</v>
      </c>
      <c r="L276" s="13">
        <v>1995</v>
      </c>
      <c r="M276" s="13"/>
      <c r="N276" s="13">
        <v>74</v>
      </c>
      <c r="O276" s="13">
        <v>192</v>
      </c>
      <c r="P276" s="13" t="s">
        <v>76</v>
      </c>
      <c r="Q276" s="13" t="s">
        <v>80</v>
      </c>
      <c r="R276" s="13">
        <v>0</v>
      </c>
      <c r="S276" s="13">
        <v>0</v>
      </c>
      <c r="T276" s="30">
        <f t="shared" si="30"/>
        <v>0.21</v>
      </c>
      <c r="U276" s="30">
        <f t="shared" si="31"/>
        <v>0.1</v>
      </c>
      <c r="V276" s="30">
        <f t="shared" si="32"/>
        <v>0.52</v>
      </c>
      <c r="W276" s="30">
        <f t="shared" si="33"/>
        <v>0.21</v>
      </c>
      <c r="X276" s="30">
        <f>VLOOKUP(N276,[1]PlayerC!$A$3:$B$30,2,FALSE)</f>
        <v>77</v>
      </c>
      <c r="Y276" s="30">
        <f>VLOOKUP(O276,[1]PlayerC!$C$3:$D$133,2,FALSE)</f>
        <v>64</v>
      </c>
      <c r="Z276" s="30">
        <f>VLOOKUP(R276,[2]PCharts!$R$3:$S$2003,2,FALSE)</f>
        <v>0</v>
      </c>
      <c r="AA276" s="30">
        <f>VLOOKUP(A276,PCharts!$T$3:$U$25,2,FALSE)</f>
        <v>0.95</v>
      </c>
      <c r="AB276" s="30">
        <f>ROUND((PFormulas!$F$2*AF276)+(PFormulas!$F$3*(120-AD276)),0)</f>
        <v>53</v>
      </c>
      <c r="AC276" s="30">
        <f>ROUND((PFormulas!$F$7*AF276)+(PFormulas!$F$9*AB276)+(PFormulas!$F$8*AD276),0)</f>
        <v>49</v>
      </c>
      <c r="AD276" s="30">
        <f>VLOOKUP(V276,PCharts!$I$3:$J$651,2,FALSE)</f>
        <v>84</v>
      </c>
      <c r="AE276" s="30">
        <f>ROUND((PFormulas!$B$29*AK276)+(PFormulas!$B$30*AI276)+(PFormulas!$B$31*AL276)+(PFormulas!$B$32*AF276)+PFormulas!$B$33,0)</f>
        <v>74</v>
      </c>
      <c r="AF276" s="30">
        <f t="shared" si="34"/>
        <v>71</v>
      </c>
      <c r="AG276" s="30">
        <f>ROUND((AK276*PFormulas!$F$40)+(AL276*PFormulas!$F$41)+(AH276*PFormulas!$F$42),0)</f>
        <v>65</v>
      </c>
      <c r="AH276" s="30">
        <f>VLOOKUP(D276,PCharts!$G$3:$H$83,2,FALSE)</f>
        <v>82</v>
      </c>
      <c r="AI276" s="30">
        <f>ROUND((AK276*PFormulas!$F$18)+(AL276*PFormulas!$F$17),0)</f>
        <v>52</v>
      </c>
      <c r="AJ276" s="30">
        <f>IF(C276&gt;7,25,IF(C276=1,IF(ROUND((PFormulas!$F$35*AK276)+(PFormulas!$F$36*AF276),0)&lt;50,50,ROUND((PFormulas!$F$35*AK276)+(PFormulas!$F$36*AF276),0)),ROUND((PFormulas!$F$35*AK276)+(PFormulas!$F$36*AF276),0)))</f>
        <v>54</v>
      </c>
      <c r="AK276" s="30">
        <f>ROUND(IF(C276&gt;7,ROUND(VLOOKUP(U276,PCharts!$K$3:$L$153,2,FALSE)*AA276,0)*PFormulas!$B$8,ROUND(VLOOKUP(U276,PCharts!$K$3:$L$153,2,FALSE)*AA276,0)),0)</f>
        <v>48</v>
      </c>
      <c r="AL276" s="30">
        <f>ROUND(IF(C276&gt;7,ROUND(VLOOKUP(T276,PCharts!$M$3:$N$133,2,FALSE)*AA276,0)*PFormulas!$B$9,ROUND(VLOOKUP(T276,PCharts!$M$3:$N$133,2,FALSE)*AA276,0)),0)</f>
        <v>46</v>
      </c>
      <c r="AM276" s="30">
        <f>ROUND(IF(C276&gt;7,ROUND((PFormulas!$F$30*Z276)+(PFormulas!$F$31*AB276)+(PFormulas!$F$32*AI276),0)*PFormulas!$B$13,ROUND((PFormulas!$F$30*Z276)+(PFormulas!$F$31*AB276)+(PFormulas!$F$32*AI276),0)+PFormulas!$B$14),0)</f>
        <v>48</v>
      </c>
      <c r="AN276" s="30">
        <f>ROUND((PFormulas!$F$46*AL276),0)</f>
        <v>48</v>
      </c>
      <c r="AO276" s="30">
        <f>VLOOKUP(2016-L276,PCharts!$O$3:$P$32,2,FALSE)</f>
        <v>54</v>
      </c>
      <c r="AP276" s="30">
        <f t="shared" si="35"/>
        <v>54</v>
      </c>
      <c r="AQ276" s="30">
        <f t="shared" si="36"/>
        <v>52</v>
      </c>
    </row>
    <row r="277" spans="1:43" x14ac:dyDescent="0.25">
      <c r="A277" s="13" t="s">
        <v>95</v>
      </c>
      <c r="B277" s="13" t="s">
        <v>681</v>
      </c>
      <c r="C277" s="13">
        <v>8</v>
      </c>
      <c r="D277" s="13">
        <v>46</v>
      </c>
      <c r="E277" s="13">
        <v>4</v>
      </c>
      <c r="F277" s="13">
        <v>11</v>
      </c>
      <c r="G277" s="13">
        <v>15</v>
      </c>
      <c r="H277" s="13">
        <v>4</v>
      </c>
      <c r="I277" s="13">
        <v>-6</v>
      </c>
      <c r="J277" s="13">
        <v>27</v>
      </c>
      <c r="K277" s="13">
        <v>10</v>
      </c>
      <c r="L277" s="13">
        <v>1993</v>
      </c>
      <c r="M277" s="13"/>
      <c r="N277" s="13">
        <v>71</v>
      </c>
      <c r="O277" s="13">
        <v>190</v>
      </c>
      <c r="P277" s="13" t="s">
        <v>97</v>
      </c>
      <c r="Q277" s="13" t="s">
        <v>80</v>
      </c>
      <c r="R277" s="13">
        <v>0</v>
      </c>
      <c r="S277" s="13">
        <v>0</v>
      </c>
      <c r="T277" s="30">
        <f t="shared" si="30"/>
        <v>0.09</v>
      </c>
      <c r="U277" s="30">
        <f t="shared" si="31"/>
        <v>0.24</v>
      </c>
      <c r="V277" s="30">
        <f t="shared" si="32"/>
        <v>0.09</v>
      </c>
      <c r="W277" s="30">
        <f t="shared" si="33"/>
        <v>0.09</v>
      </c>
      <c r="X277" s="30">
        <f>VLOOKUP(N277,[1]PlayerC!$A$3:$B$30,2,FALSE)</f>
        <v>71</v>
      </c>
      <c r="Y277" s="30">
        <f>VLOOKUP(O277,[1]PlayerC!$C$3:$D$133,2,FALSE)</f>
        <v>64</v>
      </c>
      <c r="Z277" s="30">
        <f>VLOOKUP(R277,[2]PCharts!$R$3:$S$2003,2,FALSE)</f>
        <v>0</v>
      </c>
      <c r="AA277" s="30">
        <f>VLOOKUP(A277,PCharts!$T$3:$U$25,2,FALSE)</f>
        <v>1.06</v>
      </c>
      <c r="AB277" s="30">
        <f>ROUND((PFormulas!$F$2*AF277)+(PFormulas!$F$3*(120-AD277)),0)</f>
        <v>48</v>
      </c>
      <c r="AC277" s="30">
        <f>ROUND((PFormulas!$F$7*AF277)+(PFormulas!$F$9*AB277)+(PFormulas!$F$8*AD277),0)</f>
        <v>43</v>
      </c>
      <c r="AD277" s="30">
        <f>VLOOKUP(V277,PCharts!$I$3:$J$651,2,FALSE)</f>
        <v>96</v>
      </c>
      <c r="AE277" s="30">
        <f>ROUND((PFormulas!$B$29*AK277)+(PFormulas!$B$30*AI277)+(PFormulas!$B$31*AL277)+(PFormulas!$B$32*AF277)+PFormulas!$B$33,0)</f>
        <v>76</v>
      </c>
      <c r="AF277" s="30">
        <f t="shared" si="34"/>
        <v>68</v>
      </c>
      <c r="AG277" s="30">
        <f>ROUND((AK277*PFormulas!$F$40)+(AL277*PFormulas!$F$41)+(AH277*PFormulas!$F$42),0)</f>
        <v>68</v>
      </c>
      <c r="AH277" s="30">
        <f>VLOOKUP(D277,PCharts!$G$3:$H$83,2,FALSE)</f>
        <v>86</v>
      </c>
      <c r="AI277" s="30">
        <f>ROUND((AK277*PFormulas!$F$18)+(AL277*PFormulas!$F$17),0)</f>
        <v>55</v>
      </c>
      <c r="AJ277" s="30">
        <f>IF(C277&gt;7,25,IF(C277=1,IF(ROUND((PFormulas!$F$35*AK277)+(PFormulas!$F$36*AF277),0)&lt;50,50,ROUND((PFormulas!$F$35*AK277)+(PFormulas!$F$36*AF277),0)),ROUND((PFormulas!$F$35*AK277)+(PFormulas!$F$36*AF277),0)))</f>
        <v>25</v>
      </c>
      <c r="AK277" s="30">
        <f>ROUND(IF(C277&gt;7,ROUND(VLOOKUP(U277,PCharts!$K$3:$L$153,2,FALSE)*AA277,0)*PFormulas!$B$8,ROUND(VLOOKUP(U277,PCharts!$K$3:$L$153,2,FALSE)*AA277,0)),0)</f>
        <v>55</v>
      </c>
      <c r="AL277" s="49">
        <f>ROUND(IF(C277&gt;7,ROUND(VLOOKUP(T277,PCharts!$M$3:$N$133,2,FALSE)*AA277,0)*PFormulas!$B$9,ROUND(VLOOKUP(T277,PCharts!$M$3:$N$133,2,FALSE)*AA277,0)),0)</f>
        <v>45</v>
      </c>
      <c r="AM277" s="30">
        <f>ROUND(IF(C277&gt;7,ROUND((PFormulas!$F$30*Z277)+(PFormulas!$F$31*AB277)+(PFormulas!$F$32*AI277),0)*PFormulas!$B$13,ROUND((PFormulas!$F$30*Z277)+(PFormulas!$F$31*AB277)+(PFormulas!$F$32*AI277),0)+PFormulas!$B$14),0)</f>
        <v>55</v>
      </c>
      <c r="AN277" s="30">
        <f>ROUND((PFormulas!$F$46*AL277),0)</f>
        <v>47</v>
      </c>
      <c r="AO277" s="30">
        <f>VLOOKUP(2016-L277,PCharts!$O$3:$P$32,2,FALSE)</f>
        <v>60</v>
      </c>
      <c r="AP277" s="30">
        <f t="shared" si="35"/>
        <v>60</v>
      </c>
      <c r="AQ277" s="30">
        <f t="shared" si="36"/>
        <v>55</v>
      </c>
    </row>
    <row r="278" spans="1:43" x14ac:dyDescent="0.25">
      <c r="A278" s="13" t="s">
        <v>95</v>
      </c>
      <c r="B278" s="13" t="s">
        <v>682</v>
      </c>
      <c r="C278" s="13">
        <v>8</v>
      </c>
      <c r="D278" s="13">
        <v>46</v>
      </c>
      <c r="E278" s="13">
        <v>4</v>
      </c>
      <c r="F278" s="13">
        <v>3</v>
      </c>
      <c r="G278" s="13">
        <v>7</v>
      </c>
      <c r="H278" s="13">
        <v>4</v>
      </c>
      <c r="I278" s="13">
        <v>11</v>
      </c>
      <c r="J278" s="13">
        <v>29</v>
      </c>
      <c r="K278" s="13">
        <v>9</v>
      </c>
      <c r="L278" s="13">
        <v>1994</v>
      </c>
      <c r="M278" s="13"/>
      <c r="N278" s="13">
        <v>73</v>
      </c>
      <c r="O278" s="13">
        <v>192</v>
      </c>
      <c r="P278" s="13" t="s">
        <v>97</v>
      </c>
      <c r="Q278" s="13" t="s">
        <v>80</v>
      </c>
      <c r="R278" s="13">
        <v>0</v>
      </c>
      <c r="S278" s="13">
        <v>0</v>
      </c>
      <c r="T278" s="30">
        <f t="shared" si="30"/>
        <v>0.09</v>
      </c>
      <c r="U278" s="30">
        <f t="shared" si="31"/>
        <v>7.0000000000000007E-2</v>
      </c>
      <c r="V278" s="30">
        <f t="shared" si="32"/>
        <v>0.09</v>
      </c>
      <c r="W278" s="30">
        <f t="shared" si="33"/>
        <v>0.09</v>
      </c>
      <c r="X278" s="30">
        <f>VLOOKUP(N278,[1]PlayerC!$A$3:$B$30,2,FALSE)</f>
        <v>75</v>
      </c>
      <c r="Y278" s="30">
        <f>VLOOKUP(O278,[1]PlayerC!$C$3:$D$133,2,FALSE)</f>
        <v>64</v>
      </c>
      <c r="Z278" s="30">
        <f>VLOOKUP(R278,[2]PCharts!$R$3:$S$2003,2,FALSE)</f>
        <v>0</v>
      </c>
      <c r="AA278" s="30">
        <f>VLOOKUP(A278,PCharts!$T$3:$U$25,2,FALSE)</f>
        <v>1.06</v>
      </c>
      <c r="AB278" s="30">
        <f>ROUND((PFormulas!$F$2*AF278)+(PFormulas!$F$3*(120-AD278)),0)</f>
        <v>49</v>
      </c>
      <c r="AC278" s="30">
        <f>ROUND((PFormulas!$F$7*AF278)+(PFormulas!$F$9*AB278)+(PFormulas!$F$8*AD278),0)</f>
        <v>45</v>
      </c>
      <c r="AD278" s="30">
        <f>VLOOKUP(V278,PCharts!$I$3:$J$651,2,FALSE)</f>
        <v>96</v>
      </c>
      <c r="AE278" s="30">
        <f>ROUND((PFormulas!$B$29*AK278)+(PFormulas!$B$30*AI278)+(PFormulas!$B$31*AL278)+(PFormulas!$B$32*AF278)+PFormulas!$B$33,0)</f>
        <v>72</v>
      </c>
      <c r="AF278" s="30">
        <f t="shared" si="34"/>
        <v>70</v>
      </c>
      <c r="AG278" s="30">
        <f>ROUND((AK278*PFormulas!$F$40)+(AL278*PFormulas!$F$41)+(AH278*PFormulas!$F$42),0)</f>
        <v>63</v>
      </c>
      <c r="AH278" s="30">
        <f>VLOOKUP(D278,PCharts!$G$3:$H$83,2,FALSE)</f>
        <v>86</v>
      </c>
      <c r="AI278" s="30">
        <f>ROUND((AK278*PFormulas!$F$18)+(AL278*PFormulas!$F$17),0)</f>
        <v>44</v>
      </c>
      <c r="AJ278" s="30">
        <f>IF(C278&gt;7,25,IF(C278=1,IF(ROUND((PFormulas!$F$35*AK278)+(PFormulas!$F$36*AF278),0)&lt;50,50,ROUND((PFormulas!$F$35*AK278)+(PFormulas!$F$36*AF278),0)),ROUND((PFormulas!$F$35*AK278)+(PFormulas!$F$36*AF278),0)))</f>
        <v>25</v>
      </c>
      <c r="AK278" s="30">
        <f>ROUND(IF(C278&gt;7,ROUND(VLOOKUP(U278,PCharts!$K$3:$L$153,2,FALSE)*AA278,0)*PFormulas!$B$8,ROUND(VLOOKUP(U278,PCharts!$K$3:$L$153,2,FALSE)*AA278,0)),0)</f>
        <v>35</v>
      </c>
      <c r="AL278" s="49">
        <f>ROUND(IF(C278&gt;7,ROUND(VLOOKUP(T278,PCharts!$M$3:$N$133,2,FALSE)*AA278,0)*PFormulas!$B$9,ROUND(VLOOKUP(T278,PCharts!$M$3:$N$133,2,FALSE)*AA278,0)),0)</f>
        <v>45</v>
      </c>
      <c r="AM278" s="30">
        <f>ROUND(IF(C278&gt;7,ROUND((PFormulas!$F$30*Z278)+(PFormulas!$F$31*AB278)+(PFormulas!$F$32*AI278),0)*PFormulas!$B$13,ROUND((PFormulas!$F$30*Z278)+(PFormulas!$F$31*AB278)+(PFormulas!$F$32*AI278),0)+PFormulas!$B$14),0)</f>
        <v>52</v>
      </c>
      <c r="AN278" s="30">
        <f>ROUND((PFormulas!$F$46*AL278),0)</f>
        <v>47</v>
      </c>
      <c r="AO278" s="30">
        <f>VLOOKUP(2016-L278,PCharts!$O$3:$P$32,2,FALSE)</f>
        <v>58</v>
      </c>
      <c r="AP278" s="30">
        <f t="shared" si="35"/>
        <v>58</v>
      </c>
      <c r="AQ278" s="30">
        <f t="shared" si="36"/>
        <v>48</v>
      </c>
    </row>
    <row r="279" spans="1:43" x14ac:dyDescent="0.25">
      <c r="A279" s="13" t="s">
        <v>43</v>
      </c>
      <c r="B279" s="13" t="s">
        <v>683</v>
      </c>
      <c r="C279" s="13">
        <v>6</v>
      </c>
      <c r="D279" s="13">
        <v>47</v>
      </c>
      <c r="E279" s="13">
        <v>4</v>
      </c>
      <c r="F279" s="13">
        <v>1</v>
      </c>
      <c r="G279" s="13">
        <v>5</v>
      </c>
      <c r="H279" s="13">
        <v>6</v>
      </c>
      <c r="I279" s="13">
        <v>-11</v>
      </c>
      <c r="J279" s="13">
        <v>7</v>
      </c>
      <c r="K279" s="13">
        <v>6</v>
      </c>
      <c r="L279" s="13">
        <v>1997</v>
      </c>
      <c r="M279" s="13"/>
      <c r="N279" s="13">
        <v>75</v>
      </c>
      <c r="O279" s="13">
        <v>201</v>
      </c>
      <c r="P279" s="13" t="s">
        <v>45</v>
      </c>
      <c r="Q279" s="13" t="s">
        <v>684</v>
      </c>
      <c r="R279" s="13">
        <v>0</v>
      </c>
      <c r="S279" s="13">
        <v>0</v>
      </c>
      <c r="T279" s="30">
        <f t="shared" si="30"/>
        <v>0.09</v>
      </c>
      <c r="U279" s="30">
        <f t="shared" si="31"/>
        <v>0.02</v>
      </c>
      <c r="V279" s="30">
        <f t="shared" si="32"/>
        <v>0.13</v>
      </c>
      <c r="W279" s="30">
        <f t="shared" si="33"/>
        <v>0.09</v>
      </c>
      <c r="X279" s="30">
        <f>VLOOKUP(N279,[1]PlayerC!$A$3:$B$30,2,FALSE)</f>
        <v>79</v>
      </c>
      <c r="Y279" s="30">
        <f>VLOOKUP(O279,[1]PlayerC!$C$3:$D$133,2,FALSE)</f>
        <v>70</v>
      </c>
      <c r="Z279" s="30">
        <f>VLOOKUP(R279,[2]PCharts!$R$3:$S$2003,2,FALSE)</f>
        <v>0</v>
      </c>
      <c r="AA279" s="30">
        <f>VLOOKUP(A279,PCharts!$T$3:$U$25,2,FALSE)</f>
        <v>1.05</v>
      </c>
      <c r="AB279" s="30">
        <f>ROUND((PFormulas!$F$2*AF279)+(PFormulas!$F$3*(120-AD279)),0)</f>
        <v>53</v>
      </c>
      <c r="AC279" s="30">
        <f>ROUND((PFormulas!$F$7*AF279)+(PFormulas!$F$9*AB279)+(PFormulas!$F$8*AD279),0)</f>
        <v>49</v>
      </c>
      <c r="AD279" s="30">
        <f>VLOOKUP(V279,PCharts!$I$3:$J$651,2,FALSE)</f>
        <v>95</v>
      </c>
      <c r="AE279" s="30">
        <f>ROUND((PFormulas!$B$29*AK279)+(PFormulas!$B$30*AI279)+(PFormulas!$B$31*AL279)+(PFormulas!$B$32*AF279)+PFormulas!$B$33,0)</f>
        <v>71</v>
      </c>
      <c r="AF279" s="30">
        <f t="shared" si="34"/>
        <v>75</v>
      </c>
      <c r="AG279" s="30">
        <f>ROUND((AK279*PFormulas!$F$40)+(AL279*PFormulas!$F$41)+(AH279*PFormulas!$F$42),0)</f>
        <v>64</v>
      </c>
      <c r="AH279" s="30">
        <f>VLOOKUP(D279,PCharts!$G$3:$H$83,2,FALSE)</f>
        <v>87</v>
      </c>
      <c r="AI279" s="30">
        <f>ROUND((AK279*PFormulas!$F$18)+(AL279*PFormulas!$F$17),0)</f>
        <v>46</v>
      </c>
      <c r="AJ279" s="30">
        <f>IF(C279&gt;7,25,IF(C279=1,IF(ROUND((PFormulas!$F$35*AK279)+(PFormulas!$F$36*AF279),0)&lt;50,50,ROUND((PFormulas!$F$35*AK279)+(PFormulas!$F$36*AF279),0)),ROUND((PFormulas!$F$35*AK279)+(PFormulas!$F$36*AF279),0)))</f>
        <v>47</v>
      </c>
      <c r="AK279" s="30">
        <f>ROUND(IF(C279&gt;7,ROUND(VLOOKUP(U279,PCharts!$K$3:$L$153,2,FALSE)*AA279,0)*PFormulas!$B$8,ROUND(VLOOKUP(U279,PCharts!$K$3:$L$153,2,FALSE)*AA279,0)),0)</f>
        <v>37</v>
      </c>
      <c r="AL279" s="30">
        <f>ROUND(IF(C279&gt;7,ROUND(VLOOKUP(T279,PCharts!$M$3:$N$133,2,FALSE)*AA279,0)*PFormulas!$B$9,ROUND(VLOOKUP(T279,PCharts!$M$3:$N$133,2,FALSE)*AA279,0)),0)</f>
        <v>46</v>
      </c>
      <c r="AM279" s="30">
        <f>ROUND(IF(C279&gt;7,ROUND((PFormulas!$F$30*Z279)+(PFormulas!$F$31*AB279)+(PFormulas!$F$32*AI279),0)*PFormulas!$B$13,ROUND((PFormulas!$F$30*Z279)+(PFormulas!$F$31*AB279)+(PFormulas!$F$32*AI279),0)+PFormulas!$B$14),0)</f>
        <v>47</v>
      </c>
      <c r="AN279" s="30">
        <f>ROUND((PFormulas!$F$46*AL279),0)</f>
        <v>48</v>
      </c>
      <c r="AO279" s="30">
        <f>VLOOKUP(2016-L279,PCharts!$O$3:$P$32,2,FALSE)</f>
        <v>46</v>
      </c>
      <c r="AP279" s="30">
        <f t="shared" si="35"/>
        <v>46</v>
      </c>
      <c r="AQ279" s="30">
        <f t="shared" si="36"/>
        <v>48</v>
      </c>
    </row>
    <row r="280" spans="1:43" x14ac:dyDescent="0.25">
      <c r="A280" s="13" t="s">
        <v>685</v>
      </c>
      <c r="B280" s="13" t="s">
        <v>686</v>
      </c>
      <c r="C280" s="13">
        <v>1</v>
      </c>
      <c r="D280" s="13">
        <v>52</v>
      </c>
      <c r="E280" s="13">
        <v>17</v>
      </c>
      <c r="F280" s="13">
        <v>13</v>
      </c>
      <c r="G280" s="13">
        <v>30</v>
      </c>
      <c r="H280" s="13">
        <v>26</v>
      </c>
      <c r="I280" s="13">
        <v>4</v>
      </c>
      <c r="J280" s="13">
        <v>18</v>
      </c>
      <c r="K280" s="13">
        <v>6</v>
      </c>
      <c r="L280" s="13">
        <v>1993</v>
      </c>
      <c r="M280" s="13"/>
      <c r="N280" s="13">
        <v>73</v>
      </c>
      <c r="O280" s="13">
        <v>185</v>
      </c>
      <c r="P280" s="13" t="s">
        <v>76</v>
      </c>
      <c r="Q280" s="13" t="s">
        <v>687</v>
      </c>
      <c r="R280" s="13">
        <v>0</v>
      </c>
      <c r="S280" s="13">
        <v>0</v>
      </c>
      <c r="T280" s="30">
        <f t="shared" si="30"/>
        <v>0.33</v>
      </c>
      <c r="U280" s="30">
        <f t="shared" si="31"/>
        <v>0.25</v>
      </c>
      <c r="V280" s="30">
        <f t="shared" si="32"/>
        <v>0.5</v>
      </c>
      <c r="W280" s="30">
        <f t="shared" si="33"/>
        <v>0.33</v>
      </c>
      <c r="X280" s="30">
        <f>VLOOKUP(N280,[1]PlayerC!$A$3:$B$30,2,FALSE)</f>
        <v>75</v>
      </c>
      <c r="Y280" s="30">
        <f>VLOOKUP(O280,[1]PlayerC!$C$3:$D$133,2,FALSE)</f>
        <v>61</v>
      </c>
      <c r="Z280" s="30">
        <f>VLOOKUP(R280,[2]PCharts!$R$3:$S$2003,2,FALSE)</f>
        <v>0</v>
      </c>
      <c r="AA280" s="30">
        <f>VLOOKUP(A280,PCharts!$T$3:$U$25,2,FALSE)</f>
        <v>0.9</v>
      </c>
      <c r="AB280" s="30">
        <f>ROUND((PFormulas!$F$2*AF280)+(PFormulas!$F$3*(120-AD280)),0)</f>
        <v>51</v>
      </c>
      <c r="AC280" s="30">
        <f>ROUND((PFormulas!$F$7*AF280)+(PFormulas!$F$9*AB280)+(PFormulas!$F$8*AD280),0)</f>
        <v>46</v>
      </c>
      <c r="AD280" s="30">
        <f>VLOOKUP(V280,PCharts!$I$3:$J$651,2,FALSE)</f>
        <v>85</v>
      </c>
      <c r="AE280" s="30">
        <f>ROUND((PFormulas!$B$29*AK280)+(PFormulas!$B$30*AI280)+(PFormulas!$B$31*AL280)+(PFormulas!$B$32*AF280)+PFormulas!$B$33,0)</f>
        <v>76</v>
      </c>
      <c r="AF280" s="30">
        <f t="shared" si="34"/>
        <v>68</v>
      </c>
      <c r="AG280" s="30">
        <f>ROUND((AK280*PFormulas!$F$40)+(AL280*PFormulas!$F$41)+(AH280*PFormulas!$F$42),0)</f>
        <v>71</v>
      </c>
      <c r="AH280" s="30">
        <f>VLOOKUP(D280,PCharts!$G$3:$H$83,2,FALSE)</f>
        <v>92</v>
      </c>
      <c r="AI280" s="30">
        <f>ROUND((AK280*PFormulas!$F$18)+(AL280*PFormulas!$F$17),0)</f>
        <v>55</v>
      </c>
      <c r="AJ280" s="30">
        <f>IF(C280&gt;7,25,IF(C280=1,IF(ROUND((PFormulas!$F$35*AK280)+(PFormulas!$F$36*AF280),0)&lt;50,50,ROUND((PFormulas!$F$35*AK280)+(PFormulas!$F$36*AF280),0)),ROUND((PFormulas!$F$35*AK280)+(PFormulas!$F$36*AF280),0)))</f>
        <v>55</v>
      </c>
      <c r="AK280" s="30">
        <f>ROUND(IF(C280&gt;7,ROUND(VLOOKUP(U280,PCharts!$K$3:$L$153,2,FALSE)*AA280,0)*PFormulas!$B$8,ROUND(VLOOKUP(U280,PCharts!$K$3:$L$153,2,FALSE)*AA280,0)),0)</f>
        <v>50</v>
      </c>
      <c r="AL280" s="30">
        <f>ROUND(IF(C280&gt;7,ROUND(VLOOKUP(T280,PCharts!$M$3:$N$133,2,FALSE)*AA280,0)*PFormulas!$B$9,ROUND(VLOOKUP(T280,PCharts!$M$3:$N$133,2,FALSE)*AA280,0)),0)</f>
        <v>50</v>
      </c>
      <c r="AM280" s="30">
        <f>ROUND(IF(C280&gt;7,ROUND((PFormulas!$F$30*Z280)+(PFormulas!$F$31*AB280)+(PFormulas!$F$32*AI280),0)*PFormulas!$B$13,ROUND((PFormulas!$F$30*Z280)+(PFormulas!$F$31*AB280)+(PFormulas!$F$32*AI280),0)+PFormulas!$B$14),0)</f>
        <v>48</v>
      </c>
      <c r="AN280" s="30">
        <f>ROUND((PFormulas!$F$46*AL280),0)</f>
        <v>53</v>
      </c>
      <c r="AO280" s="30">
        <f>VLOOKUP(2016-L280,PCharts!$O$3:$P$32,2,FALSE)</f>
        <v>60</v>
      </c>
      <c r="AP280" s="30">
        <f t="shared" si="35"/>
        <v>60</v>
      </c>
      <c r="AQ280" s="30">
        <f t="shared" si="36"/>
        <v>54</v>
      </c>
    </row>
    <row r="281" spans="1:43" x14ac:dyDescent="0.25">
      <c r="A281" s="13" t="s">
        <v>74</v>
      </c>
      <c r="B281" s="13" t="s">
        <v>688</v>
      </c>
      <c r="C281" s="13">
        <v>5</v>
      </c>
      <c r="D281" s="13">
        <v>52</v>
      </c>
      <c r="E281" s="13">
        <v>11</v>
      </c>
      <c r="F281" s="13">
        <v>5</v>
      </c>
      <c r="G281" s="13">
        <v>16</v>
      </c>
      <c r="H281" s="13">
        <v>24</v>
      </c>
      <c r="I281" s="13">
        <v>-10</v>
      </c>
      <c r="J281" s="13">
        <v>1</v>
      </c>
      <c r="K281" s="13">
        <v>7</v>
      </c>
      <c r="L281" s="13">
        <v>1993</v>
      </c>
      <c r="M281" s="13"/>
      <c r="N281" s="13">
        <v>72</v>
      </c>
      <c r="O281" s="13">
        <v>190</v>
      </c>
      <c r="P281" s="13" t="s">
        <v>247</v>
      </c>
      <c r="Q281" s="13" t="s">
        <v>689</v>
      </c>
      <c r="R281" s="13">
        <v>0</v>
      </c>
      <c r="S281" s="13">
        <v>0</v>
      </c>
      <c r="T281" s="30">
        <f t="shared" si="30"/>
        <v>0.21</v>
      </c>
      <c r="U281" s="30">
        <f t="shared" si="31"/>
        <v>0.1</v>
      </c>
      <c r="V281" s="30">
        <f t="shared" si="32"/>
        <v>0.46</v>
      </c>
      <c r="W281" s="30">
        <f t="shared" si="33"/>
        <v>0.21</v>
      </c>
      <c r="X281" s="30">
        <f>VLOOKUP(N281,[1]PlayerC!$A$3:$B$30,2,FALSE)</f>
        <v>73</v>
      </c>
      <c r="Y281" s="30">
        <f>VLOOKUP(O281,[1]PlayerC!$C$3:$D$133,2,FALSE)</f>
        <v>64</v>
      </c>
      <c r="Z281" s="30">
        <f>VLOOKUP(R281,[2]PCharts!$R$3:$S$2003,2,FALSE)</f>
        <v>0</v>
      </c>
      <c r="AA281" s="30">
        <f>VLOOKUP(A281,PCharts!$T$3:$U$25,2,FALSE)</f>
        <v>0.95</v>
      </c>
      <c r="AB281" s="30">
        <f>ROUND((PFormulas!$F$2*AF281)+(PFormulas!$F$3*(120-AD281)),0)</f>
        <v>52</v>
      </c>
      <c r="AC281" s="30">
        <f>ROUND((PFormulas!$F$7*AF281)+(PFormulas!$F$9*AB281)+(PFormulas!$F$8*AD281),0)</f>
        <v>47</v>
      </c>
      <c r="AD281" s="30">
        <f>VLOOKUP(V281,PCharts!$I$3:$J$651,2,FALSE)</f>
        <v>86</v>
      </c>
      <c r="AE281" s="30">
        <f>ROUND((PFormulas!$B$29*AK281)+(PFormulas!$B$30*AI281)+(PFormulas!$B$31*AL281)+(PFormulas!$B$32*AF281)+PFormulas!$B$33,0)</f>
        <v>74</v>
      </c>
      <c r="AF281" s="30">
        <f t="shared" si="34"/>
        <v>69</v>
      </c>
      <c r="AG281" s="30">
        <f>ROUND((AK281*PFormulas!$F$40)+(AL281*PFormulas!$F$41)+(AH281*PFormulas!$F$42),0)</f>
        <v>70</v>
      </c>
      <c r="AH281" s="30">
        <f>VLOOKUP(D281,PCharts!$G$3:$H$83,2,FALSE)</f>
        <v>92</v>
      </c>
      <c r="AI281" s="30">
        <f>ROUND((AK281*PFormulas!$F$18)+(AL281*PFormulas!$F$17),0)</f>
        <v>52</v>
      </c>
      <c r="AJ281" s="30">
        <f>IF(C281&gt;7,25,IF(C281=1,IF(ROUND((PFormulas!$F$35*AK281)+(PFormulas!$F$36*AF281),0)&lt;50,50,ROUND((PFormulas!$F$35*AK281)+(PFormulas!$F$36*AF281),0)),ROUND((PFormulas!$F$35*AK281)+(PFormulas!$F$36*AF281),0)))</f>
        <v>53</v>
      </c>
      <c r="AK281" s="30">
        <f>ROUND(IF(C281&gt;7,ROUND(VLOOKUP(U281,PCharts!$K$3:$L$153,2,FALSE)*AA281,0)*PFormulas!$B$8,ROUND(VLOOKUP(U281,PCharts!$K$3:$L$153,2,FALSE)*AA281,0)),0)</f>
        <v>48</v>
      </c>
      <c r="AL281" s="30">
        <f>ROUND(IF(C281&gt;7,ROUND(VLOOKUP(T281,PCharts!$M$3:$N$133,2,FALSE)*AA281,0)*PFormulas!$B$9,ROUND(VLOOKUP(T281,PCharts!$M$3:$N$133,2,FALSE)*AA281,0)),0)</f>
        <v>46</v>
      </c>
      <c r="AM281" s="30">
        <f>ROUND(IF(C281&gt;7,ROUND((PFormulas!$F$30*Z281)+(PFormulas!$F$31*AB281)+(PFormulas!$F$32*AI281),0)*PFormulas!$B$13,ROUND((PFormulas!$F$30*Z281)+(PFormulas!$F$31*AB281)+(PFormulas!$F$32*AI281),0)+PFormulas!$B$14),0)</f>
        <v>48</v>
      </c>
      <c r="AN281" s="30">
        <f>ROUND((PFormulas!$F$46*AL281),0)</f>
        <v>48</v>
      </c>
      <c r="AO281" s="30">
        <f>VLOOKUP(2016-L281,PCharts!$O$3:$P$32,2,FALSE)</f>
        <v>60</v>
      </c>
      <c r="AP281" s="30">
        <f t="shared" si="35"/>
        <v>60</v>
      </c>
      <c r="AQ281" s="30">
        <f t="shared" si="36"/>
        <v>52</v>
      </c>
    </row>
    <row r="282" spans="1:43" x14ac:dyDescent="0.25">
      <c r="A282" s="48" t="s">
        <v>139</v>
      </c>
      <c r="B282" s="13" t="s">
        <v>690</v>
      </c>
      <c r="C282" s="13">
        <v>2</v>
      </c>
      <c r="D282" s="13">
        <v>37</v>
      </c>
      <c r="E282" s="48">
        <f>ROUND(G282*0.33,0)</f>
        <v>12</v>
      </c>
      <c r="F282" s="48">
        <f>G282-E282</f>
        <v>23</v>
      </c>
      <c r="G282" s="13">
        <v>35</v>
      </c>
      <c r="H282" s="48">
        <v>20</v>
      </c>
      <c r="I282" s="13"/>
      <c r="J282" s="13"/>
      <c r="K282" s="13"/>
      <c r="L282" s="13">
        <v>1995</v>
      </c>
      <c r="M282" s="13">
        <v>7.5</v>
      </c>
      <c r="N282" s="13">
        <v>73</v>
      </c>
      <c r="O282" s="13">
        <v>185</v>
      </c>
      <c r="P282" s="13" t="s">
        <v>691</v>
      </c>
      <c r="Q282" s="13" t="s">
        <v>692</v>
      </c>
      <c r="R282" s="13">
        <v>0</v>
      </c>
      <c r="S282" s="13">
        <v>0</v>
      </c>
      <c r="T282" s="30">
        <f t="shared" si="30"/>
        <v>0.32</v>
      </c>
      <c r="U282" s="30">
        <f t="shared" si="31"/>
        <v>0.62</v>
      </c>
      <c r="V282" s="30">
        <f t="shared" si="32"/>
        <v>0.54</v>
      </c>
      <c r="W282" s="30">
        <f t="shared" si="33"/>
        <v>0.32</v>
      </c>
      <c r="X282" s="30">
        <f>VLOOKUP(N282,[1]PlayerC!$A$3:$B$30,2,FALSE)</f>
        <v>75</v>
      </c>
      <c r="Y282" s="30">
        <f>VLOOKUP(O282,[1]PlayerC!$C$3:$D$133,2,FALSE)</f>
        <v>61</v>
      </c>
      <c r="Z282" s="30">
        <f>VLOOKUP(R282,[2]PCharts!$R$3:$S$2003,2,FALSE)</f>
        <v>0</v>
      </c>
      <c r="AA282" s="30">
        <f>VLOOKUP(A282,PCharts!$T$3:$U$25,2,FALSE)</f>
        <v>0.87</v>
      </c>
      <c r="AB282" s="30">
        <f>ROUND((PFormulas!$F$2*AF282)+(PFormulas!$F$3*(120-AD282)),0)</f>
        <v>52</v>
      </c>
      <c r="AC282" s="30">
        <f>ROUND((PFormulas!$F$7*AF282)+(PFormulas!$F$9*AB282)+(PFormulas!$F$8*AD282),0)</f>
        <v>46</v>
      </c>
      <c r="AD282" s="30">
        <f>VLOOKUP(V282,PCharts!$I$3:$J$651,2,FALSE)</f>
        <v>84</v>
      </c>
      <c r="AE282" s="30">
        <f>ROUND((PFormulas!$B$29*AK282)+(PFormulas!$B$30*AI282)+(PFormulas!$B$31*AL282)+(PFormulas!$B$32*AF282)+PFormulas!$B$33,0)</f>
        <v>76</v>
      </c>
      <c r="AF282" s="30">
        <f t="shared" si="34"/>
        <v>68</v>
      </c>
      <c r="AG282" s="30">
        <f>ROUND((AK282*PFormulas!$F$40)+(AL282*PFormulas!$F$41)+(AH282*PFormulas!$F$42),0)</f>
        <v>64</v>
      </c>
      <c r="AH282" s="30">
        <f>VLOOKUP(D282,PCharts!$G$3:$H$83,2,FALSE)</f>
        <v>77</v>
      </c>
      <c r="AI282" s="30">
        <f>ROUND((AK282*PFormulas!$F$18)+(AL282*PFormulas!$F$17),0)</f>
        <v>57</v>
      </c>
      <c r="AJ282" s="30">
        <f>IF(C282&gt;7,25,IF(C282=1,IF(ROUND((PFormulas!$F$35*AK282)+(PFormulas!$F$36*AF282),0)&lt;50,50,ROUND((PFormulas!$F$35*AK282)+(PFormulas!$F$36*AF282),0)),ROUND((PFormulas!$F$35*AK282)+(PFormulas!$F$36*AF282),0)))</f>
        <v>58</v>
      </c>
      <c r="AK282" s="30">
        <f>ROUND(IF(C282&gt;7,ROUND(VLOOKUP(U282,PCharts!$K$3:$L$153,2,FALSE)*AA282,0)*PFormulas!$B$8,ROUND(VLOOKUP(U282,PCharts!$K$3:$L$153,2,FALSE)*AA282,0)),0)</f>
        <v>55</v>
      </c>
      <c r="AL282" s="30">
        <f>ROUND(IF(C282&gt;7,ROUND(VLOOKUP(T282,PCharts!$M$3:$N$133,2,FALSE)*AA282,0)*PFormulas!$B$9,ROUND(VLOOKUP(T282,PCharts!$M$3:$N$133,2,FALSE)*AA282,0)),0)</f>
        <v>48</v>
      </c>
      <c r="AM282" s="30">
        <f>ROUND(IF(C282&gt;7,ROUND((PFormulas!$F$30*Z282)+(PFormulas!$F$31*AB282)+(PFormulas!$F$32*AI282),0)*PFormulas!$B$13,ROUND((PFormulas!$F$30*Z282)+(PFormulas!$F$31*AB282)+(PFormulas!$F$32*AI282),0)+PFormulas!$B$14),0)</f>
        <v>49</v>
      </c>
      <c r="AN282" s="30">
        <f>ROUND((PFormulas!$F$46*AL282),0)</f>
        <v>50</v>
      </c>
      <c r="AO282" s="30">
        <f>VLOOKUP(2016-L282,PCharts!$O$3:$P$32,2,FALSE)</f>
        <v>54</v>
      </c>
      <c r="AP282" s="30">
        <f t="shared" si="35"/>
        <v>54</v>
      </c>
      <c r="AQ282" s="30">
        <f t="shared" si="36"/>
        <v>55</v>
      </c>
    </row>
    <row r="283" spans="1:43" x14ac:dyDescent="0.25">
      <c r="A283" s="48" t="s">
        <v>139</v>
      </c>
      <c r="B283" s="13" t="s">
        <v>693</v>
      </c>
      <c r="C283" s="13">
        <v>3</v>
      </c>
      <c r="D283" s="13">
        <v>41</v>
      </c>
      <c r="E283" s="48">
        <f>ROUND(G283*0.33,0)</f>
        <v>13</v>
      </c>
      <c r="F283" s="48">
        <f>G283-E283</f>
        <v>26</v>
      </c>
      <c r="G283" s="13">
        <v>39</v>
      </c>
      <c r="H283" s="48">
        <v>20</v>
      </c>
      <c r="I283" s="13"/>
      <c r="J283" s="13"/>
      <c r="K283" s="13"/>
      <c r="L283" s="13">
        <v>1994</v>
      </c>
      <c r="M283" s="13">
        <v>7.5</v>
      </c>
      <c r="N283" s="13">
        <v>75</v>
      </c>
      <c r="O283" s="13">
        <v>185</v>
      </c>
      <c r="P283" s="13" t="s">
        <v>694</v>
      </c>
      <c r="Q283" s="13" t="s">
        <v>695</v>
      </c>
      <c r="R283" s="13">
        <v>0</v>
      </c>
      <c r="S283" s="13">
        <v>0</v>
      </c>
      <c r="T283" s="30">
        <f t="shared" si="30"/>
        <v>0.32</v>
      </c>
      <c r="U283" s="30">
        <f t="shared" si="31"/>
        <v>0.63</v>
      </c>
      <c r="V283" s="30">
        <f t="shared" si="32"/>
        <v>0.49</v>
      </c>
      <c r="W283" s="30">
        <f t="shared" si="33"/>
        <v>0.32</v>
      </c>
      <c r="X283" s="30">
        <f>VLOOKUP(N283,[1]PlayerC!$A$3:$B$30,2,FALSE)</f>
        <v>79</v>
      </c>
      <c r="Y283" s="30">
        <f>VLOOKUP(O283,[1]PlayerC!$C$3:$D$133,2,FALSE)</f>
        <v>61</v>
      </c>
      <c r="Z283" s="30">
        <f>VLOOKUP(R283,[2]PCharts!$R$3:$S$2003,2,FALSE)</f>
        <v>0</v>
      </c>
      <c r="AA283" s="30">
        <f>VLOOKUP(A283,PCharts!$T$3:$U$25,2,FALSE)</f>
        <v>0.87</v>
      </c>
      <c r="AB283" s="30">
        <f>ROUND((PFormulas!$F$2*AF283)+(PFormulas!$F$3*(120-AD283)),0)</f>
        <v>53</v>
      </c>
      <c r="AC283" s="30">
        <f>ROUND((PFormulas!$F$7*AF283)+(PFormulas!$F$9*AB283)+(PFormulas!$F$8*AD283),0)</f>
        <v>48</v>
      </c>
      <c r="AD283" s="30">
        <f>VLOOKUP(V283,PCharts!$I$3:$J$651,2,FALSE)</f>
        <v>85</v>
      </c>
      <c r="AE283" s="30">
        <f>ROUND((PFormulas!$B$29*AK283)+(PFormulas!$B$30*AI283)+(PFormulas!$B$31*AL283)+(PFormulas!$B$32*AF283)+PFormulas!$B$33,0)</f>
        <v>76</v>
      </c>
      <c r="AF283" s="30">
        <f t="shared" si="34"/>
        <v>70</v>
      </c>
      <c r="AG283" s="30">
        <f>ROUND((AK283*PFormulas!$F$40)+(AL283*PFormulas!$F$41)+(AH283*PFormulas!$F$42),0)</f>
        <v>66</v>
      </c>
      <c r="AH283" s="30">
        <f>VLOOKUP(D283,PCharts!$G$3:$H$83,2,FALSE)</f>
        <v>81</v>
      </c>
      <c r="AI283" s="30">
        <f>ROUND((AK283*PFormulas!$F$18)+(AL283*PFormulas!$F$17),0)</f>
        <v>57</v>
      </c>
      <c r="AJ283" s="30">
        <f>IF(C283&gt;7,25,IF(C283=1,IF(ROUND((PFormulas!$F$35*AK283)+(PFormulas!$F$36*AF283),0)&lt;50,50,ROUND((PFormulas!$F$35*AK283)+(PFormulas!$F$36*AF283),0)),ROUND((PFormulas!$F$35*AK283)+(PFormulas!$F$36*AF283),0)))</f>
        <v>59</v>
      </c>
      <c r="AK283" s="30">
        <f>ROUND(IF(C283&gt;7,ROUND(VLOOKUP(U283,PCharts!$K$3:$L$153,2,FALSE)*AA283,0)*PFormulas!$B$8,ROUND(VLOOKUP(U283,PCharts!$K$3:$L$153,2,FALSE)*AA283,0)),0)</f>
        <v>55</v>
      </c>
      <c r="AL283" s="30">
        <f>ROUND(IF(C283&gt;7,ROUND(VLOOKUP(T283,PCharts!$M$3:$N$133,2,FALSE)*AA283,0)*PFormulas!$B$9,ROUND(VLOOKUP(T283,PCharts!$M$3:$N$133,2,FALSE)*AA283,0)),0)</f>
        <v>48</v>
      </c>
      <c r="AM283" s="30">
        <f>ROUND(IF(C283&gt;7,ROUND((PFormulas!$F$30*Z283)+(PFormulas!$F$31*AB283)+(PFormulas!$F$32*AI283),0)*PFormulas!$B$13,ROUND((PFormulas!$F$30*Z283)+(PFormulas!$F$31*AB283)+(PFormulas!$F$32*AI283),0)+PFormulas!$B$14),0)</f>
        <v>50</v>
      </c>
      <c r="AN283" s="30">
        <f>ROUND((PFormulas!$F$46*AL283),0)</f>
        <v>50</v>
      </c>
      <c r="AO283" s="30">
        <f>VLOOKUP(2016-L283,PCharts!$O$3:$P$32,2,FALSE)</f>
        <v>58</v>
      </c>
      <c r="AP283" s="30">
        <f t="shared" si="35"/>
        <v>58</v>
      </c>
      <c r="AQ283" s="30">
        <f t="shared" si="36"/>
        <v>55</v>
      </c>
    </row>
    <row r="284" spans="1:43" x14ac:dyDescent="0.25">
      <c r="A284" s="13" t="s">
        <v>51</v>
      </c>
      <c r="B284" s="13" t="s">
        <v>696</v>
      </c>
      <c r="C284" s="13">
        <v>7</v>
      </c>
      <c r="D284" s="13">
        <v>66</v>
      </c>
      <c r="E284" s="13">
        <v>19</v>
      </c>
      <c r="F284" s="13">
        <v>63</v>
      </c>
      <c r="G284" s="13">
        <v>82</v>
      </c>
      <c r="H284" s="13">
        <v>44</v>
      </c>
      <c r="I284" s="13"/>
      <c r="J284" s="13"/>
      <c r="K284" s="13"/>
      <c r="L284" s="13">
        <v>1996</v>
      </c>
      <c r="M284" s="13">
        <v>7.5</v>
      </c>
      <c r="N284" s="13">
        <v>72</v>
      </c>
      <c r="O284" s="13">
        <v>172</v>
      </c>
      <c r="P284" s="13" t="s">
        <v>697</v>
      </c>
      <c r="Q284" s="13" t="s">
        <v>698</v>
      </c>
      <c r="R284" s="13">
        <v>0</v>
      </c>
      <c r="S284" s="13">
        <v>0</v>
      </c>
      <c r="T284" s="30">
        <f t="shared" si="30"/>
        <v>0.28999999999999998</v>
      </c>
      <c r="U284" s="30">
        <f t="shared" si="31"/>
        <v>0.95</v>
      </c>
      <c r="V284" s="30">
        <f t="shared" si="32"/>
        <v>0.67</v>
      </c>
      <c r="W284" s="30">
        <f t="shared" si="33"/>
        <v>0.28999999999999998</v>
      </c>
      <c r="X284" s="30">
        <f>VLOOKUP(N284,[1]PlayerC!$A$3:$B$30,2,FALSE)</f>
        <v>73</v>
      </c>
      <c r="Y284" s="30">
        <f>VLOOKUP(O284,[1]PlayerC!$C$3:$D$133,2,FALSE)</f>
        <v>52</v>
      </c>
      <c r="Z284" s="30">
        <f>VLOOKUP(R284,[2]PCharts!$R$3:$S$2003,2,FALSE)</f>
        <v>0</v>
      </c>
      <c r="AA284" s="30">
        <f>VLOOKUP(A284,PCharts!$T$3:$U$25,2,FALSE)</f>
        <v>0.9</v>
      </c>
      <c r="AB284" s="30">
        <f>ROUND((PFormulas!$F$2*AF284)+(PFormulas!$F$3*(120-AD284)),0)</f>
        <v>50</v>
      </c>
      <c r="AC284" s="30">
        <f>ROUND((PFormulas!$F$7*AF284)+(PFormulas!$F$9*AB284)+(PFormulas!$F$8*AD284),0)</f>
        <v>43</v>
      </c>
      <c r="AD284" s="30">
        <f>VLOOKUP(V284,PCharts!$I$3:$J$651,2,FALSE)</f>
        <v>81</v>
      </c>
      <c r="AE284" s="30">
        <f>ROUND((PFormulas!$B$29*AK284)+(PFormulas!$B$30*AI284)+(PFormulas!$B$31*AL284)+(PFormulas!$B$32*AF284)+PFormulas!$B$33,0)</f>
        <v>80</v>
      </c>
      <c r="AF284" s="30">
        <f t="shared" si="34"/>
        <v>63</v>
      </c>
      <c r="AG284" s="30">
        <f>ROUND((AK284*PFormulas!$F$40)+(AL284*PFormulas!$F$41)+(AH284*PFormulas!$F$42),0)</f>
        <v>77</v>
      </c>
      <c r="AH284" s="30">
        <f>VLOOKUP(D284,PCharts!$G$3:$H$83,2,FALSE)</f>
        <v>95</v>
      </c>
      <c r="AI284" s="30">
        <f>ROUND((AK284*PFormulas!$F$18)+(AL284*PFormulas!$F$17),0)</f>
        <v>65</v>
      </c>
      <c r="AJ284" s="30">
        <f>IF(C284&gt;7,25,IF(C284=1,IF(ROUND((PFormulas!$F$35*AK284)+(PFormulas!$F$36*AF284),0)&lt;50,50,ROUND((PFormulas!$F$35*AK284)+(PFormulas!$F$36*AF284),0)),ROUND((PFormulas!$F$35*AK284)+(PFormulas!$F$36*AF284),0)))</f>
        <v>69</v>
      </c>
      <c r="AK284" s="30">
        <f>ROUND(IF(C284&gt;7,ROUND(VLOOKUP(U284,PCharts!$K$3:$L$153,2,FALSE)*AA284,0)*PFormulas!$B$8,ROUND(VLOOKUP(U284,PCharts!$K$3:$L$153,2,FALSE)*AA284,0)),0)</f>
        <v>71</v>
      </c>
      <c r="AL284" s="30">
        <f>ROUND(IF(C284&gt;7,ROUND(VLOOKUP(T284,PCharts!$M$3:$N$133,2,FALSE)*AA284,0)*PFormulas!$B$9,ROUND(VLOOKUP(T284,PCharts!$M$3:$N$133,2,FALSE)*AA284,0)),0)</f>
        <v>47</v>
      </c>
      <c r="AM284" s="30">
        <f>ROUND(IF(C284&gt;7,ROUND((PFormulas!$F$30*Z284)+(PFormulas!$F$31*AB284)+(PFormulas!$F$32*AI284),0)*PFormulas!$B$13,ROUND((PFormulas!$F$30*Z284)+(PFormulas!$F$31*AB284)+(PFormulas!$F$32*AI284),0)+PFormulas!$B$14),0)</f>
        <v>51</v>
      </c>
      <c r="AN284" s="30">
        <f>ROUND((PFormulas!$F$46*AL284),0)</f>
        <v>49</v>
      </c>
      <c r="AO284" s="30">
        <f>VLOOKUP(2016-L284,PCharts!$O$3:$P$32,2,FALSE)</f>
        <v>50</v>
      </c>
      <c r="AP284" s="30">
        <f t="shared" si="35"/>
        <v>50</v>
      </c>
      <c r="AQ284" s="30">
        <f t="shared" si="36"/>
        <v>60</v>
      </c>
    </row>
    <row r="285" spans="1:43" x14ac:dyDescent="0.25">
      <c r="A285" s="13" t="s">
        <v>130</v>
      </c>
      <c r="B285" s="13" t="s">
        <v>699</v>
      </c>
      <c r="C285" s="13">
        <v>4</v>
      </c>
      <c r="D285" s="13">
        <v>59</v>
      </c>
      <c r="E285" s="13">
        <v>19</v>
      </c>
      <c r="F285" s="13">
        <v>28</v>
      </c>
      <c r="G285" s="13">
        <f>E285+F285</f>
        <v>47</v>
      </c>
      <c r="H285" s="13">
        <v>59</v>
      </c>
      <c r="I285" s="13"/>
      <c r="J285" s="13"/>
      <c r="K285" s="13"/>
      <c r="L285" s="13">
        <v>1996</v>
      </c>
      <c r="M285" s="13">
        <v>6.5</v>
      </c>
      <c r="N285" s="13">
        <v>73</v>
      </c>
      <c r="O285" s="13">
        <v>183</v>
      </c>
      <c r="P285" s="13" t="s">
        <v>700</v>
      </c>
      <c r="Q285" s="13" t="s">
        <v>701</v>
      </c>
      <c r="R285" s="13">
        <v>0</v>
      </c>
      <c r="S285" s="13">
        <v>0</v>
      </c>
      <c r="T285" s="30">
        <f t="shared" si="30"/>
        <v>0.32</v>
      </c>
      <c r="U285" s="30">
        <f t="shared" si="31"/>
        <v>0.47</v>
      </c>
      <c r="V285" s="30">
        <f t="shared" si="32"/>
        <v>1</v>
      </c>
      <c r="W285" s="30">
        <f t="shared" si="33"/>
        <v>0.32</v>
      </c>
      <c r="X285" s="30">
        <f>VLOOKUP(N285,[1]PlayerC!$A$3:$B$30,2,FALSE)</f>
        <v>75</v>
      </c>
      <c r="Y285" s="30">
        <f>VLOOKUP(O285,[1]PlayerC!$C$3:$D$133,2,FALSE)</f>
        <v>58</v>
      </c>
      <c r="Z285" s="30">
        <f>VLOOKUP(R285,[2]PCharts!$R$3:$S$2003,2,FALSE)</f>
        <v>0</v>
      </c>
      <c r="AA285" s="30">
        <f>VLOOKUP(A285,PCharts!$T$3:$U$25,2,FALSE)</f>
        <v>0.87</v>
      </c>
      <c r="AB285" s="30">
        <f>ROUND((PFormulas!$F$2*AF285)+(PFormulas!$F$3*(120-AD285)),0)</f>
        <v>55</v>
      </c>
      <c r="AC285" s="30">
        <f>ROUND((PFormulas!$F$7*AF285)+(PFormulas!$F$9*AB285)+(PFormulas!$F$8*AD285),0)</f>
        <v>49</v>
      </c>
      <c r="AD285" s="30">
        <f>VLOOKUP(V285,PCharts!$I$3:$J$651,2,FALSE)</f>
        <v>72</v>
      </c>
      <c r="AE285" s="30">
        <f>ROUND((PFormulas!$B$29*AK285)+(PFormulas!$B$30*AI285)+(PFormulas!$B$31*AL285)+(PFormulas!$B$32*AF285)+PFormulas!$B$33,0)</f>
        <v>76</v>
      </c>
      <c r="AF285" s="30">
        <f t="shared" si="34"/>
        <v>67</v>
      </c>
      <c r="AG285" s="30">
        <f>ROUND((AK285*PFormulas!$F$40)+(AL285*PFormulas!$F$41)+(AH285*PFormulas!$F$42),0)</f>
        <v>73</v>
      </c>
      <c r="AH285" s="30">
        <f>VLOOKUP(D285,PCharts!$G$3:$H$83,2,FALSE)</f>
        <v>95</v>
      </c>
      <c r="AI285" s="30">
        <f>ROUND((AK285*PFormulas!$F$18)+(AL285*PFormulas!$F$17),0)</f>
        <v>55</v>
      </c>
      <c r="AJ285" s="30">
        <f>IF(C285&gt;7,25,IF(C285=1,IF(ROUND((PFormulas!$F$35*AK285)+(PFormulas!$F$36*AF285),0)&lt;50,50,ROUND((PFormulas!$F$35*AK285)+(PFormulas!$F$36*AF285),0)),ROUND((PFormulas!$F$35*AK285)+(PFormulas!$F$36*AF285),0)))</f>
        <v>56</v>
      </c>
      <c r="AK285" s="30">
        <f>ROUND(IF(C285&gt;7,ROUND(VLOOKUP(U285,PCharts!$K$3:$L$153,2,FALSE)*AA285,0)*PFormulas!$B$8,ROUND(VLOOKUP(U285,PCharts!$K$3:$L$153,2,FALSE)*AA285,0)),0)</f>
        <v>52</v>
      </c>
      <c r="AL285" s="30">
        <f>ROUND(IF(C285&gt;7,ROUND(VLOOKUP(T285,PCharts!$M$3:$N$133,2,FALSE)*AA285,0)*PFormulas!$B$9,ROUND(VLOOKUP(T285,PCharts!$M$3:$N$133,2,FALSE)*AA285,0)),0)</f>
        <v>48</v>
      </c>
      <c r="AM285" s="30">
        <f>ROUND(IF(C285&gt;7,ROUND((PFormulas!$F$30*Z285)+(PFormulas!$F$31*AB285)+(PFormulas!$F$32*AI285),0)*PFormulas!$B$13,ROUND((PFormulas!$F$30*Z285)+(PFormulas!$F$31*AB285)+(PFormulas!$F$32*AI285),0)+PFormulas!$B$14),0)</f>
        <v>51</v>
      </c>
      <c r="AN285" s="30">
        <f>ROUND((PFormulas!$F$46*AL285),0)</f>
        <v>50</v>
      </c>
      <c r="AO285" s="30">
        <f>VLOOKUP(2016-L285,PCharts!$O$3:$P$32,2,FALSE)</f>
        <v>50</v>
      </c>
      <c r="AP285" s="30">
        <f t="shared" si="35"/>
        <v>50</v>
      </c>
      <c r="AQ285" s="30">
        <f t="shared" si="36"/>
        <v>54</v>
      </c>
    </row>
    <row r="286" spans="1:43" x14ac:dyDescent="0.25">
      <c r="A286" s="13" t="s">
        <v>55</v>
      </c>
      <c r="B286" s="13" t="s">
        <v>702</v>
      </c>
      <c r="C286" s="13">
        <v>1</v>
      </c>
      <c r="D286" s="13">
        <v>66</v>
      </c>
      <c r="E286" s="13">
        <v>19</v>
      </c>
      <c r="F286" s="13">
        <v>24</v>
      </c>
      <c r="G286" s="13">
        <f>E286+F286</f>
        <v>43</v>
      </c>
      <c r="H286" s="13">
        <v>46</v>
      </c>
      <c r="I286" s="13"/>
      <c r="J286" s="13"/>
      <c r="K286" s="13"/>
      <c r="L286" s="13">
        <v>1997</v>
      </c>
      <c r="M286" s="13">
        <v>6.5</v>
      </c>
      <c r="N286" s="13">
        <v>75</v>
      </c>
      <c r="O286" s="13">
        <v>203</v>
      </c>
      <c r="P286" s="13" t="s">
        <v>703</v>
      </c>
      <c r="Q286" s="13" t="s">
        <v>704</v>
      </c>
      <c r="R286" s="13">
        <v>0</v>
      </c>
      <c r="S286" s="13">
        <v>0</v>
      </c>
      <c r="T286" s="30">
        <f t="shared" si="30"/>
        <v>0.28999999999999998</v>
      </c>
      <c r="U286" s="30">
        <f t="shared" si="31"/>
        <v>0.36</v>
      </c>
      <c r="V286" s="30">
        <f t="shared" si="32"/>
        <v>0.7</v>
      </c>
      <c r="W286" s="30">
        <f t="shared" si="33"/>
        <v>0.28999999999999998</v>
      </c>
      <c r="X286" s="30">
        <f>VLOOKUP(N286,[1]PlayerC!$A$3:$B$30,2,FALSE)</f>
        <v>79</v>
      </c>
      <c r="Y286" s="30">
        <f>VLOOKUP(O286,[1]PlayerC!$C$3:$D$133,2,FALSE)</f>
        <v>70</v>
      </c>
      <c r="Z286" s="30">
        <f>VLOOKUP(R286,[2]PCharts!$R$3:$S$2003,2,FALSE)</f>
        <v>0</v>
      </c>
      <c r="AA286" s="30">
        <f>VLOOKUP(A286,PCharts!$T$3:$U$25,2,FALSE)</f>
        <v>0.9</v>
      </c>
      <c r="AB286" s="30">
        <f>ROUND((PFormulas!$F$2*AF286)+(PFormulas!$F$3*(120-AD286)),0)</f>
        <v>57</v>
      </c>
      <c r="AC286" s="30">
        <f>ROUND((PFormulas!$F$7*AF286)+(PFormulas!$F$9*AB286)+(PFormulas!$F$8*AD286),0)</f>
        <v>54</v>
      </c>
      <c r="AD286" s="30">
        <f>VLOOKUP(V286,PCharts!$I$3:$J$651,2,FALSE)</f>
        <v>80</v>
      </c>
      <c r="AE286" s="30">
        <f>ROUND((PFormulas!$B$29*AK286)+(PFormulas!$B$30*AI286)+(PFormulas!$B$31*AL286)+(PFormulas!$B$32*AF286)+PFormulas!$B$33,0)</f>
        <v>73</v>
      </c>
      <c r="AF286" s="30">
        <f t="shared" si="34"/>
        <v>75</v>
      </c>
      <c r="AG286" s="30">
        <f>ROUND((AK286*PFormulas!$F$40)+(AL286*PFormulas!$F$41)+(AH286*PFormulas!$F$42),0)</f>
        <v>71</v>
      </c>
      <c r="AH286" s="30">
        <f>VLOOKUP(D286,PCharts!$G$3:$H$83,2,FALSE)</f>
        <v>95</v>
      </c>
      <c r="AI286" s="30">
        <f>ROUND((AK286*PFormulas!$F$18)+(AL286*PFormulas!$F$17),0)</f>
        <v>52</v>
      </c>
      <c r="AJ286" s="30">
        <f>IF(C286&gt;7,25,IF(C286=1,IF(ROUND((PFormulas!$F$35*AK286)+(PFormulas!$F$36*AF286),0)&lt;50,50,ROUND((PFormulas!$F$35*AK286)+(PFormulas!$F$36*AF286),0)),ROUND((PFormulas!$F$35*AK286)+(PFormulas!$F$36*AF286),0)))</f>
        <v>55</v>
      </c>
      <c r="AK286" s="30">
        <f>ROUND(IF(C286&gt;7,ROUND(VLOOKUP(U286,PCharts!$K$3:$L$153,2,FALSE)*AA286,0)*PFormulas!$B$8,ROUND(VLOOKUP(U286,PCharts!$K$3:$L$153,2,FALSE)*AA286,0)),0)</f>
        <v>48</v>
      </c>
      <c r="AL286" s="30">
        <f>ROUND(IF(C286&gt;7,ROUND(VLOOKUP(T286,PCharts!$M$3:$N$133,2,FALSE)*AA286,0)*PFormulas!$B$9,ROUND(VLOOKUP(T286,PCharts!$M$3:$N$133,2,FALSE)*AA286,0)),0)</f>
        <v>47</v>
      </c>
      <c r="AM286" s="30">
        <f>ROUND(IF(C286&gt;7,ROUND((PFormulas!$F$30*Z286)+(PFormulas!$F$31*AB286)+(PFormulas!$F$32*AI286),0)*PFormulas!$B$13,ROUND((PFormulas!$F$30*Z286)+(PFormulas!$F$31*AB286)+(PFormulas!$F$32*AI286),0)+PFormulas!$B$14),0)</f>
        <v>51</v>
      </c>
      <c r="AN286" s="30">
        <f>ROUND((PFormulas!$F$46*AL286),0)</f>
        <v>49</v>
      </c>
      <c r="AO286" s="30">
        <f>VLOOKUP(2016-L286,PCharts!$O$3:$P$32,2,FALSE)</f>
        <v>46</v>
      </c>
      <c r="AP286" s="30">
        <f t="shared" si="35"/>
        <v>46</v>
      </c>
      <c r="AQ286" s="30">
        <f t="shared" si="36"/>
        <v>53</v>
      </c>
    </row>
    <row r="287" spans="1:43" x14ac:dyDescent="0.25">
      <c r="A287" s="13" t="s">
        <v>55</v>
      </c>
      <c r="B287" s="13" t="s">
        <v>705</v>
      </c>
      <c r="C287" s="13">
        <v>5</v>
      </c>
      <c r="D287" s="13">
        <v>68</v>
      </c>
      <c r="E287" s="48">
        <f>ROUND(G287*0.33,0)</f>
        <v>20</v>
      </c>
      <c r="F287" s="48">
        <f>G287-E287</f>
        <v>42</v>
      </c>
      <c r="G287" s="13">
        <v>62</v>
      </c>
      <c r="H287" s="48">
        <v>20</v>
      </c>
      <c r="I287" s="13"/>
      <c r="J287" s="13"/>
      <c r="K287" s="13"/>
      <c r="L287" s="13">
        <v>1996</v>
      </c>
      <c r="M287" s="13">
        <v>6.5</v>
      </c>
      <c r="N287" s="13">
        <v>72</v>
      </c>
      <c r="O287" s="13">
        <v>194</v>
      </c>
      <c r="P287" s="13" t="s">
        <v>706</v>
      </c>
      <c r="Q287" s="13" t="s">
        <v>707</v>
      </c>
      <c r="R287" s="13">
        <v>0</v>
      </c>
      <c r="S287" s="13">
        <v>0</v>
      </c>
      <c r="T287" s="30">
        <f t="shared" si="30"/>
        <v>0.28999999999999998</v>
      </c>
      <c r="U287" s="30">
        <f t="shared" si="31"/>
        <v>0.62</v>
      </c>
      <c r="V287" s="30">
        <f t="shared" si="32"/>
        <v>0.28999999999999998</v>
      </c>
      <c r="W287" s="30">
        <f t="shared" si="33"/>
        <v>0.28999999999999998</v>
      </c>
      <c r="X287" s="30">
        <f>VLOOKUP(N287,[1]PlayerC!$A$3:$B$30,2,FALSE)</f>
        <v>73</v>
      </c>
      <c r="Y287" s="30">
        <f>VLOOKUP(O287,[1]PlayerC!$C$3:$D$133,2,FALSE)</f>
        <v>64</v>
      </c>
      <c r="Z287" s="30">
        <f>VLOOKUP(R287,[2]PCharts!$R$3:$S$2003,2,FALSE)</f>
        <v>0</v>
      </c>
      <c r="AA287" s="30">
        <f>VLOOKUP(A287,PCharts!$T$3:$U$25,2,FALSE)</f>
        <v>0.9</v>
      </c>
      <c r="AB287" s="30">
        <f>ROUND((PFormulas!$F$2*AF287)+(PFormulas!$F$3*(120-AD287)),0)</f>
        <v>50</v>
      </c>
      <c r="AC287" s="30">
        <f>ROUND((PFormulas!$F$7*AF287)+(PFormulas!$F$9*AB287)+(PFormulas!$F$8*AD287),0)</f>
        <v>45</v>
      </c>
      <c r="AD287" s="30">
        <f>VLOOKUP(V287,PCharts!$I$3:$J$651,2,FALSE)</f>
        <v>90</v>
      </c>
      <c r="AE287" s="30">
        <f>ROUND((PFormulas!$B$29*AK287)+(PFormulas!$B$30*AI287)+(PFormulas!$B$31*AL287)+(PFormulas!$B$32*AF287)+PFormulas!$B$33,0)</f>
        <v>76</v>
      </c>
      <c r="AF287" s="30">
        <f t="shared" si="34"/>
        <v>69</v>
      </c>
      <c r="AG287" s="30">
        <f>ROUND((AK287*PFormulas!$F$40)+(AL287*PFormulas!$F$41)+(AH287*PFormulas!$F$42),0)</f>
        <v>74</v>
      </c>
      <c r="AH287" s="30">
        <f>VLOOKUP(D287,PCharts!$G$3:$H$83,2,FALSE)</f>
        <v>95</v>
      </c>
      <c r="AI287" s="30">
        <f>ROUND((AK287*PFormulas!$F$18)+(AL287*PFormulas!$F$17),0)</f>
        <v>57</v>
      </c>
      <c r="AJ287" s="30">
        <f>IF(C287&gt;7,25,IF(C287=1,IF(ROUND((PFormulas!$F$35*AK287)+(PFormulas!$F$36*AF287),0)&lt;50,50,ROUND((PFormulas!$F$35*AK287)+(PFormulas!$F$36*AF287),0)),ROUND((PFormulas!$F$35*AK287)+(PFormulas!$F$36*AF287),0)))</f>
        <v>60</v>
      </c>
      <c r="AK287" s="30">
        <f>ROUND(IF(C287&gt;7,ROUND(VLOOKUP(U287,PCharts!$K$3:$L$153,2,FALSE)*AA287,0)*PFormulas!$B$8,ROUND(VLOOKUP(U287,PCharts!$K$3:$L$153,2,FALSE)*AA287,0)),0)</f>
        <v>57</v>
      </c>
      <c r="AL287" s="30">
        <f>ROUND(IF(C287&gt;7,ROUND(VLOOKUP(T287,PCharts!$M$3:$N$133,2,FALSE)*AA287,0)*PFormulas!$B$9,ROUND(VLOOKUP(T287,PCharts!$M$3:$N$133,2,FALSE)*AA287,0)),0)</f>
        <v>47</v>
      </c>
      <c r="AM287" s="30">
        <f>ROUND(IF(C287&gt;7,ROUND((PFormulas!$F$30*Z287)+(PFormulas!$F$31*AB287)+(PFormulas!$F$32*AI287),0)*PFormulas!$B$13,ROUND((PFormulas!$F$30*Z287)+(PFormulas!$F$31*AB287)+(PFormulas!$F$32*AI287),0)+PFormulas!$B$14),0)</f>
        <v>48</v>
      </c>
      <c r="AN287" s="30">
        <f>ROUND((PFormulas!$F$46*AL287),0)</f>
        <v>49</v>
      </c>
      <c r="AO287" s="30">
        <f>VLOOKUP(2016-L287,PCharts!$O$3:$P$32,2,FALSE)</f>
        <v>50</v>
      </c>
      <c r="AP287" s="30">
        <f t="shared" si="35"/>
        <v>50</v>
      </c>
      <c r="AQ287" s="30">
        <f t="shared" si="36"/>
        <v>55</v>
      </c>
    </row>
    <row r="288" spans="1:43" x14ac:dyDescent="0.25">
      <c r="A288" s="48" t="s">
        <v>139</v>
      </c>
      <c r="B288" s="13" t="s">
        <v>708</v>
      </c>
      <c r="C288" s="13">
        <v>1</v>
      </c>
      <c r="D288" s="13">
        <v>34</v>
      </c>
      <c r="E288" s="13">
        <v>11</v>
      </c>
      <c r="F288" s="13">
        <v>13</v>
      </c>
      <c r="G288" s="13">
        <f>E288+F288</f>
        <v>24</v>
      </c>
      <c r="H288" s="13">
        <v>26</v>
      </c>
      <c r="I288" s="13"/>
      <c r="J288" s="13"/>
      <c r="K288" s="13"/>
      <c r="L288" s="13">
        <v>1996</v>
      </c>
      <c r="M288" s="13">
        <v>5.5</v>
      </c>
      <c r="N288" s="13">
        <v>76</v>
      </c>
      <c r="O288" s="13">
        <v>196</v>
      </c>
      <c r="P288" s="13" t="s">
        <v>709</v>
      </c>
      <c r="Q288" s="13" t="s">
        <v>710</v>
      </c>
      <c r="R288" s="13">
        <v>0</v>
      </c>
      <c r="S288" s="13">
        <v>0</v>
      </c>
      <c r="T288" s="30">
        <f t="shared" si="30"/>
        <v>0.32</v>
      </c>
      <c r="U288" s="30">
        <f t="shared" si="31"/>
        <v>0.38</v>
      </c>
      <c r="V288" s="30">
        <f t="shared" si="32"/>
        <v>0.76</v>
      </c>
      <c r="W288" s="30">
        <f t="shared" si="33"/>
        <v>0.32</v>
      </c>
      <c r="X288" s="30">
        <f>VLOOKUP(N288,[1]PlayerC!$A$3:$B$30,2,FALSE)</f>
        <v>81</v>
      </c>
      <c r="Y288" s="30">
        <f>VLOOKUP(O288,[1]PlayerC!$C$3:$D$133,2,FALSE)</f>
        <v>67</v>
      </c>
      <c r="Z288" s="30">
        <f>VLOOKUP(R288,[2]PCharts!$R$3:$S$2003,2,FALSE)</f>
        <v>0</v>
      </c>
      <c r="AA288" s="30">
        <f>VLOOKUP(A288,PCharts!$T$3:$U$25,2,FALSE)</f>
        <v>0.87</v>
      </c>
      <c r="AB288" s="30">
        <f>ROUND((PFormulas!$F$2*AF288)+(PFormulas!$F$3*(120-AD288)),0)</f>
        <v>57</v>
      </c>
      <c r="AC288" s="30">
        <f>ROUND((PFormulas!$F$7*AF288)+(PFormulas!$F$9*AB288)+(PFormulas!$F$8*AD288),0)</f>
        <v>53</v>
      </c>
      <c r="AD288" s="30">
        <f>VLOOKUP(V288,PCharts!$I$3:$J$651,2,FALSE)</f>
        <v>78</v>
      </c>
      <c r="AE288" s="30">
        <f>ROUND((PFormulas!$B$29*AK288)+(PFormulas!$B$30*AI288)+(PFormulas!$B$31*AL288)+(PFormulas!$B$32*AF288)+PFormulas!$B$33,0)</f>
        <v>73</v>
      </c>
      <c r="AF288" s="30">
        <f t="shared" si="34"/>
        <v>74</v>
      </c>
      <c r="AG288" s="30">
        <f>ROUND((AK288*PFormulas!$F$40)+(AL288*PFormulas!$F$41)+(AH288*PFormulas!$F$42),0)</f>
        <v>61</v>
      </c>
      <c r="AH288" s="30">
        <f>VLOOKUP(D288,PCharts!$G$3:$H$83,2,FALSE)</f>
        <v>74</v>
      </c>
      <c r="AI288" s="30">
        <f>ROUND((AK288*PFormulas!$F$18)+(AL288*PFormulas!$F$17),0)</f>
        <v>52</v>
      </c>
      <c r="AJ288" s="30">
        <f>IF(C288&gt;7,25,IF(C288=1,IF(ROUND((PFormulas!$F$35*AK288)+(PFormulas!$F$36*AF288),0)&lt;50,50,ROUND((PFormulas!$F$35*AK288)+(PFormulas!$F$36*AF288),0)),ROUND((PFormulas!$F$35*AK288)+(PFormulas!$F$36*AF288),0)))</f>
        <v>53</v>
      </c>
      <c r="AK288" s="30">
        <f>ROUND(IF(C288&gt;7,ROUND(VLOOKUP(U288,PCharts!$K$3:$L$153,2,FALSE)*AA288,0)*PFormulas!$B$8,ROUND(VLOOKUP(U288,PCharts!$K$3:$L$153,2,FALSE)*AA288,0)),0)</f>
        <v>46</v>
      </c>
      <c r="AL288" s="30">
        <f>ROUND(IF(C288&gt;7,ROUND(VLOOKUP(T288,PCharts!$M$3:$N$133,2,FALSE)*AA288,0)*PFormulas!$B$9,ROUND(VLOOKUP(T288,PCharts!$M$3:$N$133,2,FALSE)*AA288,0)),0)</f>
        <v>48</v>
      </c>
      <c r="AM288" s="30">
        <f>ROUND(IF(C288&gt;7,ROUND((PFormulas!$F$30*Z288)+(PFormulas!$F$31*AB288)+(PFormulas!$F$32*AI288),0)*PFormulas!$B$13,ROUND((PFormulas!$F$30*Z288)+(PFormulas!$F$31*AB288)+(PFormulas!$F$32*AI288),0)+PFormulas!$B$14),0)</f>
        <v>51</v>
      </c>
      <c r="AN288" s="30">
        <f>ROUND((PFormulas!$F$46*AL288),0)</f>
        <v>50</v>
      </c>
      <c r="AO288" s="30">
        <f>VLOOKUP(2016-L288,PCharts!$O$3:$P$32,2,FALSE)</f>
        <v>50</v>
      </c>
      <c r="AP288" s="30">
        <f t="shared" si="35"/>
        <v>50</v>
      </c>
      <c r="AQ288" s="30">
        <f t="shared" si="36"/>
        <v>53</v>
      </c>
    </row>
    <row r="289" spans="1:43" x14ac:dyDescent="0.25">
      <c r="A289" s="13" t="s">
        <v>51</v>
      </c>
      <c r="B289" s="13" t="s">
        <v>711</v>
      </c>
      <c r="C289" s="13">
        <v>4</v>
      </c>
      <c r="D289" s="13">
        <v>66</v>
      </c>
      <c r="E289" s="13">
        <v>19</v>
      </c>
      <c r="F289" s="13">
        <v>20</v>
      </c>
      <c r="G289" s="13">
        <f>E289+F289</f>
        <v>39</v>
      </c>
      <c r="H289" s="13">
        <v>43</v>
      </c>
      <c r="I289" s="13"/>
      <c r="J289" s="13"/>
      <c r="K289" s="13"/>
      <c r="L289" s="13">
        <v>1996</v>
      </c>
      <c r="M289" s="13">
        <v>5.5</v>
      </c>
      <c r="N289" s="13">
        <v>75</v>
      </c>
      <c r="O289" s="13">
        <v>191</v>
      </c>
      <c r="P289" s="13" t="s">
        <v>712</v>
      </c>
      <c r="Q289" s="13" t="s">
        <v>713</v>
      </c>
      <c r="R289" s="13">
        <v>0</v>
      </c>
      <c r="S289" s="13">
        <v>0</v>
      </c>
      <c r="T289" s="30">
        <f t="shared" si="30"/>
        <v>0.28999999999999998</v>
      </c>
      <c r="U289" s="30">
        <f t="shared" si="31"/>
        <v>0.3</v>
      </c>
      <c r="V289" s="30">
        <f t="shared" si="32"/>
        <v>0.65</v>
      </c>
      <c r="W289" s="30">
        <f t="shared" si="33"/>
        <v>0.28999999999999998</v>
      </c>
      <c r="X289" s="30">
        <f>VLOOKUP(N289,[1]PlayerC!$A$3:$B$30,2,FALSE)</f>
        <v>79</v>
      </c>
      <c r="Y289" s="30">
        <f>VLOOKUP(O289,[1]PlayerC!$C$3:$D$133,2,FALSE)</f>
        <v>64</v>
      </c>
      <c r="Z289" s="30">
        <f>VLOOKUP(R289,[2]PCharts!$R$3:$S$2003,2,FALSE)</f>
        <v>0</v>
      </c>
      <c r="AA289" s="30">
        <f>VLOOKUP(A289,PCharts!$T$3:$U$25,2,FALSE)</f>
        <v>0.9</v>
      </c>
      <c r="AB289" s="30">
        <f>ROUND((PFormulas!$F$2*AF289)+(PFormulas!$F$3*(120-AD289)),0)</f>
        <v>55</v>
      </c>
      <c r="AC289" s="30">
        <f>ROUND((PFormulas!$F$7*AF289)+(PFormulas!$F$9*AB289)+(PFormulas!$F$8*AD289),0)</f>
        <v>51</v>
      </c>
      <c r="AD289" s="30">
        <f>VLOOKUP(V289,PCharts!$I$3:$J$651,2,FALSE)</f>
        <v>81</v>
      </c>
      <c r="AE289" s="30">
        <f>ROUND((PFormulas!$B$29*AK289)+(PFormulas!$B$30*AI289)+(PFormulas!$B$31*AL289)+(PFormulas!$B$32*AF289)+PFormulas!$B$33,0)</f>
        <v>74</v>
      </c>
      <c r="AF289" s="30">
        <f t="shared" si="34"/>
        <v>72</v>
      </c>
      <c r="AG289" s="30">
        <f>ROUND((AK289*PFormulas!$F$40)+(AL289*PFormulas!$F$41)+(AH289*PFormulas!$F$42),0)</f>
        <v>72</v>
      </c>
      <c r="AH289" s="30">
        <f>VLOOKUP(D289,PCharts!$G$3:$H$83,2,FALSE)</f>
        <v>95</v>
      </c>
      <c r="AI289" s="30">
        <f>ROUND((AK289*PFormulas!$F$18)+(AL289*PFormulas!$F$17),0)</f>
        <v>53</v>
      </c>
      <c r="AJ289" s="30">
        <f>IF(C289&gt;7,25,IF(C289=1,IF(ROUND((PFormulas!$F$35*AK289)+(PFormulas!$F$36*AF289),0)&lt;50,50,ROUND((PFormulas!$F$35*AK289)+(PFormulas!$F$36*AF289),0)),ROUND((PFormulas!$F$35*AK289)+(PFormulas!$F$36*AF289),0)))</f>
        <v>56</v>
      </c>
      <c r="AK289" s="30">
        <f>ROUND(IF(C289&gt;7,ROUND(VLOOKUP(U289,PCharts!$K$3:$L$153,2,FALSE)*AA289,0)*PFormulas!$B$8,ROUND(VLOOKUP(U289,PCharts!$K$3:$L$153,2,FALSE)*AA289,0)),0)</f>
        <v>50</v>
      </c>
      <c r="AL289" s="30">
        <f>ROUND(IF(C289&gt;7,ROUND(VLOOKUP(T289,PCharts!$M$3:$N$133,2,FALSE)*AA289,0)*PFormulas!$B$9,ROUND(VLOOKUP(T289,PCharts!$M$3:$N$133,2,FALSE)*AA289,0)),0)</f>
        <v>47</v>
      </c>
      <c r="AM289" s="30">
        <f>ROUND(IF(C289&gt;7,ROUND((PFormulas!$F$30*Z289)+(PFormulas!$F$31*AB289)+(PFormulas!$F$32*AI289),0)*PFormulas!$B$13,ROUND((PFormulas!$F$30*Z289)+(PFormulas!$F$31*AB289)+(PFormulas!$F$32*AI289),0)+PFormulas!$B$14),0)</f>
        <v>50</v>
      </c>
      <c r="AN289" s="30">
        <f>ROUND((PFormulas!$F$46*AL289),0)</f>
        <v>49</v>
      </c>
      <c r="AO289" s="30">
        <f>VLOOKUP(2016-L289,PCharts!$O$3:$P$32,2,FALSE)</f>
        <v>50</v>
      </c>
      <c r="AP289" s="30">
        <f t="shared" si="35"/>
        <v>50</v>
      </c>
      <c r="AQ289" s="30">
        <f t="shared" si="36"/>
        <v>53</v>
      </c>
    </row>
    <row r="290" spans="1:43" x14ac:dyDescent="0.25">
      <c r="A290" s="13" t="s">
        <v>55</v>
      </c>
      <c r="B290" s="13" t="s">
        <v>714</v>
      </c>
      <c r="C290" s="13">
        <v>4</v>
      </c>
      <c r="D290" s="13">
        <v>67</v>
      </c>
      <c r="E290" s="48">
        <f>ROUND(G290*0.33,0)</f>
        <v>19</v>
      </c>
      <c r="F290" s="48">
        <f>G290-E290</f>
        <v>38</v>
      </c>
      <c r="G290" s="13">
        <v>57</v>
      </c>
      <c r="H290" s="48">
        <v>20</v>
      </c>
      <c r="I290" s="13"/>
      <c r="J290" s="13"/>
      <c r="K290" s="13"/>
      <c r="L290" s="13">
        <v>1995</v>
      </c>
      <c r="M290" s="13">
        <v>5.5</v>
      </c>
      <c r="N290" s="13">
        <v>73</v>
      </c>
      <c r="O290" s="13">
        <v>196</v>
      </c>
      <c r="P290" s="13" t="s">
        <v>715</v>
      </c>
      <c r="Q290" s="13" t="s">
        <v>716</v>
      </c>
      <c r="R290" s="13">
        <v>0</v>
      </c>
      <c r="S290" s="13">
        <v>0</v>
      </c>
      <c r="T290" s="30">
        <f t="shared" si="30"/>
        <v>0.28000000000000003</v>
      </c>
      <c r="U290" s="30">
        <f t="shared" si="31"/>
        <v>0.56999999999999995</v>
      </c>
      <c r="V290" s="30">
        <f t="shared" si="32"/>
        <v>0.3</v>
      </c>
      <c r="W290" s="30">
        <f t="shared" si="33"/>
        <v>0.28000000000000003</v>
      </c>
      <c r="X290" s="30">
        <f>VLOOKUP(N290,[1]PlayerC!$A$3:$B$30,2,FALSE)</f>
        <v>75</v>
      </c>
      <c r="Y290" s="30">
        <f>VLOOKUP(O290,[1]PlayerC!$C$3:$D$133,2,FALSE)</f>
        <v>67</v>
      </c>
      <c r="Z290" s="30">
        <f>VLOOKUP(R290,[2]PCharts!$R$3:$S$2003,2,FALSE)</f>
        <v>0</v>
      </c>
      <c r="AA290" s="30">
        <f>VLOOKUP(A290,PCharts!$T$3:$U$25,2,FALSE)</f>
        <v>0.9</v>
      </c>
      <c r="AB290" s="30">
        <f>ROUND((PFormulas!$F$2*AF290)+(PFormulas!$F$3*(120-AD290)),0)</f>
        <v>52</v>
      </c>
      <c r="AC290" s="30">
        <f>ROUND((PFormulas!$F$7*AF290)+(PFormulas!$F$9*AB290)+(PFormulas!$F$8*AD290),0)</f>
        <v>47</v>
      </c>
      <c r="AD290" s="30">
        <f>VLOOKUP(V290,PCharts!$I$3:$J$651,2,FALSE)</f>
        <v>90</v>
      </c>
      <c r="AE290" s="30">
        <f>ROUND((PFormulas!$B$29*AK290)+(PFormulas!$B$30*AI290)+(PFormulas!$B$31*AL290)+(PFormulas!$B$32*AF290)+PFormulas!$B$33,0)</f>
        <v>75</v>
      </c>
      <c r="AF290" s="30">
        <f t="shared" si="34"/>
        <v>71</v>
      </c>
      <c r="AG290" s="30">
        <f>ROUND((AK290*PFormulas!$F$40)+(AL290*PFormulas!$F$41)+(AH290*PFormulas!$F$42),0)</f>
        <v>73</v>
      </c>
      <c r="AH290" s="30">
        <f>VLOOKUP(D290,PCharts!$G$3:$H$83,2,FALSE)</f>
        <v>95</v>
      </c>
      <c r="AI290" s="30">
        <f>ROUND((AK290*PFormulas!$F$18)+(AL290*PFormulas!$F$17),0)</f>
        <v>57</v>
      </c>
      <c r="AJ290" s="30">
        <f>IF(C290&gt;7,25,IF(C290=1,IF(ROUND((PFormulas!$F$35*AK290)+(PFormulas!$F$36*AF290),0)&lt;50,50,ROUND((PFormulas!$F$35*AK290)+(PFormulas!$F$36*AF290),0)),ROUND((PFormulas!$F$35*AK290)+(PFormulas!$F$36*AF290),0)))</f>
        <v>60</v>
      </c>
      <c r="AK290" s="30">
        <f>ROUND(IF(C290&gt;7,ROUND(VLOOKUP(U290,PCharts!$K$3:$L$153,2,FALSE)*AA290,0)*PFormulas!$B$8,ROUND(VLOOKUP(U290,PCharts!$K$3:$L$153,2,FALSE)*AA290,0)),0)</f>
        <v>56</v>
      </c>
      <c r="AL290" s="30">
        <f>ROUND(IF(C290&gt;7,ROUND(VLOOKUP(T290,PCharts!$M$3:$N$133,2,FALSE)*AA290,0)*PFormulas!$B$9,ROUND(VLOOKUP(T290,PCharts!$M$3:$N$133,2,FALSE)*AA290,0)),0)</f>
        <v>47</v>
      </c>
      <c r="AM290" s="30">
        <f>ROUND(IF(C290&gt;7,ROUND((PFormulas!$F$30*Z290)+(PFormulas!$F$31*AB290)+(PFormulas!$F$32*AI290),0)*PFormulas!$B$13,ROUND((PFormulas!$F$30*Z290)+(PFormulas!$F$31*AB290)+(PFormulas!$F$32*AI290),0)+PFormulas!$B$14),0)</f>
        <v>49</v>
      </c>
      <c r="AN290" s="30">
        <f>ROUND((PFormulas!$F$46*AL290),0)</f>
        <v>49</v>
      </c>
      <c r="AO290" s="30">
        <f>VLOOKUP(2016-L290,PCharts!$O$3:$P$32,2,FALSE)</f>
        <v>54</v>
      </c>
      <c r="AP290" s="30">
        <f t="shared" si="35"/>
        <v>54</v>
      </c>
      <c r="AQ290" s="30">
        <f t="shared" si="36"/>
        <v>55</v>
      </c>
    </row>
    <row r="291" spans="1:43" x14ac:dyDescent="0.25">
      <c r="A291" s="13" t="s">
        <v>43</v>
      </c>
      <c r="B291" s="13" t="s">
        <v>717</v>
      </c>
      <c r="C291" s="13">
        <v>8</v>
      </c>
      <c r="D291" s="13">
        <v>8</v>
      </c>
      <c r="E291" s="13">
        <v>1</v>
      </c>
      <c r="F291" s="13">
        <v>0</v>
      </c>
      <c r="G291" s="13">
        <v>1</v>
      </c>
      <c r="H291" s="13">
        <v>4</v>
      </c>
      <c r="I291" s="13">
        <v>2</v>
      </c>
      <c r="J291" s="13">
        <v>23</v>
      </c>
      <c r="K291" s="13">
        <v>3</v>
      </c>
      <c r="L291" s="13">
        <v>1994</v>
      </c>
      <c r="M291" s="13"/>
      <c r="N291" s="13">
        <v>74</v>
      </c>
      <c r="O291" s="13">
        <v>176</v>
      </c>
      <c r="P291" s="13" t="s">
        <v>45</v>
      </c>
      <c r="Q291" s="13" t="s">
        <v>718</v>
      </c>
      <c r="R291" s="13">
        <v>0</v>
      </c>
      <c r="S291" s="13">
        <v>0</v>
      </c>
      <c r="T291" s="30">
        <f t="shared" si="30"/>
        <v>0.13</v>
      </c>
      <c r="U291" s="30">
        <f t="shared" si="31"/>
        <v>0</v>
      </c>
      <c r="V291" s="30">
        <f t="shared" si="32"/>
        <v>0.5</v>
      </c>
      <c r="W291" s="30">
        <f t="shared" si="33"/>
        <v>0.13</v>
      </c>
      <c r="X291" s="30">
        <f>VLOOKUP(N291,[1]PlayerC!$A$3:$B$30,2,FALSE)</f>
        <v>77</v>
      </c>
      <c r="Y291" s="30">
        <f>VLOOKUP(O291,[1]PlayerC!$C$3:$D$133,2,FALSE)</f>
        <v>55</v>
      </c>
      <c r="Z291" s="30">
        <f>VLOOKUP(R291,[2]PCharts!$R$3:$S$2003,2,FALSE)</f>
        <v>0</v>
      </c>
      <c r="AA291" s="30">
        <f>VLOOKUP(A291,PCharts!$T$3:$U$25,2,FALSE)</f>
        <v>1.05</v>
      </c>
      <c r="AB291" s="30">
        <f>ROUND((PFormulas!$F$2*AF291)+(PFormulas!$F$3*(120-AD291)),0)</f>
        <v>50</v>
      </c>
      <c r="AC291" s="30">
        <f>ROUND((PFormulas!$F$7*AF291)+(PFormulas!$F$9*AB291)+(PFormulas!$F$8*AD291),0)</f>
        <v>44</v>
      </c>
      <c r="AD291" s="30">
        <f>VLOOKUP(V291,PCharts!$I$3:$J$651,2,FALSE)</f>
        <v>85</v>
      </c>
      <c r="AE291" s="30">
        <f>ROUND((PFormulas!$B$29*AK291)+(PFormulas!$B$30*AI291)+(PFormulas!$B$31*AL291)+(PFormulas!$B$32*AF291)+PFormulas!$B$33,0)</f>
        <v>73</v>
      </c>
      <c r="AF291" s="30">
        <f t="shared" si="34"/>
        <v>66</v>
      </c>
      <c r="AG291" s="30">
        <f>ROUND((AK291*PFormulas!$F$40)+(AL291*PFormulas!$F$41)+(AH291*PFormulas!$F$42),0)</f>
        <v>43</v>
      </c>
      <c r="AH291" s="30">
        <f>VLOOKUP(D291,PCharts!$G$3:$H$83,2,FALSE)</f>
        <v>46</v>
      </c>
      <c r="AI291" s="30">
        <f>ROUND((AK291*PFormulas!$F$18)+(AL291*PFormulas!$F$17),0)</f>
        <v>44</v>
      </c>
      <c r="AJ291" s="30">
        <f>IF(C291&gt;7,25,IF(C291=1,IF(ROUND((PFormulas!$F$35*AK291)+(PFormulas!$F$36*AF291),0)&lt;50,50,ROUND((PFormulas!$F$35*AK291)+(PFormulas!$F$36*AF291),0)),ROUND((PFormulas!$F$35*AK291)+(PFormulas!$F$36*AF291),0)))</f>
        <v>25</v>
      </c>
      <c r="AK291" s="30">
        <f>ROUND(IF(C291&gt;7,ROUND(VLOOKUP(U291,PCharts!$K$3:$L$153,2,FALSE)*AA291,0)*PFormulas!$B$8,ROUND(VLOOKUP(U291,PCharts!$K$3:$L$153,2,FALSE)*AA291,0)),0)</f>
        <v>35</v>
      </c>
      <c r="AL291" s="30">
        <f>ROUND(IF(C291&gt;7,ROUND(VLOOKUP(T291,PCharts!$M$3:$N$133,2,FALSE)*AA291,0)*PFormulas!$B$9,ROUND(VLOOKUP(T291,PCharts!$M$3:$N$133,2,FALSE)*AA291,0)),0)</f>
        <v>45</v>
      </c>
      <c r="AM291" s="30">
        <f>ROUND(IF(C291&gt;7,ROUND((PFormulas!$F$30*Z291)+(PFormulas!$F$31*AB291)+(PFormulas!$F$32*AI291),0)*PFormulas!$B$13,ROUND((PFormulas!$F$30*Z291)+(PFormulas!$F$31*AB291)+(PFormulas!$F$32*AI291),0)+PFormulas!$B$14),0)</f>
        <v>52</v>
      </c>
      <c r="AN291" s="30">
        <f>ROUND((PFormulas!$F$46*AL291),0)</f>
        <v>47</v>
      </c>
      <c r="AO291" s="30">
        <f>VLOOKUP(2016-L291,PCharts!$O$3:$P$32,2,FALSE)</f>
        <v>58</v>
      </c>
      <c r="AP291" s="30">
        <f t="shared" si="35"/>
        <v>58</v>
      </c>
      <c r="AQ291" s="30">
        <f t="shared" si="36"/>
        <v>48</v>
      </c>
    </row>
    <row r="292" spans="1:43" x14ac:dyDescent="0.25">
      <c r="A292" s="13" t="s">
        <v>47</v>
      </c>
      <c r="B292" s="13" t="s">
        <v>719</v>
      </c>
      <c r="C292" s="13">
        <v>5</v>
      </c>
      <c r="D292" s="13">
        <v>12</v>
      </c>
      <c r="E292" s="13">
        <v>1</v>
      </c>
      <c r="F292" s="13">
        <v>1</v>
      </c>
      <c r="G292" s="13">
        <v>2</v>
      </c>
      <c r="H292" s="13">
        <v>27</v>
      </c>
      <c r="I292" s="13">
        <v>2</v>
      </c>
      <c r="J292" s="13">
        <v>6</v>
      </c>
      <c r="K292" s="13">
        <v>2</v>
      </c>
      <c r="L292" s="13">
        <v>1996</v>
      </c>
      <c r="M292" s="13"/>
      <c r="N292" s="13">
        <v>75</v>
      </c>
      <c r="O292" s="13">
        <v>198</v>
      </c>
      <c r="P292" s="13" t="s">
        <v>49</v>
      </c>
      <c r="Q292" s="13" t="s">
        <v>720</v>
      </c>
      <c r="R292" s="13">
        <v>0</v>
      </c>
      <c r="S292" s="13">
        <v>0</v>
      </c>
      <c r="T292" s="30">
        <f t="shared" si="30"/>
        <v>0.08</v>
      </c>
      <c r="U292" s="30">
        <f t="shared" si="31"/>
        <v>0.08</v>
      </c>
      <c r="V292" s="30">
        <f t="shared" si="32"/>
        <v>2.25</v>
      </c>
      <c r="W292" s="30">
        <f t="shared" si="33"/>
        <v>0.08</v>
      </c>
      <c r="X292" s="30">
        <f>VLOOKUP(N292,[1]PlayerC!$A$3:$B$30,2,FALSE)</f>
        <v>79</v>
      </c>
      <c r="Y292" s="30">
        <f>VLOOKUP(O292,[1]PlayerC!$C$3:$D$133,2,FALSE)</f>
        <v>67</v>
      </c>
      <c r="Z292" s="30">
        <f>VLOOKUP(R292,[2]PCharts!$R$3:$S$2003,2,FALSE)</f>
        <v>0</v>
      </c>
      <c r="AA292" s="30">
        <f>VLOOKUP(A292,PCharts!$T$3:$U$25,2,FALSE)</f>
        <v>1.07</v>
      </c>
      <c r="AB292" s="30">
        <f>ROUND((PFormulas!$F$2*AF292)+(PFormulas!$F$3*(120-AD292)),0)</f>
        <v>68</v>
      </c>
      <c r="AC292" s="30">
        <f>ROUND((PFormulas!$F$7*AF292)+(PFormulas!$F$9*AB292)+(PFormulas!$F$8*AD292),0)</f>
        <v>63</v>
      </c>
      <c r="AD292" s="30">
        <f>VLOOKUP(V292,PCharts!$I$3:$J$651,2,FALSE)</f>
        <v>41</v>
      </c>
      <c r="AE292" s="30">
        <f>ROUND((PFormulas!$B$29*AK292)+(PFormulas!$B$30*AI292)+(PFormulas!$B$31*AL292)+(PFormulas!$B$32*AF292)+PFormulas!$B$33,0)</f>
        <v>72</v>
      </c>
      <c r="AF292" s="30">
        <f t="shared" si="34"/>
        <v>73</v>
      </c>
      <c r="AG292" s="30">
        <f>ROUND((AK292*PFormulas!$F$40)+(AL292*PFormulas!$F$41)+(AH292*PFormulas!$F$42),0)</f>
        <v>47</v>
      </c>
      <c r="AH292" s="30">
        <f>VLOOKUP(D292,PCharts!$G$3:$H$83,2,FALSE)</f>
        <v>52</v>
      </c>
      <c r="AI292" s="30">
        <f>ROUND((AK292*PFormulas!$F$18)+(AL292*PFormulas!$F$17),0)</f>
        <v>46</v>
      </c>
      <c r="AJ292" s="30">
        <f>IF(C292&gt;7,25,IF(C292=1,IF(ROUND((PFormulas!$F$35*AK292)+(PFormulas!$F$36*AF292),0)&lt;50,50,ROUND((PFormulas!$F$35*AK292)+(PFormulas!$F$36*AF292),0)),ROUND((PFormulas!$F$35*AK292)+(PFormulas!$F$36*AF292),0)))</f>
        <v>46</v>
      </c>
      <c r="AK292" s="30">
        <f>ROUND(IF(C292&gt;7,ROUND(VLOOKUP(U292,PCharts!$K$3:$L$153,2,FALSE)*AA292,0)*PFormulas!$B$8,ROUND(VLOOKUP(U292,PCharts!$K$3:$L$153,2,FALSE)*AA292,0)),0)</f>
        <v>37</v>
      </c>
      <c r="AL292" s="30">
        <f>ROUND(IF(C292&gt;7,ROUND(VLOOKUP(T292,PCharts!$M$3:$N$133,2,FALSE)*AA292,0)*PFormulas!$B$9,ROUND(VLOOKUP(T292,PCharts!$M$3:$N$133,2,FALSE)*AA292,0)),0)</f>
        <v>46</v>
      </c>
      <c r="AM292" s="30">
        <f>ROUND(IF(C292&gt;7,ROUND((PFormulas!$F$30*Z292)+(PFormulas!$F$31*AB292)+(PFormulas!$F$32*AI292),0)*PFormulas!$B$13,ROUND((PFormulas!$F$30*Z292)+(PFormulas!$F$31*AB292)+(PFormulas!$F$32*AI292),0)+PFormulas!$B$14),0)</f>
        <v>56</v>
      </c>
      <c r="AN292" s="30">
        <f>ROUND((PFormulas!$F$46*AL292),0)</f>
        <v>48</v>
      </c>
      <c r="AO292" s="30">
        <f>VLOOKUP(2016-L292,PCharts!$O$3:$P$32,2,FALSE)</f>
        <v>50</v>
      </c>
      <c r="AP292" s="30">
        <f t="shared" si="35"/>
        <v>50</v>
      </c>
      <c r="AQ292" s="30">
        <f t="shared" si="36"/>
        <v>51</v>
      </c>
    </row>
    <row r="293" spans="1:43" x14ac:dyDescent="0.25">
      <c r="A293" s="13" t="s">
        <v>47</v>
      </c>
      <c r="B293" s="13" t="s">
        <v>721</v>
      </c>
      <c r="C293" s="13">
        <v>3</v>
      </c>
      <c r="D293" s="13">
        <v>13</v>
      </c>
      <c r="E293" s="13">
        <v>1</v>
      </c>
      <c r="F293" s="13">
        <v>2</v>
      </c>
      <c r="G293" s="13">
        <v>3</v>
      </c>
      <c r="H293" s="13">
        <v>12</v>
      </c>
      <c r="I293" s="13">
        <v>-5</v>
      </c>
      <c r="J293" s="13">
        <v>28</v>
      </c>
      <c r="K293" s="13">
        <v>4</v>
      </c>
      <c r="L293" s="13">
        <v>1995</v>
      </c>
      <c r="M293" s="13"/>
      <c r="N293" s="13">
        <v>74</v>
      </c>
      <c r="O293" s="13">
        <v>185</v>
      </c>
      <c r="P293" s="13" t="s">
        <v>49</v>
      </c>
      <c r="Q293" s="13" t="s">
        <v>722</v>
      </c>
      <c r="R293" s="13">
        <v>0</v>
      </c>
      <c r="S293" s="13">
        <v>0</v>
      </c>
      <c r="T293" s="30">
        <f t="shared" si="30"/>
        <v>0.08</v>
      </c>
      <c r="U293" s="30">
        <f t="shared" si="31"/>
        <v>0.15</v>
      </c>
      <c r="V293" s="30">
        <f t="shared" si="32"/>
        <v>0.92</v>
      </c>
      <c r="W293" s="30">
        <f t="shared" si="33"/>
        <v>0.08</v>
      </c>
      <c r="X293" s="30">
        <f>VLOOKUP(N293,[1]PlayerC!$A$3:$B$30,2,FALSE)</f>
        <v>77</v>
      </c>
      <c r="Y293" s="30">
        <f>VLOOKUP(O293,[1]PlayerC!$C$3:$D$133,2,FALSE)</f>
        <v>61</v>
      </c>
      <c r="Z293" s="30">
        <f>VLOOKUP(R293,[2]PCharts!$R$3:$S$2003,2,FALSE)</f>
        <v>0</v>
      </c>
      <c r="AA293" s="30">
        <f>VLOOKUP(A293,PCharts!$T$3:$U$25,2,FALSE)</f>
        <v>1.07</v>
      </c>
      <c r="AB293" s="30">
        <f>ROUND((PFormulas!$F$2*AF293)+(PFormulas!$F$3*(120-AD293)),0)</f>
        <v>55</v>
      </c>
      <c r="AC293" s="30">
        <f>ROUND((PFormulas!$F$7*AF293)+(PFormulas!$F$9*AB293)+(PFormulas!$F$8*AD293),0)</f>
        <v>50</v>
      </c>
      <c r="AD293" s="30">
        <f>VLOOKUP(V293,PCharts!$I$3:$J$651,2,FALSE)</f>
        <v>74</v>
      </c>
      <c r="AE293" s="30">
        <f>ROUND((PFormulas!$B$29*AK293)+(PFormulas!$B$30*AI293)+(PFormulas!$B$31*AL293)+(PFormulas!$B$32*AF293)+PFormulas!$B$33,0)</f>
        <v>75</v>
      </c>
      <c r="AF293" s="30">
        <f t="shared" si="34"/>
        <v>69</v>
      </c>
      <c r="AG293" s="30">
        <f>ROUND((AK293*PFormulas!$F$40)+(AL293*PFormulas!$F$41)+(AH293*PFormulas!$F$42),0)</f>
        <v>52</v>
      </c>
      <c r="AH293" s="30">
        <f>VLOOKUP(D293,PCharts!$G$3:$H$83,2,FALSE)</f>
        <v>53</v>
      </c>
      <c r="AI293" s="30">
        <f>ROUND((AK293*PFormulas!$F$18)+(AL293*PFormulas!$F$17),0)</f>
        <v>55</v>
      </c>
      <c r="AJ293" s="30">
        <f>IF(C293&gt;7,25,IF(C293=1,IF(ROUND((PFormulas!$F$35*AK293)+(PFormulas!$F$36*AF293),0)&lt;50,50,ROUND((PFormulas!$F$35*AK293)+(PFormulas!$F$36*AF293),0)),ROUND((PFormulas!$F$35*AK293)+(PFormulas!$F$36*AF293),0)))</f>
        <v>58</v>
      </c>
      <c r="AK293" s="30">
        <f>ROUND(IF(C293&gt;7,ROUND(VLOOKUP(U293,PCharts!$K$3:$L$153,2,FALSE)*AA293,0)*PFormulas!$B$8,ROUND(VLOOKUP(U293,PCharts!$K$3:$L$153,2,FALSE)*AA293,0)),0)</f>
        <v>54</v>
      </c>
      <c r="AL293" s="30">
        <f>ROUND(IF(C293&gt;7,ROUND(VLOOKUP(T293,PCharts!$M$3:$N$133,2,FALSE)*AA293,0)*PFormulas!$B$9,ROUND(VLOOKUP(T293,PCharts!$M$3:$N$133,2,FALSE)*AA293,0)),0)</f>
        <v>46</v>
      </c>
      <c r="AM293" s="30">
        <f>ROUND(IF(C293&gt;7,ROUND((PFormulas!$F$30*Z293)+(PFormulas!$F$31*AB293)+(PFormulas!$F$32*AI293),0)*PFormulas!$B$13,ROUND((PFormulas!$F$30*Z293)+(PFormulas!$F$31*AB293)+(PFormulas!$F$32*AI293),0)+PFormulas!$B$14),0)</f>
        <v>51</v>
      </c>
      <c r="AN293" s="30">
        <f>ROUND((PFormulas!$F$46*AL293),0)</f>
        <v>48</v>
      </c>
      <c r="AO293" s="30">
        <f>VLOOKUP(2016-L293,PCharts!$O$3:$P$32,2,FALSE)</f>
        <v>54</v>
      </c>
      <c r="AP293" s="30">
        <f t="shared" si="35"/>
        <v>54</v>
      </c>
      <c r="AQ293" s="30">
        <f t="shared" si="36"/>
        <v>54</v>
      </c>
    </row>
    <row r="294" spans="1:43" x14ac:dyDescent="0.25">
      <c r="A294" s="13" t="s">
        <v>95</v>
      </c>
      <c r="B294" s="13" t="s">
        <v>723</v>
      </c>
      <c r="C294" s="13">
        <v>6</v>
      </c>
      <c r="D294" s="13">
        <v>18</v>
      </c>
      <c r="E294" s="13">
        <v>1</v>
      </c>
      <c r="F294" s="13">
        <v>0</v>
      </c>
      <c r="G294" s="13">
        <v>1</v>
      </c>
      <c r="H294" s="13">
        <v>0</v>
      </c>
      <c r="I294" s="13">
        <v>0</v>
      </c>
      <c r="J294" s="13">
        <v>31</v>
      </c>
      <c r="K294" s="13">
        <v>3</v>
      </c>
      <c r="L294" s="13">
        <v>1996</v>
      </c>
      <c r="M294" s="13"/>
      <c r="N294" s="13">
        <v>72</v>
      </c>
      <c r="O294" s="13">
        <v>179</v>
      </c>
      <c r="P294" s="13" t="s">
        <v>97</v>
      </c>
      <c r="Q294" s="13" t="s">
        <v>724</v>
      </c>
      <c r="R294" s="13">
        <v>0</v>
      </c>
      <c r="S294" s="13">
        <v>0</v>
      </c>
      <c r="T294" s="30">
        <f t="shared" si="30"/>
        <v>0.06</v>
      </c>
      <c r="U294" s="30">
        <f t="shared" si="31"/>
        <v>0</v>
      </c>
      <c r="V294" s="30">
        <f t="shared" si="32"/>
        <v>0</v>
      </c>
      <c r="W294" s="30">
        <f t="shared" si="33"/>
        <v>0.06</v>
      </c>
      <c r="X294" s="30">
        <f>VLOOKUP(N294,[1]PlayerC!$A$3:$B$30,2,FALSE)</f>
        <v>73</v>
      </c>
      <c r="Y294" s="30">
        <f>VLOOKUP(O294,[1]PlayerC!$C$3:$D$133,2,FALSE)</f>
        <v>55</v>
      </c>
      <c r="Z294" s="30">
        <f>VLOOKUP(R294,[2]PCharts!$R$3:$S$2003,2,FALSE)</f>
        <v>0</v>
      </c>
      <c r="AA294" s="30">
        <f>VLOOKUP(A294,PCharts!$T$3:$U$25,2,FALSE)</f>
        <v>1.06</v>
      </c>
      <c r="AB294" s="30">
        <f>ROUND((PFormulas!$F$2*AF294)+(PFormulas!$F$3*(120-AD294)),0)</f>
        <v>45</v>
      </c>
      <c r="AC294" s="30">
        <f>ROUND((PFormulas!$F$7*AF294)+(PFormulas!$F$9*AB294)+(PFormulas!$F$8*AD294),0)</f>
        <v>39</v>
      </c>
      <c r="AD294" s="30">
        <f>VLOOKUP(V294,PCharts!$I$3:$J$651,2,FALSE)</f>
        <v>99</v>
      </c>
      <c r="AE294" s="30">
        <f>ROUND((PFormulas!$B$29*AK294)+(PFormulas!$B$30*AI294)+(PFormulas!$B$31*AL294)+(PFormulas!$B$32*AF294)+PFormulas!$B$33,0)</f>
        <v>74</v>
      </c>
      <c r="AF294" s="30">
        <f t="shared" si="34"/>
        <v>64</v>
      </c>
      <c r="AG294" s="30">
        <f>ROUND((AK294*PFormulas!$F$40)+(AL294*PFormulas!$F$41)+(AH294*PFormulas!$F$42),0)</f>
        <v>50</v>
      </c>
      <c r="AH294" s="30">
        <f>VLOOKUP(D294,PCharts!$G$3:$H$83,2,FALSE)</f>
        <v>58</v>
      </c>
      <c r="AI294" s="30">
        <f>ROUND((AK294*PFormulas!$F$18)+(AL294*PFormulas!$F$17),0)</f>
        <v>45</v>
      </c>
      <c r="AJ294" s="30">
        <f>IF(C294&gt;7,25,IF(C294=1,IF(ROUND((PFormulas!$F$35*AK294)+(PFormulas!$F$36*AF294),0)&lt;50,50,ROUND((PFormulas!$F$35*AK294)+(PFormulas!$F$36*AF294),0)),ROUND((PFormulas!$F$35*AK294)+(PFormulas!$F$36*AF294),0)))</f>
        <v>44</v>
      </c>
      <c r="AK294" s="30">
        <f>ROUND(IF(C294&gt;7,ROUND(VLOOKUP(U294,PCharts!$K$3:$L$153,2,FALSE)*AA294,0)*PFormulas!$B$8,ROUND(VLOOKUP(U294,PCharts!$K$3:$L$153,2,FALSE)*AA294,0)),0)</f>
        <v>37</v>
      </c>
      <c r="AL294" s="30">
        <f>ROUND(IF(C294&gt;7,ROUND(VLOOKUP(T294,PCharts!$M$3:$N$133,2,FALSE)*AA294,0)*PFormulas!$B$9,ROUND(VLOOKUP(T294,PCharts!$M$3:$N$133,2,FALSE)*AA294,0)),0)</f>
        <v>45</v>
      </c>
      <c r="AM294" s="30">
        <f>ROUND(IF(C294&gt;7,ROUND((PFormulas!$F$30*Z294)+(PFormulas!$F$31*AB294)+(PFormulas!$F$32*AI294),0)*PFormulas!$B$13,ROUND((PFormulas!$F$30*Z294)+(PFormulas!$F$31*AB294)+(PFormulas!$F$32*AI294),0)+PFormulas!$B$14),0)</f>
        <v>42</v>
      </c>
      <c r="AN294" s="30">
        <f>ROUND((PFormulas!$F$46*AL294),0)</f>
        <v>47</v>
      </c>
      <c r="AO294" s="30">
        <f>VLOOKUP(2016-L294,PCharts!$O$3:$P$32,2,FALSE)</f>
        <v>50</v>
      </c>
      <c r="AP294" s="30">
        <f t="shared" si="35"/>
        <v>50</v>
      </c>
      <c r="AQ294" s="30">
        <f t="shared" si="36"/>
        <v>46</v>
      </c>
    </row>
    <row r="295" spans="1:43" x14ac:dyDescent="0.25">
      <c r="A295" s="13" t="s">
        <v>47</v>
      </c>
      <c r="B295" s="13" t="s">
        <v>725</v>
      </c>
      <c r="C295" s="13">
        <v>8</v>
      </c>
      <c r="D295" s="13">
        <v>18</v>
      </c>
      <c r="E295" s="13">
        <v>2</v>
      </c>
      <c r="F295" s="13">
        <v>2</v>
      </c>
      <c r="G295" s="13">
        <v>4</v>
      </c>
      <c r="H295" s="13">
        <v>6</v>
      </c>
      <c r="I295" s="13">
        <v>-3</v>
      </c>
      <c r="J295" s="13">
        <v>6</v>
      </c>
      <c r="K295" s="13">
        <v>9</v>
      </c>
      <c r="L295" s="13">
        <v>1994</v>
      </c>
      <c r="M295" s="13"/>
      <c r="N295" s="13">
        <v>72</v>
      </c>
      <c r="O295" s="13">
        <v>190</v>
      </c>
      <c r="P295" s="13" t="s">
        <v>49</v>
      </c>
      <c r="Q295" s="13" t="s">
        <v>726</v>
      </c>
      <c r="R295" s="13">
        <v>0</v>
      </c>
      <c r="S295" s="13">
        <v>0</v>
      </c>
      <c r="T295" s="30">
        <f t="shared" si="30"/>
        <v>0.11</v>
      </c>
      <c r="U295" s="30">
        <f t="shared" si="31"/>
        <v>0.11</v>
      </c>
      <c r="V295" s="30">
        <f t="shared" si="32"/>
        <v>0.33</v>
      </c>
      <c r="W295" s="30">
        <f t="shared" si="33"/>
        <v>0.11</v>
      </c>
      <c r="X295" s="30">
        <f>VLOOKUP(N295,[1]PlayerC!$A$3:$B$30,2,FALSE)</f>
        <v>73</v>
      </c>
      <c r="Y295" s="30">
        <f>VLOOKUP(O295,[1]PlayerC!$C$3:$D$133,2,FALSE)</f>
        <v>64</v>
      </c>
      <c r="Z295" s="30">
        <f>VLOOKUP(R295,[2]PCharts!$R$3:$S$2003,2,FALSE)</f>
        <v>0</v>
      </c>
      <c r="AA295" s="30">
        <f>VLOOKUP(A295,PCharts!$T$3:$U$25,2,FALSE)</f>
        <v>1.07</v>
      </c>
      <c r="AB295" s="30">
        <f>ROUND((PFormulas!$F$2*AF295)+(PFormulas!$F$3*(120-AD295)),0)</f>
        <v>51</v>
      </c>
      <c r="AC295" s="30">
        <f>ROUND((PFormulas!$F$7*AF295)+(PFormulas!$F$9*AB295)+(PFormulas!$F$8*AD295),0)</f>
        <v>46</v>
      </c>
      <c r="AD295" s="30">
        <f>VLOOKUP(V295,PCharts!$I$3:$J$651,2,FALSE)</f>
        <v>89</v>
      </c>
      <c r="AE295" s="30">
        <f>ROUND((PFormulas!$B$29*AK295)+(PFormulas!$B$30*AI295)+(PFormulas!$B$31*AL295)+(PFormulas!$B$32*AF295)+PFormulas!$B$33,0)</f>
        <v>75</v>
      </c>
      <c r="AF295" s="30">
        <f t="shared" si="34"/>
        <v>69</v>
      </c>
      <c r="AG295" s="30">
        <f>ROUND((AK295*PFormulas!$F$40)+(AL295*PFormulas!$F$41)+(AH295*PFormulas!$F$42),0)</f>
        <v>53</v>
      </c>
      <c r="AH295" s="30">
        <f>VLOOKUP(D295,PCharts!$G$3:$H$83,2,FALSE)</f>
        <v>58</v>
      </c>
      <c r="AI295" s="30">
        <f>ROUND((AK295*PFormulas!$F$18)+(AL295*PFormulas!$F$17),0)</f>
        <v>53</v>
      </c>
      <c r="AJ295" s="30">
        <f>IF(C295&gt;7,25,IF(C295=1,IF(ROUND((PFormulas!$F$35*AK295)+(PFormulas!$F$36*AF295),0)&lt;50,50,ROUND((PFormulas!$F$35*AK295)+(PFormulas!$F$36*AF295),0)),ROUND((PFormulas!$F$35*AK295)+(PFormulas!$F$36*AF295),0)))</f>
        <v>25</v>
      </c>
      <c r="AK295" s="30">
        <f>ROUND(IF(C295&gt;7,ROUND(VLOOKUP(U295,PCharts!$K$3:$L$153,2,FALSE)*AA295,0)*PFormulas!$B$8,ROUND(VLOOKUP(U295,PCharts!$K$3:$L$153,2,FALSE)*AA295,0)),0)</f>
        <v>51</v>
      </c>
      <c r="AL295" s="30">
        <f>ROUND(IF(C295&gt;7,ROUND(VLOOKUP(T295,PCharts!$M$3:$N$133,2,FALSE)*AA295,0)*PFormulas!$B$9,ROUND(VLOOKUP(T295,PCharts!$M$3:$N$133,2,FALSE)*AA295,0)),0)</f>
        <v>46</v>
      </c>
      <c r="AM295" s="30">
        <f>ROUND(IF(C295&gt;7,ROUND((PFormulas!$F$30*Z295)+(PFormulas!$F$31*AB295)+(PFormulas!$F$32*AI295),0)*PFormulas!$B$13,ROUND((PFormulas!$F$30*Z295)+(PFormulas!$F$31*AB295)+(PFormulas!$F$32*AI295),0)+PFormulas!$B$14),0)</f>
        <v>57</v>
      </c>
      <c r="AN295" s="30">
        <f>ROUND((PFormulas!$F$46*AL295),0)</f>
        <v>48</v>
      </c>
      <c r="AO295" s="30">
        <f>VLOOKUP(2016-L295,PCharts!$O$3:$P$32,2,FALSE)</f>
        <v>58</v>
      </c>
      <c r="AP295" s="30">
        <f t="shared" si="35"/>
        <v>58</v>
      </c>
      <c r="AQ295" s="30">
        <f t="shared" si="36"/>
        <v>54</v>
      </c>
    </row>
    <row r="296" spans="1:43" x14ac:dyDescent="0.25">
      <c r="A296" s="13" t="s">
        <v>47</v>
      </c>
      <c r="B296" s="13" t="s">
        <v>727</v>
      </c>
      <c r="C296" s="13">
        <v>3</v>
      </c>
      <c r="D296" s="13">
        <v>26</v>
      </c>
      <c r="E296" s="13">
        <v>2</v>
      </c>
      <c r="F296" s="13">
        <v>0</v>
      </c>
      <c r="G296" s="13">
        <v>2</v>
      </c>
      <c r="H296" s="13">
        <v>6</v>
      </c>
      <c r="I296" s="13">
        <v>-3</v>
      </c>
      <c r="J296" s="13">
        <v>29</v>
      </c>
      <c r="K296" s="13">
        <v>4</v>
      </c>
      <c r="L296" s="13">
        <v>1996</v>
      </c>
      <c r="M296" s="13"/>
      <c r="N296" s="13">
        <v>71</v>
      </c>
      <c r="O296" s="13">
        <v>185</v>
      </c>
      <c r="P296" s="13" t="s">
        <v>49</v>
      </c>
      <c r="Q296" s="13" t="s">
        <v>728</v>
      </c>
      <c r="R296" s="13">
        <v>0</v>
      </c>
      <c r="S296" s="13">
        <v>0</v>
      </c>
      <c r="T296" s="30">
        <f t="shared" si="30"/>
        <v>0.08</v>
      </c>
      <c r="U296" s="30">
        <f t="shared" si="31"/>
        <v>0</v>
      </c>
      <c r="V296" s="30">
        <f t="shared" si="32"/>
        <v>0.23</v>
      </c>
      <c r="W296" s="30">
        <f t="shared" si="33"/>
        <v>0.08</v>
      </c>
      <c r="X296" s="30">
        <f>VLOOKUP(N296,[1]PlayerC!$A$3:$B$30,2,FALSE)</f>
        <v>71</v>
      </c>
      <c r="Y296" s="30">
        <f>VLOOKUP(O296,[1]PlayerC!$C$3:$D$133,2,FALSE)</f>
        <v>61</v>
      </c>
      <c r="Z296" s="30">
        <f>VLOOKUP(R296,[2]PCharts!$R$3:$S$2003,2,FALSE)</f>
        <v>0</v>
      </c>
      <c r="AA296" s="30">
        <f>VLOOKUP(A296,PCharts!$T$3:$U$25,2,FALSE)</f>
        <v>1.07</v>
      </c>
      <c r="AB296" s="30">
        <f>ROUND((PFormulas!$F$2*AF296)+(PFormulas!$F$3*(120-AD296)),0)</f>
        <v>48</v>
      </c>
      <c r="AC296" s="30">
        <f>ROUND((PFormulas!$F$7*AF296)+(PFormulas!$F$9*AB296)+(PFormulas!$F$8*AD296),0)</f>
        <v>42</v>
      </c>
      <c r="AD296" s="30">
        <f>VLOOKUP(V296,PCharts!$I$3:$J$651,2,FALSE)</f>
        <v>92</v>
      </c>
      <c r="AE296" s="30">
        <f>ROUND((PFormulas!$B$29*AK296)+(PFormulas!$B$30*AI296)+(PFormulas!$B$31*AL296)+(PFormulas!$B$32*AF296)+PFormulas!$B$33,0)</f>
        <v>73</v>
      </c>
      <c r="AF296" s="30">
        <f t="shared" si="34"/>
        <v>66</v>
      </c>
      <c r="AG296" s="30">
        <f>ROUND((AK296*PFormulas!$F$40)+(AL296*PFormulas!$F$41)+(AH296*PFormulas!$F$42),0)</f>
        <v>54</v>
      </c>
      <c r="AH296" s="30">
        <f>VLOOKUP(D296,PCharts!$G$3:$H$83,2,FALSE)</f>
        <v>66</v>
      </c>
      <c r="AI296" s="30">
        <f>ROUND((AK296*PFormulas!$F$18)+(AL296*PFormulas!$F$17),0)</f>
        <v>46</v>
      </c>
      <c r="AJ296" s="30">
        <f>IF(C296&gt;7,25,IF(C296=1,IF(ROUND((PFormulas!$F$35*AK296)+(PFormulas!$F$36*AF296),0)&lt;50,50,ROUND((PFormulas!$F$35*AK296)+(PFormulas!$F$36*AF296),0)),ROUND((PFormulas!$F$35*AK296)+(PFormulas!$F$36*AF296),0)))</f>
        <v>44</v>
      </c>
      <c r="AK296" s="30">
        <f>ROUND(IF(C296&gt;7,ROUND(VLOOKUP(U296,PCharts!$K$3:$L$153,2,FALSE)*AA296,0)*PFormulas!$B$8,ROUND(VLOOKUP(U296,PCharts!$K$3:$L$153,2,FALSE)*AA296,0)),0)</f>
        <v>37</v>
      </c>
      <c r="AL296" s="30">
        <f>ROUND(IF(C296&gt;7,ROUND(VLOOKUP(T296,PCharts!$M$3:$N$133,2,FALSE)*AA296,0)*PFormulas!$B$9,ROUND(VLOOKUP(T296,PCharts!$M$3:$N$133,2,FALSE)*AA296,0)),0)</f>
        <v>46</v>
      </c>
      <c r="AM296" s="30">
        <f>ROUND(IF(C296&gt;7,ROUND((PFormulas!$F$30*Z296)+(PFormulas!$F$31*AB296)+(PFormulas!$F$32*AI296),0)*PFormulas!$B$13,ROUND((PFormulas!$F$30*Z296)+(PFormulas!$F$31*AB296)+(PFormulas!$F$32*AI296),0)+PFormulas!$B$14),0)</f>
        <v>44</v>
      </c>
      <c r="AN296" s="30">
        <f>ROUND((PFormulas!$F$46*AL296),0)</f>
        <v>48</v>
      </c>
      <c r="AO296" s="30">
        <f>VLOOKUP(2016-L296,PCharts!$O$3:$P$32,2,FALSE)</f>
        <v>50</v>
      </c>
      <c r="AP296" s="30">
        <f t="shared" si="35"/>
        <v>50</v>
      </c>
      <c r="AQ296" s="30">
        <f t="shared" si="36"/>
        <v>47</v>
      </c>
    </row>
    <row r="297" spans="1:43" x14ac:dyDescent="0.25">
      <c r="A297" s="13" t="s">
        <v>95</v>
      </c>
      <c r="B297" s="13" t="s">
        <v>729</v>
      </c>
      <c r="C297" s="13">
        <v>8</v>
      </c>
      <c r="D297" s="13">
        <v>26</v>
      </c>
      <c r="E297" s="13">
        <v>2</v>
      </c>
      <c r="F297" s="13">
        <v>1</v>
      </c>
      <c r="G297" s="13">
        <v>3</v>
      </c>
      <c r="H297" s="13">
        <v>4</v>
      </c>
      <c r="I297" s="13">
        <v>-8</v>
      </c>
      <c r="J297" s="13">
        <v>19</v>
      </c>
      <c r="K297" s="13">
        <v>5</v>
      </c>
      <c r="L297" s="13">
        <v>1997</v>
      </c>
      <c r="M297" s="13"/>
      <c r="N297" s="13">
        <v>72</v>
      </c>
      <c r="O297" s="13">
        <v>161</v>
      </c>
      <c r="P297" s="13" t="s">
        <v>97</v>
      </c>
      <c r="Q297" s="13" t="s">
        <v>730</v>
      </c>
      <c r="R297" s="13"/>
      <c r="S297" s="13"/>
      <c r="T297" s="30">
        <f t="shared" si="30"/>
        <v>0.08</v>
      </c>
      <c r="U297" s="30">
        <f t="shared" si="31"/>
        <v>0.04</v>
      </c>
      <c r="V297" s="30">
        <f t="shared" si="32"/>
        <v>0.15</v>
      </c>
      <c r="W297" s="30">
        <f t="shared" si="33"/>
        <v>0.08</v>
      </c>
      <c r="X297" s="30">
        <f>VLOOKUP(N297,[1]PlayerC!$A$3:$B$30,2,FALSE)</f>
        <v>73</v>
      </c>
      <c r="Y297" s="30">
        <f>VLOOKUP(O297,[1]PlayerC!$C$3:$D$133,2,FALSE)</f>
        <v>46</v>
      </c>
      <c r="Z297" s="30">
        <f>VLOOKUP(R297,[2]PCharts!$R$3:$S$2003,2,FALSE)</f>
        <v>0</v>
      </c>
      <c r="AA297" s="30">
        <f>VLOOKUP(A297,PCharts!$T$3:$U$25,2,FALSE)</f>
        <v>1.06</v>
      </c>
      <c r="AB297" s="30">
        <f>ROUND((PFormulas!$F$2*AF297)+(PFormulas!$F$3*(120-AD297)),0)</f>
        <v>44</v>
      </c>
      <c r="AC297" s="30">
        <f>ROUND((PFormulas!$F$7*AF297)+(PFormulas!$F$9*AB297)+(PFormulas!$F$8*AD297),0)</f>
        <v>36</v>
      </c>
      <c r="AD297" s="30">
        <f>VLOOKUP(V297,PCharts!$I$3:$J$651,2,FALSE)</f>
        <v>94</v>
      </c>
      <c r="AE297" s="30">
        <f>ROUND((PFormulas!$B$29*AK297)+(PFormulas!$B$30*AI297)+(PFormulas!$B$31*AL297)+(PFormulas!$B$32*AF297)+PFormulas!$B$33,0)</f>
        <v>74</v>
      </c>
      <c r="AF297" s="30">
        <f t="shared" si="34"/>
        <v>60</v>
      </c>
      <c r="AG297" s="30">
        <f>ROUND((AK297*PFormulas!$F$40)+(AL297*PFormulas!$F$41)+(AH297*PFormulas!$F$42),0)</f>
        <v>53</v>
      </c>
      <c r="AH297" s="30">
        <f>VLOOKUP(D297,PCharts!$G$3:$H$83,2,FALSE)</f>
        <v>66</v>
      </c>
      <c r="AI297" s="30">
        <f>ROUND((AK297*PFormulas!$F$18)+(AL297*PFormulas!$F$17),0)</f>
        <v>43</v>
      </c>
      <c r="AJ297" s="30">
        <f>IF(C297&gt;7,25,IF(C297=1,IF(ROUND((PFormulas!$F$35*AK297)+(PFormulas!$F$36*AF297),0)&lt;50,50,ROUND((PFormulas!$F$35*AK297)+(PFormulas!$F$36*AF297),0)),ROUND((PFormulas!$F$35*AK297)+(PFormulas!$F$36*AF297),0)))</f>
        <v>25</v>
      </c>
      <c r="AK297" s="30">
        <f>ROUND(IF(C297&gt;7,ROUND(VLOOKUP(U297,PCharts!$K$3:$L$153,2,FALSE)*AA297,0)*PFormulas!$B$8,ROUND(VLOOKUP(U297,PCharts!$K$3:$L$153,2,FALSE)*AA297,0)),0)</f>
        <v>35</v>
      </c>
      <c r="AL297" s="30">
        <f>ROUND(IF(C297&gt;7,ROUND(VLOOKUP(T297,PCharts!$M$3:$N$133,2,FALSE)*AA297,0)*PFormulas!$B$9,ROUND(VLOOKUP(T297,PCharts!$M$3:$N$133,2,FALSE)*AA297,0)),0)</f>
        <v>44</v>
      </c>
      <c r="AM297" s="30">
        <f>ROUND(IF(C297&gt;7,ROUND((PFormulas!$F$30*Z297)+(PFormulas!$F$31*AB297)+(PFormulas!$F$32*AI297),0)*PFormulas!$B$13,ROUND((PFormulas!$F$30*Z297)+(PFormulas!$F$31*AB297)+(PFormulas!$F$32*AI297),0)+PFormulas!$B$14),0)</f>
        <v>48</v>
      </c>
      <c r="AN297" s="30">
        <f>ROUND((PFormulas!$F$46*AL297),0)</f>
        <v>46</v>
      </c>
      <c r="AO297" s="30">
        <f>VLOOKUP(2016-L297,PCharts!$O$3:$P$32,2,FALSE)</f>
        <v>46</v>
      </c>
      <c r="AP297" s="30">
        <f t="shared" si="35"/>
        <v>46</v>
      </c>
      <c r="AQ297" s="30">
        <f t="shared" si="36"/>
        <v>46</v>
      </c>
    </row>
    <row r="298" spans="1:43" x14ac:dyDescent="0.25">
      <c r="A298" s="13" t="s">
        <v>43</v>
      </c>
      <c r="B298" s="13" t="s">
        <v>731</v>
      </c>
      <c r="C298" s="13">
        <v>8</v>
      </c>
      <c r="D298" s="13">
        <v>40</v>
      </c>
      <c r="E298" s="13">
        <v>5</v>
      </c>
      <c r="F298" s="13">
        <v>7</v>
      </c>
      <c r="G298" s="13">
        <v>12</v>
      </c>
      <c r="H298" s="13">
        <v>16</v>
      </c>
      <c r="I298" s="13">
        <v>11</v>
      </c>
      <c r="J298" s="13">
        <v>31</v>
      </c>
      <c r="K298" s="13">
        <v>8</v>
      </c>
      <c r="L298" s="13">
        <v>1993</v>
      </c>
      <c r="M298" s="13"/>
      <c r="N298" s="13">
        <v>73</v>
      </c>
      <c r="O298" s="13">
        <v>201</v>
      </c>
      <c r="P298" s="13" t="s">
        <v>45</v>
      </c>
      <c r="Q298" s="13" t="s">
        <v>732</v>
      </c>
      <c r="R298" s="13">
        <v>0</v>
      </c>
      <c r="S298" s="13">
        <v>0</v>
      </c>
      <c r="T298" s="30">
        <f t="shared" si="30"/>
        <v>0.13</v>
      </c>
      <c r="U298" s="30">
        <f t="shared" si="31"/>
        <v>0.18</v>
      </c>
      <c r="V298" s="30">
        <f t="shared" si="32"/>
        <v>0.4</v>
      </c>
      <c r="W298" s="30">
        <f t="shared" si="33"/>
        <v>0.13</v>
      </c>
      <c r="X298" s="30">
        <f>VLOOKUP(N298,[1]PlayerC!$A$3:$B$30,2,FALSE)</f>
        <v>75</v>
      </c>
      <c r="Y298" s="30">
        <f>VLOOKUP(O298,[1]PlayerC!$C$3:$D$133,2,FALSE)</f>
        <v>70</v>
      </c>
      <c r="Z298" s="30">
        <f>VLOOKUP(R298,[2]PCharts!$R$3:$S$2003,2,FALSE)</f>
        <v>0</v>
      </c>
      <c r="AA298" s="30">
        <f>VLOOKUP(A298,PCharts!$T$3:$U$25,2,FALSE)</f>
        <v>1.05</v>
      </c>
      <c r="AB298" s="30">
        <f>ROUND((PFormulas!$F$2*AF298)+(PFormulas!$F$3*(120-AD298)),0)</f>
        <v>54</v>
      </c>
      <c r="AC298" s="30">
        <f>ROUND((PFormulas!$F$7*AF298)+(PFormulas!$F$9*AB298)+(PFormulas!$F$8*AD298),0)</f>
        <v>50</v>
      </c>
      <c r="AD298" s="30">
        <f>VLOOKUP(V298,PCharts!$I$3:$J$651,2,FALSE)</f>
        <v>87</v>
      </c>
      <c r="AE298" s="30">
        <f>ROUND((PFormulas!$B$29*AK298)+(PFormulas!$B$30*AI298)+(PFormulas!$B$31*AL298)+(PFormulas!$B$32*AF298)+PFormulas!$B$33,0)</f>
        <v>73</v>
      </c>
      <c r="AF298" s="30">
        <f t="shared" si="34"/>
        <v>73</v>
      </c>
      <c r="AG298" s="30">
        <f>ROUND((AK298*PFormulas!$F$40)+(AL298*PFormulas!$F$41)+(AH298*PFormulas!$F$42),0)</f>
        <v>64</v>
      </c>
      <c r="AH298" s="30">
        <f>VLOOKUP(D298,PCharts!$G$3:$H$83,2,FALSE)</f>
        <v>80</v>
      </c>
      <c r="AI298" s="30">
        <f>ROUND((AK298*PFormulas!$F$18)+(AL298*PFormulas!$F$17),0)</f>
        <v>52</v>
      </c>
      <c r="AJ298" s="30">
        <f>IF(C298&gt;7,25,IF(C298=1,IF(ROUND((PFormulas!$F$35*AK298)+(PFormulas!$F$36*AF298),0)&lt;50,50,ROUND((PFormulas!$F$35*AK298)+(PFormulas!$F$36*AF298),0)),ROUND((PFormulas!$F$35*AK298)+(PFormulas!$F$36*AF298),0)))</f>
        <v>25</v>
      </c>
      <c r="AK298" s="30">
        <f>ROUND(IF(C298&gt;7,ROUND(VLOOKUP(U298,PCharts!$K$3:$L$153,2,FALSE)*AA298,0)*PFormulas!$B$8,ROUND(VLOOKUP(U298,PCharts!$K$3:$L$153,2,FALSE)*AA298,0)),0)</f>
        <v>50</v>
      </c>
      <c r="AL298" s="30">
        <f>ROUND(IF(C298&gt;7,ROUND(VLOOKUP(T298,PCharts!$M$3:$N$133,2,FALSE)*AA298,0)*PFormulas!$B$9,ROUND(VLOOKUP(T298,PCharts!$M$3:$N$133,2,FALSE)*AA298,0)),0)</f>
        <v>45</v>
      </c>
      <c r="AM298" s="30">
        <f>ROUND(IF(C298&gt;7,ROUND((PFormulas!$F$30*Z298)+(PFormulas!$F$31*AB298)+(PFormulas!$F$32*AI298),0)*PFormulas!$B$13,ROUND((PFormulas!$F$30*Z298)+(PFormulas!$F$31*AB298)+(PFormulas!$F$32*AI298),0)+PFormulas!$B$14),0)</f>
        <v>59</v>
      </c>
      <c r="AN298" s="30">
        <f>ROUND((PFormulas!$F$46*AL298),0)</f>
        <v>47</v>
      </c>
      <c r="AO298" s="30">
        <f>VLOOKUP(2016-L298,PCharts!$O$3:$P$32,2,FALSE)</f>
        <v>60</v>
      </c>
      <c r="AP298" s="30">
        <f t="shared" si="35"/>
        <v>60</v>
      </c>
      <c r="AQ298" s="30">
        <f t="shared" si="36"/>
        <v>55</v>
      </c>
    </row>
    <row r="299" spans="1:43" x14ac:dyDescent="0.25">
      <c r="A299" s="13" t="s">
        <v>43</v>
      </c>
      <c r="B299" s="13" t="s">
        <v>733</v>
      </c>
      <c r="C299" s="13">
        <v>8</v>
      </c>
      <c r="D299" s="13">
        <v>46</v>
      </c>
      <c r="E299" s="13">
        <v>6</v>
      </c>
      <c r="F299" s="13">
        <v>9</v>
      </c>
      <c r="G299" s="13">
        <v>15</v>
      </c>
      <c r="H299" s="13">
        <v>40</v>
      </c>
      <c r="I299" s="13">
        <v>4</v>
      </c>
      <c r="J299" s="13">
        <v>3</v>
      </c>
      <c r="K299" s="13">
        <v>5</v>
      </c>
      <c r="L299" s="13">
        <v>1993</v>
      </c>
      <c r="M299" s="13"/>
      <c r="N299" s="13">
        <v>72</v>
      </c>
      <c r="O299" s="13">
        <v>203</v>
      </c>
      <c r="P299" s="13" t="s">
        <v>45</v>
      </c>
      <c r="Q299" s="13" t="s">
        <v>734</v>
      </c>
      <c r="R299" s="13">
        <v>0</v>
      </c>
      <c r="S299" s="13">
        <v>0</v>
      </c>
      <c r="T299" s="30">
        <f t="shared" si="30"/>
        <v>0.13</v>
      </c>
      <c r="U299" s="30">
        <f t="shared" si="31"/>
        <v>0.2</v>
      </c>
      <c r="V299" s="30">
        <f t="shared" si="32"/>
        <v>0.87</v>
      </c>
      <c r="W299" s="30">
        <f t="shared" si="33"/>
        <v>0.13</v>
      </c>
      <c r="X299" s="30">
        <f>VLOOKUP(N299,[1]PlayerC!$A$3:$B$30,2,FALSE)</f>
        <v>73</v>
      </c>
      <c r="Y299" s="30">
        <f>VLOOKUP(O299,[1]PlayerC!$C$3:$D$133,2,FALSE)</f>
        <v>70</v>
      </c>
      <c r="Z299" s="30">
        <f>VLOOKUP(R299,[2]PCharts!$R$3:$S$2003,2,FALSE)</f>
        <v>0</v>
      </c>
      <c r="AA299" s="30">
        <f>VLOOKUP(A299,PCharts!$T$3:$U$25,2,FALSE)</f>
        <v>1.05</v>
      </c>
      <c r="AB299" s="30">
        <f>ROUND((PFormulas!$F$2*AF299)+(PFormulas!$F$3*(120-AD299)),0)</f>
        <v>56</v>
      </c>
      <c r="AC299" s="30">
        <f>ROUND((PFormulas!$F$7*AF299)+(PFormulas!$F$9*AB299)+(PFormulas!$F$8*AD299),0)</f>
        <v>52</v>
      </c>
      <c r="AD299" s="30">
        <f>VLOOKUP(V299,PCharts!$I$3:$J$651,2,FALSE)</f>
        <v>76</v>
      </c>
      <c r="AE299" s="30">
        <f>ROUND((PFormulas!$B$29*AK299)+(PFormulas!$B$30*AI299)+(PFormulas!$B$31*AL299)+(PFormulas!$B$32*AF299)+PFormulas!$B$33,0)</f>
        <v>75</v>
      </c>
      <c r="AF299" s="30">
        <f t="shared" si="34"/>
        <v>72</v>
      </c>
      <c r="AG299" s="30">
        <f>ROUND((AK299*PFormulas!$F$40)+(AL299*PFormulas!$F$41)+(AH299*PFormulas!$F$42),0)</f>
        <v>68</v>
      </c>
      <c r="AH299" s="30">
        <f>VLOOKUP(D299,PCharts!$G$3:$H$83,2,FALSE)</f>
        <v>86</v>
      </c>
      <c r="AI299" s="30">
        <f>ROUND((AK299*PFormulas!$F$18)+(AL299*PFormulas!$F$17),0)</f>
        <v>55</v>
      </c>
      <c r="AJ299" s="30">
        <f>IF(C299&gt;7,25,IF(C299=1,IF(ROUND((PFormulas!$F$35*AK299)+(PFormulas!$F$36*AF299),0)&lt;50,50,ROUND((PFormulas!$F$35*AK299)+(PFormulas!$F$36*AF299),0)),ROUND((PFormulas!$F$35*AK299)+(PFormulas!$F$36*AF299),0)))</f>
        <v>25</v>
      </c>
      <c r="AK299" s="30">
        <f>ROUND(IF(C299&gt;7,ROUND(VLOOKUP(U299,PCharts!$K$3:$L$153,2,FALSE)*AA299,0)*PFormulas!$B$8,ROUND(VLOOKUP(U299,PCharts!$K$3:$L$153,2,FALSE)*AA299,0)),0)</f>
        <v>55</v>
      </c>
      <c r="AL299" s="30">
        <f>ROUND(IF(C299&gt;7,ROUND(VLOOKUP(T299,PCharts!$M$3:$N$133,2,FALSE)*AA299,0)*PFormulas!$B$9,ROUND(VLOOKUP(T299,PCharts!$M$3:$N$133,2,FALSE)*AA299,0)),0)</f>
        <v>45</v>
      </c>
      <c r="AM299" s="30">
        <f>ROUND(IF(C299&gt;7,ROUND((PFormulas!$F$30*Z299)+(PFormulas!$F$31*AB299)+(PFormulas!$F$32*AI299),0)*PFormulas!$B$13,ROUND((PFormulas!$F$30*Z299)+(PFormulas!$F$31*AB299)+(PFormulas!$F$32*AI299),0)+PFormulas!$B$14),0)</f>
        <v>61</v>
      </c>
      <c r="AN299" s="30">
        <f>ROUND((PFormulas!$F$46*AL299),0)</f>
        <v>47</v>
      </c>
      <c r="AO299" s="30">
        <f>VLOOKUP(2016-L299,PCharts!$O$3:$P$32,2,FALSE)</f>
        <v>60</v>
      </c>
      <c r="AP299" s="30">
        <f t="shared" si="35"/>
        <v>60</v>
      </c>
      <c r="AQ299" s="30">
        <f t="shared" si="36"/>
        <v>57</v>
      </c>
    </row>
    <row r="300" spans="1:43" x14ac:dyDescent="0.25">
      <c r="A300" s="13" t="s">
        <v>95</v>
      </c>
      <c r="B300" s="13" t="s">
        <v>735</v>
      </c>
      <c r="C300" s="13">
        <v>6</v>
      </c>
      <c r="D300" s="13">
        <v>16</v>
      </c>
      <c r="E300" s="13">
        <v>1</v>
      </c>
      <c r="F300" s="13">
        <v>0</v>
      </c>
      <c r="G300" s="13">
        <v>1</v>
      </c>
      <c r="H300" s="13">
        <v>0</v>
      </c>
      <c r="I300" s="13">
        <v>-4</v>
      </c>
      <c r="J300" s="13">
        <v>2</v>
      </c>
      <c r="K300" s="13">
        <v>10</v>
      </c>
      <c r="L300" s="13">
        <v>1996</v>
      </c>
      <c r="M300" s="13"/>
      <c r="N300" s="13">
        <v>72</v>
      </c>
      <c r="O300" s="13">
        <v>172</v>
      </c>
      <c r="P300" s="13" t="s">
        <v>97</v>
      </c>
      <c r="Q300" s="13" t="s">
        <v>736</v>
      </c>
      <c r="R300" s="13">
        <v>0</v>
      </c>
      <c r="S300" s="13">
        <v>0</v>
      </c>
      <c r="T300" s="30">
        <f t="shared" si="30"/>
        <v>0.06</v>
      </c>
      <c r="U300" s="30">
        <f t="shared" si="31"/>
        <v>0</v>
      </c>
      <c r="V300" s="30">
        <f t="shared" si="32"/>
        <v>0</v>
      </c>
      <c r="W300" s="30">
        <f t="shared" si="33"/>
        <v>0.06</v>
      </c>
      <c r="X300" s="30">
        <f>VLOOKUP(N300,[1]PlayerC!$A$3:$B$30,2,FALSE)</f>
        <v>73</v>
      </c>
      <c r="Y300" s="30">
        <f>VLOOKUP(O300,[1]PlayerC!$C$3:$D$133,2,FALSE)</f>
        <v>52</v>
      </c>
      <c r="Z300" s="30">
        <f>VLOOKUP(R300,[2]PCharts!$R$3:$S$2003,2,FALSE)</f>
        <v>0</v>
      </c>
      <c r="AA300" s="30">
        <f>VLOOKUP(A300,PCharts!$T$3:$U$25,2,FALSE)</f>
        <v>1.06</v>
      </c>
      <c r="AB300" s="30">
        <f>ROUND((PFormulas!$F$2*AF300)+(PFormulas!$F$3*(120-AD300)),0)</f>
        <v>44</v>
      </c>
      <c r="AC300" s="30">
        <f>ROUND((PFormulas!$F$7*AF300)+(PFormulas!$F$9*AB300)+(PFormulas!$F$8*AD300),0)</f>
        <v>38</v>
      </c>
      <c r="AD300" s="30">
        <f>VLOOKUP(V300,PCharts!$I$3:$J$651,2,FALSE)</f>
        <v>99</v>
      </c>
      <c r="AE300" s="30">
        <f>ROUND((PFormulas!$B$29*AK300)+(PFormulas!$B$30*AI300)+(PFormulas!$B$31*AL300)+(PFormulas!$B$32*AF300)+PFormulas!$B$33,0)</f>
        <v>74</v>
      </c>
      <c r="AF300" s="30">
        <f t="shared" si="34"/>
        <v>63</v>
      </c>
      <c r="AG300" s="30">
        <f>ROUND((AK300*PFormulas!$F$40)+(AL300*PFormulas!$F$41)+(AH300*PFormulas!$F$42),0)</f>
        <v>49</v>
      </c>
      <c r="AH300" s="30">
        <f>VLOOKUP(D300,PCharts!$G$3:$H$83,2,FALSE)</f>
        <v>56</v>
      </c>
      <c r="AI300" s="30">
        <f>ROUND((AK300*PFormulas!$F$18)+(AL300*PFormulas!$F$17),0)</f>
        <v>45</v>
      </c>
      <c r="AJ300" s="30">
        <f>IF(C300&gt;7,25,IF(C300=1,IF(ROUND((PFormulas!$F$35*AK300)+(PFormulas!$F$36*AF300),0)&lt;50,50,ROUND((PFormulas!$F$35*AK300)+(PFormulas!$F$36*AF300),0)),ROUND((PFormulas!$F$35*AK300)+(PFormulas!$F$36*AF300),0)))</f>
        <v>44</v>
      </c>
      <c r="AK300" s="30">
        <f>ROUND(IF(C300&gt;7,ROUND(VLOOKUP(U300,PCharts!$K$3:$L$153,2,FALSE)*AA300,0)*PFormulas!$B$8,ROUND(VLOOKUP(U300,PCharts!$K$3:$L$153,2,FALSE)*AA300,0)),0)</f>
        <v>37</v>
      </c>
      <c r="AL300" s="30">
        <f>ROUND(IF(C300&gt;7,ROUND(VLOOKUP(T300,PCharts!$M$3:$N$133,2,FALSE)*AA300,0)*PFormulas!$B$9,ROUND(VLOOKUP(T300,PCharts!$M$3:$N$133,2,FALSE)*AA300,0)),0)</f>
        <v>45</v>
      </c>
      <c r="AM300" s="30">
        <f>ROUND(IF(C300&gt;7,ROUND((PFormulas!$F$30*Z300)+(PFormulas!$F$31*AB300)+(PFormulas!$F$32*AI300),0)*PFormulas!$B$13,ROUND((PFormulas!$F$30*Z300)+(PFormulas!$F$31*AB300)+(PFormulas!$F$32*AI300),0)+PFormulas!$B$14),0)</f>
        <v>41</v>
      </c>
      <c r="AN300" s="30">
        <f>ROUND((PFormulas!$F$46*AL300),0)</f>
        <v>47</v>
      </c>
      <c r="AO300" s="30">
        <f>VLOOKUP(2016-L300,PCharts!$O$3:$P$32,2,FALSE)</f>
        <v>50</v>
      </c>
      <c r="AP300" s="30">
        <f t="shared" si="35"/>
        <v>50</v>
      </c>
      <c r="AQ300" s="30">
        <f t="shared" si="36"/>
        <v>46</v>
      </c>
    </row>
    <row r="301" spans="1:43" x14ac:dyDescent="0.25">
      <c r="A301" s="13" t="s">
        <v>47</v>
      </c>
      <c r="B301" s="13" t="s">
        <v>737</v>
      </c>
      <c r="C301" s="13">
        <v>8</v>
      </c>
      <c r="D301" s="13">
        <v>17</v>
      </c>
      <c r="E301" s="13">
        <v>2</v>
      </c>
      <c r="F301" s="13">
        <v>1</v>
      </c>
      <c r="G301" s="13">
        <v>3</v>
      </c>
      <c r="H301" s="13">
        <v>4</v>
      </c>
      <c r="I301" s="13">
        <v>-12</v>
      </c>
      <c r="J301" s="13">
        <v>24</v>
      </c>
      <c r="K301" s="13">
        <v>2</v>
      </c>
      <c r="L301" s="13">
        <v>1996</v>
      </c>
      <c r="M301" s="13"/>
      <c r="N301" s="13">
        <v>71</v>
      </c>
      <c r="O301" s="13">
        <v>157</v>
      </c>
      <c r="P301" s="13" t="s">
        <v>49</v>
      </c>
      <c r="Q301" s="13" t="s">
        <v>738</v>
      </c>
      <c r="R301" s="13">
        <v>0</v>
      </c>
      <c r="S301" s="13">
        <v>0</v>
      </c>
      <c r="T301" s="30">
        <f t="shared" si="30"/>
        <v>0.12</v>
      </c>
      <c r="U301" s="30">
        <f t="shared" si="31"/>
        <v>0.06</v>
      </c>
      <c r="V301" s="30">
        <f t="shared" si="32"/>
        <v>0.24</v>
      </c>
      <c r="W301" s="30">
        <f t="shared" si="33"/>
        <v>0.12</v>
      </c>
      <c r="X301" s="30">
        <f>VLOOKUP(N301,[1]PlayerC!$A$3:$B$30,2,FALSE)</f>
        <v>71</v>
      </c>
      <c r="Y301" s="30">
        <f>VLOOKUP(O301,[1]PlayerC!$C$3:$D$133,2,FALSE)</f>
        <v>43</v>
      </c>
      <c r="Z301" s="30">
        <f>VLOOKUP(R301,[2]PCharts!$R$3:$S$2003,2,FALSE)</f>
        <v>0</v>
      </c>
      <c r="AA301" s="30">
        <f>VLOOKUP(A301,PCharts!$T$3:$U$25,2,FALSE)</f>
        <v>1.07</v>
      </c>
      <c r="AB301" s="30">
        <f>ROUND((PFormulas!$F$2*AF301)+(PFormulas!$F$3*(120-AD301)),0)</f>
        <v>43</v>
      </c>
      <c r="AC301" s="30">
        <f>ROUND((PFormulas!$F$7*AF301)+(PFormulas!$F$9*AB301)+(PFormulas!$F$8*AD301),0)</f>
        <v>35</v>
      </c>
      <c r="AD301" s="30">
        <f>VLOOKUP(V301,PCharts!$I$3:$J$651,2,FALSE)</f>
        <v>91</v>
      </c>
      <c r="AE301" s="30">
        <f>ROUND((PFormulas!$B$29*AK301)+(PFormulas!$B$30*AI301)+(PFormulas!$B$31*AL301)+(PFormulas!$B$32*AF301)+PFormulas!$B$33,0)</f>
        <v>75</v>
      </c>
      <c r="AF301" s="30">
        <f t="shared" si="34"/>
        <v>57</v>
      </c>
      <c r="AG301" s="30">
        <f>ROUND((AK301*PFormulas!$F$40)+(AL301*PFormulas!$F$41)+(AH301*PFormulas!$F$42),0)</f>
        <v>49</v>
      </c>
      <c r="AH301" s="30">
        <f>VLOOKUP(D301,PCharts!$G$3:$H$83,2,FALSE)</f>
        <v>57</v>
      </c>
      <c r="AI301" s="30">
        <f>ROUND((AK301*PFormulas!$F$18)+(AL301*PFormulas!$F$17),0)</f>
        <v>45</v>
      </c>
      <c r="AJ301" s="30">
        <f>IF(C301&gt;7,25,IF(C301=1,IF(ROUND((PFormulas!$F$35*AK301)+(PFormulas!$F$36*AF301),0)&lt;50,50,ROUND((PFormulas!$F$35*AK301)+(PFormulas!$F$36*AF301),0)),ROUND((PFormulas!$F$35*AK301)+(PFormulas!$F$36*AF301),0)))</f>
        <v>25</v>
      </c>
      <c r="AK301" s="30">
        <f>ROUND(IF(C301&gt;7,ROUND(VLOOKUP(U301,PCharts!$K$3:$L$153,2,FALSE)*AA301,0)*PFormulas!$B$8,ROUND(VLOOKUP(U301,PCharts!$K$3:$L$153,2,FALSE)*AA301,0)),0)</f>
        <v>35</v>
      </c>
      <c r="AL301" s="30">
        <f>ROUND(IF(C301&gt;7,ROUND(VLOOKUP(T301,PCharts!$M$3:$N$133,2,FALSE)*AA301,0)*PFormulas!$B$9,ROUND(VLOOKUP(T301,PCharts!$M$3:$N$133,2,FALSE)*AA301,0)),0)</f>
        <v>46</v>
      </c>
      <c r="AM301" s="30">
        <f>ROUND(IF(C301&gt;7,ROUND((PFormulas!$F$30*Z301)+(PFormulas!$F$31*AB301)+(PFormulas!$F$32*AI301),0)*PFormulas!$B$13,ROUND((PFormulas!$F$30*Z301)+(PFormulas!$F$31*AB301)+(PFormulas!$F$32*AI301),0)+PFormulas!$B$14),0)</f>
        <v>48</v>
      </c>
      <c r="AN301" s="30">
        <f>ROUND((PFormulas!$F$46*AL301),0)</f>
        <v>48</v>
      </c>
      <c r="AO301" s="30">
        <f>VLOOKUP(2016-L301,PCharts!$O$3:$P$32,2,FALSE)</f>
        <v>50</v>
      </c>
      <c r="AP301" s="30">
        <f t="shared" si="35"/>
        <v>50</v>
      </c>
      <c r="AQ301" s="30">
        <f t="shared" si="36"/>
        <v>46</v>
      </c>
    </row>
    <row r="302" spans="1:43" x14ac:dyDescent="0.25">
      <c r="A302" s="13" t="s">
        <v>43</v>
      </c>
      <c r="B302" s="13" t="s">
        <v>739</v>
      </c>
      <c r="C302" s="13">
        <v>1</v>
      </c>
      <c r="D302" s="13">
        <v>24</v>
      </c>
      <c r="E302" s="13">
        <v>2</v>
      </c>
      <c r="F302" s="13">
        <v>2</v>
      </c>
      <c r="G302" s="13">
        <v>4</v>
      </c>
      <c r="H302" s="13">
        <v>0</v>
      </c>
      <c r="I302" s="13">
        <v>-6</v>
      </c>
      <c r="J302" s="13">
        <v>15</v>
      </c>
      <c r="K302" s="13">
        <v>9</v>
      </c>
      <c r="L302" s="13">
        <v>1995</v>
      </c>
      <c r="M302" s="13"/>
      <c r="N302" s="13">
        <v>73</v>
      </c>
      <c r="O302" s="13">
        <v>203</v>
      </c>
      <c r="P302" s="13" t="s">
        <v>45</v>
      </c>
      <c r="Q302" s="13" t="s">
        <v>740</v>
      </c>
      <c r="R302" s="13">
        <v>0</v>
      </c>
      <c r="S302" s="13">
        <v>0</v>
      </c>
      <c r="T302" s="30">
        <f t="shared" si="30"/>
        <v>0.08</v>
      </c>
      <c r="U302" s="30">
        <f t="shared" si="31"/>
        <v>0.08</v>
      </c>
      <c r="V302" s="30">
        <f t="shared" si="32"/>
        <v>0</v>
      </c>
      <c r="W302" s="30">
        <f t="shared" si="33"/>
        <v>0.08</v>
      </c>
      <c r="X302" s="30">
        <f>VLOOKUP(N302,[1]PlayerC!$A$3:$B$30,2,FALSE)</f>
        <v>75</v>
      </c>
      <c r="Y302" s="30">
        <f>VLOOKUP(O302,[1]PlayerC!$C$3:$D$133,2,FALSE)</f>
        <v>70</v>
      </c>
      <c r="Z302" s="30">
        <f>VLOOKUP(R302,[2]PCharts!$R$3:$S$2003,2,FALSE)</f>
        <v>0</v>
      </c>
      <c r="AA302" s="30">
        <f>VLOOKUP(A302,PCharts!$T$3:$U$25,2,FALSE)</f>
        <v>1.05</v>
      </c>
      <c r="AB302" s="30">
        <f>ROUND((PFormulas!$F$2*AF302)+(PFormulas!$F$3*(120-AD302)),0)</f>
        <v>50</v>
      </c>
      <c r="AC302" s="30">
        <f>ROUND((PFormulas!$F$7*AF302)+(PFormulas!$F$9*AB302)+(PFormulas!$F$8*AD302),0)</f>
        <v>46</v>
      </c>
      <c r="AD302" s="30">
        <f>VLOOKUP(V302,PCharts!$I$3:$J$651,2,FALSE)</f>
        <v>99</v>
      </c>
      <c r="AE302" s="30">
        <f>ROUND((PFormulas!$B$29*AK302)+(PFormulas!$B$30*AI302)+(PFormulas!$B$31*AL302)+(PFormulas!$B$32*AF302)+PFormulas!$B$33,0)</f>
        <v>71</v>
      </c>
      <c r="AF302" s="30">
        <f t="shared" si="34"/>
        <v>73</v>
      </c>
      <c r="AG302" s="30">
        <f>ROUND((AK302*PFormulas!$F$40)+(AL302*PFormulas!$F$41)+(AH302*PFormulas!$F$42),0)</f>
        <v>53</v>
      </c>
      <c r="AH302" s="30">
        <f>VLOOKUP(D302,PCharts!$G$3:$H$83,2,FALSE)</f>
        <v>64</v>
      </c>
      <c r="AI302" s="30">
        <f>ROUND((AK302*PFormulas!$F$18)+(AL302*PFormulas!$F$17),0)</f>
        <v>45</v>
      </c>
      <c r="AJ302" s="30">
        <f>IF(C302&gt;7,25,IF(C302=1,IF(ROUND((PFormulas!$F$35*AK302)+(PFormulas!$F$36*AF302),0)&lt;50,50,ROUND((PFormulas!$F$35*AK302)+(PFormulas!$F$36*AF302),0)),ROUND((PFormulas!$F$35*AK302)+(PFormulas!$F$36*AF302),0)))</f>
        <v>50</v>
      </c>
      <c r="AK302" s="30">
        <f>ROUND(IF(C302&gt;7,ROUND(VLOOKUP(U302,PCharts!$K$3:$L$153,2,FALSE)*AA302,0)*PFormulas!$B$8,ROUND(VLOOKUP(U302,PCharts!$K$3:$L$153,2,FALSE)*AA302,0)),0)</f>
        <v>37</v>
      </c>
      <c r="AL302" s="30">
        <f>ROUND(IF(C302&gt;7,ROUND(VLOOKUP(T302,PCharts!$M$3:$N$133,2,FALSE)*AA302,0)*PFormulas!$B$9,ROUND(VLOOKUP(T302,PCharts!$M$3:$N$133,2,FALSE)*AA302,0)),0)</f>
        <v>45</v>
      </c>
      <c r="AM302" s="30">
        <f>ROUND(IF(C302&gt;7,ROUND((PFormulas!$F$30*Z302)+(PFormulas!$F$31*AB302)+(PFormulas!$F$32*AI302),0)*PFormulas!$B$13,ROUND((PFormulas!$F$30*Z302)+(PFormulas!$F$31*AB302)+(PFormulas!$F$32*AI302),0)+PFormulas!$B$14),0)</f>
        <v>45</v>
      </c>
      <c r="AN302" s="30">
        <f>ROUND((PFormulas!$F$46*AL302),0)</f>
        <v>47</v>
      </c>
      <c r="AO302" s="30">
        <f>VLOOKUP(2016-L302,PCharts!$O$3:$P$32,2,FALSE)</f>
        <v>54</v>
      </c>
      <c r="AP302" s="30">
        <f t="shared" si="35"/>
        <v>54</v>
      </c>
      <c r="AQ302" s="30">
        <f t="shared" si="36"/>
        <v>47</v>
      </c>
    </row>
    <row r="303" spans="1:43" x14ac:dyDescent="0.25">
      <c r="A303" s="13" t="s">
        <v>43</v>
      </c>
      <c r="B303" s="13" t="s">
        <v>741</v>
      </c>
      <c r="C303" s="13">
        <v>8</v>
      </c>
      <c r="D303" s="13">
        <v>30</v>
      </c>
      <c r="E303" s="13">
        <v>4</v>
      </c>
      <c r="F303" s="13">
        <v>4</v>
      </c>
      <c r="G303" s="13">
        <v>8</v>
      </c>
      <c r="H303" s="13">
        <v>18</v>
      </c>
      <c r="I303" s="13">
        <v>-6</v>
      </c>
      <c r="J303" s="13">
        <v>20</v>
      </c>
      <c r="K303" s="13">
        <v>10</v>
      </c>
      <c r="L303" s="13">
        <v>1994</v>
      </c>
      <c r="M303" s="13"/>
      <c r="N303" s="13">
        <v>73</v>
      </c>
      <c r="O303" s="13">
        <v>205</v>
      </c>
      <c r="P303" s="13" t="s">
        <v>45</v>
      </c>
      <c r="Q303" s="13" t="s">
        <v>742</v>
      </c>
      <c r="R303" s="13">
        <v>0</v>
      </c>
      <c r="S303" s="13">
        <v>0</v>
      </c>
      <c r="T303" s="30">
        <f t="shared" si="30"/>
        <v>0.13</v>
      </c>
      <c r="U303" s="30">
        <f t="shared" si="31"/>
        <v>0.13</v>
      </c>
      <c r="V303" s="30">
        <f t="shared" si="32"/>
        <v>0.6</v>
      </c>
      <c r="W303" s="30">
        <f t="shared" si="33"/>
        <v>0.13</v>
      </c>
      <c r="X303" s="30">
        <f>VLOOKUP(N303,[1]PlayerC!$A$3:$B$30,2,FALSE)</f>
        <v>75</v>
      </c>
      <c r="Y303" s="30">
        <f>VLOOKUP(O303,[1]PlayerC!$C$3:$D$133,2,FALSE)</f>
        <v>73</v>
      </c>
      <c r="Z303" s="30">
        <f>VLOOKUP(R303,[2]PCharts!$R$3:$S$2003,2,FALSE)</f>
        <v>0</v>
      </c>
      <c r="AA303" s="30">
        <f>VLOOKUP(A303,PCharts!$T$3:$U$25,2,FALSE)</f>
        <v>1.05</v>
      </c>
      <c r="AB303" s="30">
        <f>ROUND((PFormulas!$F$2*AF303)+(PFormulas!$F$3*(120-AD303)),0)</f>
        <v>56</v>
      </c>
      <c r="AC303" s="30">
        <f>ROUND((PFormulas!$F$7*AF303)+(PFormulas!$F$9*AB303)+(PFormulas!$F$8*AD303),0)</f>
        <v>52</v>
      </c>
      <c r="AD303" s="30">
        <f>VLOOKUP(V303,PCharts!$I$3:$J$651,2,FALSE)</f>
        <v>82</v>
      </c>
      <c r="AE303" s="30">
        <f>ROUND((PFormulas!$B$29*AK303)+(PFormulas!$B$30*AI303)+(PFormulas!$B$31*AL303)+(PFormulas!$B$32*AF303)+PFormulas!$B$33,0)</f>
        <v>73</v>
      </c>
      <c r="AF303" s="30">
        <f t="shared" si="34"/>
        <v>74</v>
      </c>
      <c r="AG303" s="30">
        <f>ROUND((AK303*PFormulas!$F$40)+(AL303*PFormulas!$F$41)+(AH303*PFormulas!$F$42),0)</f>
        <v>59</v>
      </c>
      <c r="AH303" s="30">
        <f>VLOOKUP(D303,PCharts!$G$3:$H$83,2,FALSE)</f>
        <v>70</v>
      </c>
      <c r="AI303" s="30">
        <f>ROUND((AK303*PFormulas!$F$18)+(AL303*PFormulas!$F$17),0)</f>
        <v>52</v>
      </c>
      <c r="AJ303" s="30">
        <f>IF(C303&gt;7,25,IF(C303=1,IF(ROUND((PFormulas!$F$35*AK303)+(PFormulas!$F$36*AF303),0)&lt;50,50,ROUND((PFormulas!$F$35*AK303)+(PFormulas!$F$36*AF303),0)),ROUND((PFormulas!$F$35*AK303)+(PFormulas!$F$36*AF303),0)))</f>
        <v>25</v>
      </c>
      <c r="AK303" s="30">
        <f>ROUND(IF(C303&gt;7,ROUND(VLOOKUP(U303,PCharts!$K$3:$L$153,2,FALSE)*AA303,0)*PFormulas!$B$8,ROUND(VLOOKUP(U303,PCharts!$K$3:$L$153,2,FALSE)*AA303,0)),0)</f>
        <v>50</v>
      </c>
      <c r="AL303" s="30">
        <f>ROUND(IF(C303&gt;7,ROUND(VLOOKUP(T303,PCharts!$M$3:$N$133,2,FALSE)*AA303,0)*PFormulas!$B$9,ROUND(VLOOKUP(T303,PCharts!$M$3:$N$133,2,FALSE)*AA303,0)),0)</f>
        <v>45</v>
      </c>
      <c r="AM303" s="30">
        <f>ROUND(IF(C303&gt;7,ROUND((PFormulas!$F$30*Z303)+(PFormulas!$F$31*AB303)+(PFormulas!$F$32*AI303),0)*PFormulas!$B$13,ROUND((PFormulas!$F$30*Z303)+(PFormulas!$F$31*AB303)+(PFormulas!$F$32*AI303),0)+PFormulas!$B$14),0)</f>
        <v>60</v>
      </c>
      <c r="AN303" s="30">
        <f>ROUND((PFormulas!$F$46*AL303),0)</f>
        <v>47</v>
      </c>
      <c r="AO303" s="30">
        <f>VLOOKUP(2016-L303,PCharts!$O$3:$P$32,2,FALSE)</f>
        <v>58</v>
      </c>
      <c r="AP303" s="30">
        <f t="shared" si="35"/>
        <v>58</v>
      </c>
      <c r="AQ303" s="30">
        <f t="shared" si="36"/>
        <v>55</v>
      </c>
    </row>
    <row r="304" spans="1:43" x14ac:dyDescent="0.25">
      <c r="A304" s="13" t="s">
        <v>685</v>
      </c>
      <c r="B304" s="13" t="s">
        <v>743</v>
      </c>
      <c r="C304" s="13">
        <v>7</v>
      </c>
      <c r="D304" s="13">
        <v>32</v>
      </c>
      <c r="E304" s="13">
        <v>10</v>
      </c>
      <c r="F304" s="13">
        <v>18</v>
      </c>
      <c r="G304" s="13">
        <v>28</v>
      </c>
      <c r="H304" s="13">
        <v>43</v>
      </c>
      <c r="I304" s="13">
        <v>3</v>
      </c>
      <c r="J304" s="13">
        <v>4</v>
      </c>
      <c r="K304" s="13">
        <v>6</v>
      </c>
      <c r="L304" s="13">
        <v>1993</v>
      </c>
      <c r="M304" s="13"/>
      <c r="N304" s="13">
        <v>74</v>
      </c>
      <c r="O304" s="13">
        <v>185</v>
      </c>
      <c r="P304" s="13" t="s">
        <v>247</v>
      </c>
      <c r="Q304" s="13" t="s">
        <v>80</v>
      </c>
      <c r="R304" s="13">
        <v>0</v>
      </c>
      <c r="S304" s="13">
        <v>0</v>
      </c>
      <c r="T304" s="30">
        <f t="shared" si="30"/>
        <v>0.31</v>
      </c>
      <c r="U304" s="30">
        <f t="shared" si="31"/>
        <v>0.56000000000000005</v>
      </c>
      <c r="V304" s="30">
        <f t="shared" si="32"/>
        <v>1.34</v>
      </c>
      <c r="W304" s="30">
        <f t="shared" si="33"/>
        <v>0.31</v>
      </c>
      <c r="X304" s="30">
        <f>VLOOKUP(N304,[1]PlayerC!$A$3:$B$30,2,FALSE)</f>
        <v>77</v>
      </c>
      <c r="Y304" s="30">
        <f>VLOOKUP(O304,[1]PlayerC!$C$3:$D$133,2,FALSE)</f>
        <v>61</v>
      </c>
      <c r="Z304" s="30">
        <f>VLOOKUP(R304,[2]PCharts!$R$3:$S$2003,2,FALSE)</f>
        <v>0</v>
      </c>
      <c r="AA304" s="30">
        <f>VLOOKUP(A304,PCharts!$T$3:$U$25,2,FALSE)</f>
        <v>0.9</v>
      </c>
      <c r="AB304" s="30">
        <f>ROUND((PFormulas!$F$2*AF304)+(PFormulas!$F$3*(120-AD304)),0)</f>
        <v>58</v>
      </c>
      <c r="AC304" s="30">
        <f>ROUND((PFormulas!$F$7*AF304)+(PFormulas!$F$9*AB304)+(PFormulas!$F$8*AD304),0)</f>
        <v>53</v>
      </c>
      <c r="AD304" s="30">
        <f>VLOOKUP(V304,PCharts!$I$3:$J$651,2,FALSE)</f>
        <v>64</v>
      </c>
      <c r="AE304" s="30">
        <f>ROUND((PFormulas!$B$29*AK304)+(PFormulas!$B$30*AI304)+(PFormulas!$B$31*AL304)+(PFormulas!$B$32*AF304)+PFormulas!$B$33,0)</f>
        <v>76</v>
      </c>
      <c r="AF304" s="30">
        <f t="shared" si="34"/>
        <v>69</v>
      </c>
      <c r="AG304" s="30">
        <f>ROUND((AK304*PFormulas!$F$40)+(AL304*PFormulas!$F$41)+(AH304*PFormulas!$F$42),0)</f>
        <v>62</v>
      </c>
      <c r="AH304" s="30">
        <f>VLOOKUP(D304,PCharts!$G$3:$H$83,2,FALSE)</f>
        <v>72</v>
      </c>
      <c r="AI304" s="30">
        <f>ROUND((AK304*PFormulas!$F$18)+(AL304*PFormulas!$F$17),0)</f>
        <v>58</v>
      </c>
      <c r="AJ304" s="30">
        <f>IF(C304&gt;7,25,IF(C304=1,IF(ROUND((PFormulas!$F$35*AK304)+(PFormulas!$F$36*AF304),0)&lt;50,50,ROUND((PFormulas!$F$35*AK304)+(PFormulas!$F$36*AF304),0)),ROUND((PFormulas!$F$35*AK304)+(PFormulas!$F$36*AF304),0)))</f>
        <v>59</v>
      </c>
      <c r="AK304" s="30">
        <f>ROUND(IF(C304&gt;7,ROUND(VLOOKUP(U304,PCharts!$K$3:$L$153,2,FALSE)*AA304,0)*PFormulas!$B$8,ROUND(VLOOKUP(U304,PCharts!$K$3:$L$153,2,FALSE)*AA304,0)),0)</f>
        <v>56</v>
      </c>
      <c r="AL304" s="30">
        <f>ROUND(IF(C304&gt;7,ROUND(VLOOKUP(T304,PCharts!$M$3:$N$133,2,FALSE)*AA304,0)*PFormulas!$B$9,ROUND(VLOOKUP(T304,PCharts!$M$3:$N$133,2,FALSE)*AA304,0)),0)</f>
        <v>49</v>
      </c>
      <c r="AM304" s="30">
        <f>ROUND(IF(C304&gt;7,ROUND((PFormulas!$F$30*Z304)+(PFormulas!$F$31*AB304)+(PFormulas!$F$32*AI304),0)*PFormulas!$B$13,ROUND((PFormulas!$F$30*Z304)+(PFormulas!$F$31*AB304)+(PFormulas!$F$32*AI304),0)+PFormulas!$B$14),0)</f>
        <v>53</v>
      </c>
      <c r="AN304" s="30">
        <f>ROUND((PFormulas!$F$46*AL304),0)</f>
        <v>51</v>
      </c>
      <c r="AO304" s="30">
        <f>VLOOKUP(2016-L304,PCharts!$O$3:$P$32,2,FALSE)</f>
        <v>60</v>
      </c>
      <c r="AP304" s="30">
        <f t="shared" si="35"/>
        <v>60</v>
      </c>
      <c r="AQ304" s="30">
        <f t="shared" si="36"/>
        <v>57</v>
      </c>
    </row>
    <row r="305" spans="1:43" x14ac:dyDescent="0.25">
      <c r="A305" s="13" t="s">
        <v>78</v>
      </c>
      <c r="B305" s="13" t="s">
        <v>744</v>
      </c>
      <c r="C305" s="13">
        <v>6</v>
      </c>
      <c r="D305" s="13">
        <v>34</v>
      </c>
      <c r="E305" s="13">
        <v>9</v>
      </c>
      <c r="F305" s="13">
        <v>13</v>
      </c>
      <c r="G305" s="13">
        <v>22</v>
      </c>
      <c r="H305" s="13">
        <v>57</v>
      </c>
      <c r="I305" s="13">
        <v>15</v>
      </c>
      <c r="J305" s="13">
        <v>9</v>
      </c>
      <c r="K305" s="13">
        <v>12</v>
      </c>
      <c r="L305" s="13">
        <v>1994</v>
      </c>
      <c r="M305" s="13"/>
      <c r="N305" s="13">
        <v>74</v>
      </c>
      <c r="O305" s="13">
        <v>190</v>
      </c>
      <c r="P305" s="13" t="s">
        <v>162</v>
      </c>
      <c r="Q305" s="13" t="s">
        <v>80</v>
      </c>
      <c r="R305" s="13">
        <v>0</v>
      </c>
      <c r="S305" s="13">
        <v>0</v>
      </c>
      <c r="T305" s="30">
        <f t="shared" si="30"/>
        <v>0.26</v>
      </c>
      <c r="U305" s="30">
        <f t="shared" si="31"/>
        <v>0.38</v>
      </c>
      <c r="V305" s="30">
        <f t="shared" si="32"/>
        <v>1.68</v>
      </c>
      <c r="W305" s="30">
        <f t="shared" si="33"/>
        <v>0.26</v>
      </c>
      <c r="X305" s="30">
        <f>VLOOKUP(N305,[1]PlayerC!$A$3:$B$30,2,FALSE)</f>
        <v>77</v>
      </c>
      <c r="Y305" s="30">
        <f>VLOOKUP(O305,[1]PlayerC!$C$3:$D$133,2,FALSE)</f>
        <v>64</v>
      </c>
      <c r="Z305" s="30">
        <f>VLOOKUP(R305,[2]PCharts!$R$3:$S$2003,2,FALSE)</f>
        <v>0</v>
      </c>
      <c r="AA305" s="30">
        <f>VLOOKUP(A305,PCharts!$T$3:$U$25,2,FALSE)</f>
        <v>0.98</v>
      </c>
      <c r="AB305" s="30">
        <f>ROUND((PFormulas!$F$2*AF305)+(PFormulas!$F$3*(120-AD305)),0)</f>
        <v>62</v>
      </c>
      <c r="AC305" s="30">
        <f>ROUND((PFormulas!$F$7*AF305)+(PFormulas!$F$9*AB305)+(PFormulas!$F$8*AD305),0)</f>
        <v>57</v>
      </c>
      <c r="AD305" s="30">
        <f>VLOOKUP(V305,PCharts!$I$3:$J$651,2,FALSE)</f>
        <v>55</v>
      </c>
      <c r="AE305" s="30">
        <f>ROUND((PFormulas!$B$29*AK305)+(PFormulas!$B$30*AI305)+(PFormulas!$B$31*AL305)+(PFormulas!$B$32*AF305)+PFormulas!$B$33,0)</f>
        <v>75</v>
      </c>
      <c r="AF305" s="30">
        <f t="shared" si="34"/>
        <v>71</v>
      </c>
      <c r="AG305" s="30">
        <f>ROUND((AK305*PFormulas!$F$40)+(AL305*PFormulas!$F$41)+(AH305*PFormulas!$F$42),0)</f>
        <v>63</v>
      </c>
      <c r="AH305" s="30">
        <f>VLOOKUP(D305,PCharts!$G$3:$H$83,2,FALSE)</f>
        <v>74</v>
      </c>
      <c r="AI305" s="30">
        <f>ROUND((AK305*PFormulas!$F$18)+(AL305*PFormulas!$F$17),0)</f>
        <v>56</v>
      </c>
      <c r="AJ305" s="30">
        <f>IF(C305&gt;7,25,IF(C305=1,IF(ROUND((PFormulas!$F$35*AK305)+(PFormulas!$F$36*AF305),0)&lt;50,50,ROUND((PFormulas!$F$35*AK305)+(PFormulas!$F$36*AF305),0)),ROUND((PFormulas!$F$35*AK305)+(PFormulas!$F$36*AF305),0)))</f>
        <v>57</v>
      </c>
      <c r="AK305" s="30">
        <f>ROUND(IF(C305&gt;7,ROUND(VLOOKUP(U305,PCharts!$K$3:$L$153,2,FALSE)*AA305,0)*PFormulas!$B$8,ROUND(VLOOKUP(U305,PCharts!$K$3:$L$153,2,FALSE)*AA305,0)),0)</f>
        <v>52</v>
      </c>
      <c r="AL305" s="30">
        <f>ROUND(IF(C305&gt;7,ROUND(VLOOKUP(T305,PCharts!$M$3:$N$133,2,FALSE)*AA305,0)*PFormulas!$B$9,ROUND(VLOOKUP(T305,PCharts!$M$3:$N$133,2,FALSE)*AA305,0)),0)</f>
        <v>50</v>
      </c>
      <c r="AM305" s="30">
        <f>ROUND(IF(C305&gt;7,ROUND((PFormulas!$F$30*Z305)+(PFormulas!$F$31*AB305)+(PFormulas!$F$32*AI305),0)*PFormulas!$B$13,ROUND((PFormulas!$F$30*Z305)+(PFormulas!$F$31*AB305)+(PFormulas!$F$32*AI305),0)+PFormulas!$B$14),0)</f>
        <v>55</v>
      </c>
      <c r="AN305" s="30">
        <f>ROUND((PFormulas!$F$46*AL305),0)</f>
        <v>53</v>
      </c>
      <c r="AO305" s="30">
        <f>VLOOKUP(2016-L305,PCharts!$O$3:$P$32,2,FALSE)</f>
        <v>58</v>
      </c>
      <c r="AP305" s="30">
        <f t="shared" si="35"/>
        <v>58</v>
      </c>
      <c r="AQ305" s="30">
        <f t="shared" si="36"/>
        <v>56</v>
      </c>
    </row>
    <row r="306" spans="1:43" x14ac:dyDescent="0.25">
      <c r="A306" s="13" t="s">
        <v>74</v>
      </c>
      <c r="B306" s="13" t="s">
        <v>745</v>
      </c>
      <c r="C306" s="13">
        <v>3</v>
      </c>
      <c r="D306" s="13">
        <v>36</v>
      </c>
      <c r="E306" s="13">
        <v>7</v>
      </c>
      <c r="F306" s="13">
        <v>4</v>
      </c>
      <c r="G306" s="13">
        <v>11</v>
      </c>
      <c r="H306" s="13">
        <v>22</v>
      </c>
      <c r="I306" s="13">
        <v>6</v>
      </c>
      <c r="J306" s="13">
        <v>8</v>
      </c>
      <c r="K306" s="13">
        <v>4</v>
      </c>
      <c r="L306" s="13">
        <v>1997</v>
      </c>
      <c r="M306" s="13"/>
      <c r="N306" s="13">
        <v>71</v>
      </c>
      <c r="O306" s="13">
        <v>179</v>
      </c>
      <c r="P306" s="13" t="s">
        <v>76</v>
      </c>
      <c r="Q306" s="13" t="s">
        <v>746</v>
      </c>
      <c r="R306" s="13">
        <v>0</v>
      </c>
      <c r="S306" s="13">
        <v>0</v>
      </c>
      <c r="T306" s="30">
        <f t="shared" si="30"/>
        <v>0.19</v>
      </c>
      <c r="U306" s="30">
        <f t="shared" si="31"/>
        <v>0.11</v>
      </c>
      <c r="V306" s="30">
        <f t="shared" si="32"/>
        <v>0.61</v>
      </c>
      <c r="W306" s="30">
        <f t="shared" si="33"/>
        <v>0.19</v>
      </c>
      <c r="X306" s="30">
        <f>VLOOKUP(N306,[1]PlayerC!$A$3:$B$30,2,FALSE)</f>
        <v>71</v>
      </c>
      <c r="Y306" s="30">
        <f>VLOOKUP(O306,[1]PlayerC!$C$3:$D$133,2,FALSE)</f>
        <v>55</v>
      </c>
      <c r="Z306" s="30">
        <f>VLOOKUP(R306,[2]PCharts!$R$3:$S$2003,2,FALSE)</f>
        <v>0</v>
      </c>
      <c r="AA306" s="30">
        <f>VLOOKUP(A306,PCharts!$T$3:$U$25,2,FALSE)</f>
        <v>0.95</v>
      </c>
      <c r="AB306" s="30">
        <f>ROUND((PFormulas!$F$2*AF306)+(PFormulas!$F$3*(120-AD306)),0)</f>
        <v>49</v>
      </c>
      <c r="AC306" s="30">
        <f>ROUND((PFormulas!$F$7*AF306)+(PFormulas!$F$9*AB306)+(PFormulas!$F$8*AD306),0)</f>
        <v>42</v>
      </c>
      <c r="AD306" s="30">
        <f>VLOOKUP(V306,PCharts!$I$3:$J$651,2,FALSE)</f>
        <v>82</v>
      </c>
      <c r="AE306" s="30">
        <f>ROUND((PFormulas!$B$29*AK306)+(PFormulas!$B$30*AI306)+(PFormulas!$B$31*AL306)+(PFormulas!$B$32*AF306)+PFormulas!$B$33,0)</f>
        <v>76</v>
      </c>
      <c r="AF306" s="30">
        <f t="shared" si="34"/>
        <v>63</v>
      </c>
      <c r="AG306" s="30">
        <f>ROUND((AK306*PFormulas!$F$40)+(AL306*PFormulas!$F$41)+(AH306*PFormulas!$F$42),0)</f>
        <v>61</v>
      </c>
      <c r="AH306" s="30">
        <f>VLOOKUP(D306,PCharts!$G$3:$H$83,2,FALSE)</f>
        <v>76</v>
      </c>
      <c r="AI306" s="30">
        <f>ROUND((AK306*PFormulas!$F$18)+(AL306*PFormulas!$F$17),0)</f>
        <v>51</v>
      </c>
      <c r="AJ306" s="30">
        <f>IF(C306&gt;7,25,IF(C306=1,IF(ROUND((PFormulas!$F$35*AK306)+(PFormulas!$F$36*AF306),0)&lt;50,50,ROUND((PFormulas!$F$35*AK306)+(PFormulas!$F$36*AF306),0)),ROUND((PFormulas!$F$35*AK306)+(PFormulas!$F$36*AF306),0)))</f>
        <v>52</v>
      </c>
      <c r="AK306" s="30">
        <f>ROUND(IF(C306&gt;7,ROUND(VLOOKUP(U306,PCharts!$K$3:$L$153,2,FALSE)*AA306,0)*PFormulas!$B$8,ROUND(VLOOKUP(U306,PCharts!$K$3:$L$153,2,FALSE)*AA306,0)),0)</f>
        <v>48</v>
      </c>
      <c r="AL306" s="30">
        <f>ROUND(IF(C306&gt;7,ROUND(VLOOKUP(T306,PCharts!$M$3:$N$133,2,FALSE)*AA306,0)*PFormulas!$B$9,ROUND(VLOOKUP(T306,PCharts!$M$3:$N$133,2,FALSE)*AA306,0)),0)</f>
        <v>45</v>
      </c>
      <c r="AM306" s="30">
        <f>ROUND(IF(C306&gt;7,ROUND((PFormulas!$F$30*Z306)+(PFormulas!$F$31*AB306)+(PFormulas!$F$32*AI306),0)*PFormulas!$B$13,ROUND((PFormulas!$F$30*Z306)+(PFormulas!$F$31*AB306)+(PFormulas!$F$32*AI306),0)+PFormulas!$B$14),0)</f>
        <v>46</v>
      </c>
      <c r="AN306" s="30">
        <f>ROUND((PFormulas!$F$46*AL306),0)</f>
        <v>47</v>
      </c>
      <c r="AO306" s="30">
        <f>VLOOKUP(2016-L306,PCharts!$O$3:$P$32,2,FALSE)</f>
        <v>46</v>
      </c>
      <c r="AP306" s="30">
        <f t="shared" si="35"/>
        <v>46</v>
      </c>
      <c r="AQ306" s="30">
        <f t="shared" si="36"/>
        <v>51</v>
      </c>
    </row>
    <row r="307" spans="1:43" x14ac:dyDescent="0.25">
      <c r="A307" s="13" t="s">
        <v>43</v>
      </c>
      <c r="B307" s="13" t="s">
        <v>747</v>
      </c>
      <c r="C307" s="13">
        <v>4</v>
      </c>
      <c r="D307" s="13">
        <v>36</v>
      </c>
      <c r="E307" s="13">
        <v>3</v>
      </c>
      <c r="F307" s="13">
        <v>0</v>
      </c>
      <c r="G307" s="13">
        <v>3</v>
      </c>
      <c r="H307" s="13">
        <v>24</v>
      </c>
      <c r="I307" s="13">
        <v>-6</v>
      </c>
      <c r="J307" s="13">
        <v>15</v>
      </c>
      <c r="K307" s="13">
        <v>6</v>
      </c>
      <c r="L307" s="13">
        <v>1996</v>
      </c>
      <c r="M307" s="13"/>
      <c r="N307" s="13">
        <v>71</v>
      </c>
      <c r="O307" s="13">
        <v>185</v>
      </c>
      <c r="P307" s="13" t="s">
        <v>45</v>
      </c>
      <c r="Q307" s="13" t="s">
        <v>748</v>
      </c>
      <c r="R307" s="13">
        <v>0</v>
      </c>
      <c r="S307" s="13">
        <v>0</v>
      </c>
      <c r="T307" s="30">
        <f t="shared" si="30"/>
        <v>0.08</v>
      </c>
      <c r="U307" s="30">
        <f t="shared" si="31"/>
        <v>0</v>
      </c>
      <c r="V307" s="30">
        <f t="shared" si="32"/>
        <v>0.67</v>
      </c>
      <c r="W307" s="30">
        <f t="shared" si="33"/>
        <v>0.08</v>
      </c>
      <c r="X307" s="30">
        <f>VLOOKUP(N307,[1]PlayerC!$A$3:$B$30,2,FALSE)</f>
        <v>71</v>
      </c>
      <c r="Y307" s="30">
        <f>VLOOKUP(O307,[1]PlayerC!$C$3:$D$133,2,FALSE)</f>
        <v>61</v>
      </c>
      <c r="Z307" s="30">
        <f>VLOOKUP(R307,[2]PCharts!$R$3:$S$2003,2,FALSE)</f>
        <v>0</v>
      </c>
      <c r="AA307" s="30">
        <f>VLOOKUP(A307,PCharts!$T$3:$U$25,2,FALSE)</f>
        <v>1.05</v>
      </c>
      <c r="AB307" s="30">
        <f>ROUND((PFormulas!$F$2*AF307)+(PFormulas!$F$3*(120-AD307)),0)</f>
        <v>51</v>
      </c>
      <c r="AC307" s="30">
        <f>ROUND((PFormulas!$F$7*AF307)+(PFormulas!$F$9*AB307)+(PFormulas!$F$8*AD307),0)</f>
        <v>45</v>
      </c>
      <c r="AD307" s="30">
        <f>VLOOKUP(V307,PCharts!$I$3:$J$651,2,FALSE)</f>
        <v>81</v>
      </c>
      <c r="AE307" s="30">
        <f>ROUND((PFormulas!$B$29*AK307)+(PFormulas!$B$30*AI307)+(PFormulas!$B$31*AL307)+(PFormulas!$B$32*AF307)+PFormulas!$B$33,0)</f>
        <v>73</v>
      </c>
      <c r="AF307" s="30">
        <f t="shared" si="34"/>
        <v>66</v>
      </c>
      <c r="AG307" s="30">
        <f>ROUND((AK307*PFormulas!$F$40)+(AL307*PFormulas!$F$41)+(AH307*PFormulas!$F$42),0)</f>
        <v>59</v>
      </c>
      <c r="AH307" s="30">
        <f>VLOOKUP(D307,PCharts!$G$3:$H$83,2,FALSE)</f>
        <v>76</v>
      </c>
      <c r="AI307" s="30">
        <f>ROUND((AK307*PFormulas!$F$18)+(AL307*PFormulas!$F$17),0)</f>
        <v>45</v>
      </c>
      <c r="AJ307" s="30">
        <f>IF(C307&gt;7,25,IF(C307=1,IF(ROUND((PFormulas!$F$35*AK307)+(PFormulas!$F$36*AF307),0)&lt;50,50,ROUND((PFormulas!$F$35*AK307)+(PFormulas!$F$36*AF307),0)),ROUND((PFormulas!$F$35*AK307)+(PFormulas!$F$36*AF307),0)))</f>
        <v>44</v>
      </c>
      <c r="AK307" s="30">
        <f>ROUND(IF(C307&gt;7,ROUND(VLOOKUP(U307,PCharts!$K$3:$L$153,2,FALSE)*AA307,0)*PFormulas!$B$8,ROUND(VLOOKUP(U307,PCharts!$K$3:$L$153,2,FALSE)*AA307,0)),0)</f>
        <v>37</v>
      </c>
      <c r="AL307" s="30">
        <f>ROUND(IF(C307&gt;7,ROUND(VLOOKUP(T307,PCharts!$M$3:$N$133,2,FALSE)*AA307,0)*PFormulas!$B$9,ROUND(VLOOKUP(T307,PCharts!$M$3:$N$133,2,FALSE)*AA307,0)),0)</f>
        <v>45</v>
      </c>
      <c r="AM307" s="30">
        <f>ROUND(IF(C307&gt;7,ROUND((PFormulas!$F$30*Z307)+(PFormulas!$F$31*AB307)+(PFormulas!$F$32*AI307),0)*PFormulas!$B$13,ROUND((PFormulas!$F$30*Z307)+(PFormulas!$F$31*AB307)+(PFormulas!$F$32*AI307),0)+PFormulas!$B$14),0)</f>
        <v>45</v>
      </c>
      <c r="AN307" s="30">
        <f>ROUND((PFormulas!$F$46*AL307),0)</f>
        <v>47</v>
      </c>
      <c r="AO307" s="30">
        <f>VLOOKUP(2016-L307,PCharts!$O$3:$P$32,2,FALSE)</f>
        <v>50</v>
      </c>
      <c r="AP307" s="30">
        <f t="shared" si="35"/>
        <v>50</v>
      </c>
      <c r="AQ307" s="30">
        <f t="shared" si="36"/>
        <v>47</v>
      </c>
    </row>
    <row r="308" spans="1:43" x14ac:dyDescent="0.25">
      <c r="A308" s="13" t="s">
        <v>43</v>
      </c>
      <c r="B308" s="13" t="s">
        <v>749</v>
      </c>
      <c r="C308" s="13">
        <v>5</v>
      </c>
      <c r="D308" s="13">
        <v>37</v>
      </c>
      <c r="E308" s="13">
        <v>3</v>
      </c>
      <c r="F308" s="13">
        <v>3</v>
      </c>
      <c r="G308" s="13">
        <v>6</v>
      </c>
      <c r="H308" s="13">
        <v>2</v>
      </c>
      <c r="I308" s="13">
        <v>6</v>
      </c>
      <c r="J308" s="13">
        <v>19</v>
      </c>
      <c r="K308" s="13">
        <v>7</v>
      </c>
      <c r="L308" s="13">
        <v>1995</v>
      </c>
      <c r="M308" s="13"/>
      <c r="N308" s="13">
        <v>74</v>
      </c>
      <c r="O308" s="13">
        <v>201</v>
      </c>
      <c r="P308" s="13" t="s">
        <v>45</v>
      </c>
      <c r="Q308" s="13" t="s">
        <v>750</v>
      </c>
      <c r="R308" s="13">
        <v>0</v>
      </c>
      <c r="S308" s="13">
        <v>0</v>
      </c>
      <c r="T308" s="30">
        <f t="shared" si="30"/>
        <v>0.08</v>
      </c>
      <c r="U308" s="30">
        <f t="shared" si="31"/>
        <v>0.08</v>
      </c>
      <c r="V308" s="30">
        <f t="shared" si="32"/>
        <v>0.05</v>
      </c>
      <c r="W308" s="30">
        <f t="shared" si="33"/>
        <v>0.08</v>
      </c>
      <c r="X308" s="30">
        <f>VLOOKUP(N308,[1]PlayerC!$A$3:$B$30,2,FALSE)</f>
        <v>77</v>
      </c>
      <c r="Y308" s="30">
        <f>VLOOKUP(O308,[1]PlayerC!$C$3:$D$133,2,FALSE)</f>
        <v>70</v>
      </c>
      <c r="Z308" s="30">
        <f>VLOOKUP(R308,[2]PCharts!$R$3:$S$2003,2,FALSE)</f>
        <v>0</v>
      </c>
      <c r="AA308" s="30">
        <f>VLOOKUP(A308,PCharts!$T$3:$U$25,2,FALSE)</f>
        <v>1.05</v>
      </c>
      <c r="AB308" s="30">
        <f>ROUND((PFormulas!$F$2*AF308)+(PFormulas!$F$3*(120-AD308)),0)</f>
        <v>51</v>
      </c>
      <c r="AC308" s="30">
        <f>ROUND((PFormulas!$F$7*AF308)+(PFormulas!$F$9*AB308)+(PFormulas!$F$8*AD308),0)</f>
        <v>48</v>
      </c>
      <c r="AD308" s="30">
        <f>VLOOKUP(V308,PCharts!$I$3:$J$651,2,FALSE)</f>
        <v>98</v>
      </c>
      <c r="AE308" s="30">
        <f>ROUND((PFormulas!$B$29*AK308)+(PFormulas!$B$30*AI308)+(PFormulas!$B$31*AL308)+(PFormulas!$B$32*AF308)+PFormulas!$B$33,0)</f>
        <v>71</v>
      </c>
      <c r="AF308" s="30">
        <f t="shared" si="34"/>
        <v>74</v>
      </c>
      <c r="AG308" s="30">
        <f>ROUND((AK308*PFormulas!$F$40)+(AL308*PFormulas!$F$41)+(AH308*PFormulas!$F$42),0)</f>
        <v>59</v>
      </c>
      <c r="AH308" s="30">
        <f>VLOOKUP(D308,PCharts!$G$3:$H$83,2,FALSE)</f>
        <v>77</v>
      </c>
      <c r="AI308" s="30">
        <f>ROUND((AK308*PFormulas!$F$18)+(AL308*PFormulas!$F$17),0)</f>
        <v>45</v>
      </c>
      <c r="AJ308" s="30">
        <f>IF(C308&gt;7,25,IF(C308=1,IF(ROUND((PFormulas!$F$35*AK308)+(PFormulas!$F$36*AF308),0)&lt;50,50,ROUND((PFormulas!$F$35*AK308)+(PFormulas!$F$36*AF308),0)),ROUND((PFormulas!$F$35*AK308)+(PFormulas!$F$36*AF308),0)))</f>
        <v>46</v>
      </c>
      <c r="AK308" s="30">
        <f>ROUND(IF(C308&gt;7,ROUND(VLOOKUP(U308,PCharts!$K$3:$L$153,2,FALSE)*AA308,0)*PFormulas!$B$8,ROUND(VLOOKUP(U308,PCharts!$K$3:$L$153,2,FALSE)*AA308,0)),0)</f>
        <v>37</v>
      </c>
      <c r="AL308" s="30">
        <f>ROUND(IF(C308&gt;7,ROUND(VLOOKUP(T308,PCharts!$M$3:$N$133,2,FALSE)*AA308,0)*PFormulas!$B$9,ROUND(VLOOKUP(T308,PCharts!$M$3:$N$133,2,FALSE)*AA308,0)),0)</f>
        <v>45</v>
      </c>
      <c r="AM308" s="30">
        <f>ROUND(IF(C308&gt;7,ROUND((PFormulas!$F$30*Z308)+(PFormulas!$F$31*AB308)+(PFormulas!$F$32*AI308),0)*PFormulas!$B$13,ROUND((PFormulas!$F$30*Z308)+(PFormulas!$F$31*AB308)+(PFormulas!$F$32*AI308),0)+PFormulas!$B$14),0)</f>
        <v>45</v>
      </c>
      <c r="AN308" s="30">
        <f>ROUND((PFormulas!$F$46*AL308),0)</f>
        <v>47</v>
      </c>
      <c r="AO308" s="30">
        <f>VLOOKUP(2016-L308,PCharts!$O$3:$P$32,2,FALSE)</f>
        <v>54</v>
      </c>
      <c r="AP308" s="30">
        <f t="shared" si="35"/>
        <v>54</v>
      </c>
      <c r="AQ308" s="30">
        <f t="shared" si="36"/>
        <v>47</v>
      </c>
    </row>
    <row r="309" spans="1:43" x14ac:dyDescent="0.25">
      <c r="A309" s="13" t="s">
        <v>47</v>
      </c>
      <c r="B309" s="13" t="s">
        <v>751</v>
      </c>
      <c r="C309" s="13">
        <v>8</v>
      </c>
      <c r="D309" s="13">
        <v>38</v>
      </c>
      <c r="E309" s="13">
        <v>4</v>
      </c>
      <c r="F309" s="13">
        <v>7</v>
      </c>
      <c r="G309" s="13">
        <v>11</v>
      </c>
      <c r="H309" s="13">
        <v>2</v>
      </c>
      <c r="I309" s="13">
        <v>2</v>
      </c>
      <c r="J309" s="13">
        <v>10</v>
      </c>
      <c r="K309" s="13">
        <v>10</v>
      </c>
      <c r="L309" s="13">
        <v>1996</v>
      </c>
      <c r="M309" s="13"/>
      <c r="N309" s="13">
        <v>72</v>
      </c>
      <c r="O309" s="13">
        <v>179</v>
      </c>
      <c r="P309" s="13" t="s">
        <v>49</v>
      </c>
      <c r="Q309" s="13" t="s">
        <v>752</v>
      </c>
      <c r="R309" s="13">
        <v>0</v>
      </c>
      <c r="S309" s="13">
        <v>0</v>
      </c>
      <c r="T309" s="30">
        <f t="shared" si="30"/>
        <v>0.11</v>
      </c>
      <c r="U309" s="30">
        <f t="shared" si="31"/>
        <v>0.18</v>
      </c>
      <c r="V309" s="30">
        <f t="shared" si="32"/>
        <v>0.05</v>
      </c>
      <c r="W309" s="30">
        <f t="shared" si="33"/>
        <v>0.11</v>
      </c>
      <c r="X309" s="30">
        <f>VLOOKUP(N309,[1]PlayerC!$A$3:$B$30,2,FALSE)</f>
        <v>73</v>
      </c>
      <c r="Y309" s="30">
        <f>VLOOKUP(O309,[1]PlayerC!$C$3:$D$133,2,FALSE)</f>
        <v>55</v>
      </c>
      <c r="Z309" s="30">
        <f>VLOOKUP(R309,[2]PCharts!$R$3:$S$2003,2,FALSE)</f>
        <v>0</v>
      </c>
      <c r="AA309" s="30">
        <f>VLOOKUP(A309,PCharts!$T$3:$U$25,2,FALSE)</f>
        <v>1.07</v>
      </c>
      <c r="AB309" s="30">
        <f>ROUND((PFormulas!$F$2*AF309)+(PFormulas!$F$3*(120-AD309)),0)</f>
        <v>45</v>
      </c>
      <c r="AC309" s="30">
        <f>ROUND((PFormulas!$F$7*AF309)+(PFormulas!$F$9*AB309)+(PFormulas!$F$8*AD309),0)</f>
        <v>39</v>
      </c>
      <c r="AD309" s="30">
        <f>VLOOKUP(V309,PCharts!$I$3:$J$651,2,FALSE)</f>
        <v>98</v>
      </c>
      <c r="AE309" s="30">
        <f>ROUND((PFormulas!$B$29*AK309)+(PFormulas!$B$30*AI309)+(PFormulas!$B$31*AL309)+(PFormulas!$B$32*AF309)+PFormulas!$B$33,0)</f>
        <v>76</v>
      </c>
      <c r="AF309" s="30">
        <f t="shared" si="34"/>
        <v>64</v>
      </c>
      <c r="AG309" s="30">
        <f>ROUND((AK309*PFormulas!$F$40)+(AL309*PFormulas!$F$41)+(AH309*PFormulas!$F$42),0)</f>
        <v>63</v>
      </c>
      <c r="AH309" s="30">
        <f>VLOOKUP(D309,PCharts!$G$3:$H$83,2,FALSE)</f>
        <v>78</v>
      </c>
      <c r="AI309" s="30">
        <f>ROUND((AK309*PFormulas!$F$18)+(AL309*PFormulas!$F$17),0)</f>
        <v>53</v>
      </c>
      <c r="AJ309" s="30">
        <f>IF(C309&gt;7,25,IF(C309=1,IF(ROUND((PFormulas!$F$35*AK309)+(PFormulas!$F$36*AF309),0)&lt;50,50,ROUND((PFormulas!$F$35*AK309)+(PFormulas!$F$36*AF309),0)),ROUND((PFormulas!$F$35*AK309)+(PFormulas!$F$36*AF309),0)))</f>
        <v>25</v>
      </c>
      <c r="AK309" s="30">
        <f>ROUND(IF(C309&gt;7,ROUND(VLOOKUP(U309,PCharts!$K$3:$L$153,2,FALSE)*AA309,0)*PFormulas!$B$8,ROUND(VLOOKUP(U309,PCharts!$K$3:$L$153,2,FALSE)*AA309,0)),0)</f>
        <v>51</v>
      </c>
      <c r="AL309" s="30">
        <f>ROUND(IF(C309&gt;7,ROUND(VLOOKUP(T309,PCharts!$M$3:$N$133,2,FALSE)*AA309,0)*PFormulas!$B$9,ROUND(VLOOKUP(T309,PCharts!$M$3:$N$133,2,FALSE)*AA309,0)),0)</f>
        <v>46</v>
      </c>
      <c r="AM309" s="30">
        <f>ROUND(IF(C309&gt;7,ROUND((PFormulas!$F$30*Z309)+(PFormulas!$F$31*AB309)+(PFormulas!$F$32*AI309),0)*PFormulas!$B$13,ROUND((PFormulas!$F$30*Z309)+(PFormulas!$F$31*AB309)+(PFormulas!$F$32*AI309),0)+PFormulas!$B$14),0)</f>
        <v>52</v>
      </c>
      <c r="AN309" s="30">
        <f>ROUND((PFormulas!$F$46*AL309),0)</f>
        <v>48</v>
      </c>
      <c r="AO309" s="30">
        <f>VLOOKUP(2016-L309,PCharts!$O$3:$P$32,2,FALSE)</f>
        <v>50</v>
      </c>
      <c r="AP309" s="30">
        <f t="shared" si="35"/>
        <v>50</v>
      </c>
      <c r="AQ309" s="30">
        <f t="shared" si="36"/>
        <v>53</v>
      </c>
    </row>
    <row r="310" spans="1:43" x14ac:dyDescent="0.25">
      <c r="A310" s="13" t="s">
        <v>95</v>
      </c>
      <c r="B310" s="13" t="s">
        <v>753</v>
      </c>
      <c r="C310" s="13">
        <v>8</v>
      </c>
      <c r="D310" s="13">
        <v>39</v>
      </c>
      <c r="E310" s="13">
        <v>3</v>
      </c>
      <c r="F310" s="13">
        <v>13</v>
      </c>
      <c r="G310" s="13">
        <v>16</v>
      </c>
      <c r="H310" s="13">
        <v>12</v>
      </c>
      <c r="I310" s="13">
        <v>5</v>
      </c>
      <c r="J310" s="13">
        <v>17</v>
      </c>
      <c r="K310" s="13">
        <v>2</v>
      </c>
      <c r="L310" s="13">
        <v>1996</v>
      </c>
      <c r="M310" s="13"/>
      <c r="N310" s="13">
        <v>70</v>
      </c>
      <c r="O310" s="13">
        <v>176</v>
      </c>
      <c r="P310" s="13" t="s">
        <v>97</v>
      </c>
      <c r="Q310" s="13" t="s">
        <v>754</v>
      </c>
      <c r="R310" s="13"/>
      <c r="S310" s="13"/>
      <c r="T310" s="30">
        <f t="shared" si="30"/>
        <v>0.08</v>
      </c>
      <c r="U310" s="30">
        <f t="shared" si="31"/>
        <v>0.33</v>
      </c>
      <c r="V310" s="30">
        <f t="shared" si="32"/>
        <v>0.31</v>
      </c>
      <c r="W310" s="30">
        <f t="shared" si="33"/>
        <v>0.08</v>
      </c>
      <c r="X310" s="30">
        <f>VLOOKUP(N310,[1]PlayerC!$A$3:$B$30,2,FALSE)</f>
        <v>69</v>
      </c>
      <c r="Y310" s="30">
        <f>VLOOKUP(O310,[1]PlayerC!$C$3:$D$133,2,FALSE)</f>
        <v>55</v>
      </c>
      <c r="Z310" s="30">
        <f>VLOOKUP(R310,[2]PCharts!$R$3:$S$2003,2,FALSE)</f>
        <v>0</v>
      </c>
      <c r="AA310" s="30">
        <f>VLOOKUP(A310,PCharts!$T$3:$U$25,2,FALSE)</f>
        <v>1.06</v>
      </c>
      <c r="AB310" s="30">
        <f>ROUND((PFormulas!$F$2*AF310)+(PFormulas!$F$3*(120-AD310)),0)</f>
        <v>46</v>
      </c>
      <c r="AC310" s="30">
        <f>ROUND((PFormulas!$F$7*AF310)+(PFormulas!$F$9*AB310)+(PFormulas!$F$8*AD310),0)</f>
        <v>39</v>
      </c>
      <c r="AD310" s="30">
        <f>VLOOKUP(V310,PCharts!$I$3:$J$651,2,FALSE)</f>
        <v>90</v>
      </c>
      <c r="AE310" s="30">
        <f>ROUND((PFormulas!$B$29*AK310)+(PFormulas!$B$30*AI310)+(PFormulas!$B$31*AL310)+(PFormulas!$B$32*AF310)+PFormulas!$B$33,0)</f>
        <v>77</v>
      </c>
      <c r="AF310" s="30">
        <f t="shared" si="34"/>
        <v>62</v>
      </c>
      <c r="AG310" s="30">
        <f>ROUND((AK310*PFormulas!$F$40)+(AL310*PFormulas!$F$41)+(AH310*PFormulas!$F$42),0)</f>
        <v>65</v>
      </c>
      <c r="AH310" s="30">
        <f>VLOOKUP(D310,PCharts!$G$3:$H$83,2,FALSE)</f>
        <v>79</v>
      </c>
      <c r="AI310" s="30">
        <f>ROUND((AK310*PFormulas!$F$18)+(AL310*PFormulas!$F$17),0)</f>
        <v>56</v>
      </c>
      <c r="AJ310" s="30">
        <f>IF(C310&gt;7,25,IF(C310=1,IF(ROUND((PFormulas!$F$35*AK310)+(PFormulas!$F$36*AF310),0)&lt;50,50,ROUND((PFormulas!$F$35*AK310)+(PFormulas!$F$36*AF310),0)),ROUND((PFormulas!$F$35*AK310)+(PFormulas!$F$36*AF310),0)))</f>
        <v>25</v>
      </c>
      <c r="AK310" s="30">
        <f>ROUND(IF(C310&gt;7,ROUND(VLOOKUP(U310,PCharts!$K$3:$L$153,2,FALSE)*AA310,0)*PFormulas!$B$8,ROUND(VLOOKUP(U310,PCharts!$K$3:$L$153,2,FALSE)*AA310,0)),0)</f>
        <v>57</v>
      </c>
      <c r="AL310" s="30">
        <f>ROUND(IF(C310&gt;7,ROUND(VLOOKUP(T310,PCharts!$M$3:$N$133,2,FALSE)*AA310,0)*PFormulas!$B$9,ROUND(VLOOKUP(T310,PCharts!$M$3:$N$133,2,FALSE)*AA310,0)),0)</f>
        <v>44</v>
      </c>
      <c r="AM310" s="30">
        <f>ROUND(IF(C310&gt;7,ROUND((PFormulas!$F$30*Z310)+(PFormulas!$F$31*AB310)+(PFormulas!$F$32*AI310),0)*PFormulas!$B$13,ROUND((PFormulas!$F$30*Z310)+(PFormulas!$F$31*AB310)+(PFormulas!$F$32*AI310),0)+PFormulas!$B$14),0)</f>
        <v>54</v>
      </c>
      <c r="AN310" s="30">
        <f>ROUND((PFormulas!$F$46*AL310),0)</f>
        <v>46</v>
      </c>
      <c r="AO310" s="30">
        <f>VLOOKUP(2016-L310,PCharts!$O$3:$P$32,2,FALSE)</f>
        <v>50</v>
      </c>
      <c r="AP310" s="30">
        <f t="shared" si="35"/>
        <v>50</v>
      </c>
      <c r="AQ310" s="30">
        <f t="shared" si="36"/>
        <v>55</v>
      </c>
    </row>
    <row r="311" spans="1:43" x14ac:dyDescent="0.25">
      <c r="A311" s="13" t="s">
        <v>95</v>
      </c>
      <c r="B311" s="13" t="s">
        <v>755</v>
      </c>
      <c r="C311" s="13">
        <v>1</v>
      </c>
      <c r="D311" s="13">
        <v>47</v>
      </c>
      <c r="E311" s="13">
        <v>3</v>
      </c>
      <c r="F311" s="13">
        <v>13</v>
      </c>
      <c r="G311" s="13">
        <v>16</v>
      </c>
      <c r="H311" s="13">
        <v>22</v>
      </c>
      <c r="I311" s="13">
        <v>-12</v>
      </c>
      <c r="J311" s="13">
        <v>25</v>
      </c>
      <c r="K311" s="13">
        <v>5</v>
      </c>
      <c r="L311" s="13">
        <v>1994</v>
      </c>
      <c r="M311" s="13"/>
      <c r="N311" s="13">
        <v>71</v>
      </c>
      <c r="O311" s="13">
        <v>192</v>
      </c>
      <c r="P311" s="13" t="s">
        <v>97</v>
      </c>
      <c r="Q311" s="13" t="s">
        <v>80</v>
      </c>
      <c r="R311" s="13">
        <v>0</v>
      </c>
      <c r="S311" s="13">
        <v>0</v>
      </c>
      <c r="T311" s="30">
        <f t="shared" si="30"/>
        <v>0.06</v>
      </c>
      <c r="U311" s="30">
        <f t="shared" si="31"/>
        <v>0.28000000000000003</v>
      </c>
      <c r="V311" s="30">
        <f t="shared" si="32"/>
        <v>0.47</v>
      </c>
      <c r="W311" s="30">
        <f t="shared" si="33"/>
        <v>0.06</v>
      </c>
      <c r="X311" s="30">
        <f>VLOOKUP(N311,[1]PlayerC!$A$3:$B$30,2,FALSE)</f>
        <v>71</v>
      </c>
      <c r="Y311" s="30">
        <f>VLOOKUP(O311,[1]PlayerC!$C$3:$D$133,2,FALSE)</f>
        <v>64</v>
      </c>
      <c r="Z311" s="30">
        <f>VLOOKUP(R311,[2]PCharts!$R$3:$S$2003,2,FALSE)</f>
        <v>0</v>
      </c>
      <c r="AA311" s="30">
        <f>VLOOKUP(A311,PCharts!$T$3:$U$25,2,FALSE)</f>
        <v>1.06</v>
      </c>
      <c r="AB311" s="30">
        <f>ROUND((PFormulas!$F$2*AF311)+(PFormulas!$F$3*(120-AD311)),0)</f>
        <v>51</v>
      </c>
      <c r="AC311" s="30">
        <f>ROUND((PFormulas!$F$7*AF311)+(PFormulas!$F$9*AB311)+(PFormulas!$F$8*AD311),0)</f>
        <v>46</v>
      </c>
      <c r="AD311" s="30">
        <f>VLOOKUP(V311,PCharts!$I$3:$J$651,2,FALSE)</f>
        <v>86</v>
      </c>
      <c r="AE311" s="30">
        <f>ROUND((PFormulas!$B$29*AK311)+(PFormulas!$B$30*AI311)+(PFormulas!$B$31*AL311)+(PFormulas!$B$32*AF311)+PFormulas!$B$33,0)</f>
        <v>76</v>
      </c>
      <c r="AF311" s="30">
        <f t="shared" si="34"/>
        <v>68</v>
      </c>
      <c r="AG311" s="30">
        <f>ROUND((AK311*PFormulas!$F$40)+(AL311*PFormulas!$F$41)+(AH311*PFormulas!$F$42),0)</f>
        <v>70</v>
      </c>
      <c r="AH311" s="30">
        <f>VLOOKUP(D311,PCharts!$G$3:$H$83,2,FALSE)</f>
        <v>87</v>
      </c>
      <c r="AI311" s="30">
        <f>ROUND((AK311*PFormulas!$F$18)+(AL311*PFormulas!$F$17),0)</f>
        <v>57</v>
      </c>
      <c r="AJ311" s="30">
        <f>IF(C311&gt;7,25,IF(C311=1,IF(ROUND((PFormulas!$F$35*AK311)+(PFormulas!$F$36*AF311),0)&lt;50,50,ROUND((PFormulas!$F$35*AK311)+(PFormulas!$F$36*AF311),0)),ROUND((PFormulas!$F$35*AK311)+(PFormulas!$F$36*AF311),0)))</f>
        <v>61</v>
      </c>
      <c r="AK311" s="30">
        <f>ROUND(IF(C311&gt;7,ROUND(VLOOKUP(U311,PCharts!$K$3:$L$153,2,FALSE)*AA311,0)*PFormulas!$B$8,ROUND(VLOOKUP(U311,PCharts!$K$3:$L$153,2,FALSE)*AA311,0)),0)</f>
        <v>59</v>
      </c>
      <c r="AL311" s="30">
        <f>ROUND(IF(C311&gt;7,ROUND(VLOOKUP(T311,PCharts!$M$3:$N$133,2,FALSE)*AA311,0)*PFormulas!$B$9,ROUND(VLOOKUP(T311,PCharts!$M$3:$N$133,2,FALSE)*AA311,0)),0)</f>
        <v>45</v>
      </c>
      <c r="AM311" s="30">
        <f>ROUND(IF(C311&gt;7,ROUND((PFormulas!$F$30*Z311)+(PFormulas!$F$31*AB311)+(PFormulas!$F$32*AI311),0)*PFormulas!$B$13,ROUND((PFormulas!$F$30*Z311)+(PFormulas!$F$31*AB311)+(PFormulas!$F$32*AI311),0)+PFormulas!$B$14),0)</f>
        <v>49</v>
      </c>
      <c r="AN311" s="30">
        <f>ROUND((PFormulas!$F$46*AL311),0)</f>
        <v>47</v>
      </c>
      <c r="AO311" s="30">
        <f>VLOOKUP(2016-L311,PCharts!$O$3:$P$32,2,FALSE)</f>
        <v>58</v>
      </c>
      <c r="AP311" s="30">
        <f t="shared" si="35"/>
        <v>58</v>
      </c>
      <c r="AQ311" s="30">
        <f t="shared" si="36"/>
        <v>55</v>
      </c>
    </row>
    <row r="312" spans="1:43" x14ac:dyDescent="0.25">
      <c r="A312" s="13" t="s">
        <v>43</v>
      </c>
      <c r="B312" s="13" t="s">
        <v>756</v>
      </c>
      <c r="C312" s="13">
        <v>6</v>
      </c>
      <c r="D312" s="13">
        <v>48</v>
      </c>
      <c r="E312" s="13">
        <v>4</v>
      </c>
      <c r="F312" s="13">
        <v>3</v>
      </c>
      <c r="G312" s="13">
        <v>7</v>
      </c>
      <c r="H312" s="13">
        <v>57</v>
      </c>
      <c r="I312" s="13">
        <v>2</v>
      </c>
      <c r="J312" s="13">
        <v>13</v>
      </c>
      <c r="K312" s="13">
        <v>1</v>
      </c>
      <c r="L312" s="13">
        <v>1995</v>
      </c>
      <c r="M312" s="13"/>
      <c r="N312" s="13">
        <v>74</v>
      </c>
      <c r="O312" s="13">
        <v>198</v>
      </c>
      <c r="P312" s="13" t="s">
        <v>45</v>
      </c>
      <c r="Q312" s="13" t="s">
        <v>757</v>
      </c>
      <c r="R312" s="13">
        <v>0</v>
      </c>
      <c r="S312" s="13">
        <v>0</v>
      </c>
      <c r="T312" s="30">
        <f t="shared" si="30"/>
        <v>0.08</v>
      </c>
      <c r="U312" s="30">
        <f t="shared" si="31"/>
        <v>0.06</v>
      </c>
      <c r="V312" s="30">
        <f t="shared" si="32"/>
        <v>1.19</v>
      </c>
      <c r="W312" s="30">
        <f t="shared" si="33"/>
        <v>0.08</v>
      </c>
      <c r="X312" s="30">
        <f>VLOOKUP(N312,[1]PlayerC!$A$3:$B$30,2,FALSE)</f>
        <v>77</v>
      </c>
      <c r="Y312" s="30">
        <f>VLOOKUP(O312,[1]PlayerC!$C$3:$D$133,2,FALSE)</f>
        <v>67</v>
      </c>
      <c r="Z312" s="30">
        <f>VLOOKUP(R312,[2]PCharts!$R$3:$S$2003,2,FALSE)</f>
        <v>0</v>
      </c>
      <c r="AA312" s="30">
        <f>VLOOKUP(A312,PCharts!$T$3:$U$25,2,FALSE)</f>
        <v>1.05</v>
      </c>
      <c r="AB312" s="30">
        <f>ROUND((PFormulas!$F$2*AF312)+(PFormulas!$F$3*(120-AD312)),0)</f>
        <v>59</v>
      </c>
      <c r="AC312" s="30">
        <f>ROUND((PFormulas!$F$7*AF312)+(PFormulas!$F$9*AB312)+(PFormulas!$F$8*AD312),0)</f>
        <v>55</v>
      </c>
      <c r="AD312" s="30">
        <f>VLOOKUP(V312,PCharts!$I$3:$J$651,2,FALSE)</f>
        <v>68</v>
      </c>
      <c r="AE312" s="30">
        <f>ROUND((PFormulas!$B$29*AK312)+(PFormulas!$B$30*AI312)+(PFormulas!$B$31*AL312)+(PFormulas!$B$32*AF312)+PFormulas!$B$33,0)</f>
        <v>72</v>
      </c>
      <c r="AF312" s="30">
        <f t="shared" si="34"/>
        <v>72</v>
      </c>
      <c r="AG312" s="30">
        <f>ROUND((AK312*PFormulas!$F$40)+(AL312*PFormulas!$F$41)+(AH312*PFormulas!$F$42),0)</f>
        <v>65</v>
      </c>
      <c r="AH312" s="30">
        <f>VLOOKUP(D312,PCharts!$G$3:$H$83,2,FALSE)</f>
        <v>88</v>
      </c>
      <c r="AI312" s="30">
        <f>ROUND((AK312*PFormulas!$F$18)+(AL312*PFormulas!$F$17),0)</f>
        <v>45</v>
      </c>
      <c r="AJ312" s="30">
        <f>IF(C312&gt;7,25,IF(C312=1,IF(ROUND((PFormulas!$F$35*AK312)+(PFormulas!$F$36*AF312),0)&lt;50,50,ROUND((PFormulas!$F$35*AK312)+(PFormulas!$F$36*AF312),0)),ROUND((PFormulas!$F$35*AK312)+(PFormulas!$F$36*AF312),0)))</f>
        <v>46</v>
      </c>
      <c r="AK312" s="30">
        <f>ROUND(IF(C312&gt;7,ROUND(VLOOKUP(U312,PCharts!$K$3:$L$153,2,FALSE)*AA312,0)*PFormulas!$B$8,ROUND(VLOOKUP(U312,PCharts!$K$3:$L$153,2,FALSE)*AA312,0)),0)</f>
        <v>37</v>
      </c>
      <c r="AL312" s="30">
        <f>ROUND(IF(C312&gt;7,ROUND(VLOOKUP(T312,PCharts!$M$3:$N$133,2,FALSE)*AA312,0)*PFormulas!$B$9,ROUND(VLOOKUP(T312,PCharts!$M$3:$N$133,2,FALSE)*AA312,0)),0)</f>
        <v>45</v>
      </c>
      <c r="AM312" s="30">
        <f>ROUND(IF(C312&gt;7,ROUND((PFormulas!$F$30*Z312)+(PFormulas!$F$31*AB312)+(PFormulas!$F$32*AI312),0)*PFormulas!$B$13,ROUND((PFormulas!$F$30*Z312)+(PFormulas!$F$31*AB312)+(PFormulas!$F$32*AI312),0)+PFormulas!$B$14),0)</f>
        <v>50</v>
      </c>
      <c r="AN312" s="30">
        <f>ROUND((PFormulas!$F$46*AL312),0)</f>
        <v>47</v>
      </c>
      <c r="AO312" s="30">
        <f>VLOOKUP(2016-L312,PCharts!$O$3:$P$32,2,FALSE)</f>
        <v>54</v>
      </c>
      <c r="AP312" s="30">
        <f t="shared" si="35"/>
        <v>54</v>
      </c>
      <c r="AQ312" s="30">
        <f t="shared" si="36"/>
        <v>49</v>
      </c>
    </row>
    <row r="313" spans="1:43" x14ac:dyDescent="0.25">
      <c r="A313" s="13" t="s">
        <v>47</v>
      </c>
      <c r="B313" s="13" t="s">
        <v>758</v>
      </c>
      <c r="C313" s="13">
        <v>8</v>
      </c>
      <c r="D313" s="13">
        <v>48</v>
      </c>
      <c r="E313" s="13">
        <v>5</v>
      </c>
      <c r="F313" s="13">
        <v>16</v>
      </c>
      <c r="G313" s="13">
        <v>21</v>
      </c>
      <c r="H313" s="13">
        <v>14</v>
      </c>
      <c r="I313" s="13">
        <v>13</v>
      </c>
      <c r="J313" s="13">
        <v>6</v>
      </c>
      <c r="K313" s="13">
        <v>6</v>
      </c>
      <c r="L313" s="13">
        <v>1994</v>
      </c>
      <c r="M313" s="13"/>
      <c r="N313" s="13">
        <v>72</v>
      </c>
      <c r="O313" s="13">
        <v>174</v>
      </c>
      <c r="P313" s="13" t="s">
        <v>49</v>
      </c>
      <c r="Q313" s="13" t="s">
        <v>759</v>
      </c>
      <c r="R313" s="13">
        <v>0</v>
      </c>
      <c r="S313" s="13">
        <v>0</v>
      </c>
      <c r="T313" s="30">
        <f t="shared" si="30"/>
        <v>0.1</v>
      </c>
      <c r="U313" s="30">
        <f t="shared" si="31"/>
        <v>0.33</v>
      </c>
      <c r="V313" s="30">
        <f t="shared" si="32"/>
        <v>0.28999999999999998</v>
      </c>
      <c r="W313" s="30">
        <f t="shared" si="33"/>
        <v>0.1</v>
      </c>
      <c r="X313" s="30">
        <f>VLOOKUP(N313,[1]PlayerC!$A$3:$B$30,2,FALSE)</f>
        <v>73</v>
      </c>
      <c r="Y313" s="30">
        <f>VLOOKUP(O313,[1]PlayerC!$C$3:$D$133,2,FALSE)</f>
        <v>52</v>
      </c>
      <c r="Z313" s="30">
        <f>VLOOKUP(R313,[2]PCharts!$R$3:$S$2003,2,FALSE)</f>
        <v>0</v>
      </c>
      <c r="AA313" s="30">
        <f>VLOOKUP(A313,PCharts!$T$3:$U$25,2,FALSE)</f>
        <v>1.07</v>
      </c>
      <c r="AB313" s="30">
        <f>ROUND((PFormulas!$F$2*AF313)+(PFormulas!$F$3*(120-AD313)),0)</f>
        <v>47</v>
      </c>
      <c r="AC313" s="30">
        <f>ROUND((PFormulas!$F$7*AF313)+(PFormulas!$F$9*AB313)+(PFormulas!$F$8*AD313),0)</f>
        <v>40</v>
      </c>
      <c r="AD313" s="30">
        <f>VLOOKUP(V313,PCharts!$I$3:$J$651,2,FALSE)</f>
        <v>90</v>
      </c>
      <c r="AE313" s="30">
        <f>ROUND((PFormulas!$B$29*AK313)+(PFormulas!$B$30*AI313)+(PFormulas!$B$31*AL313)+(PFormulas!$B$32*AF313)+PFormulas!$B$33,0)</f>
        <v>77</v>
      </c>
      <c r="AF313" s="30">
        <f t="shared" si="34"/>
        <v>63</v>
      </c>
      <c r="AG313" s="30">
        <f>ROUND((AK313*PFormulas!$F$40)+(AL313*PFormulas!$F$41)+(AH313*PFormulas!$F$42),0)</f>
        <v>70</v>
      </c>
      <c r="AH313" s="30">
        <f>VLOOKUP(D313,PCharts!$G$3:$H$83,2,FALSE)</f>
        <v>88</v>
      </c>
      <c r="AI313" s="30">
        <f>ROUND((AK313*PFormulas!$F$18)+(AL313*PFormulas!$F$17),0)</f>
        <v>57</v>
      </c>
      <c r="AJ313" s="30">
        <f>IF(C313&gt;7,25,IF(C313=1,IF(ROUND((PFormulas!$F$35*AK313)+(PFormulas!$F$36*AF313),0)&lt;50,50,ROUND((PFormulas!$F$35*AK313)+(PFormulas!$F$36*AF313),0)),ROUND((PFormulas!$F$35*AK313)+(PFormulas!$F$36*AF313),0)))</f>
        <v>25</v>
      </c>
      <c r="AK313" s="30">
        <f>ROUND(IF(C313&gt;7,ROUND(VLOOKUP(U313,PCharts!$K$3:$L$153,2,FALSE)*AA313,0)*PFormulas!$B$8,ROUND(VLOOKUP(U313,PCharts!$K$3:$L$153,2,FALSE)*AA313,0)),0)</f>
        <v>58</v>
      </c>
      <c r="AL313" s="30">
        <f>ROUND(IF(C313&gt;7,ROUND(VLOOKUP(T313,PCharts!$M$3:$N$133,2,FALSE)*AA313,0)*PFormulas!$B$9,ROUND(VLOOKUP(T313,PCharts!$M$3:$N$133,2,FALSE)*AA313,0)),0)</f>
        <v>46</v>
      </c>
      <c r="AM313" s="30">
        <f>ROUND(IF(C313&gt;7,ROUND((PFormulas!$F$30*Z313)+(PFormulas!$F$31*AB313)+(PFormulas!$F$32*AI313),0)*PFormulas!$B$13,ROUND((PFormulas!$F$30*Z313)+(PFormulas!$F$31*AB313)+(PFormulas!$F$32*AI313),0)+PFormulas!$B$14),0)</f>
        <v>55</v>
      </c>
      <c r="AN313" s="30">
        <f>ROUND((PFormulas!$F$46*AL313),0)</f>
        <v>48</v>
      </c>
      <c r="AO313" s="30">
        <f>VLOOKUP(2016-L313,PCharts!$O$3:$P$32,2,FALSE)</f>
        <v>58</v>
      </c>
      <c r="AP313" s="30">
        <f t="shared" si="35"/>
        <v>58</v>
      </c>
      <c r="AQ313" s="30">
        <f t="shared" si="36"/>
        <v>56</v>
      </c>
    </row>
    <row r="314" spans="1:43" x14ac:dyDescent="0.25">
      <c r="A314" s="13" t="s">
        <v>78</v>
      </c>
      <c r="B314" s="13" t="s">
        <v>760</v>
      </c>
      <c r="C314" s="13">
        <v>5</v>
      </c>
      <c r="D314" s="13">
        <v>49</v>
      </c>
      <c r="E314" s="13">
        <v>13</v>
      </c>
      <c r="F314" s="13">
        <v>12</v>
      </c>
      <c r="G314" s="13">
        <v>25</v>
      </c>
      <c r="H314" s="13">
        <v>10</v>
      </c>
      <c r="I314" s="13">
        <v>-3</v>
      </c>
      <c r="J314" s="13">
        <v>28</v>
      </c>
      <c r="K314" s="13">
        <v>4</v>
      </c>
      <c r="L314" s="13">
        <v>1994</v>
      </c>
      <c r="M314" s="13"/>
      <c r="N314" s="13">
        <v>74</v>
      </c>
      <c r="O314" s="13">
        <v>194</v>
      </c>
      <c r="P314" s="13" t="s">
        <v>162</v>
      </c>
      <c r="Q314" s="13" t="s">
        <v>761</v>
      </c>
      <c r="R314" s="13"/>
      <c r="S314" s="13"/>
      <c r="T314" s="30">
        <f t="shared" si="30"/>
        <v>0.27</v>
      </c>
      <c r="U314" s="30">
        <f t="shared" si="31"/>
        <v>0.24</v>
      </c>
      <c r="V314" s="30">
        <f t="shared" si="32"/>
        <v>0.2</v>
      </c>
      <c r="W314" s="30">
        <f t="shared" si="33"/>
        <v>0.27</v>
      </c>
      <c r="X314" s="30">
        <f>VLOOKUP(N314,[1]PlayerC!$A$3:$B$30,2,FALSE)</f>
        <v>77</v>
      </c>
      <c r="Y314" s="30">
        <f>VLOOKUP(O314,[1]PlayerC!$C$3:$D$133,2,FALSE)</f>
        <v>64</v>
      </c>
      <c r="Z314" s="30">
        <f>VLOOKUP(R314,[2]PCharts!$R$3:$S$2003,2,FALSE)</f>
        <v>0</v>
      </c>
      <c r="AA314" s="30">
        <f>VLOOKUP(A314,PCharts!$T$3:$U$25,2,FALSE)</f>
        <v>0.98</v>
      </c>
      <c r="AB314" s="30">
        <f>ROUND((PFormulas!$F$2*AF314)+(PFormulas!$F$3*(120-AD314)),0)</f>
        <v>51</v>
      </c>
      <c r="AC314" s="30">
        <f>ROUND((PFormulas!$F$7*AF314)+(PFormulas!$F$9*AB314)+(PFormulas!$F$8*AD314),0)</f>
        <v>46</v>
      </c>
      <c r="AD314" s="30">
        <f>VLOOKUP(V314,PCharts!$I$3:$J$651,2,FALSE)</f>
        <v>93</v>
      </c>
      <c r="AE314" s="30">
        <f>ROUND((PFormulas!$B$29*AK314)+(PFormulas!$B$30*AI314)+(PFormulas!$B$31*AL314)+(PFormulas!$B$32*AF314)+PFormulas!$B$33,0)</f>
        <v>75</v>
      </c>
      <c r="AF314" s="30">
        <f t="shared" si="34"/>
        <v>71</v>
      </c>
      <c r="AG314" s="30">
        <f>ROUND((AK314*PFormulas!$F$40)+(AL314*PFormulas!$F$41)+(AH314*PFormulas!$F$42),0)</f>
        <v>71</v>
      </c>
      <c r="AH314" s="30">
        <f>VLOOKUP(D314,PCharts!$G$3:$H$83,2,FALSE)</f>
        <v>89</v>
      </c>
      <c r="AI314" s="30">
        <f>ROUND((AK314*PFormulas!$F$18)+(AL314*PFormulas!$F$17),0)</f>
        <v>57</v>
      </c>
      <c r="AJ314" s="30">
        <f>IF(C314&gt;7,25,IF(C314=1,IF(ROUND((PFormulas!$F$35*AK314)+(PFormulas!$F$36*AF314),0)&lt;50,50,ROUND((PFormulas!$F$35*AK314)+(PFormulas!$F$36*AF314),0)),ROUND((PFormulas!$F$35*AK314)+(PFormulas!$F$36*AF314),0)))</f>
        <v>58</v>
      </c>
      <c r="AK314" s="30">
        <f>ROUND(IF(C314&gt;7,ROUND(VLOOKUP(U314,PCharts!$K$3:$L$153,2,FALSE)*AA314,0)*PFormulas!$B$8,ROUND(VLOOKUP(U314,PCharts!$K$3:$L$153,2,FALSE)*AA314,0)),0)</f>
        <v>54</v>
      </c>
      <c r="AL314" s="30">
        <f>ROUND(IF(C314&gt;7,ROUND(VLOOKUP(T314,PCharts!$M$3:$N$133,2,FALSE)*AA314,0)*PFormulas!$B$9,ROUND(VLOOKUP(T314,PCharts!$M$3:$N$133,2,FALSE)*AA314,0)),0)</f>
        <v>50</v>
      </c>
      <c r="AM314" s="30">
        <f>ROUND(IF(C314&gt;7,ROUND((PFormulas!$F$30*Z314)+(PFormulas!$F$31*AB314)+(PFormulas!$F$32*AI314),0)*PFormulas!$B$13,ROUND((PFormulas!$F$30*Z314)+(PFormulas!$F$31*AB314)+(PFormulas!$F$32*AI314),0)+PFormulas!$B$14),0)</f>
        <v>49</v>
      </c>
      <c r="AN314" s="30">
        <f>ROUND((PFormulas!$F$46*AL314),0)</f>
        <v>53</v>
      </c>
      <c r="AO314" s="30">
        <f>VLOOKUP(2016-L314,PCharts!$O$3:$P$32,2,FALSE)</f>
        <v>58</v>
      </c>
      <c r="AP314" s="30">
        <f t="shared" si="35"/>
        <v>58</v>
      </c>
      <c r="AQ314" s="30">
        <f t="shared" si="36"/>
        <v>55</v>
      </c>
    </row>
    <row r="315" spans="1:43" x14ac:dyDescent="0.25">
      <c r="A315" s="13" t="s">
        <v>43</v>
      </c>
      <c r="B315" s="13" t="s">
        <v>762</v>
      </c>
      <c r="C315" s="13">
        <v>2</v>
      </c>
      <c r="D315" s="13">
        <v>50</v>
      </c>
      <c r="E315" s="13">
        <v>4</v>
      </c>
      <c r="F315" s="13">
        <v>2</v>
      </c>
      <c r="G315" s="13">
        <v>6</v>
      </c>
      <c r="H315" s="13">
        <v>8</v>
      </c>
      <c r="I315" s="13">
        <v>-4</v>
      </c>
      <c r="J315" s="13">
        <v>2</v>
      </c>
      <c r="K315" s="13">
        <v>2</v>
      </c>
      <c r="L315" s="13">
        <v>1993</v>
      </c>
      <c r="M315" s="13"/>
      <c r="N315" s="13">
        <v>75</v>
      </c>
      <c r="O315" s="13">
        <v>218</v>
      </c>
      <c r="P315" s="13" t="s">
        <v>45</v>
      </c>
      <c r="Q315" s="13" t="s">
        <v>763</v>
      </c>
      <c r="R315" s="13">
        <v>0</v>
      </c>
      <c r="S315" s="13">
        <v>0</v>
      </c>
      <c r="T315" s="30">
        <f t="shared" si="30"/>
        <v>0.08</v>
      </c>
      <c r="U315" s="30">
        <f t="shared" si="31"/>
        <v>0.04</v>
      </c>
      <c r="V315" s="30">
        <f t="shared" si="32"/>
        <v>0.16</v>
      </c>
      <c r="W315" s="30">
        <f t="shared" si="33"/>
        <v>0.08</v>
      </c>
      <c r="X315" s="30">
        <f>VLOOKUP(N315,[1]PlayerC!$A$3:$B$30,2,FALSE)</f>
        <v>79</v>
      </c>
      <c r="Y315" s="30">
        <f>VLOOKUP(O315,[1]PlayerC!$C$3:$D$133,2,FALSE)</f>
        <v>79</v>
      </c>
      <c r="Z315" s="30">
        <f>VLOOKUP(R315,[2]PCharts!$R$3:$S$2003,2,FALSE)</f>
        <v>0</v>
      </c>
      <c r="AA315" s="30">
        <f>VLOOKUP(A315,PCharts!$T$3:$U$25,2,FALSE)</f>
        <v>1.05</v>
      </c>
      <c r="AB315" s="30">
        <f>ROUND((PFormulas!$F$2*AF315)+(PFormulas!$F$3*(120-AD315)),0)</f>
        <v>55</v>
      </c>
      <c r="AC315" s="30">
        <f>ROUND((PFormulas!$F$7*AF315)+(PFormulas!$F$9*AB315)+(PFormulas!$F$8*AD315),0)</f>
        <v>53</v>
      </c>
      <c r="AD315" s="30">
        <f>VLOOKUP(V315,PCharts!$I$3:$J$651,2,FALSE)</f>
        <v>94</v>
      </c>
      <c r="AE315" s="30">
        <f>ROUND((PFormulas!$B$29*AK315)+(PFormulas!$B$30*AI315)+(PFormulas!$B$31*AL315)+(PFormulas!$B$32*AF315)+PFormulas!$B$33,0)</f>
        <v>70</v>
      </c>
      <c r="AF315" s="30">
        <f t="shared" si="34"/>
        <v>79</v>
      </c>
      <c r="AG315" s="30">
        <f>ROUND((AK315*PFormulas!$F$40)+(AL315*PFormulas!$F$41)+(AH315*PFormulas!$F$42),0)</f>
        <v>66</v>
      </c>
      <c r="AH315" s="30">
        <f>VLOOKUP(D315,PCharts!$G$3:$H$83,2,FALSE)</f>
        <v>90</v>
      </c>
      <c r="AI315" s="30">
        <f>ROUND((AK315*PFormulas!$F$18)+(AL315*PFormulas!$F$17),0)</f>
        <v>45</v>
      </c>
      <c r="AJ315" s="30">
        <f>IF(C315&gt;7,25,IF(C315=1,IF(ROUND((PFormulas!$F$35*AK315)+(PFormulas!$F$36*AF315),0)&lt;50,50,ROUND((PFormulas!$F$35*AK315)+(PFormulas!$F$36*AF315),0)),ROUND((PFormulas!$F$35*AK315)+(PFormulas!$F$36*AF315),0)))</f>
        <v>48</v>
      </c>
      <c r="AK315" s="30">
        <f>ROUND(IF(C315&gt;7,ROUND(VLOOKUP(U315,PCharts!$K$3:$L$153,2,FALSE)*AA315,0)*PFormulas!$B$8,ROUND(VLOOKUP(U315,PCharts!$K$3:$L$153,2,FALSE)*AA315,0)),0)</f>
        <v>37</v>
      </c>
      <c r="AL315" s="30">
        <f>ROUND(IF(C315&gt;7,ROUND(VLOOKUP(T315,PCharts!$M$3:$N$133,2,FALSE)*AA315,0)*PFormulas!$B$9,ROUND(VLOOKUP(T315,PCharts!$M$3:$N$133,2,FALSE)*AA315,0)),0)</f>
        <v>45</v>
      </c>
      <c r="AM315" s="30">
        <f>ROUND(IF(C315&gt;7,ROUND((PFormulas!$F$30*Z315)+(PFormulas!$F$31*AB315)+(PFormulas!$F$32*AI315),0)*PFormulas!$B$13,ROUND((PFormulas!$F$30*Z315)+(PFormulas!$F$31*AB315)+(PFormulas!$F$32*AI315),0)+PFormulas!$B$14),0)</f>
        <v>48</v>
      </c>
      <c r="AN315" s="30">
        <f>ROUND((PFormulas!$F$46*AL315),0)</f>
        <v>47</v>
      </c>
      <c r="AO315" s="30">
        <f>VLOOKUP(2016-L315,PCharts!$O$3:$P$32,2,FALSE)</f>
        <v>60</v>
      </c>
      <c r="AP315" s="30">
        <f t="shared" si="35"/>
        <v>60</v>
      </c>
      <c r="AQ315" s="30">
        <f t="shared" si="36"/>
        <v>49</v>
      </c>
    </row>
    <row r="316" spans="1:43" x14ac:dyDescent="0.25">
      <c r="A316" s="13" t="s">
        <v>95</v>
      </c>
      <c r="B316" s="13" t="s">
        <v>764</v>
      </c>
      <c r="C316" s="13">
        <v>3</v>
      </c>
      <c r="D316" s="13">
        <v>50</v>
      </c>
      <c r="E316" s="13">
        <v>3</v>
      </c>
      <c r="F316" s="13">
        <v>4</v>
      </c>
      <c r="G316" s="13">
        <v>7</v>
      </c>
      <c r="H316" s="13">
        <v>6</v>
      </c>
      <c r="I316" s="13">
        <v>-8</v>
      </c>
      <c r="J316" s="13">
        <v>31</v>
      </c>
      <c r="K316" s="13">
        <v>3</v>
      </c>
      <c r="L316" s="13">
        <v>1994</v>
      </c>
      <c r="M316" s="13"/>
      <c r="N316" s="13">
        <v>71</v>
      </c>
      <c r="O316" s="13">
        <v>185</v>
      </c>
      <c r="P316" s="13" t="s">
        <v>97</v>
      </c>
      <c r="Q316" s="13" t="s">
        <v>765</v>
      </c>
      <c r="R316" s="13">
        <v>0</v>
      </c>
      <c r="S316" s="13">
        <v>0</v>
      </c>
      <c r="T316" s="30">
        <f t="shared" si="30"/>
        <v>0.06</v>
      </c>
      <c r="U316" s="30">
        <f t="shared" si="31"/>
        <v>0.08</v>
      </c>
      <c r="V316" s="30">
        <f t="shared" si="32"/>
        <v>0.12</v>
      </c>
      <c r="W316" s="30">
        <f t="shared" si="33"/>
        <v>0.06</v>
      </c>
      <c r="X316" s="30">
        <f>VLOOKUP(N316,[1]PlayerC!$A$3:$B$30,2,FALSE)</f>
        <v>71</v>
      </c>
      <c r="Y316" s="30">
        <f>VLOOKUP(O316,[1]PlayerC!$C$3:$D$133,2,FALSE)</f>
        <v>61</v>
      </c>
      <c r="Z316" s="30">
        <f>VLOOKUP(R316,[2]PCharts!$R$3:$S$2003,2,FALSE)</f>
        <v>0</v>
      </c>
      <c r="AA316" s="30">
        <f>VLOOKUP(A316,PCharts!$T$3:$U$25,2,FALSE)</f>
        <v>1.06</v>
      </c>
      <c r="AB316" s="30">
        <f>ROUND((PFormulas!$F$2*AF316)+(PFormulas!$F$3*(120-AD316)),0)</f>
        <v>47</v>
      </c>
      <c r="AC316" s="30">
        <f>ROUND((PFormulas!$F$7*AF316)+(PFormulas!$F$9*AB316)+(PFormulas!$F$8*AD316),0)</f>
        <v>41</v>
      </c>
      <c r="AD316" s="30">
        <f>VLOOKUP(V316,PCharts!$I$3:$J$651,2,FALSE)</f>
        <v>95</v>
      </c>
      <c r="AE316" s="30">
        <f>ROUND((PFormulas!$B$29*AK316)+(PFormulas!$B$30*AI316)+(PFormulas!$B$31*AL316)+(PFormulas!$B$32*AF316)+PFormulas!$B$33,0)</f>
        <v>73</v>
      </c>
      <c r="AF316" s="30">
        <f t="shared" si="34"/>
        <v>66</v>
      </c>
      <c r="AG316" s="30">
        <f>ROUND((AK316*PFormulas!$F$40)+(AL316*PFormulas!$F$41)+(AH316*PFormulas!$F$42),0)</f>
        <v>66</v>
      </c>
      <c r="AH316" s="30">
        <f>VLOOKUP(D316,PCharts!$G$3:$H$83,2,FALSE)</f>
        <v>90</v>
      </c>
      <c r="AI316" s="30">
        <f>ROUND((AK316*PFormulas!$F$18)+(AL316*PFormulas!$F$17),0)</f>
        <v>45</v>
      </c>
      <c r="AJ316" s="30">
        <f>IF(C316&gt;7,25,IF(C316=1,IF(ROUND((PFormulas!$F$35*AK316)+(PFormulas!$F$36*AF316),0)&lt;50,50,ROUND((PFormulas!$F$35*AK316)+(PFormulas!$F$36*AF316),0)),ROUND((PFormulas!$F$35*AK316)+(PFormulas!$F$36*AF316),0)))</f>
        <v>44</v>
      </c>
      <c r="AK316" s="30">
        <f>ROUND(IF(C316&gt;7,ROUND(VLOOKUP(U316,PCharts!$K$3:$L$153,2,FALSE)*AA316,0)*PFormulas!$B$8,ROUND(VLOOKUP(U316,PCharts!$K$3:$L$153,2,FALSE)*AA316,0)),0)</f>
        <v>37</v>
      </c>
      <c r="AL316" s="30">
        <f>ROUND(IF(C316&gt;7,ROUND(VLOOKUP(T316,PCharts!$M$3:$N$133,2,FALSE)*AA316,0)*PFormulas!$B$9,ROUND(VLOOKUP(T316,PCharts!$M$3:$N$133,2,FALSE)*AA316,0)),0)</f>
        <v>45</v>
      </c>
      <c r="AM316" s="30">
        <f>ROUND(IF(C316&gt;7,ROUND((PFormulas!$F$30*Z316)+(PFormulas!$F$31*AB316)+(PFormulas!$F$32*AI316),0)*PFormulas!$B$13,ROUND((PFormulas!$F$30*Z316)+(PFormulas!$F$31*AB316)+(PFormulas!$F$32*AI316),0)+PFormulas!$B$14),0)</f>
        <v>43</v>
      </c>
      <c r="AN316" s="30">
        <f>ROUND((PFormulas!$F$46*AL316),0)</f>
        <v>47</v>
      </c>
      <c r="AO316" s="30">
        <f>VLOOKUP(2016-L316,PCharts!$O$3:$P$32,2,FALSE)</f>
        <v>58</v>
      </c>
      <c r="AP316" s="30">
        <f t="shared" si="35"/>
        <v>58</v>
      </c>
      <c r="AQ316" s="30">
        <f t="shared" si="36"/>
        <v>46</v>
      </c>
    </row>
    <row r="317" spans="1:43" x14ac:dyDescent="0.25">
      <c r="A317" s="13" t="s">
        <v>95</v>
      </c>
      <c r="B317" s="13" t="s">
        <v>766</v>
      </c>
      <c r="C317" s="13">
        <v>6</v>
      </c>
      <c r="D317" s="13">
        <v>50</v>
      </c>
      <c r="E317" s="13">
        <v>3</v>
      </c>
      <c r="F317" s="13">
        <v>13</v>
      </c>
      <c r="G317" s="13">
        <v>16</v>
      </c>
      <c r="H317" s="13">
        <v>20</v>
      </c>
      <c r="I317" s="13">
        <v>1</v>
      </c>
      <c r="J317" s="13">
        <v>2</v>
      </c>
      <c r="K317" s="13">
        <v>3</v>
      </c>
      <c r="L317" s="13">
        <v>1993</v>
      </c>
      <c r="M317" s="13"/>
      <c r="N317" s="13">
        <v>74</v>
      </c>
      <c r="O317" s="13">
        <v>216</v>
      </c>
      <c r="P317" s="13" t="s">
        <v>97</v>
      </c>
      <c r="Q317" s="13" t="s">
        <v>767</v>
      </c>
      <c r="R317" s="13">
        <v>0</v>
      </c>
      <c r="S317" s="13">
        <v>0</v>
      </c>
      <c r="T317" s="30">
        <f t="shared" si="30"/>
        <v>0.06</v>
      </c>
      <c r="U317" s="30">
        <f t="shared" si="31"/>
        <v>0.26</v>
      </c>
      <c r="V317" s="30">
        <f t="shared" si="32"/>
        <v>0.4</v>
      </c>
      <c r="W317" s="30">
        <f t="shared" si="33"/>
        <v>0.06</v>
      </c>
      <c r="X317" s="30">
        <f>VLOOKUP(N317,[1]PlayerC!$A$3:$B$30,2,FALSE)</f>
        <v>77</v>
      </c>
      <c r="Y317" s="30">
        <f>VLOOKUP(O317,[1]PlayerC!$C$3:$D$133,2,FALSE)</f>
        <v>79</v>
      </c>
      <c r="Z317" s="30">
        <f>VLOOKUP(R317,[2]PCharts!$R$3:$S$2003,2,FALSE)</f>
        <v>0</v>
      </c>
      <c r="AA317" s="30">
        <f>VLOOKUP(A317,PCharts!$T$3:$U$25,2,FALSE)</f>
        <v>1.06</v>
      </c>
      <c r="AB317" s="30">
        <f>ROUND((PFormulas!$F$2*AF317)+(PFormulas!$F$3*(120-AD317)),0)</f>
        <v>57</v>
      </c>
      <c r="AC317" s="30">
        <f>ROUND((PFormulas!$F$7*AF317)+(PFormulas!$F$9*AB317)+(PFormulas!$F$8*AD317),0)</f>
        <v>54</v>
      </c>
      <c r="AD317" s="30">
        <f>VLOOKUP(V317,PCharts!$I$3:$J$651,2,FALSE)</f>
        <v>87</v>
      </c>
      <c r="AE317" s="30">
        <f>ROUND((PFormulas!$B$29*AK317)+(PFormulas!$B$30*AI317)+(PFormulas!$B$31*AL317)+(PFormulas!$B$32*AF317)+PFormulas!$B$33,0)</f>
        <v>74</v>
      </c>
      <c r="AF317" s="30">
        <f t="shared" si="34"/>
        <v>78</v>
      </c>
      <c r="AG317" s="30">
        <f>ROUND((AK317*PFormulas!$F$40)+(AL317*PFormulas!$F$41)+(AH317*PFormulas!$F$42),0)</f>
        <v>71</v>
      </c>
      <c r="AH317" s="30">
        <f>VLOOKUP(D317,PCharts!$G$3:$H$83,2,FALSE)</f>
        <v>90</v>
      </c>
      <c r="AI317" s="30">
        <f>ROUND((AK317*PFormulas!$F$18)+(AL317*PFormulas!$F$17),0)</f>
        <v>57</v>
      </c>
      <c r="AJ317" s="30">
        <f>IF(C317&gt;7,25,IF(C317=1,IF(ROUND((PFormulas!$F$35*AK317)+(PFormulas!$F$36*AF317),0)&lt;50,50,ROUND((PFormulas!$F$35*AK317)+(PFormulas!$F$36*AF317),0)),ROUND((PFormulas!$F$35*AK317)+(PFormulas!$F$36*AF317),0)))</f>
        <v>64</v>
      </c>
      <c r="AK317" s="30">
        <f>ROUND(IF(C317&gt;7,ROUND(VLOOKUP(U317,PCharts!$K$3:$L$153,2,FALSE)*AA317,0)*PFormulas!$B$8,ROUND(VLOOKUP(U317,PCharts!$K$3:$L$153,2,FALSE)*AA317,0)),0)</f>
        <v>59</v>
      </c>
      <c r="AL317" s="30">
        <f>ROUND(IF(C317&gt;7,ROUND(VLOOKUP(T317,PCharts!$M$3:$N$133,2,FALSE)*AA317,0)*PFormulas!$B$9,ROUND(VLOOKUP(T317,PCharts!$M$3:$N$133,2,FALSE)*AA317,0)),0)</f>
        <v>45</v>
      </c>
      <c r="AM317" s="30">
        <f>ROUND(IF(C317&gt;7,ROUND((PFormulas!$F$30*Z317)+(PFormulas!$F$31*AB317)+(PFormulas!$F$32*AI317),0)*PFormulas!$B$13,ROUND((PFormulas!$F$30*Z317)+(PFormulas!$F$31*AB317)+(PFormulas!$F$32*AI317),0)+PFormulas!$B$14),0)</f>
        <v>52</v>
      </c>
      <c r="AN317" s="30">
        <f>ROUND((PFormulas!$F$46*AL317),0)</f>
        <v>47</v>
      </c>
      <c r="AO317" s="30">
        <f>VLOOKUP(2016-L317,PCharts!$O$3:$P$32,2,FALSE)</f>
        <v>60</v>
      </c>
      <c r="AP317" s="30">
        <f t="shared" si="35"/>
        <v>60</v>
      </c>
      <c r="AQ317" s="30">
        <f t="shared" si="36"/>
        <v>57</v>
      </c>
    </row>
    <row r="318" spans="1:43" x14ac:dyDescent="0.25">
      <c r="A318" s="13" t="s">
        <v>78</v>
      </c>
      <c r="B318" s="13" t="s">
        <v>768</v>
      </c>
      <c r="C318" s="13">
        <v>7</v>
      </c>
      <c r="D318" s="13">
        <v>50</v>
      </c>
      <c r="E318" s="13">
        <v>13</v>
      </c>
      <c r="F318" s="13">
        <v>9</v>
      </c>
      <c r="G318" s="13">
        <v>22</v>
      </c>
      <c r="H318" s="13">
        <v>8</v>
      </c>
      <c r="I318" s="13">
        <v>-5</v>
      </c>
      <c r="J318" s="13">
        <v>11</v>
      </c>
      <c r="K318" s="13">
        <v>4</v>
      </c>
      <c r="L318" s="13">
        <v>1993</v>
      </c>
      <c r="M318" s="13"/>
      <c r="N318" s="13">
        <v>72</v>
      </c>
      <c r="O318" s="13">
        <v>203</v>
      </c>
      <c r="P318" s="13" t="s">
        <v>76</v>
      </c>
      <c r="Q318" s="13" t="s">
        <v>769</v>
      </c>
      <c r="R318" s="13"/>
      <c r="S318" s="13"/>
      <c r="T318" s="30">
        <f t="shared" si="30"/>
        <v>0.26</v>
      </c>
      <c r="U318" s="30">
        <f t="shared" si="31"/>
        <v>0.18</v>
      </c>
      <c r="V318" s="30">
        <f t="shared" si="32"/>
        <v>0.16</v>
      </c>
      <c r="W318" s="30">
        <f t="shared" si="33"/>
        <v>0.26</v>
      </c>
      <c r="X318" s="30">
        <f>VLOOKUP(N318,[1]PlayerC!$A$3:$B$30,2,FALSE)</f>
        <v>73</v>
      </c>
      <c r="Y318" s="30">
        <f>VLOOKUP(O318,[1]PlayerC!$C$3:$D$133,2,FALSE)</f>
        <v>70</v>
      </c>
      <c r="Z318" s="30">
        <f>VLOOKUP(R318,[2]PCharts!$R$3:$S$2003,2,FALSE)</f>
        <v>0</v>
      </c>
      <c r="AA318" s="30">
        <f>VLOOKUP(A318,PCharts!$T$3:$U$25,2,FALSE)</f>
        <v>0.98</v>
      </c>
      <c r="AB318" s="30">
        <f>ROUND((PFormulas!$F$2*AF318)+(PFormulas!$F$3*(120-AD318)),0)</f>
        <v>51</v>
      </c>
      <c r="AC318" s="30">
        <f>ROUND((PFormulas!$F$7*AF318)+(PFormulas!$F$9*AB318)+(PFormulas!$F$8*AD318),0)</f>
        <v>47</v>
      </c>
      <c r="AD318" s="30">
        <f>VLOOKUP(V318,PCharts!$I$3:$J$651,2,FALSE)</f>
        <v>94</v>
      </c>
      <c r="AE318" s="30">
        <f>ROUND((PFormulas!$B$29*AK318)+(PFormulas!$B$30*AI318)+(PFormulas!$B$31*AL318)+(PFormulas!$B$32*AF318)+PFormulas!$B$33,0)</f>
        <v>74</v>
      </c>
      <c r="AF318" s="30">
        <f t="shared" si="34"/>
        <v>72</v>
      </c>
      <c r="AG318" s="30">
        <f>ROUND((AK318*PFormulas!$F$40)+(AL318*PFormulas!$F$41)+(AH318*PFormulas!$F$42),0)</f>
        <v>70</v>
      </c>
      <c r="AH318" s="30">
        <f>VLOOKUP(D318,PCharts!$G$3:$H$83,2,FALSE)</f>
        <v>90</v>
      </c>
      <c r="AI318" s="30">
        <f>ROUND((AK318*PFormulas!$F$18)+(AL318*PFormulas!$F$17),0)</f>
        <v>54</v>
      </c>
      <c r="AJ318" s="30">
        <f>IF(C318&gt;7,25,IF(C318=1,IF(ROUND((PFormulas!$F$35*AK318)+(PFormulas!$F$36*AF318),0)&lt;50,50,ROUND((PFormulas!$F$35*AK318)+(PFormulas!$F$36*AF318),0)),ROUND((PFormulas!$F$35*AK318)+(PFormulas!$F$36*AF318),0)))</f>
        <v>55</v>
      </c>
      <c r="AK318" s="30">
        <f>ROUND(IF(C318&gt;7,ROUND(VLOOKUP(U318,PCharts!$K$3:$L$153,2,FALSE)*AA318,0)*PFormulas!$B$8,ROUND(VLOOKUP(U318,PCharts!$K$3:$L$153,2,FALSE)*AA318,0)),0)</f>
        <v>49</v>
      </c>
      <c r="AL318" s="30">
        <f>ROUND(IF(C318&gt;7,ROUND(VLOOKUP(T318,PCharts!$M$3:$N$133,2,FALSE)*AA318,0)*PFormulas!$B$9,ROUND(VLOOKUP(T318,PCharts!$M$3:$N$133,2,FALSE)*AA318,0)),0)</f>
        <v>50</v>
      </c>
      <c r="AM318" s="30">
        <f>ROUND(IF(C318&gt;7,ROUND((PFormulas!$F$30*Z318)+(PFormulas!$F$31*AB318)+(PFormulas!$F$32*AI318),0)*PFormulas!$B$13,ROUND((PFormulas!$F$30*Z318)+(PFormulas!$F$31*AB318)+(PFormulas!$F$32*AI318),0)+PFormulas!$B$14),0)</f>
        <v>48</v>
      </c>
      <c r="AN318" s="30">
        <f>ROUND((PFormulas!$F$46*AL318),0)</f>
        <v>53</v>
      </c>
      <c r="AO318" s="30">
        <f>VLOOKUP(2016-L318,PCharts!$O$3:$P$32,2,FALSE)</f>
        <v>60</v>
      </c>
      <c r="AP318" s="30">
        <f t="shared" si="35"/>
        <v>60</v>
      </c>
      <c r="AQ318" s="30">
        <f t="shared" si="36"/>
        <v>53</v>
      </c>
    </row>
    <row r="319" spans="1:43" x14ac:dyDescent="0.25">
      <c r="A319" s="13" t="s">
        <v>95</v>
      </c>
      <c r="B319" s="13" t="s">
        <v>770</v>
      </c>
      <c r="C319" s="13">
        <v>8</v>
      </c>
      <c r="D319" s="13">
        <v>50</v>
      </c>
      <c r="E319" s="13">
        <v>4</v>
      </c>
      <c r="F319" s="13">
        <v>4</v>
      </c>
      <c r="G319" s="13">
        <v>8</v>
      </c>
      <c r="H319" s="13">
        <v>18</v>
      </c>
      <c r="I319" s="13">
        <v>2</v>
      </c>
      <c r="J319" s="13">
        <v>20</v>
      </c>
      <c r="K319" s="13">
        <v>5</v>
      </c>
      <c r="L319" s="13">
        <v>1993</v>
      </c>
      <c r="M319" s="13"/>
      <c r="N319" s="13">
        <v>74</v>
      </c>
      <c r="O319" s="13">
        <v>194</v>
      </c>
      <c r="P319" s="13" t="s">
        <v>97</v>
      </c>
      <c r="Q319" s="13" t="s">
        <v>771</v>
      </c>
      <c r="R319" s="13">
        <v>0</v>
      </c>
      <c r="S319" s="13">
        <v>0</v>
      </c>
      <c r="T319" s="30">
        <f t="shared" si="30"/>
        <v>0.08</v>
      </c>
      <c r="U319" s="30">
        <f t="shared" si="31"/>
        <v>0.08</v>
      </c>
      <c r="V319" s="30">
        <f t="shared" si="32"/>
        <v>0.36</v>
      </c>
      <c r="W319" s="30">
        <f t="shared" si="33"/>
        <v>0.08</v>
      </c>
      <c r="X319" s="30">
        <f>VLOOKUP(N319,[1]PlayerC!$A$3:$B$30,2,FALSE)</f>
        <v>77</v>
      </c>
      <c r="Y319" s="30">
        <f>VLOOKUP(O319,[1]PlayerC!$C$3:$D$133,2,FALSE)</f>
        <v>64</v>
      </c>
      <c r="Z319" s="30">
        <f>VLOOKUP(R319,[2]PCharts!$R$3:$S$2003,2,FALSE)</f>
        <v>0</v>
      </c>
      <c r="AA319" s="30">
        <f>VLOOKUP(A319,PCharts!$T$3:$U$25,2,FALSE)</f>
        <v>1.06</v>
      </c>
      <c r="AB319" s="30">
        <f>ROUND((PFormulas!$F$2*AF319)+(PFormulas!$F$3*(120-AD319)),0)</f>
        <v>52</v>
      </c>
      <c r="AC319" s="30">
        <f>ROUND((PFormulas!$F$7*AF319)+(PFormulas!$F$9*AB319)+(PFormulas!$F$8*AD319),0)</f>
        <v>48</v>
      </c>
      <c r="AD319" s="30">
        <f>VLOOKUP(V319,PCharts!$I$3:$J$651,2,FALSE)</f>
        <v>88</v>
      </c>
      <c r="AE319" s="30">
        <f>ROUND((PFormulas!$B$29*AK319)+(PFormulas!$B$30*AI319)+(PFormulas!$B$31*AL319)+(PFormulas!$B$32*AF319)+PFormulas!$B$33,0)</f>
        <v>71</v>
      </c>
      <c r="AF319" s="30">
        <f t="shared" si="34"/>
        <v>71</v>
      </c>
      <c r="AG319" s="30">
        <f>ROUND((AK319*PFormulas!$F$40)+(AL319*PFormulas!$F$41)+(AH319*PFormulas!$F$42),0)</f>
        <v>65</v>
      </c>
      <c r="AH319" s="30">
        <f>VLOOKUP(D319,PCharts!$G$3:$H$83,2,FALSE)</f>
        <v>90</v>
      </c>
      <c r="AI319" s="30">
        <f>ROUND((AK319*PFormulas!$F$18)+(AL319*PFormulas!$F$17),0)</f>
        <v>43</v>
      </c>
      <c r="AJ319" s="30">
        <f>IF(C319&gt;7,25,IF(C319=1,IF(ROUND((PFormulas!$F$35*AK319)+(PFormulas!$F$36*AF319),0)&lt;50,50,ROUND((PFormulas!$F$35*AK319)+(PFormulas!$F$36*AF319),0)),ROUND((PFormulas!$F$35*AK319)+(PFormulas!$F$36*AF319),0)))</f>
        <v>25</v>
      </c>
      <c r="AK319" s="30">
        <f>ROUND(IF(C319&gt;7,ROUND(VLOOKUP(U319,PCharts!$K$3:$L$153,2,FALSE)*AA319,0)*PFormulas!$B$8,ROUND(VLOOKUP(U319,PCharts!$K$3:$L$153,2,FALSE)*AA319,0)),0)</f>
        <v>35</v>
      </c>
      <c r="AL319" s="30">
        <f>ROUND(IF(C319&gt;7,ROUND(VLOOKUP(T319,PCharts!$M$3:$N$133,2,FALSE)*AA319,0)*PFormulas!$B$9,ROUND(VLOOKUP(T319,PCharts!$M$3:$N$133,2,FALSE)*AA319,0)),0)</f>
        <v>44</v>
      </c>
      <c r="AM319" s="30">
        <f>ROUND(IF(C319&gt;7,ROUND((PFormulas!$F$30*Z319)+(PFormulas!$F$31*AB319)+(PFormulas!$F$32*AI319),0)*PFormulas!$B$13,ROUND((PFormulas!$F$30*Z319)+(PFormulas!$F$31*AB319)+(PFormulas!$F$32*AI319),0)+PFormulas!$B$14),0)</f>
        <v>54</v>
      </c>
      <c r="AN319" s="30">
        <f>ROUND((PFormulas!$F$46*AL319),0)</f>
        <v>46</v>
      </c>
      <c r="AO319" s="30">
        <f>VLOOKUP(2016-L319,PCharts!$O$3:$P$32,2,FALSE)</f>
        <v>60</v>
      </c>
      <c r="AP319" s="30">
        <f t="shared" si="35"/>
        <v>60</v>
      </c>
      <c r="AQ319" s="30">
        <f t="shared" si="36"/>
        <v>48</v>
      </c>
    </row>
    <row r="320" spans="1:43" x14ac:dyDescent="0.25">
      <c r="A320" s="13" t="s">
        <v>47</v>
      </c>
      <c r="B320" s="13" t="s">
        <v>772</v>
      </c>
      <c r="C320" s="13">
        <v>8</v>
      </c>
      <c r="D320" s="13">
        <v>51</v>
      </c>
      <c r="E320" s="13">
        <v>5</v>
      </c>
      <c r="F320" s="13">
        <v>10</v>
      </c>
      <c r="G320" s="13">
        <v>15</v>
      </c>
      <c r="H320" s="13">
        <v>24</v>
      </c>
      <c r="I320" s="13">
        <v>1</v>
      </c>
      <c r="J320" s="13">
        <v>9</v>
      </c>
      <c r="K320" s="13">
        <v>11</v>
      </c>
      <c r="L320" s="13">
        <v>1993</v>
      </c>
      <c r="M320" s="13"/>
      <c r="N320" s="13">
        <v>71</v>
      </c>
      <c r="O320" s="13">
        <v>174</v>
      </c>
      <c r="P320" s="13" t="s">
        <v>49</v>
      </c>
      <c r="Q320" s="13" t="s">
        <v>773</v>
      </c>
      <c r="R320" s="13">
        <v>0</v>
      </c>
      <c r="S320" s="13">
        <v>0</v>
      </c>
      <c r="T320" s="30">
        <f t="shared" si="30"/>
        <v>0.1</v>
      </c>
      <c r="U320" s="30">
        <f t="shared" si="31"/>
        <v>0.2</v>
      </c>
      <c r="V320" s="30">
        <f t="shared" si="32"/>
        <v>0.47</v>
      </c>
      <c r="W320" s="30">
        <f t="shared" si="33"/>
        <v>0.1</v>
      </c>
      <c r="X320" s="30">
        <f>VLOOKUP(N320,[1]PlayerC!$A$3:$B$30,2,FALSE)</f>
        <v>71</v>
      </c>
      <c r="Y320" s="30">
        <f>VLOOKUP(O320,[1]PlayerC!$C$3:$D$133,2,FALSE)</f>
        <v>52</v>
      </c>
      <c r="Z320" s="30">
        <f>VLOOKUP(R320,[2]PCharts!$R$3:$S$2003,2,FALSE)</f>
        <v>0</v>
      </c>
      <c r="AA320" s="30">
        <f>VLOOKUP(A320,PCharts!$T$3:$U$25,2,FALSE)</f>
        <v>1.07</v>
      </c>
      <c r="AB320" s="30">
        <f>ROUND((PFormulas!$F$2*AF320)+(PFormulas!$F$3*(120-AD320)),0)</f>
        <v>47</v>
      </c>
      <c r="AC320" s="30">
        <f>ROUND((PFormulas!$F$7*AF320)+(PFormulas!$F$9*AB320)+(PFormulas!$F$8*AD320),0)</f>
        <v>40</v>
      </c>
      <c r="AD320" s="30">
        <f>VLOOKUP(V320,PCharts!$I$3:$J$651,2,FALSE)</f>
        <v>86</v>
      </c>
      <c r="AE320" s="30">
        <f>ROUND((PFormulas!$B$29*AK320)+(PFormulas!$B$30*AI320)+(PFormulas!$B$31*AL320)+(PFormulas!$B$32*AF320)+PFormulas!$B$33,0)</f>
        <v>77</v>
      </c>
      <c r="AF320" s="30">
        <f t="shared" si="34"/>
        <v>62</v>
      </c>
      <c r="AG320" s="30">
        <f>ROUND((AK320*PFormulas!$F$40)+(AL320*PFormulas!$F$41)+(AH320*PFormulas!$F$42),0)</f>
        <v>71</v>
      </c>
      <c r="AH320" s="30">
        <f>VLOOKUP(D320,PCharts!$G$3:$H$83,2,FALSE)</f>
        <v>91</v>
      </c>
      <c r="AI320" s="30">
        <f>ROUND((AK320*PFormulas!$F$18)+(AL320*PFormulas!$F$17),0)</f>
        <v>56</v>
      </c>
      <c r="AJ320" s="30">
        <f>IF(C320&gt;7,25,IF(C320=1,IF(ROUND((PFormulas!$F$35*AK320)+(PFormulas!$F$36*AF320),0)&lt;50,50,ROUND((PFormulas!$F$35*AK320)+(PFormulas!$F$36*AF320),0)),ROUND((PFormulas!$F$35*AK320)+(PFormulas!$F$36*AF320),0)))</f>
        <v>25</v>
      </c>
      <c r="AK320" s="30">
        <f>ROUND(IF(C320&gt;7,ROUND(VLOOKUP(U320,PCharts!$K$3:$L$153,2,FALSE)*AA320,0)*PFormulas!$B$8,ROUND(VLOOKUP(U320,PCharts!$K$3:$L$153,2,FALSE)*AA320,0)),0)</f>
        <v>56</v>
      </c>
      <c r="AL320" s="30">
        <f>ROUND(IF(C320&gt;7,ROUND(VLOOKUP(T320,PCharts!$M$3:$N$133,2,FALSE)*AA320,0)*PFormulas!$B$9,ROUND(VLOOKUP(T320,PCharts!$M$3:$N$133,2,FALSE)*AA320,0)),0)</f>
        <v>46</v>
      </c>
      <c r="AM320" s="30">
        <f>ROUND(IF(C320&gt;7,ROUND((PFormulas!$F$30*Z320)+(PFormulas!$F$31*AB320)+(PFormulas!$F$32*AI320),0)*PFormulas!$B$13,ROUND((PFormulas!$F$30*Z320)+(PFormulas!$F$31*AB320)+(PFormulas!$F$32*AI320),0)+PFormulas!$B$14),0)</f>
        <v>55</v>
      </c>
      <c r="AN320" s="30">
        <f>ROUND((PFormulas!$F$46*AL320),0)</f>
        <v>48</v>
      </c>
      <c r="AO320" s="30">
        <f>VLOOKUP(2016-L320,PCharts!$O$3:$P$32,2,FALSE)</f>
        <v>60</v>
      </c>
      <c r="AP320" s="30">
        <f t="shared" si="35"/>
        <v>60</v>
      </c>
      <c r="AQ320" s="30">
        <f t="shared" si="36"/>
        <v>55</v>
      </c>
    </row>
    <row r="321" spans="1:43" x14ac:dyDescent="0.25">
      <c r="A321" s="13" t="s">
        <v>95</v>
      </c>
      <c r="B321" s="13" t="s">
        <v>774</v>
      </c>
      <c r="C321" s="13">
        <v>2</v>
      </c>
      <c r="D321" s="13">
        <v>52</v>
      </c>
      <c r="E321" s="13">
        <v>3</v>
      </c>
      <c r="F321" s="13">
        <v>5</v>
      </c>
      <c r="G321" s="13">
        <v>8</v>
      </c>
      <c r="H321" s="13">
        <v>6</v>
      </c>
      <c r="I321" s="13">
        <v>3</v>
      </c>
      <c r="J321" s="13">
        <v>4</v>
      </c>
      <c r="K321" s="13">
        <v>7</v>
      </c>
      <c r="L321" s="13">
        <v>1994</v>
      </c>
      <c r="M321" s="13"/>
      <c r="N321" s="13">
        <v>72</v>
      </c>
      <c r="O321" s="13">
        <v>176</v>
      </c>
      <c r="P321" s="13" t="s">
        <v>97</v>
      </c>
      <c r="Q321" s="13" t="s">
        <v>775</v>
      </c>
      <c r="R321" s="13">
        <v>0</v>
      </c>
      <c r="S321" s="13">
        <v>0</v>
      </c>
      <c r="T321" s="30">
        <f t="shared" si="30"/>
        <v>0.06</v>
      </c>
      <c r="U321" s="30">
        <f t="shared" si="31"/>
        <v>0.1</v>
      </c>
      <c r="V321" s="30">
        <f t="shared" si="32"/>
        <v>0.12</v>
      </c>
      <c r="W321" s="30">
        <f t="shared" si="33"/>
        <v>0.06</v>
      </c>
      <c r="X321" s="30">
        <f>VLOOKUP(N321,[1]PlayerC!$A$3:$B$30,2,FALSE)</f>
        <v>73</v>
      </c>
      <c r="Y321" s="30">
        <f>VLOOKUP(O321,[1]PlayerC!$C$3:$D$133,2,FALSE)</f>
        <v>55</v>
      </c>
      <c r="Z321" s="30">
        <f>VLOOKUP(R321,[2]PCharts!$R$3:$S$2003,2,FALSE)</f>
        <v>0</v>
      </c>
      <c r="AA321" s="30">
        <f>VLOOKUP(A321,PCharts!$T$3:$U$25,2,FALSE)</f>
        <v>1.06</v>
      </c>
      <c r="AB321" s="30">
        <f>ROUND((PFormulas!$F$2*AF321)+(PFormulas!$F$3*(120-AD321)),0)</f>
        <v>46</v>
      </c>
      <c r="AC321" s="30">
        <f>ROUND((PFormulas!$F$7*AF321)+(PFormulas!$F$9*AB321)+(PFormulas!$F$8*AD321),0)</f>
        <v>40</v>
      </c>
      <c r="AD321" s="30">
        <f>VLOOKUP(V321,PCharts!$I$3:$J$651,2,FALSE)</f>
        <v>95</v>
      </c>
      <c r="AE321" s="30">
        <f>ROUND((PFormulas!$B$29*AK321)+(PFormulas!$B$30*AI321)+(PFormulas!$B$31*AL321)+(PFormulas!$B$32*AF321)+PFormulas!$B$33,0)</f>
        <v>76</v>
      </c>
      <c r="AF321" s="30">
        <f t="shared" si="34"/>
        <v>64</v>
      </c>
      <c r="AG321" s="30">
        <f>ROUND((AK321*PFormulas!$F$40)+(AL321*PFormulas!$F$41)+(AH321*PFormulas!$F$42),0)</f>
        <v>71</v>
      </c>
      <c r="AH321" s="30">
        <f>VLOOKUP(D321,PCharts!$G$3:$H$83,2,FALSE)</f>
        <v>92</v>
      </c>
      <c r="AI321" s="30">
        <f>ROUND((AK321*PFormulas!$F$18)+(AL321*PFormulas!$F$17),0)</f>
        <v>54</v>
      </c>
      <c r="AJ321" s="30">
        <f>IF(C321&gt;7,25,IF(C321=1,IF(ROUND((PFormulas!$F$35*AK321)+(PFormulas!$F$36*AF321),0)&lt;50,50,ROUND((PFormulas!$F$35*AK321)+(PFormulas!$F$36*AF321),0)),ROUND((PFormulas!$F$35*AK321)+(PFormulas!$F$36*AF321),0)))</f>
        <v>56</v>
      </c>
      <c r="AK321" s="30">
        <f>ROUND(IF(C321&gt;7,ROUND(VLOOKUP(U321,PCharts!$K$3:$L$153,2,FALSE)*AA321,0)*PFormulas!$B$8,ROUND(VLOOKUP(U321,PCharts!$K$3:$L$153,2,FALSE)*AA321,0)),0)</f>
        <v>53</v>
      </c>
      <c r="AL321" s="30">
        <f>ROUND(IF(C321&gt;7,ROUND(VLOOKUP(T321,PCharts!$M$3:$N$133,2,FALSE)*AA321,0)*PFormulas!$B$9,ROUND(VLOOKUP(T321,PCharts!$M$3:$N$133,2,FALSE)*AA321,0)),0)</f>
        <v>45</v>
      </c>
      <c r="AM321" s="30">
        <f>ROUND(IF(C321&gt;7,ROUND((PFormulas!$F$30*Z321)+(PFormulas!$F$31*AB321)+(PFormulas!$F$32*AI321),0)*PFormulas!$B$13,ROUND((PFormulas!$F$30*Z321)+(PFormulas!$F$31*AB321)+(PFormulas!$F$32*AI321),0)+PFormulas!$B$14),0)</f>
        <v>45</v>
      </c>
      <c r="AN321" s="30">
        <f>ROUND((PFormulas!$F$46*AL321),0)</f>
        <v>47</v>
      </c>
      <c r="AO321" s="30">
        <f>VLOOKUP(2016-L321,PCharts!$O$3:$P$32,2,FALSE)</f>
        <v>58</v>
      </c>
      <c r="AP321" s="30">
        <f t="shared" si="35"/>
        <v>58</v>
      </c>
      <c r="AQ321" s="30">
        <f t="shared" si="36"/>
        <v>52</v>
      </c>
    </row>
    <row r="322" spans="1:43" x14ac:dyDescent="0.25">
      <c r="A322" s="13" t="s">
        <v>95</v>
      </c>
      <c r="B322" s="13" t="s">
        <v>776</v>
      </c>
      <c r="C322" s="13">
        <v>3</v>
      </c>
      <c r="D322" s="13">
        <v>52</v>
      </c>
      <c r="E322" s="13">
        <v>3</v>
      </c>
      <c r="F322" s="13">
        <v>10</v>
      </c>
      <c r="G322" s="13">
        <v>13</v>
      </c>
      <c r="H322" s="13">
        <v>4</v>
      </c>
      <c r="I322" s="13">
        <v>-7</v>
      </c>
      <c r="J322" s="13">
        <v>16</v>
      </c>
      <c r="K322" s="13">
        <v>6</v>
      </c>
      <c r="L322" s="13">
        <v>1993</v>
      </c>
      <c r="M322" s="13"/>
      <c r="N322" s="13">
        <v>72</v>
      </c>
      <c r="O322" s="13">
        <v>192</v>
      </c>
      <c r="P322" s="13" t="s">
        <v>97</v>
      </c>
      <c r="Q322" s="13" t="s">
        <v>777</v>
      </c>
      <c r="R322" s="13">
        <v>0</v>
      </c>
      <c r="S322" s="13">
        <v>0</v>
      </c>
      <c r="T322" s="30">
        <f t="shared" ref="T322:T385" si="37">ROUND(E322/D322,2)</f>
        <v>0.06</v>
      </c>
      <c r="U322" s="30">
        <f t="shared" ref="U322:U385" si="38">ROUND(F322/D322,2)</f>
        <v>0.19</v>
      </c>
      <c r="V322" s="30">
        <f t="shared" ref="V322:V385" si="39">ROUND(H322/D322,2)</f>
        <v>0.08</v>
      </c>
      <c r="W322" s="30">
        <f t="shared" ref="W322:W385" si="40">ROUND(E322/D322,2)</f>
        <v>0.06</v>
      </c>
      <c r="X322" s="30">
        <f>VLOOKUP(N322,[1]PlayerC!$A$3:$B$30,2,FALSE)</f>
        <v>73</v>
      </c>
      <c r="Y322" s="30">
        <f>VLOOKUP(O322,[1]PlayerC!$C$3:$D$133,2,FALSE)</f>
        <v>64</v>
      </c>
      <c r="Z322" s="30">
        <f>VLOOKUP(R322,[2]PCharts!$R$3:$S$2003,2,FALSE)</f>
        <v>0</v>
      </c>
      <c r="AA322" s="30">
        <f>VLOOKUP(A322,PCharts!$T$3:$U$25,2,FALSE)</f>
        <v>1.06</v>
      </c>
      <c r="AB322" s="30">
        <f>ROUND((PFormulas!$F$2*AF322)+(PFormulas!$F$3*(120-AD322)),0)</f>
        <v>48</v>
      </c>
      <c r="AC322" s="30">
        <f>ROUND((PFormulas!$F$7*AF322)+(PFormulas!$F$9*AB322)+(PFormulas!$F$8*AD322),0)</f>
        <v>43</v>
      </c>
      <c r="AD322" s="30">
        <f>VLOOKUP(V322,PCharts!$I$3:$J$651,2,FALSE)</f>
        <v>97</v>
      </c>
      <c r="AE322" s="30">
        <f>ROUND((PFormulas!$B$29*AK322)+(PFormulas!$B$30*AI322)+(PFormulas!$B$31*AL322)+(PFormulas!$B$32*AF322)+PFormulas!$B$33,0)</f>
        <v>75</v>
      </c>
      <c r="AF322" s="30">
        <f t="shared" ref="AF322:AF385" si="41">ROUND((X322+Y322)/2,0)</f>
        <v>69</v>
      </c>
      <c r="AG322" s="30">
        <f>ROUND((AK322*PFormulas!$F$40)+(AL322*PFormulas!$F$41)+(AH322*PFormulas!$F$42),0)</f>
        <v>71</v>
      </c>
      <c r="AH322" s="30">
        <f>VLOOKUP(D322,PCharts!$G$3:$H$83,2,FALSE)</f>
        <v>92</v>
      </c>
      <c r="AI322" s="30">
        <f>ROUND((AK322*PFormulas!$F$18)+(AL322*PFormulas!$F$17),0)</f>
        <v>54</v>
      </c>
      <c r="AJ322" s="30">
        <f>IF(C322&gt;7,25,IF(C322=1,IF(ROUND((PFormulas!$F$35*AK322)+(PFormulas!$F$36*AF322),0)&lt;50,50,ROUND((PFormulas!$F$35*AK322)+(PFormulas!$F$36*AF322),0)),ROUND((PFormulas!$F$35*AK322)+(PFormulas!$F$36*AF322),0)))</f>
        <v>57</v>
      </c>
      <c r="AK322" s="30">
        <f>ROUND(IF(C322&gt;7,ROUND(VLOOKUP(U322,PCharts!$K$3:$L$153,2,FALSE)*AA322,0)*PFormulas!$B$8,ROUND(VLOOKUP(U322,PCharts!$K$3:$L$153,2,FALSE)*AA322,0)),0)</f>
        <v>53</v>
      </c>
      <c r="AL322" s="30">
        <f>ROUND(IF(C322&gt;7,ROUND(VLOOKUP(T322,PCharts!$M$3:$N$133,2,FALSE)*AA322,0)*PFormulas!$B$9,ROUND(VLOOKUP(T322,PCharts!$M$3:$N$133,2,FALSE)*AA322,0)),0)</f>
        <v>45</v>
      </c>
      <c r="AM322" s="30">
        <f>ROUND(IF(C322&gt;7,ROUND((PFormulas!$F$30*Z322)+(PFormulas!$F$31*AB322)+(PFormulas!$F$32*AI322),0)*PFormulas!$B$13,ROUND((PFormulas!$F$30*Z322)+(PFormulas!$F$31*AB322)+(PFormulas!$F$32*AI322),0)+PFormulas!$B$14),0)</f>
        <v>46</v>
      </c>
      <c r="AN322" s="30">
        <f>ROUND((PFormulas!$F$46*AL322),0)</f>
        <v>47</v>
      </c>
      <c r="AO322" s="30">
        <f>VLOOKUP(2016-L322,PCharts!$O$3:$P$32,2,FALSE)</f>
        <v>60</v>
      </c>
      <c r="AP322" s="30">
        <f t="shared" ref="AP322:AP385" si="42">IF(ROUND(AO322+(Z322/7),0)&gt;99,99,ROUND(AO322+(Z322/7),0))</f>
        <v>60</v>
      </c>
      <c r="AQ322" s="30">
        <f t="shared" ref="AQ322:AQ385" si="43">ROUND((((AB322+AE322+AF322)/3)*20%)+(((AI322+AK322+AL322+AM322)/4)*80%),0)</f>
        <v>52</v>
      </c>
    </row>
    <row r="323" spans="1:43" x14ac:dyDescent="0.25">
      <c r="A323" s="13" t="s">
        <v>47</v>
      </c>
      <c r="B323" s="13" t="s">
        <v>778</v>
      </c>
      <c r="C323" s="13">
        <v>3</v>
      </c>
      <c r="D323" s="13">
        <v>53</v>
      </c>
      <c r="E323" s="13">
        <v>4</v>
      </c>
      <c r="F323" s="13">
        <v>10</v>
      </c>
      <c r="G323" s="13">
        <v>14</v>
      </c>
      <c r="H323" s="13">
        <v>18</v>
      </c>
      <c r="I323" s="13">
        <v>-14</v>
      </c>
      <c r="J323" s="13">
        <v>4</v>
      </c>
      <c r="K323" s="13">
        <v>12</v>
      </c>
      <c r="L323" s="13">
        <v>1995</v>
      </c>
      <c r="M323" s="13"/>
      <c r="N323" s="13">
        <v>70</v>
      </c>
      <c r="O323" s="13">
        <v>183</v>
      </c>
      <c r="P323" s="13" t="s">
        <v>49</v>
      </c>
      <c r="Q323" s="13" t="s">
        <v>779</v>
      </c>
      <c r="R323" s="13">
        <v>0</v>
      </c>
      <c r="S323" s="13">
        <v>0</v>
      </c>
      <c r="T323" s="30">
        <f t="shared" si="37"/>
        <v>0.08</v>
      </c>
      <c r="U323" s="30">
        <f t="shared" si="38"/>
        <v>0.19</v>
      </c>
      <c r="V323" s="30">
        <f t="shared" si="39"/>
        <v>0.34</v>
      </c>
      <c r="W323" s="30">
        <f t="shared" si="40"/>
        <v>0.08</v>
      </c>
      <c r="X323" s="30">
        <f>VLOOKUP(N323,[1]PlayerC!$A$3:$B$30,2,FALSE)</f>
        <v>69</v>
      </c>
      <c r="Y323" s="30">
        <f>VLOOKUP(O323,[1]PlayerC!$C$3:$D$133,2,FALSE)</f>
        <v>58</v>
      </c>
      <c r="Z323" s="30">
        <f>VLOOKUP(R323,[2]PCharts!$R$3:$S$2003,2,FALSE)</f>
        <v>0</v>
      </c>
      <c r="AA323" s="30">
        <f>VLOOKUP(A323,PCharts!$T$3:$U$25,2,FALSE)</f>
        <v>1.07</v>
      </c>
      <c r="AB323" s="30">
        <f>ROUND((PFormulas!$F$2*AF323)+(PFormulas!$F$3*(120-AD323)),0)</f>
        <v>48</v>
      </c>
      <c r="AC323" s="30">
        <f>ROUND((PFormulas!$F$7*AF323)+(PFormulas!$F$9*AB323)+(PFormulas!$F$8*AD323),0)</f>
        <v>41</v>
      </c>
      <c r="AD323" s="30">
        <f>VLOOKUP(V323,PCharts!$I$3:$J$651,2,FALSE)</f>
        <v>89</v>
      </c>
      <c r="AE323" s="30">
        <f>ROUND((PFormulas!$B$29*AK323)+(PFormulas!$B$30*AI323)+(PFormulas!$B$31*AL323)+(PFormulas!$B$32*AF323)+PFormulas!$B$33,0)</f>
        <v>77</v>
      </c>
      <c r="AF323" s="30">
        <f t="shared" si="41"/>
        <v>64</v>
      </c>
      <c r="AG323" s="30">
        <f>ROUND((AK323*PFormulas!$F$40)+(AL323*PFormulas!$F$41)+(AH323*PFormulas!$F$42),0)</f>
        <v>72</v>
      </c>
      <c r="AH323" s="30">
        <f>VLOOKUP(D323,PCharts!$G$3:$H$83,2,FALSE)</f>
        <v>93</v>
      </c>
      <c r="AI323" s="30">
        <f>ROUND((AK323*PFormulas!$F$18)+(AL323*PFormulas!$F$17),0)</f>
        <v>55</v>
      </c>
      <c r="AJ323" s="30">
        <f>IF(C323&gt;7,25,IF(C323=1,IF(ROUND((PFormulas!$F$35*AK323)+(PFormulas!$F$36*AF323),0)&lt;50,50,ROUND((PFormulas!$F$35*AK323)+(PFormulas!$F$36*AF323),0)),ROUND((PFormulas!$F$35*AK323)+(PFormulas!$F$36*AF323),0)))</f>
        <v>57</v>
      </c>
      <c r="AK323" s="30">
        <f>ROUND(IF(C323&gt;7,ROUND(VLOOKUP(U323,PCharts!$K$3:$L$153,2,FALSE)*AA323,0)*PFormulas!$B$8,ROUND(VLOOKUP(U323,PCharts!$K$3:$L$153,2,FALSE)*AA323,0)),0)</f>
        <v>54</v>
      </c>
      <c r="AL323" s="30">
        <f>ROUND(IF(C323&gt;7,ROUND(VLOOKUP(T323,PCharts!$M$3:$N$133,2,FALSE)*AA323,0)*PFormulas!$B$9,ROUND(VLOOKUP(T323,PCharts!$M$3:$N$133,2,FALSE)*AA323,0)),0)</f>
        <v>46</v>
      </c>
      <c r="AM323" s="30">
        <f>ROUND(IF(C323&gt;7,ROUND((PFormulas!$F$30*Z323)+(PFormulas!$F$31*AB323)+(PFormulas!$F$32*AI323),0)*PFormulas!$B$13,ROUND((PFormulas!$F$30*Z323)+(PFormulas!$F$31*AB323)+(PFormulas!$F$32*AI323),0)+PFormulas!$B$14),0)</f>
        <v>46</v>
      </c>
      <c r="AN323" s="30">
        <f>ROUND((PFormulas!$F$46*AL323),0)</f>
        <v>48</v>
      </c>
      <c r="AO323" s="30">
        <f>VLOOKUP(2016-L323,PCharts!$O$3:$P$32,2,FALSE)</f>
        <v>54</v>
      </c>
      <c r="AP323" s="30">
        <f t="shared" si="42"/>
        <v>54</v>
      </c>
      <c r="AQ323" s="30">
        <f t="shared" si="43"/>
        <v>53</v>
      </c>
    </row>
    <row r="324" spans="1:43" x14ac:dyDescent="0.25">
      <c r="A324" s="13" t="s">
        <v>43</v>
      </c>
      <c r="B324" s="13" t="s">
        <v>780</v>
      </c>
      <c r="C324" s="13">
        <v>4</v>
      </c>
      <c r="D324" s="13">
        <v>53</v>
      </c>
      <c r="E324" s="13">
        <v>4</v>
      </c>
      <c r="F324" s="13">
        <v>1</v>
      </c>
      <c r="G324" s="13">
        <v>5</v>
      </c>
      <c r="H324" s="13">
        <v>28</v>
      </c>
      <c r="I324" s="13">
        <v>-2</v>
      </c>
      <c r="J324" s="13">
        <v>5</v>
      </c>
      <c r="K324" s="13">
        <v>7</v>
      </c>
      <c r="L324" s="13">
        <v>1993</v>
      </c>
      <c r="M324" s="13"/>
      <c r="N324" s="13">
        <v>75</v>
      </c>
      <c r="O324" s="13">
        <v>205</v>
      </c>
      <c r="P324" s="13" t="s">
        <v>45</v>
      </c>
      <c r="Q324" s="13" t="s">
        <v>781</v>
      </c>
      <c r="R324" s="13">
        <v>0</v>
      </c>
      <c r="S324" s="13">
        <v>0</v>
      </c>
      <c r="T324" s="30">
        <f t="shared" si="37"/>
        <v>0.08</v>
      </c>
      <c r="U324" s="30">
        <f t="shared" si="38"/>
        <v>0.02</v>
      </c>
      <c r="V324" s="30">
        <f t="shared" si="39"/>
        <v>0.53</v>
      </c>
      <c r="W324" s="30">
        <f t="shared" si="40"/>
        <v>0.08</v>
      </c>
      <c r="X324" s="30">
        <f>VLOOKUP(N324,[1]PlayerC!$A$3:$B$30,2,FALSE)</f>
        <v>79</v>
      </c>
      <c r="Y324" s="30">
        <f>VLOOKUP(O324,[1]PlayerC!$C$3:$D$133,2,FALSE)</f>
        <v>73</v>
      </c>
      <c r="Z324" s="30">
        <f>VLOOKUP(R324,[2]PCharts!$R$3:$S$2003,2,FALSE)</f>
        <v>0</v>
      </c>
      <c r="AA324" s="30">
        <f>VLOOKUP(A324,PCharts!$T$3:$U$25,2,FALSE)</f>
        <v>1.05</v>
      </c>
      <c r="AB324" s="30">
        <f>ROUND((PFormulas!$F$2*AF324)+(PFormulas!$F$3*(120-AD324)),0)</f>
        <v>56</v>
      </c>
      <c r="AC324" s="30">
        <f>ROUND((PFormulas!$F$7*AF324)+(PFormulas!$F$9*AB324)+(PFormulas!$F$8*AD324),0)</f>
        <v>53</v>
      </c>
      <c r="AD324" s="30">
        <f>VLOOKUP(V324,PCharts!$I$3:$J$651,2,FALSE)</f>
        <v>84</v>
      </c>
      <c r="AE324" s="30">
        <f>ROUND((PFormulas!$B$29*AK324)+(PFormulas!$B$30*AI324)+(PFormulas!$B$31*AL324)+(PFormulas!$B$32*AF324)+PFormulas!$B$33,0)</f>
        <v>71</v>
      </c>
      <c r="AF324" s="30">
        <f t="shared" si="41"/>
        <v>76</v>
      </c>
      <c r="AG324" s="30">
        <f>ROUND((AK324*PFormulas!$F$40)+(AL324*PFormulas!$F$41)+(AH324*PFormulas!$F$42),0)</f>
        <v>67</v>
      </c>
      <c r="AH324" s="30">
        <f>VLOOKUP(D324,PCharts!$G$3:$H$83,2,FALSE)</f>
        <v>93</v>
      </c>
      <c r="AI324" s="30">
        <f>ROUND((AK324*PFormulas!$F$18)+(AL324*PFormulas!$F$17),0)</f>
        <v>45</v>
      </c>
      <c r="AJ324" s="30">
        <f>IF(C324&gt;7,25,IF(C324=1,IF(ROUND((PFormulas!$F$35*AK324)+(PFormulas!$F$36*AF324),0)&lt;50,50,ROUND((PFormulas!$F$35*AK324)+(PFormulas!$F$36*AF324),0)),ROUND((PFormulas!$F$35*AK324)+(PFormulas!$F$36*AF324),0)))</f>
        <v>47</v>
      </c>
      <c r="AK324" s="30">
        <f>ROUND(IF(C324&gt;7,ROUND(VLOOKUP(U324,PCharts!$K$3:$L$153,2,FALSE)*AA324,0)*PFormulas!$B$8,ROUND(VLOOKUP(U324,PCharts!$K$3:$L$153,2,FALSE)*AA324,0)),0)</f>
        <v>37</v>
      </c>
      <c r="AL324" s="30">
        <f>ROUND(IF(C324&gt;7,ROUND(VLOOKUP(T324,PCharts!$M$3:$N$133,2,FALSE)*AA324,0)*PFormulas!$B$9,ROUND(VLOOKUP(T324,PCharts!$M$3:$N$133,2,FALSE)*AA324,0)),0)</f>
        <v>45</v>
      </c>
      <c r="AM324" s="30">
        <f>ROUND(IF(C324&gt;7,ROUND((PFormulas!$F$30*Z324)+(PFormulas!$F$31*AB324)+(PFormulas!$F$32*AI324),0)*PFormulas!$B$13,ROUND((PFormulas!$F$30*Z324)+(PFormulas!$F$31*AB324)+(PFormulas!$F$32*AI324),0)+PFormulas!$B$14),0)</f>
        <v>48</v>
      </c>
      <c r="AN324" s="30">
        <f>ROUND((PFormulas!$F$46*AL324),0)</f>
        <v>47</v>
      </c>
      <c r="AO324" s="30">
        <f>VLOOKUP(2016-L324,PCharts!$O$3:$P$32,2,FALSE)</f>
        <v>60</v>
      </c>
      <c r="AP324" s="30">
        <f t="shared" si="42"/>
        <v>60</v>
      </c>
      <c r="AQ324" s="30">
        <f t="shared" si="43"/>
        <v>49</v>
      </c>
    </row>
    <row r="325" spans="1:43" x14ac:dyDescent="0.25">
      <c r="A325" s="13" t="s">
        <v>51</v>
      </c>
      <c r="B325" s="13" t="s">
        <v>782</v>
      </c>
      <c r="C325" s="13">
        <v>2</v>
      </c>
      <c r="D325" s="13">
        <v>57</v>
      </c>
      <c r="E325" s="48">
        <f>ROUND(G325*0.33,0)</f>
        <v>15</v>
      </c>
      <c r="F325" s="48">
        <f>G325-E325</f>
        <v>30</v>
      </c>
      <c r="G325" s="13">
        <v>45</v>
      </c>
      <c r="H325" s="48">
        <v>20</v>
      </c>
      <c r="I325" s="13"/>
      <c r="J325" s="13"/>
      <c r="K325" s="13"/>
      <c r="L325" s="13">
        <v>1996</v>
      </c>
      <c r="M325" s="13">
        <v>7.5</v>
      </c>
      <c r="N325" s="13">
        <v>74</v>
      </c>
      <c r="O325" s="13">
        <v>212</v>
      </c>
      <c r="P325" s="13" t="s">
        <v>783</v>
      </c>
      <c r="Q325" s="13" t="s">
        <v>784</v>
      </c>
      <c r="R325" s="13">
        <v>0</v>
      </c>
      <c r="S325" s="13">
        <v>0</v>
      </c>
      <c r="T325" s="30">
        <f t="shared" si="37"/>
        <v>0.26</v>
      </c>
      <c r="U325" s="30">
        <f t="shared" si="38"/>
        <v>0.53</v>
      </c>
      <c r="V325" s="30">
        <f t="shared" si="39"/>
        <v>0.35</v>
      </c>
      <c r="W325" s="30">
        <f t="shared" si="40"/>
        <v>0.26</v>
      </c>
      <c r="X325" s="30">
        <f>VLOOKUP(N325,[1]PlayerC!$A$3:$B$30,2,FALSE)</f>
        <v>77</v>
      </c>
      <c r="Y325" s="30">
        <f>VLOOKUP(O325,[1]PlayerC!$C$3:$D$133,2,FALSE)</f>
        <v>76</v>
      </c>
      <c r="Z325" s="30">
        <f>VLOOKUP(R325,[2]PCharts!$R$3:$S$2003,2,FALSE)</f>
        <v>0</v>
      </c>
      <c r="AA325" s="30">
        <f>VLOOKUP(A325,PCharts!$T$3:$U$25,2,FALSE)</f>
        <v>0.9</v>
      </c>
      <c r="AB325" s="30">
        <f>ROUND((PFormulas!$F$2*AF325)+(PFormulas!$F$3*(120-AD325)),0)</f>
        <v>56</v>
      </c>
      <c r="AC325" s="30">
        <f>ROUND((PFormulas!$F$7*AF325)+(PFormulas!$F$9*AB325)+(PFormulas!$F$8*AD325),0)</f>
        <v>53</v>
      </c>
      <c r="AD325" s="30">
        <f>VLOOKUP(V325,PCharts!$I$3:$J$651,2,FALSE)</f>
        <v>89</v>
      </c>
      <c r="AE325" s="30">
        <f>ROUND((PFormulas!$B$29*AK325)+(PFormulas!$B$30*AI325)+(PFormulas!$B$31*AL325)+(PFormulas!$B$32*AF325)+PFormulas!$B$33,0)</f>
        <v>73</v>
      </c>
      <c r="AF325" s="30">
        <f t="shared" si="41"/>
        <v>77</v>
      </c>
      <c r="AG325" s="30">
        <f>ROUND((AK325*PFormulas!$F$40)+(AL325*PFormulas!$F$41)+(AH325*PFormulas!$F$42),0)</f>
        <v>73</v>
      </c>
      <c r="AH325" s="30">
        <f>VLOOKUP(D325,PCharts!$G$3:$H$83,2,FALSE)</f>
        <v>95</v>
      </c>
      <c r="AI325" s="30">
        <f>ROUND((AK325*PFormulas!$F$18)+(AL325*PFormulas!$F$17),0)</f>
        <v>56</v>
      </c>
      <c r="AJ325" s="30">
        <f>IF(C325&gt;7,25,IF(C325=1,IF(ROUND((PFormulas!$F$35*AK325)+(PFormulas!$F$36*AF325),0)&lt;50,50,ROUND((PFormulas!$F$35*AK325)+(PFormulas!$F$36*AF325),0)),ROUND((PFormulas!$F$35*AK325)+(PFormulas!$F$36*AF325),0)))</f>
        <v>61</v>
      </c>
      <c r="AK325" s="30">
        <f>ROUND(IF(C325&gt;7,ROUND(VLOOKUP(U325,PCharts!$K$3:$L$153,2,FALSE)*AA325,0)*PFormulas!$B$8,ROUND(VLOOKUP(U325,PCharts!$K$3:$L$153,2,FALSE)*AA325,0)),0)</f>
        <v>55</v>
      </c>
      <c r="AL325" s="30">
        <f>ROUND(IF(C325&gt;7,ROUND(VLOOKUP(T325,PCharts!$M$3:$N$133,2,FALSE)*AA325,0)*PFormulas!$B$9,ROUND(VLOOKUP(T325,PCharts!$M$3:$N$133,2,FALSE)*AA325,0)),0)</f>
        <v>46</v>
      </c>
      <c r="AM325" s="30">
        <f>ROUND(IF(C325&gt;7,ROUND((PFormulas!$F$30*Z325)+(PFormulas!$F$31*AB325)+(PFormulas!$F$32*AI325),0)*PFormulas!$B$13,ROUND((PFormulas!$F$30*Z325)+(PFormulas!$F$31*AB325)+(PFormulas!$F$32*AI325),0)+PFormulas!$B$14),0)</f>
        <v>51</v>
      </c>
      <c r="AN325" s="30">
        <f>ROUND((PFormulas!$F$46*AL325),0)</f>
        <v>48</v>
      </c>
      <c r="AO325" s="30">
        <f>VLOOKUP(2016-L325,PCharts!$O$3:$P$32,2,FALSE)</f>
        <v>50</v>
      </c>
      <c r="AP325" s="30">
        <f t="shared" si="42"/>
        <v>50</v>
      </c>
      <c r="AQ325" s="30">
        <f t="shared" si="43"/>
        <v>55</v>
      </c>
    </row>
    <row r="326" spans="1:43" x14ac:dyDescent="0.25">
      <c r="A326" s="48" t="s">
        <v>139</v>
      </c>
      <c r="B326" s="13" t="s">
        <v>785</v>
      </c>
      <c r="C326" s="13">
        <v>5</v>
      </c>
      <c r="D326" s="13">
        <v>32</v>
      </c>
      <c r="E326" s="13">
        <v>10</v>
      </c>
      <c r="F326" s="13">
        <v>14</v>
      </c>
      <c r="G326" s="13">
        <f>E326+F326</f>
        <v>24</v>
      </c>
      <c r="H326" s="13">
        <v>20</v>
      </c>
      <c r="I326" s="13"/>
      <c r="J326" s="13"/>
      <c r="K326" s="13"/>
      <c r="L326" s="13">
        <v>1996</v>
      </c>
      <c r="M326" s="13">
        <v>7</v>
      </c>
      <c r="N326" s="13">
        <v>73</v>
      </c>
      <c r="O326" s="13">
        <v>183</v>
      </c>
      <c r="P326" s="13" t="s">
        <v>786</v>
      </c>
      <c r="Q326" s="13" t="s">
        <v>787</v>
      </c>
      <c r="R326" s="13">
        <v>0</v>
      </c>
      <c r="S326" s="13">
        <v>0</v>
      </c>
      <c r="T326" s="30">
        <f t="shared" si="37"/>
        <v>0.31</v>
      </c>
      <c r="U326" s="30">
        <f t="shared" si="38"/>
        <v>0.44</v>
      </c>
      <c r="V326" s="30">
        <f t="shared" si="39"/>
        <v>0.63</v>
      </c>
      <c r="W326" s="30">
        <f t="shared" si="40"/>
        <v>0.31</v>
      </c>
      <c r="X326" s="30">
        <f>VLOOKUP(N326,[1]PlayerC!$A$3:$B$30,2,FALSE)</f>
        <v>75</v>
      </c>
      <c r="Y326" s="30">
        <f>VLOOKUP(O326,[1]PlayerC!$C$3:$D$133,2,FALSE)</f>
        <v>58</v>
      </c>
      <c r="Z326" s="30">
        <f>VLOOKUP(R326,[2]PCharts!$R$3:$S$2003,2,FALSE)</f>
        <v>0</v>
      </c>
      <c r="AA326" s="30">
        <f>VLOOKUP(A326,PCharts!$T$3:$U$25,2,FALSE)</f>
        <v>0.87</v>
      </c>
      <c r="AB326" s="30">
        <f>ROUND((PFormulas!$F$2*AF326)+(PFormulas!$F$3*(120-AD326)),0)</f>
        <v>52</v>
      </c>
      <c r="AC326" s="30">
        <f>ROUND((PFormulas!$F$7*AF326)+(PFormulas!$F$9*AB326)+(PFormulas!$F$8*AD326),0)</f>
        <v>46</v>
      </c>
      <c r="AD326" s="30">
        <f>VLOOKUP(V326,PCharts!$I$3:$J$651,2,FALSE)</f>
        <v>82</v>
      </c>
      <c r="AE326" s="30">
        <f>ROUND((PFormulas!$B$29*AK326)+(PFormulas!$B$30*AI326)+(PFormulas!$B$31*AL326)+(PFormulas!$B$32*AF326)+PFormulas!$B$33,0)</f>
        <v>75</v>
      </c>
      <c r="AF326" s="30">
        <f t="shared" si="41"/>
        <v>67</v>
      </c>
      <c r="AG326" s="30">
        <f>ROUND((AK326*PFormulas!$F$40)+(AL326*PFormulas!$F$41)+(AH326*PFormulas!$F$42),0)</f>
        <v>60</v>
      </c>
      <c r="AH326" s="30">
        <f>VLOOKUP(D326,PCharts!$G$3:$H$83,2,FALSE)</f>
        <v>72</v>
      </c>
      <c r="AI326" s="30">
        <f>ROUND((AK326*PFormulas!$F$18)+(AL326*PFormulas!$F$17),0)</f>
        <v>52</v>
      </c>
      <c r="AJ326" s="30">
        <f>IF(C326&gt;7,25,IF(C326=1,IF(ROUND((PFormulas!$F$35*AK326)+(PFormulas!$F$36*AF326),0)&lt;50,50,ROUND((PFormulas!$F$35*AK326)+(PFormulas!$F$36*AF326),0)),ROUND((PFormulas!$F$35*AK326)+(PFormulas!$F$36*AF326),0)))</f>
        <v>53</v>
      </c>
      <c r="AK326" s="30">
        <f>ROUND(IF(C326&gt;7,ROUND(VLOOKUP(U326,PCharts!$K$3:$L$153,2,FALSE)*AA326,0)*PFormulas!$B$8,ROUND(VLOOKUP(U326,PCharts!$K$3:$L$153,2,FALSE)*AA326,0)),0)</f>
        <v>48</v>
      </c>
      <c r="AL326" s="30">
        <f>ROUND(IF(C326&gt;7,ROUND(VLOOKUP(T326,PCharts!$M$3:$N$133,2,FALSE)*AA326,0)*PFormulas!$B$9,ROUND(VLOOKUP(T326,PCharts!$M$3:$N$133,2,FALSE)*AA326,0)),0)</f>
        <v>47</v>
      </c>
      <c r="AM326" s="30">
        <f>ROUND(IF(C326&gt;7,ROUND((PFormulas!$F$30*Z326)+(PFormulas!$F$31*AB326)+(PFormulas!$F$32*AI326),0)*PFormulas!$B$13,ROUND((PFormulas!$F$30*Z326)+(PFormulas!$F$31*AB326)+(PFormulas!$F$32*AI326),0)+PFormulas!$B$14),0)</f>
        <v>48</v>
      </c>
      <c r="AN326" s="30">
        <f>ROUND((PFormulas!$F$46*AL326),0)</f>
        <v>49</v>
      </c>
      <c r="AO326" s="30">
        <f>VLOOKUP(2016-L326,PCharts!$O$3:$P$32,2,FALSE)</f>
        <v>50</v>
      </c>
      <c r="AP326" s="30">
        <f t="shared" si="42"/>
        <v>50</v>
      </c>
      <c r="AQ326" s="30">
        <f t="shared" si="43"/>
        <v>52</v>
      </c>
    </row>
    <row r="327" spans="1:43" x14ac:dyDescent="0.25">
      <c r="A327" s="13" t="s">
        <v>55</v>
      </c>
      <c r="B327" s="13" t="s">
        <v>788</v>
      </c>
      <c r="C327" s="13">
        <v>1</v>
      </c>
      <c r="D327" s="13">
        <v>55</v>
      </c>
      <c r="E327" s="48">
        <f>ROUND(G327*0.33,0)</f>
        <v>15</v>
      </c>
      <c r="F327" s="48">
        <f>G327-E327</f>
        <v>31</v>
      </c>
      <c r="G327" s="13">
        <v>46</v>
      </c>
      <c r="H327" s="48">
        <v>20</v>
      </c>
      <c r="I327" s="13"/>
      <c r="J327" s="13"/>
      <c r="K327" s="13"/>
      <c r="L327" s="13">
        <v>1996</v>
      </c>
      <c r="M327" s="13">
        <v>7</v>
      </c>
      <c r="N327" s="13">
        <v>72</v>
      </c>
      <c r="O327" s="13">
        <v>192</v>
      </c>
      <c r="P327" s="13" t="s">
        <v>789</v>
      </c>
      <c r="Q327" s="13" t="s">
        <v>790</v>
      </c>
      <c r="R327" s="13">
        <v>0</v>
      </c>
      <c r="S327" s="13">
        <v>0</v>
      </c>
      <c r="T327" s="30">
        <f t="shared" si="37"/>
        <v>0.27</v>
      </c>
      <c r="U327" s="30">
        <f t="shared" si="38"/>
        <v>0.56000000000000005</v>
      </c>
      <c r="V327" s="30">
        <f t="shared" si="39"/>
        <v>0.36</v>
      </c>
      <c r="W327" s="30">
        <f t="shared" si="40"/>
        <v>0.27</v>
      </c>
      <c r="X327" s="30">
        <f>VLOOKUP(N327,[1]PlayerC!$A$3:$B$30,2,FALSE)</f>
        <v>73</v>
      </c>
      <c r="Y327" s="30">
        <f>VLOOKUP(O327,[1]PlayerC!$C$3:$D$133,2,FALSE)</f>
        <v>64</v>
      </c>
      <c r="Z327" s="30">
        <f>VLOOKUP(R327,[2]PCharts!$R$3:$S$2003,2,FALSE)</f>
        <v>0</v>
      </c>
      <c r="AA327" s="30">
        <f>VLOOKUP(A327,PCharts!$T$3:$U$25,2,FALSE)</f>
        <v>0.9</v>
      </c>
      <c r="AB327" s="30">
        <f>ROUND((PFormulas!$F$2*AF327)+(PFormulas!$F$3*(120-AD327)),0)</f>
        <v>51</v>
      </c>
      <c r="AC327" s="30">
        <f>ROUND((PFormulas!$F$7*AF327)+(PFormulas!$F$9*AB327)+(PFormulas!$F$8*AD327),0)</f>
        <v>46</v>
      </c>
      <c r="AD327" s="30">
        <f>VLOOKUP(V327,PCharts!$I$3:$J$651,2,FALSE)</f>
        <v>88</v>
      </c>
      <c r="AE327" s="30">
        <f>ROUND((PFormulas!$B$29*AK327)+(PFormulas!$B$30*AI327)+(PFormulas!$B$31*AL327)+(PFormulas!$B$32*AF327)+PFormulas!$B$33,0)</f>
        <v>76</v>
      </c>
      <c r="AF327" s="30">
        <f t="shared" si="41"/>
        <v>69</v>
      </c>
      <c r="AG327" s="30">
        <f>ROUND((AK327*PFormulas!$F$40)+(AL327*PFormulas!$F$41)+(AH327*PFormulas!$F$42),0)</f>
        <v>73</v>
      </c>
      <c r="AH327" s="30">
        <f>VLOOKUP(D327,PCharts!$G$3:$H$83,2,FALSE)</f>
        <v>95</v>
      </c>
      <c r="AI327" s="30">
        <f>ROUND((AK327*PFormulas!$F$18)+(AL327*PFormulas!$F$17),0)</f>
        <v>56</v>
      </c>
      <c r="AJ327" s="30">
        <f>IF(C327&gt;7,25,IF(C327=1,IF(ROUND((PFormulas!$F$35*AK327)+(PFormulas!$F$36*AF327),0)&lt;50,50,ROUND((PFormulas!$F$35*AK327)+(PFormulas!$F$36*AF327),0)),ROUND((PFormulas!$F$35*AK327)+(PFormulas!$F$36*AF327),0)))</f>
        <v>59</v>
      </c>
      <c r="AK327" s="30">
        <f>ROUND(IF(C327&gt;7,ROUND(VLOOKUP(U327,PCharts!$K$3:$L$153,2,FALSE)*AA327,0)*PFormulas!$B$8,ROUND(VLOOKUP(U327,PCharts!$K$3:$L$153,2,FALSE)*AA327,0)),0)</f>
        <v>56</v>
      </c>
      <c r="AL327" s="30">
        <f>ROUND(IF(C327&gt;7,ROUND(VLOOKUP(T327,PCharts!$M$3:$N$133,2,FALSE)*AA327,0)*PFormulas!$B$9,ROUND(VLOOKUP(T327,PCharts!$M$3:$N$133,2,FALSE)*AA327,0)),0)</f>
        <v>46</v>
      </c>
      <c r="AM327" s="30">
        <f>ROUND(IF(C327&gt;7,ROUND((PFormulas!$F$30*Z327)+(PFormulas!$F$31*AB327)+(PFormulas!$F$32*AI327),0)*PFormulas!$B$13,ROUND((PFormulas!$F$30*Z327)+(PFormulas!$F$31*AB327)+(PFormulas!$F$32*AI327),0)+PFormulas!$B$14),0)</f>
        <v>48</v>
      </c>
      <c r="AN327" s="30">
        <f>ROUND((PFormulas!$F$46*AL327),0)</f>
        <v>48</v>
      </c>
      <c r="AO327" s="30">
        <f>VLOOKUP(2016-L327,PCharts!$O$3:$P$32,2,FALSE)</f>
        <v>50</v>
      </c>
      <c r="AP327" s="30">
        <f t="shared" si="42"/>
        <v>50</v>
      </c>
      <c r="AQ327" s="30">
        <f t="shared" si="43"/>
        <v>54</v>
      </c>
    </row>
    <row r="328" spans="1:43" x14ac:dyDescent="0.25">
      <c r="A328" s="48" t="s">
        <v>139</v>
      </c>
      <c r="B328" s="13" t="s">
        <v>791</v>
      </c>
      <c r="C328" s="13">
        <v>3</v>
      </c>
      <c r="D328" s="13">
        <v>29</v>
      </c>
      <c r="E328" s="48">
        <f>ROUND(G328*0.33,0)</f>
        <v>9</v>
      </c>
      <c r="F328" s="48">
        <f>G328-E328</f>
        <v>17</v>
      </c>
      <c r="G328" s="13">
        <v>26</v>
      </c>
      <c r="H328" s="48">
        <v>20</v>
      </c>
      <c r="I328" s="13"/>
      <c r="J328" s="13"/>
      <c r="K328" s="13"/>
      <c r="L328" s="13">
        <v>1993</v>
      </c>
      <c r="M328" s="13">
        <v>6</v>
      </c>
      <c r="N328" s="13">
        <v>69</v>
      </c>
      <c r="O328" s="13">
        <v>174</v>
      </c>
      <c r="P328" s="13" t="s">
        <v>792</v>
      </c>
      <c r="Q328" s="13" t="s">
        <v>793</v>
      </c>
      <c r="R328" s="13">
        <v>0</v>
      </c>
      <c r="S328" s="13">
        <v>0</v>
      </c>
      <c r="T328" s="30">
        <f t="shared" si="37"/>
        <v>0.31</v>
      </c>
      <c r="U328" s="30">
        <f t="shared" si="38"/>
        <v>0.59</v>
      </c>
      <c r="V328" s="30">
        <f t="shared" si="39"/>
        <v>0.69</v>
      </c>
      <c r="W328" s="30">
        <f t="shared" si="40"/>
        <v>0.31</v>
      </c>
      <c r="X328" s="30">
        <f>VLOOKUP(N328,[1]PlayerC!$A$3:$B$30,2,FALSE)</f>
        <v>67</v>
      </c>
      <c r="Y328" s="30">
        <f>VLOOKUP(O328,[1]PlayerC!$C$3:$D$133,2,FALSE)</f>
        <v>52</v>
      </c>
      <c r="Z328" s="30">
        <f>VLOOKUP(R328,[2]PCharts!$R$3:$S$2003,2,FALSE)</f>
        <v>0</v>
      </c>
      <c r="AA328" s="30">
        <f>VLOOKUP(A328,PCharts!$T$3:$U$25,2,FALSE)</f>
        <v>0.87</v>
      </c>
      <c r="AB328" s="30">
        <f>ROUND((PFormulas!$F$2*AF328)+(PFormulas!$F$3*(120-AD328)),0)</f>
        <v>48</v>
      </c>
      <c r="AC328" s="30">
        <f>ROUND((PFormulas!$F$7*AF328)+(PFormulas!$F$9*AB328)+(PFormulas!$F$8*AD328),0)</f>
        <v>40</v>
      </c>
      <c r="AD328" s="30">
        <f>VLOOKUP(V328,PCharts!$I$3:$J$651,2,FALSE)</f>
        <v>80</v>
      </c>
      <c r="AE328" s="30">
        <f>ROUND((PFormulas!$B$29*AK328)+(PFormulas!$B$30*AI328)+(PFormulas!$B$31*AL328)+(PFormulas!$B$32*AF328)+PFormulas!$B$33,0)</f>
        <v>78</v>
      </c>
      <c r="AF328" s="30">
        <f t="shared" si="41"/>
        <v>60</v>
      </c>
      <c r="AG328" s="30">
        <f>ROUND((AK328*PFormulas!$F$40)+(AL328*PFormulas!$F$41)+(AH328*PFormulas!$F$42),0)</f>
        <v>60</v>
      </c>
      <c r="AH328" s="30">
        <f>VLOOKUP(D328,PCharts!$G$3:$H$83,2,FALSE)</f>
        <v>69</v>
      </c>
      <c r="AI328" s="30">
        <f>ROUND((AK328*PFormulas!$F$18)+(AL328*PFormulas!$F$17),0)</f>
        <v>56</v>
      </c>
      <c r="AJ328" s="30">
        <f>IF(C328&gt;7,25,IF(C328=1,IF(ROUND((PFormulas!$F$35*AK328)+(PFormulas!$F$36*AF328),0)&lt;50,50,ROUND((PFormulas!$F$35*AK328)+(PFormulas!$F$36*AF328),0)),ROUND((PFormulas!$F$35*AK328)+(PFormulas!$F$36*AF328),0)))</f>
        <v>56</v>
      </c>
      <c r="AK328" s="30">
        <f>ROUND(IF(C328&gt;7,ROUND(VLOOKUP(U328,PCharts!$K$3:$L$153,2,FALSE)*AA328,0)*PFormulas!$B$8,ROUND(VLOOKUP(U328,PCharts!$K$3:$L$153,2,FALSE)*AA328,0)),0)</f>
        <v>54</v>
      </c>
      <c r="AL328" s="30">
        <f>ROUND(IF(C328&gt;7,ROUND(VLOOKUP(T328,PCharts!$M$3:$N$133,2,FALSE)*AA328,0)*PFormulas!$B$9,ROUND(VLOOKUP(T328,PCharts!$M$3:$N$133,2,FALSE)*AA328,0)),0)</f>
        <v>47</v>
      </c>
      <c r="AM328" s="30">
        <f>ROUND(IF(C328&gt;7,ROUND((PFormulas!$F$30*Z328)+(PFormulas!$F$31*AB328)+(PFormulas!$F$32*AI328),0)*PFormulas!$B$13,ROUND((PFormulas!$F$30*Z328)+(PFormulas!$F$31*AB328)+(PFormulas!$F$32*AI328),0)+PFormulas!$B$14),0)</f>
        <v>47</v>
      </c>
      <c r="AN328" s="30">
        <f>ROUND((PFormulas!$F$46*AL328),0)</f>
        <v>49</v>
      </c>
      <c r="AO328" s="30">
        <f>VLOOKUP(2016-L328,PCharts!$O$3:$P$32,2,FALSE)</f>
        <v>60</v>
      </c>
      <c r="AP328" s="30">
        <f t="shared" si="42"/>
        <v>60</v>
      </c>
      <c r="AQ328" s="30">
        <f t="shared" si="43"/>
        <v>53</v>
      </c>
    </row>
    <row r="329" spans="1:43" x14ac:dyDescent="0.25">
      <c r="A329" s="48" t="s">
        <v>139</v>
      </c>
      <c r="B329" s="13" t="s">
        <v>794</v>
      </c>
      <c r="C329" s="13">
        <v>4</v>
      </c>
      <c r="D329" s="13">
        <v>35</v>
      </c>
      <c r="E329" s="13">
        <v>11</v>
      </c>
      <c r="F329" s="13">
        <v>22</v>
      </c>
      <c r="G329" s="13">
        <f>E329+F329</f>
        <v>33</v>
      </c>
      <c r="H329" s="13">
        <v>10</v>
      </c>
      <c r="I329" s="13"/>
      <c r="J329" s="13"/>
      <c r="K329" s="13"/>
      <c r="L329" s="13">
        <v>1994</v>
      </c>
      <c r="M329" s="13">
        <v>5.5</v>
      </c>
      <c r="N329" s="13">
        <v>70</v>
      </c>
      <c r="O329" s="13">
        <v>174</v>
      </c>
      <c r="P329" s="13" t="s">
        <v>795</v>
      </c>
      <c r="Q329" s="13" t="s">
        <v>796</v>
      </c>
      <c r="R329" s="13">
        <v>0</v>
      </c>
      <c r="S329" s="13">
        <v>0</v>
      </c>
      <c r="T329" s="30">
        <f t="shared" si="37"/>
        <v>0.31</v>
      </c>
      <c r="U329" s="30">
        <f t="shared" si="38"/>
        <v>0.63</v>
      </c>
      <c r="V329" s="30">
        <f t="shared" si="39"/>
        <v>0.28999999999999998</v>
      </c>
      <c r="W329" s="30">
        <f t="shared" si="40"/>
        <v>0.31</v>
      </c>
      <c r="X329" s="30">
        <f>VLOOKUP(N329,[1]PlayerC!$A$3:$B$30,2,FALSE)</f>
        <v>69</v>
      </c>
      <c r="Y329" s="30">
        <f>VLOOKUP(O329,[1]PlayerC!$C$3:$D$133,2,FALSE)</f>
        <v>52</v>
      </c>
      <c r="Z329" s="30">
        <f>VLOOKUP(R329,[2]PCharts!$R$3:$S$2003,2,FALSE)</f>
        <v>0</v>
      </c>
      <c r="AA329" s="30">
        <f>VLOOKUP(A329,PCharts!$T$3:$U$25,2,FALSE)</f>
        <v>0.87</v>
      </c>
      <c r="AB329" s="30">
        <f>ROUND((PFormulas!$F$2*AF329)+(PFormulas!$F$3*(120-AD329)),0)</f>
        <v>46</v>
      </c>
      <c r="AC329" s="30">
        <f>ROUND((PFormulas!$F$7*AF329)+(PFormulas!$F$9*AB329)+(PFormulas!$F$8*AD329),0)</f>
        <v>39</v>
      </c>
      <c r="AD329" s="30">
        <f>VLOOKUP(V329,PCharts!$I$3:$J$651,2,FALSE)</f>
        <v>90</v>
      </c>
      <c r="AE329" s="30">
        <f>ROUND((PFormulas!$B$29*AK329)+(PFormulas!$B$30*AI329)+(PFormulas!$B$31*AL329)+(PFormulas!$B$32*AF329)+PFormulas!$B$33,0)</f>
        <v>78</v>
      </c>
      <c r="AF329" s="30">
        <f t="shared" si="41"/>
        <v>61</v>
      </c>
      <c r="AG329" s="30">
        <f>ROUND((AK329*PFormulas!$F$40)+(AL329*PFormulas!$F$41)+(AH329*PFormulas!$F$42),0)</f>
        <v>63</v>
      </c>
      <c r="AH329" s="30">
        <f>VLOOKUP(D329,PCharts!$G$3:$H$83,2,FALSE)</f>
        <v>75</v>
      </c>
      <c r="AI329" s="30">
        <f>ROUND((AK329*PFormulas!$F$18)+(AL329*PFormulas!$F$17),0)</f>
        <v>56</v>
      </c>
      <c r="AJ329" s="30">
        <f>IF(C329&gt;7,25,IF(C329=1,IF(ROUND((PFormulas!$F$35*AK329)+(PFormulas!$F$36*AF329),0)&lt;50,50,ROUND((PFormulas!$F$35*AK329)+(PFormulas!$F$36*AF329),0)),ROUND((PFormulas!$F$35*AK329)+(PFormulas!$F$36*AF329),0)))</f>
        <v>57</v>
      </c>
      <c r="AK329" s="30">
        <f>ROUND(IF(C329&gt;7,ROUND(VLOOKUP(U329,PCharts!$K$3:$L$153,2,FALSE)*AA329,0)*PFormulas!$B$8,ROUND(VLOOKUP(U329,PCharts!$K$3:$L$153,2,FALSE)*AA329,0)),0)</f>
        <v>55</v>
      </c>
      <c r="AL329" s="30">
        <f>ROUND(IF(C329&gt;7,ROUND(VLOOKUP(T329,PCharts!$M$3:$N$133,2,FALSE)*AA329,0)*PFormulas!$B$9,ROUND(VLOOKUP(T329,PCharts!$M$3:$N$133,2,FALSE)*AA329,0)),0)</f>
        <v>47</v>
      </c>
      <c r="AM329" s="30">
        <f>ROUND(IF(C329&gt;7,ROUND((PFormulas!$F$30*Z329)+(PFormulas!$F$31*AB329)+(PFormulas!$F$32*AI329),0)*PFormulas!$B$13,ROUND((PFormulas!$F$30*Z329)+(PFormulas!$F$31*AB329)+(PFormulas!$F$32*AI329),0)+PFormulas!$B$14),0)</f>
        <v>45</v>
      </c>
      <c r="AN329" s="30">
        <f>ROUND((PFormulas!$F$46*AL329),0)</f>
        <v>49</v>
      </c>
      <c r="AO329" s="30">
        <f>VLOOKUP(2016-L329,PCharts!$O$3:$P$32,2,FALSE)</f>
        <v>58</v>
      </c>
      <c r="AP329" s="30">
        <f t="shared" si="42"/>
        <v>58</v>
      </c>
      <c r="AQ329" s="30">
        <f t="shared" si="43"/>
        <v>53</v>
      </c>
    </row>
    <row r="330" spans="1:43" x14ac:dyDescent="0.25">
      <c r="A330" s="13" t="s">
        <v>55</v>
      </c>
      <c r="B330" s="13" t="s">
        <v>797</v>
      </c>
      <c r="C330" s="13">
        <v>3</v>
      </c>
      <c r="D330" s="13">
        <v>49</v>
      </c>
      <c r="E330" s="13">
        <v>12</v>
      </c>
      <c r="F330" s="13">
        <v>19</v>
      </c>
      <c r="G330" s="13">
        <f>E330+F330</f>
        <v>31</v>
      </c>
      <c r="H330" s="13">
        <v>52</v>
      </c>
      <c r="I330" s="13"/>
      <c r="J330" s="13"/>
      <c r="K330" s="13"/>
      <c r="L330" s="13">
        <v>1997</v>
      </c>
      <c r="M330" s="13">
        <v>5.5</v>
      </c>
      <c r="N330" s="13">
        <v>75</v>
      </c>
      <c r="O330" s="13">
        <v>191</v>
      </c>
      <c r="P330" s="13" t="s">
        <v>798</v>
      </c>
      <c r="Q330" s="13" t="s">
        <v>799</v>
      </c>
      <c r="R330" s="13">
        <v>0</v>
      </c>
      <c r="S330" s="13">
        <v>0</v>
      </c>
      <c r="T330" s="30">
        <f t="shared" si="37"/>
        <v>0.24</v>
      </c>
      <c r="U330" s="30">
        <f t="shared" si="38"/>
        <v>0.39</v>
      </c>
      <c r="V330" s="30">
        <f t="shared" si="39"/>
        <v>1.06</v>
      </c>
      <c r="W330" s="30">
        <f t="shared" si="40"/>
        <v>0.24</v>
      </c>
      <c r="X330" s="30">
        <f>VLOOKUP(N330,[1]PlayerC!$A$3:$B$30,2,FALSE)</f>
        <v>79</v>
      </c>
      <c r="Y330" s="30">
        <f>VLOOKUP(O330,[1]PlayerC!$C$3:$D$133,2,FALSE)</f>
        <v>64</v>
      </c>
      <c r="Z330" s="30">
        <f>VLOOKUP(R330,[2]PCharts!$R$3:$S$2003,2,FALSE)</f>
        <v>0</v>
      </c>
      <c r="AA330" s="30">
        <f>VLOOKUP(A330,PCharts!$T$3:$U$25,2,FALSE)</f>
        <v>0.9</v>
      </c>
      <c r="AB330" s="30">
        <f>ROUND((PFormulas!$F$2*AF330)+(PFormulas!$F$3*(120-AD330)),0)</f>
        <v>58</v>
      </c>
      <c r="AC330" s="30">
        <f>ROUND((PFormulas!$F$7*AF330)+(PFormulas!$F$9*AB330)+(PFormulas!$F$8*AD330),0)</f>
        <v>54</v>
      </c>
      <c r="AD330" s="30">
        <f>VLOOKUP(V330,PCharts!$I$3:$J$651,2,FALSE)</f>
        <v>71</v>
      </c>
      <c r="AE330" s="30">
        <f>ROUND((PFormulas!$B$29*AK330)+(PFormulas!$B$30*AI330)+(PFormulas!$B$31*AL330)+(PFormulas!$B$32*AF330)+PFormulas!$B$33,0)</f>
        <v>73</v>
      </c>
      <c r="AF330" s="30">
        <f t="shared" si="41"/>
        <v>72</v>
      </c>
      <c r="AG330" s="30">
        <f>ROUND((AK330*PFormulas!$F$40)+(AL330*PFormulas!$F$41)+(AH330*PFormulas!$F$42),0)</f>
        <v>68</v>
      </c>
      <c r="AH330" s="30">
        <f>VLOOKUP(D330,PCharts!$G$3:$H$83,2,FALSE)</f>
        <v>89</v>
      </c>
      <c r="AI330" s="30">
        <f>ROUND((AK330*PFormulas!$F$18)+(AL330*PFormulas!$F$17),0)</f>
        <v>51</v>
      </c>
      <c r="AJ330" s="30">
        <f>IF(C330&gt;7,25,IF(C330=1,IF(ROUND((PFormulas!$F$35*AK330)+(PFormulas!$F$36*AF330),0)&lt;50,50,ROUND((PFormulas!$F$35*AK330)+(PFormulas!$F$36*AF330),0)),ROUND((PFormulas!$F$35*AK330)+(PFormulas!$F$36*AF330),0)))</f>
        <v>54</v>
      </c>
      <c r="AK330" s="30">
        <f>ROUND(IF(C330&gt;7,ROUND(VLOOKUP(U330,PCharts!$K$3:$L$153,2,FALSE)*AA330,0)*PFormulas!$B$8,ROUND(VLOOKUP(U330,PCharts!$K$3:$L$153,2,FALSE)*AA330,0)),0)</f>
        <v>48</v>
      </c>
      <c r="AL330" s="30">
        <f>ROUND(IF(C330&gt;7,ROUND(VLOOKUP(T330,PCharts!$M$3:$N$133,2,FALSE)*AA330,0)*PFormulas!$B$9,ROUND(VLOOKUP(T330,PCharts!$M$3:$N$133,2,FALSE)*AA330,0)),0)</f>
        <v>45</v>
      </c>
      <c r="AM330" s="30">
        <f>ROUND(IF(C330&gt;7,ROUND((PFormulas!$F$30*Z330)+(PFormulas!$F$31*AB330)+(PFormulas!$F$32*AI330),0)*PFormulas!$B$13,ROUND((PFormulas!$F$30*Z330)+(PFormulas!$F$31*AB330)+(PFormulas!$F$32*AI330),0)+PFormulas!$B$14),0)</f>
        <v>51</v>
      </c>
      <c r="AN330" s="30">
        <f>ROUND((PFormulas!$F$46*AL330),0)</f>
        <v>47</v>
      </c>
      <c r="AO330" s="30">
        <f>VLOOKUP(2016-L330,PCharts!$O$3:$P$32,2,FALSE)</f>
        <v>46</v>
      </c>
      <c r="AP330" s="30">
        <f t="shared" si="42"/>
        <v>46</v>
      </c>
      <c r="AQ330" s="30">
        <f t="shared" si="43"/>
        <v>53</v>
      </c>
    </row>
    <row r="331" spans="1:43" x14ac:dyDescent="0.25">
      <c r="A331" s="13" t="s">
        <v>55</v>
      </c>
      <c r="B331" s="13" t="s">
        <v>800</v>
      </c>
      <c r="C331" s="13">
        <v>6</v>
      </c>
      <c r="D331" s="13">
        <v>58</v>
      </c>
      <c r="E331" s="13">
        <v>15</v>
      </c>
      <c r="F331" s="13">
        <v>15</v>
      </c>
      <c r="G331" s="13">
        <f>E331+F331</f>
        <v>30</v>
      </c>
      <c r="H331" s="13">
        <v>28</v>
      </c>
      <c r="I331" s="13"/>
      <c r="J331" s="13"/>
      <c r="K331" s="13"/>
      <c r="L331" s="13">
        <v>1997</v>
      </c>
      <c r="M331" s="13">
        <v>5.5</v>
      </c>
      <c r="N331" s="13">
        <v>77</v>
      </c>
      <c r="O331" s="13">
        <v>196</v>
      </c>
      <c r="P331" s="13" t="s">
        <v>801</v>
      </c>
      <c r="Q331" s="13" t="s">
        <v>802</v>
      </c>
      <c r="R331" s="13">
        <v>0</v>
      </c>
      <c r="S331" s="13">
        <v>0</v>
      </c>
      <c r="T331" s="30">
        <f t="shared" si="37"/>
        <v>0.26</v>
      </c>
      <c r="U331" s="30">
        <f t="shared" si="38"/>
        <v>0.26</v>
      </c>
      <c r="V331" s="30">
        <f t="shared" si="39"/>
        <v>0.48</v>
      </c>
      <c r="W331" s="30">
        <f t="shared" si="40"/>
        <v>0.26</v>
      </c>
      <c r="X331" s="30">
        <f>VLOOKUP(N331,[1]PlayerC!$A$3:$B$30,2,FALSE)</f>
        <v>83</v>
      </c>
      <c r="Y331" s="30">
        <f>VLOOKUP(O331,[1]PlayerC!$C$3:$D$133,2,FALSE)</f>
        <v>67</v>
      </c>
      <c r="Z331" s="30">
        <f>VLOOKUP(R331,[2]PCharts!$R$3:$S$2003,2,FALSE)</f>
        <v>0</v>
      </c>
      <c r="AA331" s="30">
        <f>VLOOKUP(A331,PCharts!$T$3:$U$25,2,FALSE)</f>
        <v>0.9</v>
      </c>
      <c r="AB331" s="30">
        <f>ROUND((PFormulas!$F$2*AF331)+(PFormulas!$F$3*(120-AD331)),0)</f>
        <v>56</v>
      </c>
      <c r="AC331" s="30">
        <f>ROUND((PFormulas!$F$7*AF331)+(PFormulas!$F$9*AB331)+(PFormulas!$F$8*AD331),0)</f>
        <v>52</v>
      </c>
      <c r="AD331" s="30">
        <f>VLOOKUP(V331,PCharts!$I$3:$J$651,2,FALSE)</f>
        <v>85</v>
      </c>
      <c r="AE331" s="30">
        <f>ROUND((PFormulas!$B$29*AK331)+(PFormulas!$B$30*AI331)+(PFormulas!$B$31*AL331)+(PFormulas!$B$32*AF331)+PFormulas!$B$33,0)</f>
        <v>73</v>
      </c>
      <c r="AF331" s="30">
        <f t="shared" si="41"/>
        <v>75</v>
      </c>
      <c r="AG331" s="30">
        <f>ROUND((AK331*PFormulas!$F$40)+(AL331*PFormulas!$F$41)+(AH331*PFormulas!$F$42),0)</f>
        <v>72</v>
      </c>
      <c r="AH331" s="30">
        <f>VLOOKUP(D331,PCharts!$G$3:$H$83,2,FALSE)</f>
        <v>95</v>
      </c>
      <c r="AI331" s="30">
        <f>ROUND((AK331*PFormulas!$F$18)+(AL331*PFormulas!$F$17),0)</f>
        <v>53</v>
      </c>
      <c r="AJ331" s="30">
        <f>IF(C331&gt;7,25,IF(C331=1,IF(ROUND((PFormulas!$F$35*AK331)+(PFormulas!$F$36*AF331),0)&lt;50,50,ROUND((PFormulas!$F$35*AK331)+(PFormulas!$F$36*AF331),0)),ROUND((PFormulas!$F$35*AK331)+(PFormulas!$F$36*AF331),0)))</f>
        <v>56</v>
      </c>
      <c r="AK331" s="30">
        <f>ROUND(IF(C331&gt;7,ROUND(VLOOKUP(U331,PCharts!$K$3:$L$153,2,FALSE)*AA331,0)*PFormulas!$B$8,ROUND(VLOOKUP(U331,PCharts!$K$3:$L$153,2,FALSE)*AA331,0)),0)</f>
        <v>50</v>
      </c>
      <c r="AL331" s="30">
        <f>ROUND(IF(C331&gt;7,ROUND(VLOOKUP(T331,PCharts!$M$3:$N$133,2,FALSE)*AA331,0)*PFormulas!$B$9,ROUND(VLOOKUP(T331,PCharts!$M$3:$N$133,2,FALSE)*AA331,0)),0)</f>
        <v>46</v>
      </c>
      <c r="AM331" s="30">
        <f>ROUND(IF(C331&gt;7,ROUND((PFormulas!$F$30*Z331)+(PFormulas!$F$31*AB331)+(PFormulas!$F$32*AI331),0)*PFormulas!$B$13,ROUND((PFormulas!$F$30*Z331)+(PFormulas!$F$31*AB331)+(PFormulas!$F$32*AI331),0)+PFormulas!$B$14),0)</f>
        <v>51</v>
      </c>
      <c r="AN331" s="30">
        <f>ROUND((PFormulas!$F$46*AL331),0)</f>
        <v>48</v>
      </c>
      <c r="AO331" s="30">
        <f>VLOOKUP(2016-L331,PCharts!$O$3:$P$32,2,FALSE)</f>
        <v>46</v>
      </c>
      <c r="AP331" s="30">
        <f t="shared" si="42"/>
        <v>46</v>
      </c>
      <c r="AQ331" s="30">
        <f t="shared" si="43"/>
        <v>54</v>
      </c>
    </row>
    <row r="332" spans="1:43" x14ac:dyDescent="0.25">
      <c r="A332" s="13" t="s">
        <v>51</v>
      </c>
      <c r="B332" s="13" t="s">
        <v>803</v>
      </c>
      <c r="C332" s="13">
        <v>4</v>
      </c>
      <c r="D332" s="13">
        <v>63</v>
      </c>
      <c r="E332" s="13">
        <v>16</v>
      </c>
      <c r="F332" s="13">
        <v>26</v>
      </c>
      <c r="G332" s="13">
        <f>E332+F332</f>
        <v>42</v>
      </c>
      <c r="H332" s="13">
        <v>107</v>
      </c>
      <c r="I332" s="13"/>
      <c r="J332" s="13"/>
      <c r="K332" s="13"/>
      <c r="L332" s="13">
        <v>1996</v>
      </c>
      <c r="M332" s="13">
        <v>5.5</v>
      </c>
      <c r="N332" s="13">
        <v>71</v>
      </c>
      <c r="O332" s="13">
        <v>185</v>
      </c>
      <c r="P332" s="13" t="s">
        <v>804</v>
      </c>
      <c r="Q332" s="13" t="s">
        <v>805</v>
      </c>
      <c r="R332" s="13">
        <v>0</v>
      </c>
      <c r="S332" s="13">
        <v>0</v>
      </c>
      <c r="T332" s="30">
        <f t="shared" si="37"/>
        <v>0.25</v>
      </c>
      <c r="U332" s="30">
        <f t="shared" si="38"/>
        <v>0.41</v>
      </c>
      <c r="V332" s="30">
        <f t="shared" si="39"/>
        <v>1.7</v>
      </c>
      <c r="W332" s="30">
        <f t="shared" si="40"/>
        <v>0.25</v>
      </c>
      <c r="X332" s="30">
        <f>VLOOKUP(N332,[1]PlayerC!$A$3:$B$30,2,FALSE)</f>
        <v>71</v>
      </c>
      <c r="Y332" s="30">
        <f>VLOOKUP(O332,[1]PlayerC!$C$3:$D$133,2,FALSE)</f>
        <v>61</v>
      </c>
      <c r="Z332" s="30">
        <f>VLOOKUP(R332,[2]PCharts!$R$3:$S$2003,2,FALSE)</f>
        <v>0</v>
      </c>
      <c r="AA332" s="30">
        <f>VLOOKUP(A332,PCharts!$T$3:$U$25,2,FALSE)</f>
        <v>0.9</v>
      </c>
      <c r="AB332" s="30">
        <f>ROUND((PFormulas!$F$2*AF332)+(PFormulas!$F$3*(120-AD332)),0)</f>
        <v>59</v>
      </c>
      <c r="AC332" s="30">
        <f>ROUND((PFormulas!$F$7*AF332)+(PFormulas!$F$9*AB332)+(PFormulas!$F$8*AD332),0)</f>
        <v>53</v>
      </c>
      <c r="AD332" s="30">
        <f>VLOOKUP(V332,PCharts!$I$3:$J$651,2,FALSE)</f>
        <v>55</v>
      </c>
      <c r="AE332" s="30">
        <f>ROUND((PFormulas!$B$29*AK332)+(PFormulas!$B$30*AI332)+(PFormulas!$B$31*AL332)+(PFormulas!$B$32*AF332)+PFormulas!$B$33,0)</f>
        <v>75</v>
      </c>
      <c r="AF332" s="30">
        <f t="shared" si="41"/>
        <v>66</v>
      </c>
      <c r="AG332" s="30">
        <f>ROUND((AK332*PFormulas!$F$40)+(AL332*PFormulas!$F$41)+(AH332*PFormulas!$F$42),0)</f>
        <v>71</v>
      </c>
      <c r="AH332" s="30">
        <f>VLOOKUP(D332,PCharts!$G$3:$H$83,2,FALSE)</f>
        <v>95</v>
      </c>
      <c r="AI332" s="30">
        <f>ROUND((AK332*PFormulas!$F$18)+(AL332*PFormulas!$F$17),0)</f>
        <v>52</v>
      </c>
      <c r="AJ332" s="30">
        <f>IF(C332&gt;7,25,IF(C332=1,IF(ROUND((PFormulas!$F$35*AK332)+(PFormulas!$F$36*AF332),0)&lt;50,50,ROUND((PFormulas!$F$35*AK332)+(PFormulas!$F$36*AF332),0)),ROUND((PFormulas!$F$35*AK332)+(PFormulas!$F$36*AF332),0)))</f>
        <v>54</v>
      </c>
      <c r="AK332" s="30">
        <f>ROUND(IF(C332&gt;7,ROUND(VLOOKUP(U332,PCharts!$K$3:$L$153,2,FALSE)*AA332,0)*PFormulas!$B$8,ROUND(VLOOKUP(U332,PCharts!$K$3:$L$153,2,FALSE)*AA332,0)),0)</f>
        <v>50</v>
      </c>
      <c r="AL332" s="30">
        <f>ROUND(IF(C332&gt;7,ROUND(VLOOKUP(T332,PCharts!$M$3:$N$133,2,FALSE)*AA332,0)*PFormulas!$B$9,ROUND(VLOOKUP(T332,PCharts!$M$3:$N$133,2,FALSE)*AA332,0)),0)</f>
        <v>45</v>
      </c>
      <c r="AM332" s="30">
        <f>ROUND(IF(C332&gt;7,ROUND((PFormulas!$F$30*Z332)+(PFormulas!$F$31*AB332)+(PFormulas!$F$32*AI332),0)*PFormulas!$B$13,ROUND((PFormulas!$F$30*Z332)+(PFormulas!$F$31*AB332)+(PFormulas!$F$32*AI332),0)+PFormulas!$B$14),0)</f>
        <v>52</v>
      </c>
      <c r="AN332" s="30">
        <f>ROUND((PFormulas!$F$46*AL332),0)</f>
        <v>47</v>
      </c>
      <c r="AO332" s="30">
        <f>VLOOKUP(2016-L332,PCharts!$O$3:$P$32,2,FALSE)</f>
        <v>50</v>
      </c>
      <c r="AP332" s="30">
        <f t="shared" si="42"/>
        <v>50</v>
      </c>
      <c r="AQ332" s="30">
        <f t="shared" si="43"/>
        <v>53</v>
      </c>
    </row>
    <row r="333" spans="1:43" x14ac:dyDescent="0.25">
      <c r="A333" s="13" t="s">
        <v>55</v>
      </c>
      <c r="B333" s="13" t="s">
        <v>806</v>
      </c>
      <c r="C333" s="13">
        <v>3</v>
      </c>
      <c r="D333" s="13">
        <v>70</v>
      </c>
      <c r="E333" s="13">
        <v>18</v>
      </c>
      <c r="F333" s="13">
        <v>25</v>
      </c>
      <c r="G333" s="13">
        <f>E333+F333</f>
        <v>43</v>
      </c>
      <c r="H333" s="13">
        <v>36</v>
      </c>
      <c r="I333" s="13"/>
      <c r="J333" s="13"/>
      <c r="K333" s="13"/>
      <c r="L333" s="13">
        <v>1997</v>
      </c>
      <c r="M333" s="13">
        <v>5.5</v>
      </c>
      <c r="N333" s="13">
        <v>75</v>
      </c>
      <c r="O333" s="13">
        <v>192</v>
      </c>
      <c r="P333" s="13" t="s">
        <v>807</v>
      </c>
      <c r="Q333" s="13" t="s">
        <v>808</v>
      </c>
      <c r="R333" s="13">
        <v>0</v>
      </c>
      <c r="S333" s="13">
        <v>0</v>
      </c>
      <c r="T333" s="30">
        <f t="shared" si="37"/>
        <v>0.26</v>
      </c>
      <c r="U333" s="30">
        <f t="shared" si="38"/>
        <v>0.36</v>
      </c>
      <c r="V333" s="30">
        <f t="shared" si="39"/>
        <v>0.51</v>
      </c>
      <c r="W333" s="30">
        <f t="shared" si="40"/>
        <v>0.26</v>
      </c>
      <c r="X333" s="30">
        <f>VLOOKUP(N333,[1]PlayerC!$A$3:$B$30,2,FALSE)</f>
        <v>79</v>
      </c>
      <c r="Y333" s="30">
        <f>VLOOKUP(O333,[1]PlayerC!$C$3:$D$133,2,FALSE)</f>
        <v>64</v>
      </c>
      <c r="Z333" s="30">
        <f>VLOOKUP(R333,[2]PCharts!$R$3:$S$2003,2,FALSE)</f>
        <v>0</v>
      </c>
      <c r="AA333" s="30">
        <f>VLOOKUP(A333,PCharts!$T$3:$U$25,2,FALSE)</f>
        <v>0.9</v>
      </c>
      <c r="AB333" s="30">
        <f>ROUND((PFormulas!$F$2*AF333)+(PFormulas!$F$3*(120-AD333)),0)</f>
        <v>54</v>
      </c>
      <c r="AC333" s="30">
        <f>ROUND((PFormulas!$F$7*AF333)+(PFormulas!$F$9*AB333)+(PFormulas!$F$8*AD333),0)</f>
        <v>50</v>
      </c>
      <c r="AD333" s="30">
        <f>VLOOKUP(V333,PCharts!$I$3:$J$651,2,FALSE)</f>
        <v>85</v>
      </c>
      <c r="AE333" s="30">
        <f>ROUND((PFormulas!$B$29*AK333)+(PFormulas!$B$30*AI333)+(PFormulas!$B$31*AL333)+(PFormulas!$B$32*AF333)+PFormulas!$B$33,0)</f>
        <v>74</v>
      </c>
      <c r="AF333" s="30">
        <f t="shared" si="41"/>
        <v>72</v>
      </c>
      <c r="AG333" s="30">
        <f>ROUND((AK333*PFormulas!$F$40)+(AL333*PFormulas!$F$41)+(AH333*PFormulas!$F$42),0)</f>
        <v>71</v>
      </c>
      <c r="AH333" s="30">
        <f>VLOOKUP(D333,PCharts!$G$3:$H$83,2,FALSE)</f>
        <v>95</v>
      </c>
      <c r="AI333" s="30">
        <f>ROUND((AK333*PFormulas!$F$18)+(AL333*PFormulas!$F$17),0)</f>
        <v>52</v>
      </c>
      <c r="AJ333" s="30">
        <f>IF(C333&gt;7,25,IF(C333=1,IF(ROUND((PFormulas!$F$35*AK333)+(PFormulas!$F$36*AF333),0)&lt;50,50,ROUND((PFormulas!$F$35*AK333)+(PFormulas!$F$36*AF333),0)),ROUND((PFormulas!$F$35*AK333)+(PFormulas!$F$36*AF333),0)))</f>
        <v>54</v>
      </c>
      <c r="AK333" s="30">
        <f>ROUND(IF(C333&gt;7,ROUND(VLOOKUP(U333,PCharts!$K$3:$L$153,2,FALSE)*AA333,0)*PFormulas!$B$8,ROUND(VLOOKUP(U333,PCharts!$K$3:$L$153,2,FALSE)*AA333,0)),0)</f>
        <v>48</v>
      </c>
      <c r="AL333" s="30">
        <f>ROUND(IF(C333&gt;7,ROUND(VLOOKUP(T333,PCharts!$M$3:$N$133,2,FALSE)*AA333,0)*PFormulas!$B$9,ROUND(VLOOKUP(T333,PCharts!$M$3:$N$133,2,FALSE)*AA333,0)),0)</f>
        <v>46</v>
      </c>
      <c r="AM333" s="30">
        <f>ROUND(IF(C333&gt;7,ROUND((PFormulas!$F$30*Z333)+(PFormulas!$F$31*AB333)+(PFormulas!$F$32*AI333),0)*PFormulas!$B$13,ROUND((PFormulas!$F$30*Z333)+(PFormulas!$F$31*AB333)+(PFormulas!$F$32*AI333),0)+PFormulas!$B$14),0)</f>
        <v>49</v>
      </c>
      <c r="AN333" s="30">
        <f>ROUND((PFormulas!$F$46*AL333),0)</f>
        <v>48</v>
      </c>
      <c r="AO333" s="30">
        <f>VLOOKUP(2016-L333,PCharts!$O$3:$P$32,2,FALSE)</f>
        <v>46</v>
      </c>
      <c r="AP333" s="30">
        <f t="shared" si="42"/>
        <v>46</v>
      </c>
      <c r="AQ333" s="30">
        <f t="shared" si="43"/>
        <v>52</v>
      </c>
    </row>
    <row r="334" spans="1:43" x14ac:dyDescent="0.25">
      <c r="A334" s="13" t="s">
        <v>74</v>
      </c>
      <c r="B334" s="13" t="s">
        <v>809</v>
      </c>
      <c r="C334" s="13">
        <v>7</v>
      </c>
      <c r="D334" s="13">
        <v>6</v>
      </c>
      <c r="E334" s="13">
        <v>1</v>
      </c>
      <c r="F334" s="13">
        <v>0</v>
      </c>
      <c r="G334" s="13">
        <v>1</v>
      </c>
      <c r="H334" s="13">
        <v>0</v>
      </c>
      <c r="I334" s="13"/>
      <c r="J334" s="13">
        <v>4</v>
      </c>
      <c r="K334" s="13">
        <v>3</v>
      </c>
      <c r="L334" s="13">
        <v>1993</v>
      </c>
      <c r="M334" s="13"/>
      <c r="N334" s="13">
        <v>70</v>
      </c>
      <c r="O334" s="13">
        <v>165</v>
      </c>
      <c r="P334" s="13" t="s">
        <v>76</v>
      </c>
      <c r="Q334" s="13" t="s">
        <v>80</v>
      </c>
      <c r="R334" s="13">
        <v>0</v>
      </c>
      <c r="S334" s="13">
        <v>0</v>
      </c>
      <c r="T334" s="30">
        <f t="shared" si="37"/>
        <v>0.17</v>
      </c>
      <c r="U334" s="30">
        <f t="shared" si="38"/>
        <v>0</v>
      </c>
      <c r="V334" s="30">
        <f t="shared" si="39"/>
        <v>0</v>
      </c>
      <c r="W334" s="30">
        <f t="shared" si="40"/>
        <v>0.17</v>
      </c>
      <c r="X334" s="30">
        <f>VLOOKUP(N334,[1]PlayerC!$A$3:$B$30,2,FALSE)</f>
        <v>69</v>
      </c>
      <c r="Y334" s="30">
        <f>VLOOKUP(O334,[1]PlayerC!$C$3:$D$133,2,FALSE)</f>
        <v>49</v>
      </c>
      <c r="Z334" s="30">
        <f>VLOOKUP(R334,[2]PCharts!$R$3:$S$2003,2,FALSE)</f>
        <v>0</v>
      </c>
      <c r="AA334" s="30">
        <f>VLOOKUP(A334,PCharts!$T$3:$U$25,2,FALSE)</f>
        <v>0.95</v>
      </c>
      <c r="AB334" s="30">
        <f>ROUND((PFormulas!$F$2*AF334)+(PFormulas!$F$3*(120-AD334)),0)</f>
        <v>42</v>
      </c>
      <c r="AC334" s="30">
        <f>ROUND((PFormulas!$F$7*AF334)+(PFormulas!$F$9*AB334)+(PFormulas!$F$8*AD334),0)</f>
        <v>34</v>
      </c>
      <c r="AD334" s="30">
        <f>VLOOKUP(V334,PCharts!$I$3:$J$651,2,FALSE)</f>
        <v>99</v>
      </c>
      <c r="AE334" s="30">
        <f>ROUND((PFormulas!$B$29*AK334)+(PFormulas!$B$30*AI334)+(PFormulas!$B$31*AL334)+(PFormulas!$B$32*AF334)+PFormulas!$B$33,0)</f>
        <v>74</v>
      </c>
      <c r="AF334" s="30">
        <f t="shared" si="41"/>
        <v>59</v>
      </c>
      <c r="AG334" s="30">
        <f>ROUND((AK334*PFormulas!$F$40)+(AL334*PFormulas!$F$41)+(AH334*PFormulas!$F$42),0)</f>
        <v>41</v>
      </c>
      <c r="AH334" s="30">
        <f>VLOOKUP(D334,PCharts!$G$3:$H$83,2,FALSE)</f>
        <v>42</v>
      </c>
      <c r="AI334" s="30">
        <f>ROUND((AK334*PFormulas!$F$18)+(AL334*PFormulas!$F$17),0)</f>
        <v>43</v>
      </c>
      <c r="AJ334" s="30">
        <f>IF(C334&gt;7,25,IF(C334=1,IF(ROUND((PFormulas!$F$35*AK334)+(PFormulas!$F$36*AF334),0)&lt;50,50,ROUND((PFormulas!$F$35*AK334)+(PFormulas!$F$36*AF334),0)),ROUND((PFormulas!$F$35*AK334)+(PFormulas!$F$36*AF334),0)))</f>
        <v>40</v>
      </c>
      <c r="AK334" s="30">
        <f>ROUND(IF(C334&gt;7,ROUND(VLOOKUP(U334,PCharts!$K$3:$L$153,2,FALSE)*AA334,0)*PFormulas!$B$8,ROUND(VLOOKUP(U334,PCharts!$K$3:$L$153,2,FALSE)*AA334,0)),0)</f>
        <v>33</v>
      </c>
      <c r="AL334" s="30">
        <f>ROUND(IF(C334&gt;7,ROUND(VLOOKUP(T334,PCharts!$M$3:$N$133,2,FALSE)*AA334,0)*PFormulas!$B$9,ROUND(VLOOKUP(T334,PCharts!$M$3:$N$133,2,FALSE)*AA334,0)),0)</f>
        <v>45</v>
      </c>
      <c r="AM334" s="30">
        <f>ROUND(IF(C334&gt;7,ROUND((PFormulas!$F$30*Z334)+(PFormulas!$F$31*AB334)+(PFormulas!$F$32*AI334),0)*PFormulas!$B$13,ROUND((PFormulas!$F$30*Z334)+(PFormulas!$F$31*AB334)+(PFormulas!$F$32*AI334),0)+PFormulas!$B$14),0)</f>
        <v>39</v>
      </c>
      <c r="AN334" s="30">
        <f>ROUND((PFormulas!$F$46*AL334),0)</f>
        <v>47</v>
      </c>
      <c r="AO334" s="30">
        <f>VLOOKUP(2016-L334,PCharts!$O$3:$P$32,2,FALSE)</f>
        <v>60</v>
      </c>
      <c r="AP334" s="30">
        <f t="shared" si="42"/>
        <v>60</v>
      </c>
      <c r="AQ334" s="30">
        <f t="shared" si="43"/>
        <v>44</v>
      </c>
    </row>
    <row r="335" spans="1:43" x14ac:dyDescent="0.25">
      <c r="A335" s="13" t="s">
        <v>47</v>
      </c>
      <c r="B335" s="13" t="s">
        <v>810</v>
      </c>
      <c r="C335" s="13">
        <v>5</v>
      </c>
      <c r="D335" s="13">
        <v>15</v>
      </c>
      <c r="E335" s="13">
        <v>1</v>
      </c>
      <c r="F335" s="13">
        <v>0</v>
      </c>
      <c r="G335" s="13">
        <v>1</v>
      </c>
      <c r="H335" s="13">
        <v>4</v>
      </c>
      <c r="I335" s="13">
        <v>-1</v>
      </c>
      <c r="J335" s="13">
        <v>23</v>
      </c>
      <c r="K335" s="13">
        <v>2</v>
      </c>
      <c r="L335" s="13">
        <v>1994</v>
      </c>
      <c r="M335" s="13"/>
      <c r="N335" s="13">
        <v>69</v>
      </c>
      <c r="O335" s="13">
        <v>176</v>
      </c>
      <c r="P335" s="13" t="s">
        <v>49</v>
      </c>
      <c r="Q335" s="13" t="s">
        <v>811</v>
      </c>
      <c r="R335" s="13">
        <v>0</v>
      </c>
      <c r="S335" s="13">
        <v>0</v>
      </c>
      <c r="T335" s="30">
        <f t="shared" si="37"/>
        <v>7.0000000000000007E-2</v>
      </c>
      <c r="U335" s="30">
        <f t="shared" si="38"/>
        <v>0</v>
      </c>
      <c r="V335" s="30">
        <f t="shared" si="39"/>
        <v>0.27</v>
      </c>
      <c r="W335" s="30">
        <f t="shared" si="40"/>
        <v>7.0000000000000007E-2</v>
      </c>
      <c r="X335" s="30">
        <f>VLOOKUP(N335,[1]PlayerC!$A$3:$B$30,2,FALSE)</f>
        <v>67</v>
      </c>
      <c r="Y335" s="30">
        <f>VLOOKUP(O335,[1]PlayerC!$C$3:$D$133,2,FALSE)</f>
        <v>55</v>
      </c>
      <c r="Z335" s="30">
        <f>VLOOKUP(R335,[2]PCharts!$R$3:$S$2003,2,FALSE)</f>
        <v>0</v>
      </c>
      <c r="AA335" s="30">
        <f>VLOOKUP(A335,PCharts!$T$3:$U$25,2,FALSE)</f>
        <v>1.07</v>
      </c>
      <c r="AB335" s="30">
        <f>ROUND((PFormulas!$F$2*AF335)+(PFormulas!$F$3*(120-AD335)),0)</f>
        <v>45</v>
      </c>
      <c r="AC335" s="30">
        <f>ROUND((PFormulas!$F$7*AF335)+(PFormulas!$F$9*AB335)+(PFormulas!$F$8*AD335),0)</f>
        <v>38</v>
      </c>
      <c r="AD335" s="30">
        <f>VLOOKUP(V335,PCharts!$I$3:$J$651,2,FALSE)</f>
        <v>91</v>
      </c>
      <c r="AE335" s="30">
        <f>ROUND((PFormulas!$B$29*AK335)+(PFormulas!$B$30*AI335)+(PFormulas!$B$31*AL335)+(PFormulas!$B$32*AF335)+PFormulas!$B$33,0)</f>
        <v>75</v>
      </c>
      <c r="AF335" s="30">
        <f t="shared" si="41"/>
        <v>61</v>
      </c>
      <c r="AG335" s="30">
        <f>ROUND((AK335*PFormulas!$F$40)+(AL335*PFormulas!$F$41)+(AH335*PFormulas!$F$42),0)</f>
        <v>48</v>
      </c>
      <c r="AH335" s="30">
        <f>VLOOKUP(D335,PCharts!$G$3:$H$83,2,FALSE)</f>
        <v>55</v>
      </c>
      <c r="AI335" s="30">
        <f>ROUND((AK335*PFormulas!$F$18)+(AL335*PFormulas!$F$17),0)</f>
        <v>46</v>
      </c>
      <c r="AJ335" s="30">
        <f>IF(C335&gt;7,25,IF(C335=1,IF(ROUND((PFormulas!$F$35*AK335)+(PFormulas!$F$36*AF335),0)&lt;50,50,ROUND((PFormulas!$F$35*AK335)+(PFormulas!$F$36*AF335),0)),ROUND((PFormulas!$F$35*AK335)+(PFormulas!$F$36*AF335),0)))</f>
        <v>43</v>
      </c>
      <c r="AK335" s="30">
        <f>ROUND(IF(C335&gt;7,ROUND(VLOOKUP(U335,PCharts!$K$3:$L$153,2,FALSE)*AA335,0)*PFormulas!$B$8,ROUND(VLOOKUP(U335,PCharts!$K$3:$L$153,2,FALSE)*AA335,0)),0)</f>
        <v>37</v>
      </c>
      <c r="AL335" s="30">
        <f>ROUND(IF(C335&gt;7,ROUND(VLOOKUP(T335,PCharts!$M$3:$N$133,2,FALSE)*AA335,0)*PFormulas!$B$9,ROUND(VLOOKUP(T335,PCharts!$M$3:$N$133,2,FALSE)*AA335,0)),0)</f>
        <v>46</v>
      </c>
      <c r="AM335" s="30">
        <f>ROUND(IF(C335&gt;7,ROUND((PFormulas!$F$30*Z335)+(PFormulas!$F$31*AB335)+(PFormulas!$F$32*AI335),0)*PFormulas!$B$13,ROUND((PFormulas!$F$30*Z335)+(PFormulas!$F$31*AB335)+(PFormulas!$F$32*AI335),0)+PFormulas!$B$14),0)</f>
        <v>42</v>
      </c>
      <c r="AN335" s="30">
        <f>ROUND((PFormulas!$F$46*AL335),0)</f>
        <v>48</v>
      </c>
      <c r="AO335" s="30">
        <f>VLOOKUP(2016-L335,PCharts!$O$3:$P$32,2,FALSE)</f>
        <v>58</v>
      </c>
      <c r="AP335" s="30">
        <f t="shared" si="42"/>
        <v>58</v>
      </c>
      <c r="AQ335" s="30">
        <f t="shared" si="43"/>
        <v>46</v>
      </c>
    </row>
    <row r="336" spans="1:43" x14ac:dyDescent="0.25">
      <c r="A336" s="13" t="s">
        <v>43</v>
      </c>
      <c r="B336" s="13" t="s">
        <v>812</v>
      </c>
      <c r="C336" s="13">
        <v>6</v>
      </c>
      <c r="D336" s="13">
        <v>15</v>
      </c>
      <c r="E336" s="13">
        <v>1</v>
      </c>
      <c r="F336" s="13">
        <v>2</v>
      </c>
      <c r="G336" s="13">
        <v>3</v>
      </c>
      <c r="H336" s="13">
        <v>0</v>
      </c>
      <c r="I336" s="13">
        <v>5</v>
      </c>
      <c r="J336" s="13">
        <v>2</v>
      </c>
      <c r="K336" s="13">
        <v>4</v>
      </c>
      <c r="L336" s="13">
        <v>1996</v>
      </c>
      <c r="M336" s="13"/>
      <c r="N336" s="13">
        <v>71</v>
      </c>
      <c r="O336" s="13">
        <v>194</v>
      </c>
      <c r="P336" s="13" t="s">
        <v>45</v>
      </c>
      <c r="Q336" s="13" t="s">
        <v>813</v>
      </c>
      <c r="R336" s="13">
        <v>0</v>
      </c>
      <c r="S336" s="13">
        <v>0</v>
      </c>
      <c r="T336" s="30">
        <f t="shared" si="37"/>
        <v>7.0000000000000007E-2</v>
      </c>
      <c r="U336" s="30">
        <f t="shared" si="38"/>
        <v>0.13</v>
      </c>
      <c r="V336" s="30">
        <f t="shared" si="39"/>
        <v>0</v>
      </c>
      <c r="W336" s="30">
        <f t="shared" si="40"/>
        <v>7.0000000000000007E-2</v>
      </c>
      <c r="X336" s="30">
        <f>VLOOKUP(N336,[1]PlayerC!$A$3:$B$30,2,FALSE)</f>
        <v>71</v>
      </c>
      <c r="Y336" s="30">
        <f>VLOOKUP(O336,[1]PlayerC!$C$3:$D$133,2,FALSE)</f>
        <v>64</v>
      </c>
      <c r="Z336" s="30">
        <f>VLOOKUP(R336,[2]PCharts!$R$3:$S$2003,2,FALSE)</f>
        <v>0</v>
      </c>
      <c r="AA336" s="30">
        <f>VLOOKUP(A336,PCharts!$T$3:$U$25,2,FALSE)</f>
        <v>1.05</v>
      </c>
      <c r="AB336" s="30">
        <f>ROUND((PFormulas!$F$2*AF336)+(PFormulas!$F$3*(120-AD336)),0)</f>
        <v>47</v>
      </c>
      <c r="AC336" s="30">
        <f>ROUND((PFormulas!$F$7*AF336)+(PFormulas!$F$9*AB336)+(PFormulas!$F$8*AD336),0)</f>
        <v>42</v>
      </c>
      <c r="AD336" s="30">
        <f>VLOOKUP(V336,PCharts!$I$3:$J$651,2,FALSE)</f>
        <v>99</v>
      </c>
      <c r="AE336" s="30">
        <f>ROUND((PFormulas!$B$29*AK336)+(PFormulas!$B$30*AI336)+(PFormulas!$B$31*AL336)+(PFormulas!$B$32*AF336)+PFormulas!$B$33,0)</f>
        <v>75</v>
      </c>
      <c r="AF336" s="30">
        <f t="shared" si="41"/>
        <v>68</v>
      </c>
      <c r="AG336" s="30">
        <f>ROUND((AK336*PFormulas!$F$40)+(AL336*PFormulas!$F$41)+(AH336*PFormulas!$F$42),0)</f>
        <v>52</v>
      </c>
      <c r="AH336" s="30">
        <f>VLOOKUP(D336,PCharts!$G$3:$H$83,2,FALSE)</f>
        <v>55</v>
      </c>
      <c r="AI336" s="30">
        <f>ROUND((AK336*PFormulas!$F$18)+(AL336*PFormulas!$F$17),0)</f>
        <v>54</v>
      </c>
      <c r="AJ336" s="30">
        <f>IF(C336&gt;7,25,IF(C336=1,IF(ROUND((PFormulas!$F$35*AK336)+(PFormulas!$F$36*AF336),0)&lt;50,50,ROUND((PFormulas!$F$35*AK336)+(PFormulas!$F$36*AF336),0)),ROUND((PFormulas!$F$35*AK336)+(PFormulas!$F$36*AF336),0)))</f>
        <v>57</v>
      </c>
      <c r="AK336" s="30">
        <f>ROUND(IF(C336&gt;7,ROUND(VLOOKUP(U336,PCharts!$K$3:$L$153,2,FALSE)*AA336,0)*PFormulas!$B$8,ROUND(VLOOKUP(U336,PCharts!$K$3:$L$153,2,FALSE)*AA336,0)),0)</f>
        <v>53</v>
      </c>
      <c r="AL336" s="30">
        <f>ROUND(IF(C336&gt;7,ROUND(VLOOKUP(T336,PCharts!$M$3:$N$133,2,FALSE)*AA336,0)*PFormulas!$B$9,ROUND(VLOOKUP(T336,PCharts!$M$3:$N$133,2,FALSE)*AA336,0)),0)</f>
        <v>45</v>
      </c>
      <c r="AM336" s="30">
        <f>ROUND(IF(C336&gt;7,ROUND((PFormulas!$F$30*Z336)+(PFormulas!$F$31*AB336)+(PFormulas!$F$32*AI336),0)*PFormulas!$B$13,ROUND((PFormulas!$F$30*Z336)+(PFormulas!$F$31*AB336)+(PFormulas!$F$32*AI336),0)+PFormulas!$B$14),0)</f>
        <v>45</v>
      </c>
      <c r="AN336" s="30">
        <f>ROUND((PFormulas!$F$46*AL336),0)</f>
        <v>47</v>
      </c>
      <c r="AO336" s="30">
        <f>VLOOKUP(2016-L336,PCharts!$O$3:$P$32,2,FALSE)</f>
        <v>50</v>
      </c>
      <c r="AP336" s="30">
        <f t="shared" si="42"/>
        <v>50</v>
      </c>
      <c r="AQ336" s="30">
        <f t="shared" si="43"/>
        <v>52</v>
      </c>
    </row>
    <row r="337" spans="1:43" x14ac:dyDescent="0.25">
      <c r="A337" s="13" t="s">
        <v>78</v>
      </c>
      <c r="B337" s="13" t="s">
        <v>814</v>
      </c>
      <c r="C337" s="13">
        <v>4</v>
      </c>
      <c r="D337" s="13">
        <v>41</v>
      </c>
      <c r="E337" s="13">
        <v>9</v>
      </c>
      <c r="F337" s="13">
        <v>2</v>
      </c>
      <c r="G337" s="13">
        <v>11</v>
      </c>
      <c r="H337" s="13">
        <v>6</v>
      </c>
      <c r="I337" s="13">
        <v>1</v>
      </c>
      <c r="J337" s="13">
        <v>30</v>
      </c>
      <c r="K337" s="13">
        <v>3</v>
      </c>
      <c r="L337" s="13">
        <v>1993</v>
      </c>
      <c r="M337" s="13"/>
      <c r="N337" s="13">
        <v>73</v>
      </c>
      <c r="O337" s="13">
        <v>192</v>
      </c>
      <c r="P337" s="13" t="s">
        <v>162</v>
      </c>
      <c r="Q337" s="13" t="s">
        <v>80</v>
      </c>
      <c r="R337" s="13">
        <v>0</v>
      </c>
      <c r="S337" s="13">
        <v>0</v>
      </c>
      <c r="T337" s="30">
        <f t="shared" si="37"/>
        <v>0.22</v>
      </c>
      <c r="U337" s="30">
        <f t="shared" si="38"/>
        <v>0.05</v>
      </c>
      <c r="V337" s="30">
        <f t="shared" si="39"/>
        <v>0.15</v>
      </c>
      <c r="W337" s="30">
        <f t="shared" si="40"/>
        <v>0.22</v>
      </c>
      <c r="X337" s="30">
        <f>VLOOKUP(N337,[1]PlayerC!$A$3:$B$30,2,FALSE)</f>
        <v>75</v>
      </c>
      <c r="Y337" s="30">
        <f>VLOOKUP(O337,[1]PlayerC!$C$3:$D$133,2,FALSE)</f>
        <v>64</v>
      </c>
      <c r="Z337" s="30">
        <f>VLOOKUP(R337,[2]PCharts!$R$3:$S$2003,2,FALSE)</f>
        <v>0</v>
      </c>
      <c r="AA337" s="30">
        <f>VLOOKUP(A337,PCharts!$T$3:$U$25,2,FALSE)</f>
        <v>0.98</v>
      </c>
      <c r="AB337" s="30">
        <f>ROUND((PFormulas!$F$2*AF337)+(PFormulas!$F$3*(120-AD337)),0)</f>
        <v>50</v>
      </c>
      <c r="AC337" s="30">
        <f>ROUND((PFormulas!$F$7*AF337)+(PFormulas!$F$9*AB337)+(PFormulas!$F$8*AD337),0)</f>
        <v>45</v>
      </c>
      <c r="AD337" s="30">
        <f>VLOOKUP(V337,PCharts!$I$3:$J$651,2,FALSE)</f>
        <v>94</v>
      </c>
      <c r="AE337" s="30">
        <f>ROUND((PFormulas!$B$29*AK337)+(PFormulas!$B$30*AI337)+(PFormulas!$B$31*AL337)+(PFormulas!$B$32*AF337)+PFormulas!$B$33,0)</f>
        <v>72</v>
      </c>
      <c r="AF337" s="30">
        <f t="shared" si="41"/>
        <v>70</v>
      </c>
      <c r="AG337" s="30">
        <f>ROUND((AK337*PFormulas!$F$40)+(AL337*PFormulas!$F$41)+(AH337*PFormulas!$F$42),0)</f>
        <v>61</v>
      </c>
      <c r="AH337" s="30">
        <f>VLOOKUP(D337,PCharts!$G$3:$H$83,2,FALSE)</f>
        <v>81</v>
      </c>
      <c r="AI337" s="30">
        <f>ROUND((AK337*PFormulas!$F$18)+(AL337*PFormulas!$F$17),0)</f>
        <v>45</v>
      </c>
      <c r="AJ337" s="30">
        <f>IF(C337&gt;7,25,IF(C337=1,IF(ROUND((PFormulas!$F$35*AK337)+(PFormulas!$F$36*AF337),0)&lt;50,50,ROUND((PFormulas!$F$35*AK337)+(PFormulas!$F$36*AF337),0)),ROUND((PFormulas!$F$35*AK337)+(PFormulas!$F$36*AF337),0)))</f>
        <v>43</v>
      </c>
      <c r="AK337" s="30">
        <f>ROUND(IF(C337&gt;7,ROUND(VLOOKUP(U337,PCharts!$K$3:$L$153,2,FALSE)*AA337,0)*PFormulas!$B$8,ROUND(VLOOKUP(U337,PCharts!$K$3:$L$153,2,FALSE)*AA337,0)),0)</f>
        <v>34</v>
      </c>
      <c r="AL337" s="30">
        <f>ROUND(IF(C337&gt;7,ROUND(VLOOKUP(T337,PCharts!$M$3:$N$133,2,FALSE)*AA337,0)*PFormulas!$B$9,ROUND(VLOOKUP(T337,PCharts!$M$3:$N$133,2,FALSE)*AA337,0)),0)</f>
        <v>48</v>
      </c>
      <c r="AM337" s="30">
        <f>ROUND(IF(C337&gt;7,ROUND((PFormulas!$F$30*Z337)+(PFormulas!$F$31*AB337)+(PFormulas!$F$32*AI337),0)*PFormulas!$B$13,ROUND((PFormulas!$F$30*Z337)+(PFormulas!$F$31*AB337)+(PFormulas!$F$32*AI337),0)+PFormulas!$B$14),0)</f>
        <v>45</v>
      </c>
      <c r="AN337" s="30">
        <f>ROUND((PFormulas!$F$46*AL337),0)</f>
        <v>50</v>
      </c>
      <c r="AO337" s="30">
        <f>VLOOKUP(2016-L337,PCharts!$O$3:$P$32,2,FALSE)</f>
        <v>60</v>
      </c>
      <c r="AP337" s="30">
        <f t="shared" si="42"/>
        <v>60</v>
      </c>
      <c r="AQ337" s="30">
        <f t="shared" si="43"/>
        <v>47</v>
      </c>
    </row>
    <row r="338" spans="1:43" x14ac:dyDescent="0.25">
      <c r="A338" s="13" t="s">
        <v>78</v>
      </c>
      <c r="B338" s="13" t="s">
        <v>815</v>
      </c>
      <c r="C338" s="13">
        <v>6</v>
      </c>
      <c r="D338" s="13">
        <v>48</v>
      </c>
      <c r="E338" s="13">
        <v>11</v>
      </c>
      <c r="F338" s="13">
        <v>7</v>
      </c>
      <c r="G338" s="13">
        <v>18</v>
      </c>
      <c r="H338" s="13">
        <v>32</v>
      </c>
      <c r="I338" s="13">
        <v>0</v>
      </c>
      <c r="J338" s="13">
        <v>26</v>
      </c>
      <c r="K338" s="13">
        <v>12</v>
      </c>
      <c r="L338" s="13">
        <v>1993</v>
      </c>
      <c r="M338" s="13"/>
      <c r="N338" s="13">
        <v>76</v>
      </c>
      <c r="O338" s="13">
        <v>209</v>
      </c>
      <c r="P338" s="13" t="s">
        <v>162</v>
      </c>
      <c r="Q338" s="13" t="s">
        <v>816</v>
      </c>
      <c r="R338" s="13"/>
      <c r="S338" s="13"/>
      <c r="T338" s="30">
        <f t="shared" si="37"/>
        <v>0.23</v>
      </c>
      <c r="U338" s="30">
        <f t="shared" si="38"/>
        <v>0.15</v>
      </c>
      <c r="V338" s="30">
        <f t="shared" si="39"/>
        <v>0.67</v>
      </c>
      <c r="W338" s="30">
        <f t="shared" si="40"/>
        <v>0.23</v>
      </c>
      <c r="X338" s="30">
        <f>VLOOKUP(N338,[1]PlayerC!$A$3:$B$30,2,FALSE)</f>
        <v>81</v>
      </c>
      <c r="Y338" s="30">
        <f>VLOOKUP(O338,[1]PlayerC!$C$3:$D$133,2,FALSE)</f>
        <v>73</v>
      </c>
      <c r="Z338" s="30">
        <f>VLOOKUP(R338,[2]PCharts!$R$3:$S$2003,2,FALSE)</f>
        <v>0</v>
      </c>
      <c r="AA338" s="30">
        <f>VLOOKUP(A338,PCharts!$T$3:$U$25,2,FALSE)</f>
        <v>0.98</v>
      </c>
      <c r="AB338" s="30">
        <f>ROUND((PFormulas!$F$2*AF338)+(PFormulas!$F$3*(120-AD338)),0)</f>
        <v>58</v>
      </c>
      <c r="AC338" s="30">
        <f>ROUND((PFormulas!$F$7*AF338)+(PFormulas!$F$9*AB338)+(PFormulas!$F$8*AD338),0)</f>
        <v>55</v>
      </c>
      <c r="AD338" s="30">
        <f>VLOOKUP(V338,PCharts!$I$3:$J$651,2,FALSE)</f>
        <v>81</v>
      </c>
      <c r="AE338" s="30">
        <f>ROUND((PFormulas!$B$29*AK338)+(PFormulas!$B$30*AI338)+(PFormulas!$B$31*AL338)+(PFormulas!$B$32*AF338)+PFormulas!$B$33,0)</f>
        <v>73</v>
      </c>
      <c r="AF338" s="30">
        <f t="shared" si="41"/>
        <v>77</v>
      </c>
      <c r="AG338" s="30">
        <f>ROUND((AK338*PFormulas!$F$40)+(AL338*PFormulas!$F$41)+(AH338*PFormulas!$F$42),0)</f>
        <v>68</v>
      </c>
      <c r="AH338" s="30">
        <f>VLOOKUP(D338,PCharts!$G$3:$H$83,2,FALSE)</f>
        <v>88</v>
      </c>
      <c r="AI338" s="30">
        <f>ROUND((AK338*PFormulas!$F$18)+(AL338*PFormulas!$F$17),0)</f>
        <v>53</v>
      </c>
      <c r="AJ338" s="30">
        <f>IF(C338&gt;7,25,IF(C338=1,IF(ROUND((PFormulas!$F$35*AK338)+(PFormulas!$F$36*AF338),0)&lt;50,50,ROUND((PFormulas!$F$35*AK338)+(PFormulas!$F$36*AF338),0)),ROUND((PFormulas!$F$35*AK338)+(PFormulas!$F$36*AF338),0)))</f>
        <v>56</v>
      </c>
      <c r="AK338" s="30">
        <f>ROUND(IF(C338&gt;7,ROUND(VLOOKUP(U338,PCharts!$K$3:$L$153,2,FALSE)*AA338,0)*PFormulas!$B$8,ROUND(VLOOKUP(U338,PCharts!$K$3:$L$153,2,FALSE)*AA338,0)),0)</f>
        <v>49</v>
      </c>
      <c r="AL338" s="30">
        <f>ROUND(IF(C338&gt;7,ROUND(VLOOKUP(T338,PCharts!$M$3:$N$133,2,FALSE)*AA338,0)*PFormulas!$B$9,ROUND(VLOOKUP(T338,PCharts!$M$3:$N$133,2,FALSE)*AA338,0)),0)</f>
        <v>48</v>
      </c>
      <c r="AM338" s="30">
        <f>ROUND(IF(C338&gt;7,ROUND((PFormulas!$F$30*Z338)+(PFormulas!$F$31*AB338)+(PFormulas!$F$32*AI338),0)*PFormulas!$B$13,ROUND((PFormulas!$F$30*Z338)+(PFormulas!$F$31*AB338)+(PFormulas!$F$32*AI338),0)+PFormulas!$B$14),0)</f>
        <v>52</v>
      </c>
      <c r="AN338" s="30">
        <f>ROUND((PFormulas!$F$46*AL338),0)</f>
        <v>50</v>
      </c>
      <c r="AO338" s="30">
        <f>VLOOKUP(2016-L338,PCharts!$O$3:$P$32,2,FALSE)</f>
        <v>60</v>
      </c>
      <c r="AP338" s="30">
        <f t="shared" si="42"/>
        <v>60</v>
      </c>
      <c r="AQ338" s="30">
        <f t="shared" si="43"/>
        <v>54</v>
      </c>
    </row>
    <row r="339" spans="1:43" x14ac:dyDescent="0.25">
      <c r="A339" s="13" t="s">
        <v>43</v>
      </c>
      <c r="B339" s="13" t="s">
        <v>817</v>
      </c>
      <c r="C339" s="13">
        <v>6</v>
      </c>
      <c r="D339" s="13">
        <v>59</v>
      </c>
      <c r="E339" s="13">
        <v>4</v>
      </c>
      <c r="F339" s="13">
        <v>6</v>
      </c>
      <c r="G339" s="13">
        <v>10</v>
      </c>
      <c r="H339" s="13">
        <v>18</v>
      </c>
      <c r="I339" s="13">
        <v>-13</v>
      </c>
      <c r="J339" s="13">
        <v>8</v>
      </c>
      <c r="K339" s="13">
        <v>4</v>
      </c>
      <c r="L339" s="13">
        <v>1993</v>
      </c>
      <c r="M339" s="13"/>
      <c r="N339" s="13">
        <v>71</v>
      </c>
      <c r="O339" s="13">
        <v>194</v>
      </c>
      <c r="P339" s="13" t="s">
        <v>45</v>
      </c>
      <c r="Q339" s="13" t="s">
        <v>818</v>
      </c>
      <c r="R339" s="13">
        <v>0</v>
      </c>
      <c r="S339" s="13">
        <v>0</v>
      </c>
      <c r="T339" s="30">
        <f t="shared" si="37"/>
        <v>7.0000000000000007E-2</v>
      </c>
      <c r="U339" s="30">
        <f t="shared" si="38"/>
        <v>0.1</v>
      </c>
      <c r="V339" s="30">
        <f t="shared" si="39"/>
        <v>0.31</v>
      </c>
      <c r="W339" s="30">
        <f t="shared" si="40"/>
        <v>7.0000000000000007E-2</v>
      </c>
      <c r="X339" s="30">
        <f>VLOOKUP(N339,[1]PlayerC!$A$3:$B$30,2,FALSE)</f>
        <v>71</v>
      </c>
      <c r="Y339" s="30">
        <f>VLOOKUP(O339,[1]PlayerC!$C$3:$D$133,2,FALSE)</f>
        <v>64</v>
      </c>
      <c r="Z339" s="30">
        <f>VLOOKUP(R339,[2]PCharts!$R$3:$S$2003,2,FALSE)</f>
        <v>0</v>
      </c>
      <c r="AA339" s="30">
        <f>VLOOKUP(A339,PCharts!$T$3:$U$25,2,FALSE)</f>
        <v>1.05</v>
      </c>
      <c r="AB339" s="30">
        <f>ROUND((PFormulas!$F$2*AF339)+(PFormulas!$F$3*(120-AD339)),0)</f>
        <v>50</v>
      </c>
      <c r="AC339" s="30">
        <f>ROUND((PFormulas!$F$7*AF339)+(PFormulas!$F$9*AB339)+(PFormulas!$F$8*AD339),0)</f>
        <v>45</v>
      </c>
      <c r="AD339" s="30">
        <f>VLOOKUP(V339,PCharts!$I$3:$J$651,2,FALSE)</f>
        <v>90</v>
      </c>
      <c r="AE339" s="30">
        <f>ROUND((PFormulas!$B$29*AK339)+(PFormulas!$B$30*AI339)+(PFormulas!$B$31*AL339)+(PFormulas!$B$32*AF339)+PFormulas!$B$33,0)</f>
        <v>75</v>
      </c>
      <c r="AF339" s="30">
        <f t="shared" si="41"/>
        <v>68</v>
      </c>
      <c r="AG339" s="30">
        <f>ROUND((AK339*PFormulas!$F$40)+(AL339*PFormulas!$F$41)+(AH339*PFormulas!$F$42),0)</f>
        <v>72</v>
      </c>
      <c r="AH339" s="30">
        <f>VLOOKUP(D339,PCharts!$G$3:$H$83,2,FALSE)</f>
        <v>95</v>
      </c>
      <c r="AI339" s="30">
        <f>ROUND((AK339*PFormulas!$F$18)+(AL339*PFormulas!$F$17),0)</f>
        <v>54</v>
      </c>
      <c r="AJ339" s="30">
        <f>IF(C339&gt;7,25,IF(C339=1,IF(ROUND((PFormulas!$F$35*AK339)+(PFormulas!$F$36*AF339),0)&lt;50,50,ROUND((PFormulas!$F$35*AK339)+(PFormulas!$F$36*AF339),0)),ROUND((PFormulas!$F$35*AK339)+(PFormulas!$F$36*AF339),0)))</f>
        <v>57</v>
      </c>
      <c r="AK339" s="30">
        <f>ROUND(IF(C339&gt;7,ROUND(VLOOKUP(U339,PCharts!$K$3:$L$153,2,FALSE)*AA339,0)*PFormulas!$B$8,ROUND(VLOOKUP(U339,PCharts!$K$3:$L$153,2,FALSE)*AA339,0)),0)</f>
        <v>53</v>
      </c>
      <c r="AL339" s="30">
        <f>ROUND(IF(C339&gt;7,ROUND(VLOOKUP(T339,PCharts!$M$3:$N$133,2,FALSE)*AA339,0)*PFormulas!$B$9,ROUND(VLOOKUP(T339,PCharts!$M$3:$N$133,2,FALSE)*AA339,0)),0)</f>
        <v>45</v>
      </c>
      <c r="AM339" s="30">
        <f>ROUND(IF(C339&gt;7,ROUND((PFormulas!$F$30*Z339)+(PFormulas!$F$31*AB339)+(PFormulas!$F$32*AI339),0)*PFormulas!$B$13,ROUND((PFormulas!$F$30*Z339)+(PFormulas!$F$31*AB339)+(PFormulas!$F$32*AI339),0)+PFormulas!$B$14),0)</f>
        <v>47</v>
      </c>
      <c r="AN339" s="30">
        <f>ROUND((PFormulas!$F$46*AL339),0)</f>
        <v>47</v>
      </c>
      <c r="AO339" s="30">
        <f>VLOOKUP(2016-L339,PCharts!$O$3:$P$32,2,FALSE)</f>
        <v>60</v>
      </c>
      <c r="AP339" s="30">
        <f t="shared" si="42"/>
        <v>60</v>
      </c>
      <c r="AQ339" s="30">
        <f t="shared" si="43"/>
        <v>53</v>
      </c>
    </row>
    <row r="340" spans="1:43" x14ac:dyDescent="0.25">
      <c r="A340" s="13" t="s">
        <v>74</v>
      </c>
      <c r="B340" s="13" t="s">
        <v>819</v>
      </c>
      <c r="C340" s="13">
        <v>7</v>
      </c>
      <c r="D340" s="13">
        <v>6</v>
      </c>
      <c r="E340" s="13">
        <v>1</v>
      </c>
      <c r="F340" s="13">
        <v>1</v>
      </c>
      <c r="G340" s="13">
        <v>2</v>
      </c>
      <c r="H340" s="13">
        <v>0</v>
      </c>
      <c r="I340" s="13">
        <v>1</v>
      </c>
      <c r="J340" s="13">
        <v>27</v>
      </c>
      <c r="K340" s="13">
        <v>12</v>
      </c>
      <c r="L340" s="13">
        <v>1994</v>
      </c>
      <c r="M340" s="13"/>
      <c r="N340" s="13">
        <v>76</v>
      </c>
      <c r="O340" s="13">
        <v>220</v>
      </c>
      <c r="P340" s="13" t="s">
        <v>247</v>
      </c>
      <c r="Q340" s="13" t="s">
        <v>80</v>
      </c>
      <c r="R340" s="13">
        <v>0</v>
      </c>
      <c r="S340" s="13">
        <v>0</v>
      </c>
      <c r="T340" s="30">
        <f t="shared" si="37"/>
        <v>0.17</v>
      </c>
      <c r="U340" s="30">
        <f t="shared" si="38"/>
        <v>0.17</v>
      </c>
      <c r="V340" s="30">
        <f t="shared" si="39"/>
        <v>0</v>
      </c>
      <c r="W340" s="30">
        <f t="shared" si="40"/>
        <v>0.17</v>
      </c>
      <c r="X340" s="30">
        <f>VLOOKUP(N340,[1]PlayerC!$A$3:$B$30,2,FALSE)</f>
        <v>81</v>
      </c>
      <c r="Y340" s="30">
        <f>VLOOKUP(O340,[1]PlayerC!$C$3:$D$133,2,FALSE)</f>
        <v>82</v>
      </c>
      <c r="Z340" s="30">
        <f>VLOOKUP(R340,[2]PCharts!$R$3:$S$2003,2,FALSE)</f>
        <v>0</v>
      </c>
      <c r="AA340" s="30">
        <f>VLOOKUP(A340,PCharts!$T$3:$U$25,2,FALSE)</f>
        <v>0.95</v>
      </c>
      <c r="AB340" s="30">
        <f>ROUND((PFormulas!$F$2*AF340)+(PFormulas!$F$3*(120-AD340)),0)</f>
        <v>56</v>
      </c>
      <c r="AC340" s="30">
        <f>ROUND((PFormulas!$F$7*AF340)+(PFormulas!$F$9*AB340)+(PFormulas!$F$8*AD340),0)</f>
        <v>54</v>
      </c>
      <c r="AD340" s="30">
        <f>VLOOKUP(V340,PCharts!$I$3:$J$651,2,FALSE)</f>
        <v>99</v>
      </c>
      <c r="AE340" s="30">
        <f>ROUND((PFormulas!$B$29*AK340)+(PFormulas!$B$30*AI340)+(PFormulas!$B$31*AL340)+(PFormulas!$B$32*AF340)+PFormulas!$B$33,0)</f>
        <v>71</v>
      </c>
      <c r="AF340" s="30">
        <f t="shared" si="41"/>
        <v>82</v>
      </c>
      <c r="AG340" s="30">
        <f>ROUND((AK340*PFormulas!$F$40)+(AL340*PFormulas!$F$41)+(AH340*PFormulas!$F$42),0)</f>
        <v>44</v>
      </c>
      <c r="AH340" s="30">
        <f>VLOOKUP(D340,PCharts!$G$3:$H$83,2,FALSE)</f>
        <v>42</v>
      </c>
      <c r="AI340" s="30">
        <f>ROUND((AK340*PFormulas!$F$18)+(AL340*PFormulas!$F$17),0)</f>
        <v>51</v>
      </c>
      <c r="AJ340" s="30">
        <f>IF(C340&gt;7,25,IF(C340=1,IF(ROUND((PFormulas!$F$35*AK340)+(PFormulas!$F$36*AF340),0)&lt;50,50,ROUND((PFormulas!$F$35*AK340)+(PFormulas!$F$36*AF340),0)),ROUND((PFormulas!$F$35*AK340)+(PFormulas!$F$36*AF340),0)))</f>
        <v>57</v>
      </c>
      <c r="AK340" s="30">
        <f>ROUND(IF(C340&gt;7,ROUND(VLOOKUP(U340,PCharts!$K$3:$L$153,2,FALSE)*AA340,0)*PFormulas!$B$8,ROUND(VLOOKUP(U340,PCharts!$K$3:$L$153,2,FALSE)*AA340,0)),0)</f>
        <v>48</v>
      </c>
      <c r="AL340" s="30">
        <f>ROUND(IF(C340&gt;7,ROUND(VLOOKUP(T340,PCharts!$M$3:$N$133,2,FALSE)*AA340,0)*PFormulas!$B$9,ROUND(VLOOKUP(T340,PCharts!$M$3:$N$133,2,FALSE)*AA340,0)),0)</f>
        <v>45</v>
      </c>
      <c r="AM340" s="30">
        <f>ROUND(IF(C340&gt;7,ROUND((PFormulas!$F$30*Z340)+(PFormulas!$F$31*AB340)+(PFormulas!$F$32*AI340),0)*PFormulas!$B$13,ROUND((PFormulas!$F$30*Z340)+(PFormulas!$F$31*AB340)+(PFormulas!$F$32*AI340),0)+PFormulas!$B$14),0)</f>
        <v>50</v>
      </c>
      <c r="AN340" s="30">
        <f>ROUND((PFormulas!$F$46*AL340),0)</f>
        <v>47</v>
      </c>
      <c r="AO340" s="30">
        <f>VLOOKUP(2016-L340,PCharts!$O$3:$P$32,2,FALSE)</f>
        <v>58</v>
      </c>
      <c r="AP340" s="30">
        <f t="shared" si="42"/>
        <v>58</v>
      </c>
      <c r="AQ340" s="30">
        <f t="shared" si="43"/>
        <v>53</v>
      </c>
    </row>
    <row r="341" spans="1:43" x14ac:dyDescent="0.25">
      <c r="A341" s="13" t="s">
        <v>43</v>
      </c>
      <c r="B341" s="13" t="s">
        <v>820</v>
      </c>
      <c r="C341" s="13">
        <v>1</v>
      </c>
      <c r="D341" s="13">
        <v>14</v>
      </c>
      <c r="E341" s="13">
        <v>1</v>
      </c>
      <c r="F341" s="13">
        <v>2</v>
      </c>
      <c r="G341" s="13">
        <v>3</v>
      </c>
      <c r="H341" s="13">
        <v>2</v>
      </c>
      <c r="I341" s="13">
        <v>2</v>
      </c>
      <c r="J341" s="13">
        <v>24</v>
      </c>
      <c r="K341" s="13">
        <v>6</v>
      </c>
      <c r="L341" s="13">
        <v>1995</v>
      </c>
      <c r="M341" s="13"/>
      <c r="N341" s="13">
        <v>73</v>
      </c>
      <c r="O341" s="13">
        <v>170</v>
      </c>
      <c r="P341" s="13" t="s">
        <v>45</v>
      </c>
      <c r="Q341" s="13" t="s">
        <v>821</v>
      </c>
      <c r="R341" s="13">
        <v>0</v>
      </c>
      <c r="S341" s="13">
        <v>0</v>
      </c>
      <c r="T341" s="30">
        <f t="shared" si="37"/>
        <v>7.0000000000000007E-2</v>
      </c>
      <c r="U341" s="30">
        <f t="shared" si="38"/>
        <v>0.14000000000000001</v>
      </c>
      <c r="V341" s="30">
        <f t="shared" si="39"/>
        <v>0.14000000000000001</v>
      </c>
      <c r="W341" s="30">
        <f t="shared" si="40"/>
        <v>7.0000000000000007E-2</v>
      </c>
      <c r="X341" s="30">
        <f>VLOOKUP(N341,[1]PlayerC!$A$3:$B$30,2,FALSE)</f>
        <v>75</v>
      </c>
      <c r="Y341" s="30">
        <f>VLOOKUP(O341,[1]PlayerC!$C$3:$D$133,2,FALSE)</f>
        <v>52</v>
      </c>
      <c r="Z341" s="30">
        <f>VLOOKUP(R341,[2]PCharts!$R$3:$S$2003,2,FALSE)</f>
        <v>0</v>
      </c>
      <c r="AA341" s="30">
        <f>VLOOKUP(A341,PCharts!$T$3:$U$25,2,FALSE)</f>
        <v>1.05</v>
      </c>
      <c r="AB341" s="30">
        <f>ROUND((PFormulas!$F$2*AF341)+(PFormulas!$F$3*(120-AD341)),0)</f>
        <v>46</v>
      </c>
      <c r="AC341" s="30">
        <f>ROUND((PFormulas!$F$7*AF341)+(PFormulas!$F$9*AB341)+(PFormulas!$F$8*AD341),0)</f>
        <v>40</v>
      </c>
      <c r="AD341" s="30">
        <f>VLOOKUP(V341,PCharts!$I$3:$J$651,2,FALSE)</f>
        <v>95</v>
      </c>
      <c r="AE341" s="30">
        <f>ROUND((PFormulas!$B$29*AK341)+(PFormulas!$B$30*AI341)+(PFormulas!$B$31*AL341)+(PFormulas!$B$32*AF341)+PFormulas!$B$33,0)</f>
        <v>76</v>
      </c>
      <c r="AF341" s="30">
        <f t="shared" si="41"/>
        <v>64</v>
      </c>
      <c r="AG341" s="30">
        <f>ROUND((AK341*PFormulas!$F$40)+(AL341*PFormulas!$F$41)+(AH341*PFormulas!$F$42),0)</f>
        <v>52</v>
      </c>
      <c r="AH341" s="30">
        <f>VLOOKUP(D341,PCharts!$G$3:$H$83,2,FALSE)</f>
        <v>54</v>
      </c>
      <c r="AI341" s="30">
        <f>ROUND((AK341*PFormulas!$F$18)+(AL341*PFormulas!$F$17),0)</f>
        <v>54</v>
      </c>
      <c r="AJ341" s="30">
        <f>IF(C341&gt;7,25,IF(C341=1,IF(ROUND((PFormulas!$F$35*AK341)+(PFormulas!$F$36*AF341),0)&lt;50,50,ROUND((PFormulas!$F$35*AK341)+(PFormulas!$F$36*AF341),0)),ROUND((PFormulas!$F$35*AK341)+(PFormulas!$F$36*AF341),0)))</f>
        <v>56</v>
      </c>
      <c r="AK341" s="30">
        <f>ROUND(IF(C341&gt;7,ROUND(VLOOKUP(U341,PCharts!$K$3:$L$153,2,FALSE)*AA341,0)*PFormulas!$B$8,ROUND(VLOOKUP(U341,PCharts!$K$3:$L$153,2,FALSE)*AA341,0)),0)</f>
        <v>53</v>
      </c>
      <c r="AL341" s="30">
        <f>ROUND(IF(C341&gt;7,ROUND(VLOOKUP(T341,PCharts!$M$3:$N$133,2,FALSE)*AA341,0)*PFormulas!$B$9,ROUND(VLOOKUP(T341,PCharts!$M$3:$N$133,2,FALSE)*AA341,0)),0)</f>
        <v>45</v>
      </c>
      <c r="AM341" s="30">
        <f>ROUND(IF(C341&gt;7,ROUND((PFormulas!$F$30*Z341)+(PFormulas!$F$31*AB341)+(PFormulas!$F$32*AI341),0)*PFormulas!$B$13,ROUND((PFormulas!$F$30*Z341)+(PFormulas!$F$31*AB341)+(PFormulas!$F$32*AI341),0)+PFormulas!$B$14),0)</f>
        <v>45</v>
      </c>
      <c r="AN341" s="30">
        <f>ROUND((PFormulas!$F$46*AL341),0)</f>
        <v>47</v>
      </c>
      <c r="AO341" s="30">
        <f>VLOOKUP(2016-L341,PCharts!$O$3:$P$32,2,FALSE)</f>
        <v>54</v>
      </c>
      <c r="AP341" s="30">
        <f t="shared" si="42"/>
        <v>54</v>
      </c>
      <c r="AQ341" s="30">
        <f t="shared" si="43"/>
        <v>52</v>
      </c>
    </row>
    <row r="342" spans="1:43" x14ac:dyDescent="0.25">
      <c r="A342" s="13" t="s">
        <v>47</v>
      </c>
      <c r="B342" s="13" t="s">
        <v>822</v>
      </c>
      <c r="C342" s="13">
        <v>1</v>
      </c>
      <c r="D342" s="13">
        <v>14</v>
      </c>
      <c r="E342" s="13">
        <v>1</v>
      </c>
      <c r="F342" s="13">
        <v>1</v>
      </c>
      <c r="G342" s="13">
        <v>2</v>
      </c>
      <c r="H342" s="13">
        <v>0</v>
      </c>
      <c r="I342" s="13">
        <v>-2</v>
      </c>
      <c r="J342" s="13">
        <v>18</v>
      </c>
      <c r="K342" s="13">
        <v>6</v>
      </c>
      <c r="L342" s="13">
        <v>1993</v>
      </c>
      <c r="M342" s="13"/>
      <c r="N342" s="13">
        <v>70</v>
      </c>
      <c r="O342" s="13">
        <v>165</v>
      </c>
      <c r="P342" s="13" t="s">
        <v>49</v>
      </c>
      <c r="Q342" s="13" t="s">
        <v>823</v>
      </c>
      <c r="R342" s="13">
        <v>0</v>
      </c>
      <c r="S342" s="13">
        <v>0</v>
      </c>
      <c r="T342" s="30">
        <f t="shared" si="37"/>
        <v>7.0000000000000007E-2</v>
      </c>
      <c r="U342" s="30">
        <f t="shared" si="38"/>
        <v>7.0000000000000007E-2</v>
      </c>
      <c r="V342" s="30">
        <f t="shared" si="39"/>
        <v>0</v>
      </c>
      <c r="W342" s="30">
        <f t="shared" si="40"/>
        <v>7.0000000000000007E-2</v>
      </c>
      <c r="X342" s="30">
        <f>VLOOKUP(N342,[1]PlayerC!$A$3:$B$30,2,FALSE)</f>
        <v>69</v>
      </c>
      <c r="Y342" s="30">
        <f>VLOOKUP(O342,[1]PlayerC!$C$3:$D$133,2,FALSE)</f>
        <v>49</v>
      </c>
      <c r="Z342" s="30">
        <f>VLOOKUP(R342,[2]PCharts!$R$3:$S$2003,2,FALSE)</f>
        <v>0</v>
      </c>
      <c r="AA342" s="30">
        <f>VLOOKUP(A342,PCharts!$T$3:$U$25,2,FALSE)</f>
        <v>1.07</v>
      </c>
      <c r="AB342" s="30">
        <f>ROUND((PFormulas!$F$2*AF342)+(PFormulas!$F$3*(120-AD342)),0)</f>
        <v>42</v>
      </c>
      <c r="AC342" s="30">
        <f>ROUND((PFormulas!$F$7*AF342)+(PFormulas!$F$9*AB342)+(PFormulas!$F$8*AD342),0)</f>
        <v>34</v>
      </c>
      <c r="AD342" s="30">
        <f>VLOOKUP(V342,PCharts!$I$3:$J$651,2,FALSE)</f>
        <v>99</v>
      </c>
      <c r="AE342" s="30">
        <f>ROUND((PFormulas!$B$29*AK342)+(PFormulas!$B$30*AI342)+(PFormulas!$B$31*AL342)+(PFormulas!$B$32*AF342)+PFormulas!$B$33,0)</f>
        <v>75</v>
      </c>
      <c r="AF342" s="30">
        <f t="shared" si="41"/>
        <v>59</v>
      </c>
      <c r="AG342" s="30">
        <f>ROUND((AK342*PFormulas!$F$40)+(AL342*PFormulas!$F$41)+(AH342*PFormulas!$F$42),0)</f>
        <v>48</v>
      </c>
      <c r="AH342" s="30">
        <f>VLOOKUP(D342,PCharts!$G$3:$H$83,2,FALSE)</f>
        <v>54</v>
      </c>
      <c r="AI342" s="30">
        <f>ROUND((AK342*PFormulas!$F$18)+(AL342*PFormulas!$F$17),0)</f>
        <v>46</v>
      </c>
      <c r="AJ342" s="30">
        <f>IF(C342&gt;7,25,IF(C342=1,IF(ROUND((PFormulas!$F$35*AK342)+(PFormulas!$F$36*AF342),0)&lt;50,50,ROUND((PFormulas!$F$35*AK342)+(PFormulas!$F$36*AF342),0)),ROUND((PFormulas!$F$35*AK342)+(PFormulas!$F$36*AF342),0)))</f>
        <v>50</v>
      </c>
      <c r="AK342" s="30">
        <f>ROUND(IF(C342&gt;7,ROUND(VLOOKUP(U342,PCharts!$K$3:$L$153,2,FALSE)*AA342,0)*PFormulas!$B$8,ROUND(VLOOKUP(U342,PCharts!$K$3:$L$153,2,FALSE)*AA342,0)),0)</f>
        <v>37</v>
      </c>
      <c r="AL342" s="30">
        <f>ROUND(IF(C342&gt;7,ROUND(VLOOKUP(T342,PCharts!$M$3:$N$133,2,FALSE)*AA342,0)*PFormulas!$B$9,ROUND(VLOOKUP(T342,PCharts!$M$3:$N$133,2,FALSE)*AA342,0)),0)</f>
        <v>46</v>
      </c>
      <c r="AM342" s="30">
        <f>ROUND(IF(C342&gt;7,ROUND((PFormulas!$F$30*Z342)+(PFormulas!$F$31*AB342)+(PFormulas!$F$32*AI342),0)*PFormulas!$B$13,ROUND((PFormulas!$F$30*Z342)+(PFormulas!$F$31*AB342)+(PFormulas!$F$32*AI342),0)+PFormulas!$B$14),0)</f>
        <v>40</v>
      </c>
      <c r="AN342" s="30">
        <f>ROUND((PFormulas!$F$46*AL342),0)</f>
        <v>48</v>
      </c>
      <c r="AO342" s="30">
        <f>VLOOKUP(2016-L342,PCharts!$O$3:$P$32,2,FALSE)</f>
        <v>60</v>
      </c>
      <c r="AP342" s="30">
        <f t="shared" si="42"/>
        <v>60</v>
      </c>
      <c r="AQ342" s="30">
        <f t="shared" si="43"/>
        <v>46</v>
      </c>
    </row>
    <row r="343" spans="1:43" x14ac:dyDescent="0.25">
      <c r="A343" s="13" t="s">
        <v>47</v>
      </c>
      <c r="B343" s="13" t="s">
        <v>824</v>
      </c>
      <c r="C343" s="13">
        <v>3</v>
      </c>
      <c r="D343" s="13">
        <v>14</v>
      </c>
      <c r="E343" s="13">
        <v>1</v>
      </c>
      <c r="F343" s="13">
        <v>1</v>
      </c>
      <c r="G343" s="13">
        <v>2</v>
      </c>
      <c r="H343" s="13">
        <v>6</v>
      </c>
      <c r="I343" s="13">
        <v>1</v>
      </c>
      <c r="J343" s="13">
        <v>24</v>
      </c>
      <c r="K343" s="13">
        <v>1</v>
      </c>
      <c r="L343" s="13">
        <v>1995</v>
      </c>
      <c r="M343" s="13"/>
      <c r="N343" s="13">
        <v>71</v>
      </c>
      <c r="O343" s="13">
        <v>154</v>
      </c>
      <c r="P343" s="13" t="s">
        <v>49</v>
      </c>
      <c r="Q343" s="13" t="s">
        <v>825</v>
      </c>
      <c r="R343" s="13">
        <v>0</v>
      </c>
      <c r="S343" s="13">
        <v>0</v>
      </c>
      <c r="T343" s="30">
        <f t="shared" si="37"/>
        <v>7.0000000000000007E-2</v>
      </c>
      <c r="U343" s="30">
        <f t="shared" si="38"/>
        <v>7.0000000000000007E-2</v>
      </c>
      <c r="V343" s="30">
        <f t="shared" si="39"/>
        <v>0.43</v>
      </c>
      <c r="W343" s="30">
        <f t="shared" si="40"/>
        <v>7.0000000000000007E-2</v>
      </c>
      <c r="X343" s="30">
        <f>VLOOKUP(N343,[1]PlayerC!$A$3:$B$30,2,FALSE)</f>
        <v>71</v>
      </c>
      <c r="Y343" s="30">
        <f>VLOOKUP(O343,[1]PlayerC!$C$3:$D$133,2,FALSE)</f>
        <v>40</v>
      </c>
      <c r="Z343" s="30">
        <f>VLOOKUP(R343,[2]PCharts!$R$3:$S$2003,2,FALSE)</f>
        <v>0</v>
      </c>
      <c r="AA343" s="30">
        <f>VLOOKUP(A343,PCharts!$T$3:$U$25,2,FALSE)</f>
        <v>1.07</v>
      </c>
      <c r="AB343" s="30">
        <f>ROUND((PFormulas!$F$2*AF343)+(PFormulas!$F$3*(120-AD343)),0)</f>
        <v>44</v>
      </c>
      <c r="AC343" s="30">
        <f>ROUND((PFormulas!$F$7*AF343)+(PFormulas!$F$9*AB343)+(PFormulas!$F$8*AD343),0)</f>
        <v>35</v>
      </c>
      <c r="AD343" s="30">
        <f>VLOOKUP(V343,PCharts!$I$3:$J$651,2,FALSE)</f>
        <v>87</v>
      </c>
      <c r="AE343" s="30">
        <f>ROUND((PFormulas!$B$29*AK343)+(PFormulas!$B$30*AI343)+(PFormulas!$B$31*AL343)+(PFormulas!$B$32*AF343)+PFormulas!$B$33,0)</f>
        <v>76</v>
      </c>
      <c r="AF343" s="30">
        <f t="shared" si="41"/>
        <v>56</v>
      </c>
      <c r="AG343" s="30">
        <f>ROUND((AK343*PFormulas!$F$40)+(AL343*PFormulas!$F$41)+(AH343*PFormulas!$F$42),0)</f>
        <v>48</v>
      </c>
      <c r="AH343" s="30">
        <f>VLOOKUP(D343,PCharts!$G$3:$H$83,2,FALSE)</f>
        <v>54</v>
      </c>
      <c r="AI343" s="30">
        <f>ROUND((AK343*PFormulas!$F$18)+(AL343*PFormulas!$F$17),0)</f>
        <v>46</v>
      </c>
      <c r="AJ343" s="30">
        <f>IF(C343&gt;7,25,IF(C343=1,IF(ROUND((PFormulas!$F$35*AK343)+(PFormulas!$F$36*AF343),0)&lt;50,50,ROUND((PFormulas!$F$35*AK343)+(PFormulas!$F$36*AF343),0)),ROUND((PFormulas!$F$35*AK343)+(PFormulas!$F$36*AF343),0)))</f>
        <v>42</v>
      </c>
      <c r="AK343" s="30">
        <f>ROUND(IF(C343&gt;7,ROUND(VLOOKUP(U343,PCharts!$K$3:$L$153,2,FALSE)*AA343,0)*PFormulas!$B$8,ROUND(VLOOKUP(U343,PCharts!$K$3:$L$153,2,FALSE)*AA343,0)),0)</f>
        <v>37</v>
      </c>
      <c r="AL343" s="30">
        <f>ROUND(IF(C343&gt;7,ROUND(VLOOKUP(T343,PCharts!$M$3:$N$133,2,FALSE)*AA343,0)*PFormulas!$B$9,ROUND(VLOOKUP(T343,PCharts!$M$3:$N$133,2,FALSE)*AA343,0)),0)</f>
        <v>46</v>
      </c>
      <c r="AM343" s="30">
        <f>ROUND(IF(C343&gt;7,ROUND((PFormulas!$F$30*Z343)+(PFormulas!$F$31*AB343)+(PFormulas!$F$32*AI343),0)*PFormulas!$B$13,ROUND((PFormulas!$F$30*Z343)+(PFormulas!$F$31*AB343)+(PFormulas!$F$32*AI343),0)+PFormulas!$B$14),0)</f>
        <v>41</v>
      </c>
      <c r="AN343" s="30">
        <f>ROUND((PFormulas!$F$46*AL343),0)</f>
        <v>48</v>
      </c>
      <c r="AO343" s="30">
        <f>VLOOKUP(2016-L343,PCharts!$O$3:$P$32,2,FALSE)</f>
        <v>54</v>
      </c>
      <c r="AP343" s="30">
        <f t="shared" si="42"/>
        <v>54</v>
      </c>
      <c r="AQ343" s="30">
        <f t="shared" si="43"/>
        <v>46</v>
      </c>
    </row>
    <row r="344" spans="1:43" x14ac:dyDescent="0.25">
      <c r="A344" s="13" t="s">
        <v>43</v>
      </c>
      <c r="B344" s="13" t="s">
        <v>826</v>
      </c>
      <c r="C344" s="13">
        <v>6</v>
      </c>
      <c r="D344" s="13">
        <v>15</v>
      </c>
      <c r="E344" s="13">
        <v>1</v>
      </c>
      <c r="F344" s="13">
        <v>1</v>
      </c>
      <c r="G344" s="13">
        <v>2</v>
      </c>
      <c r="H344" s="13">
        <v>29</v>
      </c>
      <c r="I344" s="13">
        <v>-1</v>
      </c>
      <c r="J344" s="13">
        <v>18</v>
      </c>
      <c r="K344" s="13">
        <v>9</v>
      </c>
      <c r="L344" s="13">
        <v>1993</v>
      </c>
      <c r="M344" s="13"/>
      <c r="N344" s="13">
        <v>73</v>
      </c>
      <c r="O344" s="13">
        <v>170</v>
      </c>
      <c r="P344" s="13" t="s">
        <v>45</v>
      </c>
      <c r="Q344" s="13" t="s">
        <v>827</v>
      </c>
      <c r="R344" s="13">
        <v>0</v>
      </c>
      <c r="S344" s="13">
        <v>0</v>
      </c>
      <c r="T344" s="30">
        <f t="shared" si="37"/>
        <v>7.0000000000000007E-2</v>
      </c>
      <c r="U344" s="30">
        <f t="shared" si="38"/>
        <v>7.0000000000000007E-2</v>
      </c>
      <c r="V344" s="30">
        <f t="shared" si="39"/>
        <v>1.93</v>
      </c>
      <c r="W344" s="30">
        <f t="shared" si="40"/>
        <v>7.0000000000000007E-2</v>
      </c>
      <c r="X344" s="30">
        <f>VLOOKUP(N344,[1]PlayerC!$A$3:$B$30,2,FALSE)</f>
        <v>75</v>
      </c>
      <c r="Y344" s="30">
        <f>VLOOKUP(O344,[1]PlayerC!$C$3:$D$133,2,FALSE)</f>
        <v>52</v>
      </c>
      <c r="Z344" s="30">
        <f>VLOOKUP(R344,[2]PCharts!$R$3:$S$2003,2,FALSE)</f>
        <v>0</v>
      </c>
      <c r="AA344" s="30">
        <f>VLOOKUP(A344,PCharts!$T$3:$U$25,2,FALSE)</f>
        <v>1.05</v>
      </c>
      <c r="AB344" s="30">
        <f>ROUND((PFormulas!$F$2*AF344)+(PFormulas!$F$3*(120-AD344)),0)</f>
        <v>60</v>
      </c>
      <c r="AC344" s="30">
        <f>ROUND((PFormulas!$F$7*AF344)+(PFormulas!$F$9*AB344)+(PFormulas!$F$8*AD344),0)</f>
        <v>53</v>
      </c>
      <c r="AD344" s="30">
        <f>VLOOKUP(V344,PCharts!$I$3:$J$651,2,FALSE)</f>
        <v>49</v>
      </c>
      <c r="AE344" s="30">
        <f>ROUND((PFormulas!$B$29*AK344)+(PFormulas!$B$30*AI344)+(PFormulas!$B$31*AL344)+(PFormulas!$B$32*AF344)+PFormulas!$B$33,0)</f>
        <v>74</v>
      </c>
      <c r="AF344" s="30">
        <f t="shared" si="41"/>
        <v>64</v>
      </c>
      <c r="AG344" s="30">
        <f>ROUND((AK344*PFormulas!$F$40)+(AL344*PFormulas!$F$41)+(AH344*PFormulas!$F$42),0)</f>
        <v>48</v>
      </c>
      <c r="AH344" s="30">
        <f>VLOOKUP(D344,PCharts!$G$3:$H$83,2,FALSE)</f>
        <v>55</v>
      </c>
      <c r="AI344" s="30">
        <f>ROUND((AK344*PFormulas!$F$18)+(AL344*PFormulas!$F$17),0)</f>
        <v>45</v>
      </c>
      <c r="AJ344" s="30">
        <f>IF(C344&gt;7,25,IF(C344=1,IF(ROUND((PFormulas!$F$35*AK344)+(PFormulas!$F$36*AF344),0)&lt;50,50,ROUND((PFormulas!$F$35*AK344)+(PFormulas!$F$36*AF344),0)),ROUND((PFormulas!$F$35*AK344)+(PFormulas!$F$36*AF344),0)))</f>
        <v>44</v>
      </c>
      <c r="AK344" s="30">
        <f>ROUND(IF(C344&gt;7,ROUND(VLOOKUP(U344,PCharts!$K$3:$L$153,2,FALSE)*AA344,0)*PFormulas!$B$8,ROUND(VLOOKUP(U344,PCharts!$K$3:$L$153,2,FALSE)*AA344,0)),0)</f>
        <v>37</v>
      </c>
      <c r="AL344" s="30">
        <f>ROUND(IF(C344&gt;7,ROUND(VLOOKUP(T344,PCharts!$M$3:$N$133,2,FALSE)*AA344,0)*PFormulas!$B$9,ROUND(VLOOKUP(T344,PCharts!$M$3:$N$133,2,FALSE)*AA344,0)),0)</f>
        <v>45</v>
      </c>
      <c r="AM344" s="30">
        <f>ROUND(IF(C344&gt;7,ROUND((PFormulas!$F$30*Z344)+(PFormulas!$F$31*AB344)+(PFormulas!$F$32*AI344),0)*PFormulas!$B$13,ROUND((PFormulas!$F$30*Z344)+(PFormulas!$F$31*AB344)+(PFormulas!$F$32*AI344),0)+PFormulas!$B$14),0)</f>
        <v>51</v>
      </c>
      <c r="AN344" s="30">
        <f>ROUND((PFormulas!$F$46*AL344),0)</f>
        <v>47</v>
      </c>
      <c r="AO344" s="30">
        <f>VLOOKUP(2016-L344,PCharts!$O$3:$P$32,2,FALSE)</f>
        <v>60</v>
      </c>
      <c r="AP344" s="30">
        <f t="shared" si="42"/>
        <v>60</v>
      </c>
      <c r="AQ344" s="30">
        <f t="shared" si="43"/>
        <v>49</v>
      </c>
    </row>
    <row r="345" spans="1:43" x14ac:dyDescent="0.25">
      <c r="A345" s="13" t="s">
        <v>95</v>
      </c>
      <c r="B345" s="13" t="s">
        <v>828</v>
      </c>
      <c r="C345" s="13">
        <v>6</v>
      </c>
      <c r="D345" s="13">
        <v>19</v>
      </c>
      <c r="E345" s="13">
        <v>1</v>
      </c>
      <c r="F345" s="13">
        <v>1</v>
      </c>
      <c r="G345" s="13">
        <v>2</v>
      </c>
      <c r="H345" s="13">
        <v>0</v>
      </c>
      <c r="I345" s="13">
        <v>3</v>
      </c>
      <c r="J345" s="13">
        <v>1</v>
      </c>
      <c r="K345" s="13">
        <v>6</v>
      </c>
      <c r="L345" s="13">
        <v>1999</v>
      </c>
      <c r="M345" s="13"/>
      <c r="N345" s="13">
        <v>75</v>
      </c>
      <c r="O345" s="13">
        <v>203</v>
      </c>
      <c r="P345" s="13" t="s">
        <v>49</v>
      </c>
      <c r="Q345" s="13" t="s">
        <v>829</v>
      </c>
      <c r="R345" s="13">
        <v>0</v>
      </c>
      <c r="S345" s="13">
        <v>0</v>
      </c>
      <c r="T345" s="30">
        <f t="shared" si="37"/>
        <v>0.05</v>
      </c>
      <c r="U345" s="30">
        <f t="shared" si="38"/>
        <v>0.05</v>
      </c>
      <c r="V345" s="30">
        <f t="shared" si="39"/>
        <v>0</v>
      </c>
      <c r="W345" s="30">
        <f t="shared" si="40"/>
        <v>0.05</v>
      </c>
      <c r="X345" s="30">
        <f>VLOOKUP(N345,[1]PlayerC!$A$3:$B$30,2,FALSE)</f>
        <v>79</v>
      </c>
      <c r="Y345" s="30">
        <f>VLOOKUP(O345,[1]PlayerC!$C$3:$D$133,2,FALSE)</f>
        <v>70</v>
      </c>
      <c r="Z345" s="30">
        <f>VLOOKUP(R345,[2]PCharts!$R$3:$S$2003,2,FALSE)</f>
        <v>0</v>
      </c>
      <c r="AA345" s="30">
        <f>VLOOKUP(A345,PCharts!$T$3:$U$25,2,FALSE)</f>
        <v>1.06</v>
      </c>
      <c r="AB345" s="30">
        <f>ROUND((PFormulas!$F$2*AF345)+(PFormulas!$F$3*(120-AD345)),0)</f>
        <v>51</v>
      </c>
      <c r="AC345" s="30">
        <f>ROUND((PFormulas!$F$7*AF345)+(PFormulas!$F$9*AB345)+(PFormulas!$F$8*AD345),0)</f>
        <v>48</v>
      </c>
      <c r="AD345" s="30">
        <f>VLOOKUP(V345,PCharts!$I$3:$J$651,2,FALSE)</f>
        <v>99</v>
      </c>
      <c r="AE345" s="30">
        <f>ROUND((PFormulas!$B$29*AK345)+(PFormulas!$B$30*AI345)+(PFormulas!$B$31*AL345)+(PFormulas!$B$32*AF345)+PFormulas!$B$33,0)</f>
        <v>71</v>
      </c>
      <c r="AF345" s="30">
        <f t="shared" si="41"/>
        <v>75</v>
      </c>
      <c r="AG345" s="30">
        <f>ROUND((AK345*PFormulas!$F$40)+(AL345*PFormulas!$F$41)+(AH345*PFormulas!$F$42),0)</f>
        <v>50</v>
      </c>
      <c r="AH345" s="30">
        <f>VLOOKUP(D345,PCharts!$G$3:$H$83,2,FALSE)</f>
        <v>59</v>
      </c>
      <c r="AI345" s="30">
        <f>ROUND((AK345*PFormulas!$F$18)+(AL345*PFormulas!$F$17),0)</f>
        <v>45</v>
      </c>
      <c r="AJ345" s="30">
        <f>IF(C345&gt;7,25,IF(C345=1,IF(ROUND((PFormulas!$F$35*AK345)+(PFormulas!$F$36*AF345),0)&lt;50,50,ROUND((PFormulas!$F$35*AK345)+(PFormulas!$F$36*AF345),0)),ROUND((PFormulas!$F$35*AK345)+(PFormulas!$F$36*AF345),0)))</f>
        <v>47</v>
      </c>
      <c r="AK345" s="30">
        <f>ROUND(IF(C345&gt;7,ROUND(VLOOKUP(U345,PCharts!$K$3:$L$153,2,FALSE)*AA345,0)*PFormulas!$B$8,ROUND(VLOOKUP(U345,PCharts!$K$3:$L$153,2,FALSE)*AA345,0)),0)</f>
        <v>37</v>
      </c>
      <c r="AL345" s="30">
        <f>ROUND(IF(C345&gt;7,ROUND(VLOOKUP(T345,PCharts!$M$3:$N$133,2,FALSE)*AA345,0)*PFormulas!$B$9,ROUND(VLOOKUP(T345,PCharts!$M$3:$N$133,2,FALSE)*AA345,0)),0)</f>
        <v>45</v>
      </c>
      <c r="AM345" s="30">
        <f>ROUND(IF(C345&gt;7,ROUND((PFormulas!$F$30*Z345)+(PFormulas!$F$31*AB345)+(PFormulas!$F$32*AI345),0)*PFormulas!$B$13,ROUND((PFormulas!$F$30*Z345)+(PFormulas!$F$31*AB345)+(PFormulas!$F$32*AI345),0)+PFormulas!$B$14),0)</f>
        <v>45</v>
      </c>
      <c r="AN345" s="30">
        <f>ROUND((PFormulas!$F$46*AL345),0)</f>
        <v>47</v>
      </c>
      <c r="AO345" s="30">
        <f>VLOOKUP(2016-L345,PCharts!$O$3:$P$32,2,FALSE)</f>
        <v>42</v>
      </c>
      <c r="AP345" s="30">
        <f t="shared" si="42"/>
        <v>42</v>
      </c>
      <c r="AQ345" s="30">
        <f t="shared" si="43"/>
        <v>48</v>
      </c>
    </row>
    <row r="346" spans="1:43" x14ac:dyDescent="0.25">
      <c r="A346" s="13" t="s">
        <v>95</v>
      </c>
      <c r="B346" s="13" t="s">
        <v>830</v>
      </c>
      <c r="C346" s="13">
        <v>2</v>
      </c>
      <c r="D346" s="13">
        <v>22</v>
      </c>
      <c r="E346" s="13">
        <v>1</v>
      </c>
      <c r="F346" s="13">
        <v>1</v>
      </c>
      <c r="G346" s="13">
        <v>2</v>
      </c>
      <c r="H346" s="13">
        <v>2</v>
      </c>
      <c r="I346" s="13">
        <v>-4</v>
      </c>
      <c r="J346" s="13">
        <v>30</v>
      </c>
      <c r="K346" s="13">
        <v>11</v>
      </c>
      <c r="L346" s="13">
        <v>1996</v>
      </c>
      <c r="M346" s="13"/>
      <c r="N346" s="13">
        <v>69</v>
      </c>
      <c r="O346" s="13">
        <v>161</v>
      </c>
      <c r="P346" s="13" t="s">
        <v>97</v>
      </c>
      <c r="Q346" s="13" t="s">
        <v>831</v>
      </c>
      <c r="R346" s="13">
        <v>0</v>
      </c>
      <c r="S346" s="13">
        <v>0</v>
      </c>
      <c r="T346" s="30">
        <f t="shared" si="37"/>
        <v>0.05</v>
      </c>
      <c r="U346" s="30">
        <f t="shared" si="38"/>
        <v>0.05</v>
      </c>
      <c r="V346" s="30">
        <f t="shared" si="39"/>
        <v>0.09</v>
      </c>
      <c r="W346" s="30">
        <f t="shared" si="40"/>
        <v>0.05</v>
      </c>
      <c r="X346" s="30">
        <f>VLOOKUP(N346,[1]PlayerC!$A$3:$B$30,2,FALSE)</f>
        <v>67</v>
      </c>
      <c r="Y346" s="30">
        <f>VLOOKUP(O346,[1]PlayerC!$C$3:$D$133,2,FALSE)</f>
        <v>46</v>
      </c>
      <c r="Z346" s="30">
        <f>VLOOKUP(R346,[2]PCharts!$R$3:$S$2003,2,FALSE)</f>
        <v>0</v>
      </c>
      <c r="AA346" s="30">
        <f>VLOOKUP(A346,PCharts!$T$3:$U$25,2,FALSE)</f>
        <v>1.06</v>
      </c>
      <c r="AB346" s="30">
        <f>ROUND((PFormulas!$F$2*AF346)+(PFormulas!$F$3*(120-AD346)),0)</f>
        <v>41</v>
      </c>
      <c r="AC346" s="30">
        <f>ROUND((PFormulas!$F$7*AF346)+(PFormulas!$F$9*AB346)+(PFormulas!$F$8*AD346),0)</f>
        <v>33</v>
      </c>
      <c r="AD346" s="30">
        <f>VLOOKUP(V346,PCharts!$I$3:$J$651,2,FALSE)</f>
        <v>96</v>
      </c>
      <c r="AE346" s="30">
        <f>ROUND((PFormulas!$B$29*AK346)+(PFormulas!$B$30*AI346)+(PFormulas!$B$31*AL346)+(PFormulas!$B$32*AF346)+PFormulas!$B$33,0)</f>
        <v>75</v>
      </c>
      <c r="AF346" s="30">
        <f t="shared" si="41"/>
        <v>57</v>
      </c>
      <c r="AG346" s="30">
        <f>ROUND((AK346*PFormulas!$F$40)+(AL346*PFormulas!$F$41)+(AH346*PFormulas!$F$42),0)</f>
        <v>52</v>
      </c>
      <c r="AH346" s="30">
        <f>VLOOKUP(D346,PCharts!$G$3:$H$83,2,FALSE)</f>
        <v>62</v>
      </c>
      <c r="AI346" s="30">
        <f>ROUND((AK346*PFormulas!$F$18)+(AL346*PFormulas!$F$17),0)</f>
        <v>45</v>
      </c>
      <c r="AJ346" s="30">
        <f>IF(C346&gt;7,25,IF(C346=1,IF(ROUND((PFormulas!$F$35*AK346)+(PFormulas!$F$36*AF346),0)&lt;50,50,ROUND((PFormulas!$F$35*AK346)+(PFormulas!$F$36*AF346),0)),ROUND((PFormulas!$F$35*AK346)+(PFormulas!$F$36*AF346),0)))</f>
        <v>42</v>
      </c>
      <c r="AK346" s="30">
        <f>ROUND(IF(C346&gt;7,ROUND(VLOOKUP(U346,PCharts!$K$3:$L$153,2,FALSE)*AA346,0)*PFormulas!$B$8,ROUND(VLOOKUP(U346,PCharts!$K$3:$L$153,2,FALSE)*AA346,0)),0)</f>
        <v>37</v>
      </c>
      <c r="AL346" s="30">
        <f>ROUND(IF(C346&gt;7,ROUND(VLOOKUP(T346,PCharts!$M$3:$N$133,2,FALSE)*AA346,0)*PFormulas!$B$9,ROUND(VLOOKUP(T346,PCharts!$M$3:$N$133,2,FALSE)*AA346,0)),0)</f>
        <v>45</v>
      </c>
      <c r="AM346" s="30">
        <f>ROUND(IF(C346&gt;7,ROUND((PFormulas!$F$30*Z346)+(PFormulas!$F$31*AB346)+(PFormulas!$F$32*AI346),0)*PFormulas!$B$13,ROUND((PFormulas!$F$30*Z346)+(PFormulas!$F$31*AB346)+(PFormulas!$F$32*AI346),0)+PFormulas!$B$14),0)</f>
        <v>39</v>
      </c>
      <c r="AN346" s="30">
        <f>ROUND((PFormulas!$F$46*AL346),0)</f>
        <v>47</v>
      </c>
      <c r="AO346" s="30">
        <f>VLOOKUP(2016-L346,PCharts!$O$3:$P$32,2,FALSE)</f>
        <v>50</v>
      </c>
      <c r="AP346" s="30">
        <f t="shared" si="42"/>
        <v>50</v>
      </c>
      <c r="AQ346" s="30">
        <f t="shared" si="43"/>
        <v>45</v>
      </c>
    </row>
    <row r="347" spans="1:43" x14ac:dyDescent="0.25">
      <c r="A347" s="13" t="s">
        <v>43</v>
      </c>
      <c r="B347" s="13" t="s">
        <v>832</v>
      </c>
      <c r="C347" s="13">
        <v>1</v>
      </c>
      <c r="D347" s="13">
        <v>28</v>
      </c>
      <c r="E347" s="13">
        <v>2</v>
      </c>
      <c r="F347" s="13">
        <v>1</v>
      </c>
      <c r="G347" s="13">
        <v>3</v>
      </c>
      <c r="H347" s="13">
        <v>14</v>
      </c>
      <c r="I347" s="13">
        <v>0</v>
      </c>
      <c r="J347" s="13">
        <v>5</v>
      </c>
      <c r="K347" s="13">
        <v>1</v>
      </c>
      <c r="L347" s="13">
        <v>1997</v>
      </c>
      <c r="M347" s="13"/>
      <c r="N347" s="13">
        <v>74</v>
      </c>
      <c r="O347" s="13">
        <v>187</v>
      </c>
      <c r="P347" s="13" t="s">
        <v>45</v>
      </c>
      <c r="Q347" s="13" t="s">
        <v>833</v>
      </c>
      <c r="R347" s="13">
        <v>0</v>
      </c>
      <c r="S347" s="13">
        <v>0</v>
      </c>
      <c r="T347" s="30">
        <f t="shared" si="37"/>
        <v>7.0000000000000007E-2</v>
      </c>
      <c r="U347" s="30">
        <f t="shared" si="38"/>
        <v>0.04</v>
      </c>
      <c r="V347" s="30">
        <f t="shared" si="39"/>
        <v>0.5</v>
      </c>
      <c r="W347" s="30">
        <f t="shared" si="40"/>
        <v>7.0000000000000007E-2</v>
      </c>
      <c r="X347" s="30">
        <f>VLOOKUP(N347,[1]PlayerC!$A$3:$B$30,2,FALSE)</f>
        <v>77</v>
      </c>
      <c r="Y347" s="30">
        <f>VLOOKUP(O347,[1]PlayerC!$C$3:$D$133,2,FALSE)</f>
        <v>61</v>
      </c>
      <c r="Z347" s="30">
        <f>VLOOKUP(R347,[2]PCharts!$R$3:$S$2003,2,FALSE)</f>
        <v>0</v>
      </c>
      <c r="AA347" s="30">
        <f>VLOOKUP(A347,PCharts!$T$3:$U$25,2,FALSE)</f>
        <v>1.05</v>
      </c>
      <c r="AB347" s="30">
        <f>ROUND((PFormulas!$F$2*AF347)+(PFormulas!$F$3*(120-AD347)),0)</f>
        <v>52</v>
      </c>
      <c r="AC347" s="30">
        <f>ROUND((PFormulas!$F$7*AF347)+(PFormulas!$F$9*AB347)+(PFormulas!$F$8*AD347),0)</f>
        <v>47</v>
      </c>
      <c r="AD347" s="30">
        <f>VLOOKUP(V347,PCharts!$I$3:$J$651,2,FALSE)</f>
        <v>85</v>
      </c>
      <c r="AE347" s="30">
        <f>ROUND((PFormulas!$B$29*AK347)+(PFormulas!$B$30*AI347)+(PFormulas!$B$31*AL347)+(PFormulas!$B$32*AF347)+PFormulas!$B$33,0)</f>
        <v>72</v>
      </c>
      <c r="AF347" s="30">
        <f t="shared" si="41"/>
        <v>69</v>
      </c>
      <c r="AG347" s="30">
        <f>ROUND((AK347*PFormulas!$F$40)+(AL347*PFormulas!$F$41)+(AH347*PFormulas!$F$42),0)</f>
        <v>55</v>
      </c>
      <c r="AH347" s="30">
        <f>VLOOKUP(D347,PCharts!$G$3:$H$83,2,FALSE)</f>
        <v>68</v>
      </c>
      <c r="AI347" s="30">
        <f>ROUND((AK347*PFormulas!$F$18)+(AL347*PFormulas!$F$17),0)</f>
        <v>45</v>
      </c>
      <c r="AJ347" s="30">
        <f>IF(C347&gt;7,25,IF(C347=1,IF(ROUND((PFormulas!$F$35*AK347)+(PFormulas!$F$36*AF347),0)&lt;50,50,ROUND((PFormulas!$F$35*AK347)+(PFormulas!$F$36*AF347),0)),ROUND((PFormulas!$F$35*AK347)+(PFormulas!$F$36*AF347),0)))</f>
        <v>50</v>
      </c>
      <c r="AK347" s="30">
        <f>ROUND(IF(C347&gt;7,ROUND(VLOOKUP(U347,PCharts!$K$3:$L$153,2,FALSE)*AA347,0)*PFormulas!$B$8,ROUND(VLOOKUP(U347,PCharts!$K$3:$L$153,2,FALSE)*AA347,0)),0)</f>
        <v>37</v>
      </c>
      <c r="AL347" s="30">
        <f>ROUND(IF(C347&gt;7,ROUND(VLOOKUP(T347,PCharts!$M$3:$N$133,2,FALSE)*AA347,0)*PFormulas!$B$9,ROUND(VLOOKUP(T347,PCharts!$M$3:$N$133,2,FALSE)*AA347,0)),0)</f>
        <v>45</v>
      </c>
      <c r="AM347" s="30">
        <f>ROUND(IF(C347&gt;7,ROUND((PFormulas!$F$30*Z347)+(PFormulas!$F$31*AB347)+(PFormulas!$F$32*AI347),0)*PFormulas!$B$13,ROUND((PFormulas!$F$30*Z347)+(PFormulas!$F$31*AB347)+(PFormulas!$F$32*AI347),0)+PFormulas!$B$14),0)</f>
        <v>46</v>
      </c>
      <c r="AN347" s="30">
        <f>ROUND((PFormulas!$F$46*AL347),0)</f>
        <v>47</v>
      </c>
      <c r="AO347" s="30">
        <f>VLOOKUP(2016-L347,PCharts!$O$3:$P$32,2,FALSE)</f>
        <v>46</v>
      </c>
      <c r="AP347" s="30">
        <f t="shared" si="42"/>
        <v>46</v>
      </c>
      <c r="AQ347" s="30">
        <f t="shared" si="43"/>
        <v>47</v>
      </c>
    </row>
    <row r="348" spans="1:43" x14ac:dyDescent="0.25">
      <c r="A348" s="13" t="s">
        <v>47</v>
      </c>
      <c r="B348" s="13" t="s">
        <v>834</v>
      </c>
      <c r="C348" s="13">
        <v>3</v>
      </c>
      <c r="D348" s="13">
        <v>29</v>
      </c>
      <c r="E348" s="13">
        <v>2</v>
      </c>
      <c r="F348" s="13">
        <v>2</v>
      </c>
      <c r="G348" s="13">
        <v>4</v>
      </c>
      <c r="H348" s="13">
        <v>4</v>
      </c>
      <c r="I348" s="13">
        <v>1</v>
      </c>
      <c r="J348" s="13">
        <v>22</v>
      </c>
      <c r="K348" s="13">
        <v>7</v>
      </c>
      <c r="L348" s="13">
        <v>1996</v>
      </c>
      <c r="M348" s="13"/>
      <c r="N348" s="13">
        <v>72</v>
      </c>
      <c r="O348" s="13">
        <v>179</v>
      </c>
      <c r="P348" s="13" t="s">
        <v>49</v>
      </c>
      <c r="Q348" s="13" t="s">
        <v>835</v>
      </c>
      <c r="R348" s="13">
        <v>0</v>
      </c>
      <c r="S348" s="13">
        <v>0</v>
      </c>
      <c r="T348" s="30">
        <f t="shared" si="37"/>
        <v>7.0000000000000007E-2</v>
      </c>
      <c r="U348" s="30">
        <f t="shared" si="38"/>
        <v>7.0000000000000007E-2</v>
      </c>
      <c r="V348" s="30">
        <f t="shared" si="39"/>
        <v>0.14000000000000001</v>
      </c>
      <c r="W348" s="30">
        <f t="shared" si="40"/>
        <v>7.0000000000000007E-2</v>
      </c>
      <c r="X348" s="30">
        <f>VLOOKUP(N348,[1]PlayerC!$A$3:$B$30,2,FALSE)</f>
        <v>73</v>
      </c>
      <c r="Y348" s="30">
        <f>VLOOKUP(O348,[1]PlayerC!$C$3:$D$133,2,FALSE)</f>
        <v>55</v>
      </c>
      <c r="Z348" s="30">
        <f>VLOOKUP(R348,[2]PCharts!$R$3:$S$2003,2,FALSE)</f>
        <v>0</v>
      </c>
      <c r="AA348" s="30">
        <f>VLOOKUP(A348,PCharts!$T$3:$U$25,2,FALSE)</f>
        <v>1.07</v>
      </c>
      <c r="AB348" s="30">
        <f>ROUND((PFormulas!$F$2*AF348)+(PFormulas!$F$3*(120-AD348)),0)</f>
        <v>46</v>
      </c>
      <c r="AC348" s="30">
        <f>ROUND((PFormulas!$F$7*AF348)+(PFormulas!$F$9*AB348)+(PFormulas!$F$8*AD348),0)</f>
        <v>40</v>
      </c>
      <c r="AD348" s="30">
        <f>VLOOKUP(V348,PCharts!$I$3:$J$651,2,FALSE)</f>
        <v>95</v>
      </c>
      <c r="AE348" s="30">
        <f>ROUND((PFormulas!$B$29*AK348)+(PFormulas!$B$30*AI348)+(PFormulas!$B$31*AL348)+(PFormulas!$B$32*AF348)+PFormulas!$B$33,0)</f>
        <v>74</v>
      </c>
      <c r="AF348" s="30">
        <f t="shared" si="41"/>
        <v>64</v>
      </c>
      <c r="AG348" s="30">
        <f>ROUND((AK348*PFormulas!$F$40)+(AL348*PFormulas!$F$41)+(AH348*PFormulas!$F$42),0)</f>
        <v>55</v>
      </c>
      <c r="AH348" s="30">
        <f>VLOOKUP(D348,PCharts!$G$3:$H$83,2,FALSE)</f>
        <v>69</v>
      </c>
      <c r="AI348" s="30">
        <f>ROUND((AK348*PFormulas!$F$18)+(AL348*PFormulas!$F$17),0)</f>
        <v>46</v>
      </c>
      <c r="AJ348" s="30">
        <f>IF(C348&gt;7,25,IF(C348=1,IF(ROUND((PFormulas!$F$35*AK348)+(PFormulas!$F$36*AF348),0)&lt;50,50,ROUND((PFormulas!$F$35*AK348)+(PFormulas!$F$36*AF348),0)),ROUND((PFormulas!$F$35*AK348)+(PFormulas!$F$36*AF348),0)))</f>
        <v>44</v>
      </c>
      <c r="AK348" s="30">
        <f>ROUND(IF(C348&gt;7,ROUND(VLOOKUP(U348,PCharts!$K$3:$L$153,2,FALSE)*AA348,0)*PFormulas!$B$8,ROUND(VLOOKUP(U348,PCharts!$K$3:$L$153,2,FALSE)*AA348,0)),0)</f>
        <v>37</v>
      </c>
      <c r="AL348" s="30">
        <f>ROUND(IF(C348&gt;7,ROUND(VLOOKUP(T348,PCharts!$M$3:$N$133,2,FALSE)*AA348,0)*PFormulas!$B$9,ROUND(VLOOKUP(T348,PCharts!$M$3:$N$133,2,FALSE)*AA348,0)),0)</f>
        <v>46</v>
      </c>
      <c r="AM348" s="30">
        <f>ROUND(IF(C348&gt;7,ROUND((PFormulas!$F$30*Z348)+(PFormulas!$F$31*AB348)+(PFormulas!$F$32*AI348),0)*PFormulas!$B$13,ROUND((PFormulas!$F$30*Z348)+(PFormulas!$F$31*AB348)+(PFormulas!$F$32*AI348),0)+PFormulas!$B$14),0)</f>
        <v>42</v>
      </c>
      <c r="AN348" s="30">
        <f>ROUND((PFormulas!$F$46*AL348),0)</f>
        <v>48</v>
      </c>
      <c r="AO348" s="30">
        <f>VLOOKUP(2016-L348,PCharts!$O$3:$P$32,2,FALSE)</f>
        <v>50</v>
      </c>
      <c r="AP348" s="30">
        <f t="shared" si="42"/>
        <v>50</v>
      </c>
      <c r="AQ348" s="30">
        <f t="shared" si="43"/>
        <v>46</v>
      </c>
    </row>
    <row r="349" spans="1:43" x14ac:dyDescent="0.25">
      <c r="A349" s="13" t="s">
        <v>95</v>
      </c>
      <c r="B349" s="13" t="s">
        <v>836</v>
      </c>
      <c r="C349" s="13">
        <v>3</v>
      </c>
      <c r="D349" s="13">
        <v>38</v>
      </c>
      <c r="E349" s="13">
        <v>2</v>
      </c>
      <c r="F349" s="13">
        <v>1</v>
      </c>
      <c r="G349" s="13">
        <v>3</v>
      </c>
      <c r="H349" s="13">
        <v>4</v>
      </c>
      <c r="I349" s="13">
        <v>-3</v>
      </c>
      <c r="J349" s="13">
        <v>11</v>
      </c>
      <c r="K349" s="13">
        <v>9</v>
      </c>
      <c r="L349" s="13">
        <v>1997</v>
      </c>
      <c r="M349" s="13"/>
      <c r="N349" s="13">
        <v>68</v>
      </c>
      <c r="O349" s="13">
        <v>163</v>
      </c>
      <c r="P349" s="13" t="s">
        <v>97</v>
      </c>
      <c r="Q349" s="13" t="s">
        <v>837</v>
      </c>
      <c r="R349" s="13"/>
      <c r="S349" s="13"/>
      <c r="T349" s="30">
        <f t="shared" si="37"/>
        <v>0.05</v>
      </c>
      <c r="U349" s="30">
        <f t="shared" si="38"/>
        <v>0.03</v>
      </c>
      <c r="V349" s="30">
        <f t="shared" si="39"/>
        <v>0.11</v>
      </c>
      <c r="W349" s="30">
        <f t="shared" si="40"/>
        <v>0.05</v>
      </c>
      <c r="X349" s="30">
        <f>VLOOKUP(N349,[1]PlayerC!$A$3:$B$30,2,FALSE)</f>
        <v>65</v>
      </c>
      <c r="Y349" s="30">
        <f>VLOOKUP(O349,[1]PlayerC!$C$3:$D$133,2,FALSE)</f>
        <v>46</v>
      </c>
      <c r="Z349" s="30">
        <f>VLOOKUP(R349,[2]PCharts!$R$3:$S$2003,2,FALSE)</f>
        <v>0</v>
      </c>
      <c r="AA349" s="30">
        <f>VLOOKUP(A349,PCharts!$T$3:$U$25,2,FALSE)</f>
        <v>1.06</v>
      </c>
      <c r="AB349" s="30">
        <f>ROUND((PFormulas!$F$2*AF349)+(PFormulas!$F$3*(120-AD349)),0)</f>
        <v>41</v>
      </c>
      <c r="AC349" s="30">
        <f>ROUND((PFormulas!$F$7*AF349)+(PFormulas!$F$9*AB349)+(PFormulas!$F$8*AD349),0)</f>
        <v>32</v>
      </c>
      <c r="AD349" s="30">
        <f>VLOOKUP(V349,PCharts!$I$3:$J$651,2,FALSE)</f>
        <v>96</v>
      </c>
      <c r="AE349" s="30">
        <f>ROUND((PFormulas!$B$29*AK349)+(PFormulas!$B$30*AI349)+(PFormulas!$B$31*AL349)+(PFormulas!$B$32*AF349)+PFormulas!$B$33,0)</f>
        <v>76</v>
      </c>
      <c r="AF349" s="30">
        <f t="shared" si="41"/>
        <v>56</v>
      </c>
      <c r="AG349" s="30">
        <f>ROUND((AK349*PFormulas!$F$40)+(AL349*PFormulas!$F$41)+(AH349*PFormulas!$F$42),0)</f>
        <v>60</v>
      </c>
      <c r="AH349" s="30">
        <f>VLOOKUP(D349,PCharts!$G$3:$H$83,2,FALSE)</f>
        <v>78</v>
      </c>
      <c r="AI349" s="30">
        <f>ROUND((AK349*PFormulas!$F$18)+(AL349*PFormulas!$F$17),0)</f>
        <v>45</v>
      </c>
      <c r="AJ349" s="30">
        <f>IF(C349&gt;7,25,IF(C349=1,IF(ROUND((PFormulas!$F$35*AK349)+(PFormulas!$F$36*AF349),0)&lt;50,50,ROUND((PFormulas!$F$35*AK349)+(PFormulas!$F$36*AF349),0)),ROUND((PFormulas!$F$35*AK349)+(PFormulas!$F$36*AF349),0)))</f>
        <v>42</v>
      </c>
      <c r="AK349" s="30">
        <f>ROUND(IF(C349&gt;7,ROUND(VLOOKUP(U349,PCharts!$K$3:$L$153,2,FALSE)*AA349,0)*PFormulas!$B$8,ROUND(VLOOKUP(U349,PCharts!$K$3:$L$153,2,FALSE)*AA349,0)),0)</f>
        <v>37</v>
      </c>
      <c r="AL349" s="30">
        <f>ROUND(IF(C349&gt;7,ROUND(VLOOKUP(T349,PCharts!$M$3:$N$133,2,FALSE)*AA349,0)*PFormulas!$B$9,ROUND(VLOOKUP(T349,PCharts!$M$3:$N$133,2,FALSE)*AA349,0)),0)</f>
        <v>45</v>
      </c>
      <c r="AM349" s="30">
        <f>ROUND(IF(C349&gt;7,ROUND((PFormulas!$F$30*Z349)+(PFormulas!$F$31*AB349)+(PFormulas!$F$32*AI349),0)*PFormulas!$B$13,ROUND((PFormulas!$F$30*Z349)+(PFormulas!$F$31*AB349)+(PFormulas!$F$32*AI349),0)+PFormulas!$B$14),0)</f>
        <v>39</v>
      </c>
      <c r="AN349" s="30">
        <f>ROUND((PFormulas!$F$46*AL349),0)</f>
        <v>47</v>
      </c>
      <c r="AO349" s="30">
        <f>VLOOKUP(2016-L349,PCharts!$O$3:$P$32,2,FALSE)</f>
        <v>46</v>
      </c>
      <c r="AP349" s="30">
        <f t="shared" si="42"/>
        <v>46</v>
      </c>
      <c r="AQ349" s="30">
        <f t="shared" si="43"/>
        <v>45</v>
      </c>
    </row>
    <row r="350" spans="1:43" x14ac:dyDescent="0.25">
      <c r="A350" s="13" t="s">
        <v>95</v>
      </c>
      <c r="B350" s="13" t="s">
        <v>838</v>
      </c>
      <c r="C350" s="13">
        <v>7</v>
      </c>
      <c r="D350" s="13">
        <v>43</v>
      </c>
      <c r="E350" s="13">
        <v>2</v>
      </c>
      <c r="F350" s="13">
        <v>6</v>
      </c>
      <c r="G350" s="13">
        <v>8</v>
      </c>
      <c r="H350" s="13">
        <v>4</v>
      </c>
      <c r="I350" s="13">
        <v>3</v>
      </c>
      <c r="J350" s="13">
        <v>4</v>
      </c>
      <c r="K350" s="13">
        <v>3</v>
      </c>
      <c r="L350" s="13">
        <v>1997</v>
      </c>
      <c r="M350" s="13"/>
      <c r="N350" s="13">
        <v>69</v>
      </c>
      <c r="O350" s="13">
        <v>176</v>
      </c>
      <c r="P350" s="13" t="s">
        <v>97</v>
      </c>
      <c r="Q350" s="13" t="s">
        <v>80</v>
      </c>
      <c r="R350" s="13">
        <v>0</v>
      </c>
      <c r="S350" s="13">
        <v>0</v>
      </c>
      <c r="T350" s="30">
        <f t="shared" si="37"/>
        <v>0.05</v>
      </c>
      <c r="U350" s="30">
        <f t="shared" si="38"/>
        <v>0.14000000000000001</v>
      </c>
      <c r="V350" s="30">
        <f t="shared" si="39"/>
        <v>0.09</v>
      </c>
      <c r="W350" s="30">
        <f t="shared" si="40"/>
        <v>0.05</v>
      </c>
      <c r="X350" s="30">
        <f>VLOOKUP(N350,[1]PlayerC!$A$3:$B$30,2,FALSE)</f>
        <v>67</v>
      </c>
      <c r="Y350" s="30">
        <f>VLOOKUP(O350,[1]PlayerC!$C$3:$D$133,2,FALSE)</f>
        <v>55</v>
      </c>
      <c r="Z350" s="30">
        <f>VLOOKUP(R350,[2]PCharts!$R$3:$S$2003,2,FALSE)</f>
        <v>0</v>
      </c>
      <c r="AA350" s="30">
        <f>VLOOKUP(A350,PCharts!$T$3:$U$25,2,FALSE)</f>
        <v>1.06</v>
      </c>
      <c r="AB350" s="30">
        <f>ROUND((PFormulas!$F$2*AF350)+(PFormulas!$F$3*(120-AD350)),0)</f>
        <v>44</v>
      </c>
      <c r="AC350" s="30">
        <f>ROUND((PFormulas!$F$7*AF350)+(PFormulas!$F$9*AB350)+(PFormulas!$F$8*AD350),0)</f>
        <v>37</v>
      </c>
      <c r="AD350" s="30">
        <f>VLOOKUP(V350,PCharts!$I$3:$J$651,2,FALSE)</f>
        <v>96</v>
      </c>
      <c r="AE350" s="30">
        <f>ROUND((PFormulas!$B$29*AK350)+(PFormulas!$B$30*AI350)+(PFormulas!$B$31*AL350)+(PFormulas!$B$32*AF350)+PFormulas!$B$33,0)</f>
        <v>77</v>
      </c>
      <c r="AF350" s="30">
        <f t="shared" si="41"/>
        <v>61</v>
      </c>
      <c r="AG350" s="30">
        <f>ROUND((AK350*PFormulas!$F$40)+(AL350*PFormulas!$F$41)+(AH350*PFormulas!$F$42),0)</f>
        <v>66</v>
      </c>
      <c r="AH350" s="30">
        <f>VLOOKUP(D350,PCharts!$G$3:$H$83,2,FALSE)</f>
        <v>83</v>
      </c>
      <c r="AI350" s="30">
        <f>ROUND((AK350*PFormulas!$F$18)+(AL350*PFormulas!$F$17),0)</f>
        <v>54</v>
      </c>
      <c r="AJ350" s="30">
        <f>IF(C350&gt;7,25,IF(C350=1,IF(ROUND((PFormulas!$F$35*AK350)+(PFormulas!$F$36*AF350),0)&lt;50,50,ROUND((PFormulas!$F$35*AK350)+(PFormulas!$F$36*AF350),0)),ROUND((PFormulas!$F$35*AK350)+(PFormulas!$F$36*AF350),0)))</f>
        <v>55</v>
      </c>
      <c r="AK350" s="30">
        <f>ROUND(IF(C350&gt;7,ROUND(VLOOKUP(U350,PCharts!$K$3:$L$153,2,FALSE)*AA350,0)*PFormulas!$B$8,ROUND(VLOOKUP(U350,PCharts!$K$3:$L$153,2,FALSE)*AA350,0)),0)</f>
        <v>53</v>
      </c>
      <c r="AL350" s="30">
        <f>ROUND(IF(C350&gt;7,ROUND(VLOOKUP(T350,PCharts!$M$3:$N$133,2,FALSE)*AA350,0)*PFormulas!$B$9,ROUND(VLOOKUP(T350,PCharts!$M$3:$N$133,2,FALSE)*AA350,0)),0)</f>
        <v>45</v>
      </c>
      <c r="AM350" s="30">
        <f>ROUND(IF(C350&gt;7,ROUND((PFormulas!$F$30*Z350)+(PFormulas!$F$31*AB350)+(PFormulas!$F$32*AI350),0)*PFormulas!$B$13,ROUND((PFormulas!$F$30*Z350)+(PFormulas!$F$31*AB350)+(PFormulas!$F$32*AI350),0)+PFormulas!$B$14),0)</f>
        <v>44</v>
      </c>
      <c r="AN350" s="30">
        <f>ROUND((PFormulas!$F$46*AL350),0)</f>
        <v>47</v>
      </c>
      <c r="AO350" s="30">
        <f>VLOOKUP(2016-L350,PCharts!$O$3:$P$32,2,FALSE)</f>
        <v>46</v>
      </c>
      <c r="AP350" s="30">
        <f t="shared" si="42"/>
        <v>46</v>
      </c>
      <c r="AQ350" s="30">
        <f t="shared" si="43"/>
        <v>51</v>
      </c>
    </row>
    <row r="351" spans="1:43" x14ac:dyDescent="0.25">
      <c r="A351" s="13" t="s">
        <v>43</v>
      </c>
      <c r="B351" s="13" t="s">
        <v>839</v>
      </c>
      <c r="C351" s="13">
        <v>4</v>
      </c>
      <c r="D351" s="13">
        <v>46</v>
      </c>
      <c r="E351" s="13">
        <v>3</v>
      </c>
      <c r="F351" s="13">
        <v>1</v>
      </c>
      <c r="G351" s="13">
        <v>4</v>
      </c>
      <c r="H351" s="13">
        <v>24</v>
      </c>
      <c r="I351" s="13">
        <v>-10</v>
      </c>
      <c r="J351" s="13">
        <v>23</v>
      </c>
      <c r="K351" s="13">
        <v>4</v>
      </c>
      <c r="L351" s="13">
        <v>1995</v>
      </c>
      <c r="M351" s="13"/>
      <c r="N351" s="13">
        <v>74</v>
      </c>
      <c r="O351" s="13">
        <v>185</v>
      </c>
      <c r="P351" s="13" t="s">
        <v>45</v>
      </c>
      <c r="Q351" s="13" t="s">
        <v>840</v>
      </c>
      <c r="R351" s="13">
        <v>0</v>
      </c>
      <c r="S351" s="13">
        <v>0</v>
      </c>
      <c r="T351" s="30">
        <f t="shared" si="37"/>
        <v>7.0000000000000007E-2</v>
      </c>
      <c r="U351" s="30">
        <f t="shared" si="38"/>
        <v>0.02</v>
      </c>
      <c r="V351" s="30">
        <f t="shared" si="39"/>
        <v>0.52</v>
      </c>
      <c r="W351" s="30">
        <f t="shared" si="40"/>
        <v>7.0000000000000007E-2</v>
      </c>
      <c r="X351" s="30">
        <f>VLOOKUP(N351,[1]PlayerC!$A$3:$B$30,2,FALSE)</f>
        <v>77</v>
      </c>
      <c r="Y351" s="30">
        <f>VLOOKUP(O351,[1]PlayerC!$C$3:$D$133,2,FALSE)</f>
        <v>61</v>
      </c>
      <c r="Z351" s="30">
        <f>VLOOKUP(R351,[2]PCharts!$R$3:$S$2003,2,FALSE)</f>
        <v>0</v>
      </c>
      <c r="AA351" s="30">
        <f>VLOOKUP(A351,PCharts!$T$3:$U$25,2,FALSE)</f>
        <v>1.05</v>
      </c>
      <c r="AB351" s="30">
        <f>ROUND((PFormulas!$F$2*AF351)+(PFormulas!$F$3*(120-AD351)),0)</f>
        <v>52</v>
      </c>
      <c r="AC351" s="30">
        <f>ROUND((PFormulas!$F$7*AF351)+(PFormulas!$F$9*AB351)+(PFormulas!$F$8*AD351),0)</f>
        <v>47</v>
      </c>
      <c r="AD351" s="30">
        <f>VLOOKUP(V351,PCharts!$I$3:$J$651,2,FALSE)</f>
        <v>84</v>
      </c>
      <c r="AE351" s="30">
        <f>ROUND((PFormulas!$B$29*AK351)+(PFormulas!$B$30*AI351)+(PFormulas!$B$31*AL351)+(PFormulas!$B$32*AF351)+PFormulas!$B$33,0)</f>
        <v>72</v>
      </c>
      <c r="AF351" s="30">
        <f t="shared" si="41"/>
        <v>69</v>
      </c>
      <c r="AG351" s="30">
        <f>ROUND((AK351*PFormulas!$F$40)+(AL351*PFormulas!$F$41)+(AH351*PFormulas!$F$42),0)</f>
        <v>64</v>
      </c>
      <c r="AH351" s="30">
        <f>VLOOKUP(D351,PCharts!$G$3:$H$83,2,FALSE)</f>
        <v>86</v>
      </c>
      <c r="AI351" s="30">
        <f>ROUND((AK351*PFormulas!$F$18)+(AL351*PFormulas!$F$17),0)</f>
        <v>45</v>
      </c>
      <c r="AJ351" s="30">
        <f>IF(C351&gt;7,25,IF(C351=1,IF(ROUND((PFormulas!$F$35*AK351)+(PFormulas!$F$36*AF351),0)&lt;50,50,ROUND((PFormulas!$F$35*AK351)+(PFormulas!$F$36*AF351),0)),ROUND((PFormulas!$F$35*AK351)+(PFormulas!$F$36*AF351),0)))</f>
        <v>45</v>
      </c>
      <c r="AK351" s="30">
        <f>ROUND(IF(C351&gt;7,ROUND(VLOOKUP(U351,PCharts!$K$3:$L$153,2,FALSE)*AA351,0)*PFormulas!$B$8,ROUND(VLOOKUP(U351,PCharts!$K$3:$L$153,2,FALSE)*AA351,0)),0)</f>
        <v>37</v>
      </c>
      <c r="AL351" s="30">
        <f>ROUND(IF(C351&gt;7,ROUND(VLOOKUP(T351,PCharts!$M$3:$N$133,2,FALSE)*AA351,0)*PFormulas!$B$9,ROUND(VLOOKUP(T351,PCharts!$M$3:$N$133,2,FALSE)*AA351,0)),0)</f>
        <v>45</v>
      </c>
      <c r="AM351" s="30">
        <f>ROUND(IF(C351&gt;7,ROUND((PFormulas!$F$30*Z351)+(PFormulas!$F$31*AB351)+(PFormulas!$F$32*AI351),0)*PFormulas!$B$13,ROUND((PFormulas!$F$30*Z351)+(PFormulas!$F$31*AB351)+(PFormulas!$F$32*AI351),0)+PFormulas!$B$14),0)</f>
        <v>46</v>
      </c>
      <c r="AN351" s="30">
        <f>ROUND((PFormulas!$F$46*AL351),0)</f>
        <v>47</v>
      </c>
      <c r="AO351" s="30">
        <f>VLOOKUP(2016-L351,PCharts!$O$3:$P$32,2,FALSE)</f>
        <v>54</v>
      </c>
      <c r="AP351" s="30">
        <f t="shared" si="42"/>
        <v>54</v>
      </c>
      <c r="AQ351" s="30">
        <f t="shared" si="43"/>
        <v>47</v>
      </c>
    </row>
    <row r="352" spans="1:43" x14ac:dyDescent="0.25">
      <c r="A352" s="13" t="s">
        <v>55</v>
      </c>
      <c r="B352" s="13" t="s">
        <v>841</v>
      </c>
      <c r="C352" s="13">
        <v>8</v>
      </c>
      <c r="D352" s="13">
        <v>52</v>
      </c>
      <c r="E352" s="13">
        <v>15</v>
      </c>
      <c r="F352" s="13">
        <v>53</v>
      </c>
      <c r="G352" s="13">
        <v>68</v>
      </c>
      <c r="H352" s="13">
        <v>66</v>
      </c>
      <c r="I352" s="13">
        <v>15</v>
      </c>
      <c r="J352" s="13">
        <v>29</v>
      </c>
      <c r="K352" s="13">
        <v>3</v>
      </c>
      <c r="L352" s="13">
        <v>1996</v>
      </c>
      <c r="M352" s="13"/>
      <c r="N352" s="13">
        <v>76</v>
      </c>
      <c r="O352" s="13">
        <v>201</v>
      </c>
      <c r="P352" s="13" t="s">
        <v>125</v>
      </c>
      <c r="Q352" s="13" t="s">
        <v>842</v>
      </c>
      <c r="R352" s="13">
        <v>0</v>
      </c>
      <c r="S352" s="13">
        <v>0</v>
      </c>
      <c r="T352" s="30">
        <f t="shared" si="37"/>
        <v>0.28999999999999998</v>
      </c>
      <c r="U352" s="30">
        <f t="shared" si="38"/>
        <v>1.02</v>
      </c>
      <c r="V352" s="30">
        <f t="shared" si="39"/>
        <v>1.27</v>
      </c>
      <c r="W352" s="30">
        <f t="shared" si="40"/>
        <v>0.28999999999999998</v>
      </c>
      <c r="X352" s="30">
        <f>VLOOKUP(N352,[1]PlayerC!$A$3:$B$30,2,FALSE)</f>
        <v>81</v>
      </c>
      <c r="Y352" s="30">
        <f>VLOOKUP(O352,[1]PlayerC!$C$3:$D$133,2,FALSE)</f>
        <v>70</v>
      </c>
      <c r="Z352" s="30">
        <f>VLOOKUP(R352,[2]PCharts!$R$3:$S$2003,2,FALSE)</f>
        <v>0</v>
      </c>
      <c r="AA352" s="30">
        <f>VLOOKUP(A352,PCharts!$T$3:$U$25,2,FALSE)</f>
        <v>0.9</v>
      </c>
      <c r="AB352" s="30">
        <f>ROUND((PFormulas!$F$2*AF352)+(PFormulas!$F$3*(120-AD352)),0)</f>
        <v>62</v>
      </c>
      <c r="AC352" s="30">
        <f>ROUND((PFormulas!$F$7*AF352)+(PFormulas!$F$9*AB352)+(PFormulas!$F$8*AD352),0)</f>
        <v>59</v>
      </c>
      <c r="AD352" s="30">
        <f>VLOOKUP(V352,PCharts!$I$3:$J$651,2,FALSE)</f>
        <v>66</v>
      </c>
      <c r="AE352" s="30">
        <f>ROUND((PFormulas!$B$29*AK352)+(PFormulas!$B$30*AI352)+(PFormulas!$B$31*AL352)+(PFormulas!$B$32*AF352)+PFormulas!$B$33,0)</f>
        <v>76</v>
      </c>
      <c r="AF352" s="30">
        <f t="shared" si="41"/>
        <v>76</v>
      </c>
      <c r="AG352" s="30">
        <f>ROUND((AK352*PFormulas!$F$40)+(AL352*PFormulas!$F$41)+(AH352*PFormulas!$F$42),0)</f>
        <v>75</v>
      </c>
      <c r="AH352" s="30">
        <f>VLOOKUP(D352,PCharts!$G$3:$H$83,2,FALSE)</f>
        <v>92</v>
      </c>
      <c r="AI352" s="30">
        <f>ROUND((AK352*PFormulas!$F$18)+(AL352*PFormulas!$F$17),0)</f>
        <v>63</v>
      </c>
      <c r="AJ352" s="30">
        <f>IF(C352&gt;7,25,IF(C352=1,IF(ROUND((PFormulas!$F$35*AK352)+(PFormulas!$F$36*AF352),0)&lt;50,50,ROUND((PFormulas!$F$35*AK352)+(PFormulas!$F$36*AF352),0)),ROUND((PFormulas!$F$35*AK352)+(PFormulas!$F$36*AF352),0)))</f>
        <v>25</v>
      </c>
      <c r="AK352" s="49">
        <f>ROUND(IF(C352&gt;7,ROUND(VLOOKUP(U352,PCharts!$K$3:$L$153,2,FALSE)*AA352,0)*PFormulas!$B$8,ROUND(VLOOKUP(U352,PCharts!$K$3:$L$153,2,FALSE)*AA352,0)),0)</f>
        <v>69</v>
      </c>
      <c r="AL352" s="30">
        <f>ROUND(IF(C352&gt;7,ROUND(VLOOKUP(T352,PCharts!$M$3:$N$133,2,FALSE)*AA352,0)*PFormulas!$B$9,ROUND(VLOOKUP(T352,PCharts!$M$3:$N$133,2,FALSE)*AA352,0)),0)</f>
        <v>45</v>
      </c>
      <c r="AM352" s="49">
        <f>ROUND(IF(C352&gt;7,ROUND((PFormulas!$F$30*Z352)+(PFormulas!$F$31*AB352)+(PFormulas!$F$32*AI352),0)*PFormulas!$B$13,ROUND((PFormulas!$F$30*Z352)+(PFormulas!$F$31*AB352)+(PFormulas!$F$32*AI352),0)+PFormulas!$B$14),0)</f>
        <v>68</v>
      </c>
      <c r="AN352" s="30">
        <f>ROUND((PFormulas!$F$46*AL352),0)</f>
        <v>47</v>
      </c>
      <c r="AO352" s="30">
        <f>VLOOKUP(2016-L352,PCharts!$O$3:$P$32,2,FALSE)</f>
        <v>50</v>
      </c>
      <c r="AP352" s="30">
        <f t="shared" si="42"/>
        <v>50</v>
      </c>
      <c r="AQ352" s="30">
        <f t="shared" si="43"/>
        <v>63</v>
      </c>
    </row>
    <row r="353" spans="1:43" x14ac:dyDescent="0.25">
      <c r="A353" s="13" t="s">
        <v>55</v>
      </c>
      <c r="B353" s="13" t="s">
        <v>843</v>
      </c>
      <c r="C353" s="13">
        <v>8</v>
      </c>
      <c r="D353" s="13">
        <v>69</v>
      </c>
      <c r="E353" s="13">
        <v>19</v>
      </c>
      <c r="F353" s="13">
        <v>46</v>
      </c>
      <c r="G353" s="13">
        <f>E353+F353</f>
        <v>65</v>
      </c>
      <c r="H353" s="13">
        <v>33</v>
      </c>
      <c r="I353" s="13"/>
      <c r="J353" s="13"/>
      <c r="K353" s="13"/>
      <c r="L353" s="13">
        <v>1997</v>
      </c>
      <c r="M353" s="13">
        <v>8</v>
      </c>
      <c r="N353" s="13">
        <v>71</v>
      </c>
      <c r="O353" s="13">
        <v>181</v>
      </c>
      <c r="P353" s="13" t="s">
        <v>844</v>
      </c>
      <c r="Q353" s="13" t="s">
        <v>845</v>
      </c>
      <c r="R353" s="13">
        <v>0</v>
      </c>
      <c r="S353" s="13">
        <v>0</v>
      </c>
      <c r="T353" s="30">
        <f t="shared" si="37"/>
        <v>0.28000000000000003</v>
      </c>
      <c r="U353" s="30">
        <f t="shared" si="38"/>
        <v>0.67</v>
      </c>
      <c r="V353" s="30">
        <f t="shared" si="39"/>
        <v>0.48</v>
      </c>
      <c r="W353" s="30">
        <f t="shared" si="40"/>
        <v>0.28000000000000003</v>
      </c>
      <c r="X353" s="30">
        <f>VLOOKUP(N353,[1]PlayerC!$A$3:$B$30,2,FALSE)</f>
        <v>71</v>
      </c>
      <c r="Y353" s="30">
        <f>VLOOKUP(O353,[1]PlayerC!$C$3:$D$133,2,FALSE)</f>
        <v>58</v>
      </c>
      <c r="Z353" s="30">
        <f>VLOOKUP(R353,[2]PCharts!$R$3:$S$2003,2,FALSE)</f>
        <v>0</v>
      </c>
      <c r="AA353" s="30">
        <f>VLOOKUP(A353,PCharts!$T$3:$U$25,2,FALSE)</f>
        <v>0.9</v>
      </c>
      <c r="AB353" s="30">
        <f>ROUND((PFormulas!$F$2*AF353)+(PFormulas!$F$3*(120-AD353)),0)</f>
        <v>50</v>
      </c>
      <c r="AC353" s="30">
        <f>ROUND((PFormulas!$F$7*AF353)+(PFormulas!$F$9*AB353)+(PFormulas!$F$8*AD353),0)</f>
        <v>44</v>
      </c>
      <c r="AD353" s="30">
        <f>VLOOKUP(V353,PCharts!$I$3:$J$651,2,FALSE)</f>
        <v>85</v>
      </c>
      <c r="AE353" s="30">
        <f>ROUND((PFormulas!$B$29*AK353)+(PFormulas!$B$30*AI353)+(PFormulas!$B$31*AL353)+(PFormulas!$B$32*AF353)+PFormulas!$B$33,0)</f>
        <v>76</v>
      </c>
      <c r="AF353" s="30">
        <f t="shared" si="41"/>
        <v>65</v>
      </c>
      <c r="AG353" s="30">
        <f>ROUND((AK353*PFormulas!$F$40)+(AL353*PFormulas!$F$41)+(AH353*PFormulas!$F$42),0)</f>
        <v>73</v>
      </c>
      <c r="AH353" s="30">
        <f>VLOOKUP(D353,PCharts!$G$3:$H$83,2,FALSE)</f>
        <v>95</v>
      </c>
      <c r="AI353" s="30">
        <f>ROUND((AK353*PFormulas!$F$18)+(AL353*PFormulas!$F$17),0)</f>
        <v>56</v>
      </c>
      <c r="AJ353" s="30">
        <f>IF(C353&gt;7,25,IF(C353=1,IF(ROUND((PFormulas!$F$35*AK353)+(PFormulas!$F$36*AF353),0)&lt;50,50,ROUND((PFormulas!$F$35*AK353)+(PFormulas!$F$36*AF353),0)),ROUND((PFormulas!$F$35*AK353)+(PFormulas!$F$36*AF353),0)))</f>
        <v>25</v>
      </c>
      <c r="AK353" s="49">
        <f>ROUND(IF(C353&gt;7,ROUND(VLOOKUP(U353,PCharts!$K$3:$L$153,2,FALSE)*AA353,0)*PFormulas!$B$8,ROUND(VLOOKUP(U353,PCharts!$K$3:$L$153,2,FALSE)*AA353,0)),0)</f>
        <v>56</v>
      </c>
      <c r="AL353" s="30">
        <f>ROUND(IF(C353&gt;7,ROUND(VLOOKUP(T353,PCharts!$M$3:$N$133,2,FALSE)*AA353,0)*PFormulas!$B$9,ROUND(VLOOKUP(T353,PCharts!$M$3:$N$133,2,FALSE)*AA353,0)),0)</f>
        <v>45</v>
      </c>
      <c r="AM353" s="30">
        <f>ROUND(IF(C353&gt;7,ROUND((PFormulas!$F$30*Z353)+(PFormulas!$F$31*AB353)+(PFormulas!$F$32*AI353),0)*PFormulas!$B$13,ROUND((PFormulas!$F$30*Z353)+(PFormulas!$F$31*AB353)+(PFormulas!$F$32*AI353),0)+PFormulas!$B$14),0)</f>
        <v>57</v>
      </c>
      <c r="AN353" s="30">
        <f>ROUND((PFormulas!$F$46*AL353),0)</f>
        <v>47</v>
      </c>
      <c r="AO353" s="30">
        <f>VLOOKUP(2016-L353,PCharts!$O$3:$P$32,2,FALSE)</f>
        <v>46</v>
      </c>
      <c r="AP353" s="30">
        <f t="shared" si="42"/>
        <v>46</v>
      </c>
      <c r="AQ353" s="30">
        <f t="shared" si="43"/>
        <v>56</v>
      </c>
    </row>
    <row r="354" spans="1:43" x14ac:dyDescent="0.25">
      <c r="A354" s="48" t="s">
        <v>139</v>
      </c>
      <c r="B354" s="13" t="s">
        <v>846</v>
      </c>
      <c r="C354" s="13">
        <v>8</v>
      </c>
      <c r="D354" s="13">
        <v>27</v>
      </c>
      <c r="E354" s="48">
        <f>ROUND(G354*0.33,0)</f>
        <v>9</v>
      </c>
      <c r="F354" s="48">
        <f>G354-E354</f>
        <v>19</v>
      </c>
      <c r="G354" s="13">
        <v>28</v>
      </c>
      <c r="H354" s="48">
        <v>20</v>
      </c>
      <c r="I354" s="13"/>
      <c r="J354" s="13"/>
      <c r="K354" s="13"/>
      <c r="L354" s="13">
        <v>1996</v>
      </c>
      <c r="M354" s="13">
        <v>7.5</v>
      </c>
      <c r="N354" s="13">
        <v>73</v>
      </c>
      <c r="O354" s="13">
        <v>170</v>
      </c>
      <c r="P354" s="13" t="s">
        <v>847</v>
      </c>
      <c r="Q354" s="13" t="s">
        <v>848</v>
      </c>
      <c r="R354" s="13">
        <v>0</v>
      </c>
      <c r="S354" s="13">
        <v>0</v>
      </c>
      <c r="T354" s="30">
        <f t="shared" si="37"/>
        <v>0.33</v>
      </c>
      <c r="U354" s="30">
        <f t="shared" si="38"/>
        <v>0.7</v>
      </c>
      <c r="V354" s="30">
        <f t="shared" si="39"/>
        <v>0.74</v>
      </c>
      <c r="W354" s="30">
        <f t="shared" si="40"/>
        <v>0.33</v>
      </c>
      <c r="X354" s="30">
        <f>VLOOKUP(N354,[1]PlayerC!$A$3:$B$30,2,FALSE)</f>
        <v>75</v>
      </c>
      <c r="Y354" s="30">
        <f>VLOOKUP(O354,[1]PlayerC!$C$3:$D$133,2,FALSE)</f>
        <v>52</v>
      </c>
      <c r="Z354" s="30">
        <f>VLOOKUP(R354,[2]PCharts!$R$3:$S$2003,2,FALSE)</f>
        <v>0</v>
      </c>
      <c r="AA354" s="30">
        <f>VLOOKUP(A354,PCharts!$T$3:$U$25,2,FALSE)</f>
        <v>0.87</v>
      </c>
      <c r="AB354" s="30">
        <f>ROUND((PFormulas!$F$2*AF354)+(PFormulas!$F$3*(120-AD354)),0)</f>
        <v>51</v>
      </c>
      <c r="AC354" s="30">
        <f>ROUND((PFormulas!$F$7*AF354)+(PFormulas!$F$9*AB354)+(PFormulas!$F$8*AD354),0)</f>
        <v>44</v>
      </c>
      <c r="AD354" s="30">
        <f>VLOOKUP(V354,PCharts!$I$3:$J$651,2,FALSE)</f>
        <v>79</v>
      </c>
      <c r="AE354" s="30">
        <f>ROUND((PFormulas!$B$29*AK354)+(PFormulas!$B$30*AI354)+(PFormulas!$B$31*AL354)+(PFormulas!$B$32*AF354)+PFormulas!$B$33,0)</f>
        <v>77</v>
      </c>
      <c r="AF354" s="30">
        <f t="shared" si="41"/>
        <v>64</v>
      </c>
      <c r="AG354" s="30">
        <f>ROUND((AK354*PFormulas!$F$40)+(AL354*PFormulas!$F$41)+(AH354*PFormulas!$F$42),0)</f>
        <v>59</v>
      </c>
      <c r="AH354" s="30">
        <f>VLOOKUP(D354,PCharts!$G$3:$H$83,2,FALSE)</f>
        <v>67</v>
      </c>
      <c r="AI354" s="30">
        <f>ROUND((AK354*PFormulas!$F$18)+(AL354*PFormulas!$F$17),0)</f>
        <v>57</v>
      </c>
      <c r="AJ354" s="30">
        <f>IF(C354&gt;7,25,IF(C354=1,IF(ROUND((PFormulas!$F$35*AK354)+(PFormulas!$F$36*AF354),0)&lt;50,50,ROUND((PFormulas!$F$35*AK354)+(PFormulas!$F$36*AF354),0)),ROUND((PFormulas!$F$35*AK354)+(PFormulas!$F$36*AF354),0)))</f>
        <v>25</v>
      </c>
      <c r="AK354" s="30">
        <f>ROUND(IF(C354&gt;7,ROUND(VLOOKUP(U354,PCharts!$K$3:$L$153,2,FALSE)*AA354,0)*PFormulas!$B$8,ROUND(VLOOKUP(U354,PCharts!$K$3:$L$153,2,FALSE)*AA354,0)),0)</f>
        <v>56</v>
      </c>
      <c r="AL354" s="30">
        <f>ROUND(IF(C354&gt;7,ROUND(VLOOKUP(T354,PCharts!$M$3:$N$133,2,FALSE)*AA354,0)*PFormulas!$B$9,ROUND(VLOOKUP(T354,PCharts!$M$3:$N$133,2,FALSE)*AA354,0)),0)</f>
        <v>47</v>
      </c>
      <c r="AM354" s="30">
        <f>ROUND(IF(C354&gt;7,ROUND((PFormulas!$F$30*Z354)+(PFormulas!$F$31*AB354)+(PFormulas!$F$32*AI354),0)*PFormulas!$B$13,ROUND((PFormulas!$F$30*Z354)+(PFormulas!$F$31*AB354)+(PFormulas!$F$32*AI354),0)+PFormulas!$B$14),0)</f>
        <v>59</v>
      </c>
      <c r="AN354" s="30">
        <f>ROUND((PFormulas!$F$46*AL354),0)</f>
        <v>49</v>
      </c>
      <c r="AO354" s="30">
        <f>VLOOKUP(2016-L354,PCharts!$O$3:$P$32,2,FALSE)</f>
        <v>50</v>
      </c>
      <c r="AP354" s="30">
        <f t="shared" si="42"/>
        <v>50</v>
      </c>
      <c r="AQ354" s="30">
        <f t="shared" si="43"/>
        <v>57</v>
      </c>
    </row>
    <row r="355" spans="1:43" x14ac:dyDescent="0.25">
      <c r="A355" s="13" t="s">
        <v>51</v>
      </c>
      <c r="B355" s="13" t="s">
        <v>849</v>
      </c>
      <c r="C355" s="13">
        <v>4</v>
      </c>
      <c r="D355" s="13">
        <v>64</v>
      </c>
      <c r="E355" s="48">
        <f>ROUND(G355*0.33,0)</f>
        <v>14</v>
      </c>
      <c r="F355" s="48">
        <f>G355-E355</f>
        <v>27</v>
      </c>
      <c r="G355" s="13">
        <v>41</v>
      </c>
      <c r="H355" s="48">
        <v>20</v>
      </c>
      <c r="I355" s="13"/>
      <c r="J355" s="13"/>
      <c r="K355" s="13"/>
      <c r="L355" s="13">
        <v>1995</v>
      </c>
      <c r="M355" s="13">
        <v>5.5</v>
      </c>
      <c r="N355" s="13">
        <v>74</v>
      </c>
      <c r="O355" s="13">
        <v>223</v>
      </c>
      <c r="P355" s="13" t="s">
        <v>850</v>
      </c>
      <c r="Q355" s="13" t="s">
        <v>851</v>
      </c>
      <c r="R355" s="13">
        <v>0</v>
      </c>
      <c r="S355" s="13">
        <v>0</v>
      </c>
      <c r="T355" s="30">
        <f t="shared" si="37"/>
        <v>0.22</v>
      </c>
      <c r="U355" s="30">
        <f t="shared" si="38"/>
        <v>0.42</v>
      </c>
      <c r="V355" s="30">
        <f t="shared" si="39"/>
        <v>0.31</v>
      </c>
      <c r="W355" s="30">
        <f t="shared" si="40"/>
        <v>0.22</v>
      </c>
      <c r="X355" s="30">
        <f>VLOOKUP(N355,[1]PlayerC!$A$3:$B$30,2,FALSE)</f>
        <v>77</v>
      </c>
      <c r="Y355" s="30">
        <f>VLOOKUP(O355,[1]PlayerC!$C$3:$D$133,2,FALSE)</f>
        <v>82</v>
      </c>
      <c r="Z355" s="30">
        <f>VLOOKUP(R355,[2]PCharts!$R$3:$S$2003,2,FALSE)</f>
        <v>0</v>
      </c>
      <c r="AA355" s="30">
        <f>VLOOKUP(A355,PCharts!$T$3:$U$25,2,FALSE)</f>
        <v>0.9</v>
      </c>
      <c r="AB355" s="30">
        <f>ROUND((PFormulas!$F$2*AF355)+(PFormulas!$F$3*(120-AD355)),0)</f>
        <v>57</v>
      </c>
      <c r="AC355" s="30">
        <f>ROUND((PFormulas!$F$7*AF355)+(PFormulas!$F$9*AB355)+(PFormulas!$F$8*AD355),0)</f>
        <v>55</v>
      </c>
      <c r="AD355" s="30">
        <f>VLOOKUP(V355,PCharts!$I$3:$J$651,2,FALSE)</f>
        <v>90</v>
      </c>
      <c r="AE355" s="30">
        <f>ROUND((PFormulas!$B$29*AK355)+(PFormulas!$B$30*AI355)+(PFormulas!$B$31*AL355)+(PFormulas!$B$32*AF355)+PFormulas!$B$33,0)</f>
        <v>72</v>
      </c>
      <c r="AF355" s="30">
        <f t="shared" si="41"/>
        <v>80</v>
      </c>
      <c r="AG355" s="30">
        <f>ROUND((AK355*PFormulas!$F$40)+(AL355*PFormulas!$F$41)+(AH355*PFormulas!$F$42),0)</f>
        <v>71</v>
      </c>
      <c r="AH355" s="30">
        <f>VLOOKUP(D355,PCharts!$G$3:$H$83,2,FALSE)</f>
        <v>95</v>
      </c>
      <c r="AI355" s="30">
        <f>ROUND((AK355*PFormulas!$F$18)+(AL355*PFormulas!$F$17),0)</f>
        <v>52</v>
      </c>
      <c r="AJ355" s="30">
        <f>IF(C355&gt;7,25,IF(C355=1,IF(ROUND((PFormulas!$F$35*AK355)+(PFormulas!$F$36*AF355),0)&lt;50,50,ROUND((PFormulas!$F$35*AK355)+(PFormulas!$F$36*AF355),0)),ROUND((PFormulas!$F$35*AK355)+(PFormulas!$F$36*AF355),0)))</f>
        <v>58</v>
      </c>
      <c r="AK355" s="30">
        <f>ROUND(IF(C355&gt;7,ROUND(VLOOKUP(U355,PCharts!$K$3:$L$153,2,FALSE)*AA355,0)*PFormulas!$B$8,ROUND(VLOOKUP(U355,PCharts!$K$3:$L$153,2,FALSE)*AA355,0)),0)</f>
        <v>50</v>
      </c>
      <c r="AL355" s="30">
        <f>ROUND(IF(C355&gt;7,ROUND(VLOOKUP(T355,PCharts!$M$3:$N$133,2,FALSE)*AA355,0)*PFormulas!$B$9,ROUND(VLOOKUP(T355,PCharts!$M$3:$N$133,2,FALSE)*AA355,0)),0)</f>
        <v>44</v>
      </c>
      <c r="AM355" s="30">
        <f>ROUND(IF(C355&gt;7,ROUND((PFormulas!$F$30*Z355)+(PFormulas!$F$31*AB355)+(PFormulas!$F$32*AI355),0)*PFormulas!$B$13,ROUND((PFormulas!$F$30*Z355)+(PFormulas!$F$31*AB355)+(PFormulas!$F$32*AI355),0)+PFormulas!$B$14),0)</f>
        <v>51</v>
      </c>
      <c r="AN355" s="30">
        <f>ROUND((PFormulas!$F$46*AL355),0)</f>
        <v>46</v>
      </c>
      <c r="AO355" s="30">
        <f>VLOOKUP(2016-L355,PCharts!$O$3:$P$32,2,FALSE)</f>
        <v>54</v>
      </c>
      <c r="AP355" s="30">
        <f t="shared" si="42"/>
        <v>54</v>
      </c>
      <c r="AQ355" s="30">
        <f t="shared" si="43"/>
        <v>53</v>
      </c>
    </row>
    <row r="356" spans="1:43" x14ac:dyDescent="0.25">
      <c r="A356" s="13" t="s">
        <v>43</v>
      </c>
      <c r="B356" s="13" t="s">
        <v>852</v>
      </c>
      <c r="C356" s="13">
        <v>7</v>
      </c>
      <c r="D356" s="13">
        <v>16</v>
      </c>
      <c r="E356" s="13">
        <v>1</v>
      </c>
      <c r="F356" s="13">
        <v>2</v>
      </c>
      <c r="G356" s="13">
        <v>3</v>
      </c>
      <c r="H356" s="13">
        <v>4</v>
      </c>
      <c r="I356" s="13">
        <v>-7</v>
      </c>
      <c r="J356" s="13">
        <v>3</v>
      </c>
      <c r="K356" s="13">
        <v>12</v>
      </c>
      <c r="L356" s="13">
        <v>1997</v>
      </c>
      <c r="M356" s="13"/>
      <c r="N356" s="13">
        <v>69</v>
      </c>
      <c r="O356" s="13">
        <v>170</v>
      </c>
      <c r="P356" s="13" t="s">
        <v>45</v>
      </c>
      <c r="Q356" s="13" t="s">
        <v>853</v>
      </c>
      <c r="R356" s="13">
        <v>0</v>
      </c>
      <c r="S356" s="13">
        <v>0</v>
      </c>
      <c r="T356" s="30">
        <f t="shared" si="37"/>
        <v>0.06</v>
      </c>
      <c r="U356" s="30">
        <f t="shared" si="38"/>
        <v>0.13</v>
      </c>
      <c r="V356" s="30">
        <f t="shared" si="39"/>
        <v>0.25</v>
      </c>
      <c r="W356" s="30">
        <f t="shared" si="40"/>
        <v>0.06</v>
      </c>
      <c r="X356" s="30">
        <f>VLOOKUP(N356,[1]PlayerC!$A$3:$B$30,2,FALSE)</f>
        <v>67</v>
      </c>
      <c r="Y356" s="30">
        <f>VLOOKUP(O356,[1]PlayerC!$C$3:$D$133,2,FALSE)</f>
        <v>52</v>
      </c>
      <c r="Z356" s="30">
        <f>VLOOKUP(R356,[2]PCharts!$R$3:$S$2003,2,FALSE)</f>
        <v>0</v>
      </c>
      <c r="AA356" s="30">
        <f>VLOOKUP(A356,PCharts!$T$3:$U$25,2,FALSE)</f>
        <v>1.05</v>
      </c>
      <c r="AB356" s="30">
        <f>ROUND((PFormulas!$F$2*AF356)+(PFormulas!$F$3*(120-AD356)),0)</f>
        <v>45</v>
      </c>
      <c r="AC356" s="30">
        <f>ROUND((PFormulas!$F$7*AF356)+(PFormulas!$F$9*AB356)+(PFormulas!$F$8*AD356),0)</f>
        <v>37</v>
      </c>
      <c r="AD356" s="30">
        <f>VLOOKUP(V356,PCharts!$I$3:$J$651,2,FALSE)</f>
        <v>91</v>
      </c>
      <c r="AE356" s="30">
        <f>ROUND((PFormulas!$B$29*AK356)+(PFormulas!$B$30*AI356)+(PFormulas!$B$31*AL356)+(PFormulas!$B$32*AF356)+PFormulas!$B$33,0)</f>
        <v>77</v>
      </c>
      <c r="AF356" s="30">
        <f t="shared" si="41"/>
        <v>60</v>
      </c>
      <c r="AG356" s="30">
        <f>ROUND((AK356*PFormulas!$F$40)+(AL356*PFormulas!$F$41)+(AH356*PFormulas!$F$42),0)</f>
        <v>52</v>
      </c>
      <c r="AH356" s="30">
        <f>VLOOKUP(D356,PCharts!$G$3:$H$83,2,FALSE)</f>
        <v>56</v>
      </c>
      <c r="AI356" s="30">
        <f>ROUND((AK356*PFormulas!$F$18)+(AL356*PFormulas!$F$17),0)</f>
        <v>53</v>
      </c>
      <c r="AJ356" s="30">
        <f>IF(C356&gt;7,25,IF(C356=1,IF(ROUND((PFormulas!$F$35*AK356)+(PFormulas!$F$36*AF356),0)&lt;50,50,ROUND((PFormulas!$F$35*AK356)+(PFormulas!$F$36*AF356),0)),ROUND((PFormulas!$F$35*AK356)+(PFormulas!$F$36*AF356),0)))</f>
        <v>55</v>
      </c>
      <c r="AK356" s="30">
        <f>ROUND(IF(C356&gt;7,ROUND(VLOOKUP(U356,PCharts!$K$3:$L$153,2,FALSE)*AA356,0)*PFormulas!$B$8,ROUND(VLOOKUP(U356,PCharts!$K$3:$L$153,2,FALSE)*AA356,0)),0)</f>
        <v>53</v>
      </c>
      <c r="AL356" s="30">
        <f>ROUND(IF(C356&gt;7,ROUND(VLOOKUP(T356,PCharts!$M$3:$N$133,2,FALSE)*AA356,0)*PFormulas!$B$9,ROUND(VLOOKUP(T356,PCharts!$M$3:$N$133,2,FALSE)*AA356,0)),0)</f>
        <v>44</v>
      </c>
      <c r="AM356" s="30">
        <f>ROUND(IF(C356&gt;7,ROUND((PFormulas!$F$30*Z356)+(PFormulas!$F$31*AB356)+(PFormulas!$F$32*AI356),0)*PFormulas!$B$13,ROUND((PFormulas!$F$30*Z356)+(PFormulas!$F$31*AB356)+(PFormulas!$F$32*AI356),0)+PFormulas!$B$14),0)</f>
        <v>44</v>
      </c>
      <c r="AN356" s="30">
        <f>ROUND((PFormulas!$F$46*AL356),0)</f>
        <v>46</v>
      </c>
      <c r="AO356" s="30">
        <f>VLOOKUP(2016-L356,PCharts!$O$3:$P$32,2,FALSE)</f>
        <v>46</v>
      </c>
      <c r="AP356" s="30">
        <f t="shared" si="42"/>
        <v>46</v>
      </c>
      <c r="AQ356" s="30">
        <f t="shared" si="43"/>
        <v>51</v>
      </c>
    </row>
    <row r="357" spans="1:43" x14ac:dyDescent="0.25">
      <c r="A357" s="13" t="s">
        <v>74</v>
      </c>
      <c r="B357" s="13" t="s">
        <v>854</v>
      </c>
      <c r="C357" s="13">
        <v>4</v>
      </c>
      <c r="D357" s="13">
        <v>33</v>
      </c>
      <c r="E357" s="13">
        <v>5</v>
      </c>
      <c r="F357" s="13">
        <v>0</v>
      </c>
      <c r="G357" s="13">
        <v>5</v>
      </c>
      <c r="H357" s="13">
        <v>4</v>
      </c>
      <c r="I357" s="13">
        <v>-3</v>
      </c>
      <c r="J357" s="13">
        <v>12</v>
      </c>
      <c r="K357" s="13">
        <v>8</v>
      </c>
      <c r="L357" s="13">
        <v>1994</v>
      </c>
      <c r="M357" s="13"/>
      <c r="N357" s="13">
        <v>72</v>
      </c>
      <c r="O357" s="13">
        <v>192</v>
      </c>
      <c r="P357" s="13" t="s">
        <v>76</v>
      </c>
      <c r="Q357" s="13" t="s">
        <v>855</v>
      </c>
      <c r="R357" s="13">
        <v>0</v>
      </c>
      <c r="S357" s="13">
        <v>0</v>
      </c>
      <c r="T357" s="30">
        <f t="shared" si="37"/>
        <v>0.15</v>
      </c>
      <c r="U357" s="30">
        <f t="shared" si="38"/>
        <v>0</v>
      </c>
      <c r="V357" s="30">
        <f t="shared" si="39"/>
        <v>0.12</v>
      </c>
      <c r="W357" s="30">
        <f t="shared" si="40"/>
        <v>0.15</v>
      </c>
      <c r="X357" s="30">
        <f>VLOOKUP(N357,[1]PlayerC!$A$3:$B$30,2,FALSE)</f>
        <v>73</v>
      </c>
      <c r="Y357" s="30">
        <f>VLOOKUP(O357,[1]PlayerC!$C$3:$D$133,2,FALSE)</f>
        <v>64</v>
      </c>
      <c r="Z357" s="30">
        <f>VLOOKUP(R357,[2]PCharts!$R$3:$S$2003,2,FALSE)</f>
        <v>0</v>
      </c>
      <c r="AA357" s="30">
        <f>VLOOKUP(A357,PCharts!$T$3:$U$25,2,FALSE)</f>
        <v>0.95</v>
      </c>
      <c r="AB357" s="30">
        <f>ROUND((PFormulas!$F$2*AF357)+(PFormulas!$F$3*(120-AD357)),0)</f>
        <v>49</v>
      </c>
      <c r="AC357" s="30">
        <f>ROUND((PFormulas!$F$7*AF357)+(PFormulas!$F$9*AB357)+(PFormulas!$F$8*AD357),0)</f>
        <v>44</v>
      </c>
      <c r="AD357" s="30">
        <f>VLOOKUP(V357,PCharts!$I$3:$J$651,2,FALSE)</f>
        <v>95</v>
      </c>
      <c r="AE357" s="30">
        <f>ROUND((PFormulas!$B$29*AK357)+(PFormulas!$B$30*AI357)+(PFormulas!$B$31*AL357)+(PFormulas!$B$32*AF357)+PFormulas!$B$33,0)</f>
        <v>72</v>
      </c>
      <c r="AF357" s="30">
        <f t="shared" si="41"/>
        <v>69</v>
      </c>
      <c r="AG357" s="30">
        <f>ROUND((AK357*PFormulas!$F$40)+(AL357*PFormulas!$F$41)+(AH357*PFormulas!$F$42),0)</f>
        <v>56</v>
      </c>
      <c r="AH357" s="30">
        <f>VLOOKUP(D357,PCharts!$G$3:$H$83,2,FALSE)</f>
        <v>73</v>
      </c>
      <c r="AI357" s="30">
        <f>ROUND((AK357*PFormulas!$F$18)+(AL357*PFormulas!$F$17),0)</f>
        <v>42</v>
      </c>
      <c r="AJ357" s="30">
        <f>IF(C357&gt;7,25,IF(C357=1,IF(ROUND((PFormulas!$F$35*AK357)+(PFormulas!$F$36*AF357),0)&lt;50,50,ROUND((PFormulas!$F$35*AK357)+(PFormulas!$F$36*AF357),0)),ROUND((PFormulas!$F$35*AK357)+(PFormulas!$F$36*AF357),0)))</f>
        <v>42</v>
      </c>
      <c r="AK357" s="30">
        <f>ROUND(IF(C357&gt;7,ROUND(VLOOKUP(U357,PCharts!$K$3:$L$153,2,FALSE)*AA357,0)*PFormulas!$B$8,ROUND(VLOOKUP(U357,PCharts!$K$3:$L$153,2,FALSE)*AA357,0)),0)</f>
        <v>33</v>
      </c>
      <c r="AL357" s="30">
        <f>ROUND(IF(C357&gt;7,ROUND(VLOOKUP(T357,PCharts!$M$3:$N$133,2,FALSE)*AA357,0)*PFormulas!$B$9,ROUND(VLOOKUP(T357,PCharts!$M$3:$N$133,2,FALSE)*AA357,0)),0)</f>
        <v>44</v>
      </c>
      <c r="AM357" s="30">
        <f>ROUND(IF(C357&gt;7,ROUND((PFormulas!$F$30*Z357)+(PFormulas!$F$31*AB357)+(PFormulas!$F$32*AI357),0)*PFormulas!$B$13,ROUND((PFormulas!$F$30*Z357)+(PFormulas!$F$31*AB357)+(PFormulas!$F$32*AI357),0)+PFormulas!$B$14),0)</f>
        <v>43</v>
      </c>
      <c r="AN357" s="30">
        <f>ROUND((PFormulas!$F$46*AL357),0)</f>
        <v>46</v>
      </c>
      <c r="AO357" s="30">
        <f>VLOOKUP(2016-L357,PCharts!$O$3:$P$32,2,FALSE)</f>
        <v>58</v>
      </c>
      <c r="AP357" s="30">
        <f t="shared" si="42"/>
        <v>58</v>
      </c>
      <c r="AQ357" s="30">
        <f t="shared" si="43"/>
        <v>45</v>
      </c>
    </row>
    <row r="358" spans="1:43" x14ac:dyDescent="0.25">
      <c r="A358" s="13" t="s">
        <v>47</v>
      </c>
      <c r="B358" s="13" t="s">
        <v>856</v>
      </c>
      <c r="C358" s="13">
        <v>5</v>
      </c>
      <c r="D358" s="13">
        <v>33</v>
      </c>
      <c r="E358" s="13">
        <v>2</v>
      </c>
      <c r="F358" s="13">
        <v>2</v>
      </c>
      <c r="G358" s="13">
        <v>4</v>
      </c>
      <c r="H358" s="13">
        <v>8</v>
      </c>
      <c r="I358" s="13">
        <v>-2</v>
      </c>
      <c r="J358" s="13">
        <v>6</v>
      </c>
      <c r="K358" s="13">
        <v>3</v>
      </c>
      <c r="L358" s="13">
        <v>1996</v>
      </c>
      <c r="M358" s="13"/>
      <c r="N358" s="13">
        <v>70</v>
      </c>
      <c r="O358" s="13">
        <v>168</v>
      </c>
      <c r="P358" s="13" t="s">
        <v>49</v>
      </c>
      <c r="Q358" s="13" t="s">
        <v>857</v>
      </c>
      <c r="R358" s="13">
        <v>0</v>
      </c>
      <c r="S358" s="13">
        <v>0</v>
      </c>
      <c r="T358" s="30">
        <f t="shared" si="37"/>
        <v>0.06</v>
      </c>
      <c r="U358" s="30">
        <f t="shared" si="38"/>
        <v>0.06</v>
      </c>
      <c r="V358" s="30">
        <f t="shared" si="39"/>
        <v>0.24</v>
      </c>
      <c r="W358" s="30">
        <f t="shared" si="40"/>
        <v>0.06</v>
      </c>
      <c r="X358" s="30">
        <f>VLOOKUP(N358,[1]PlayerC!$A$3:$B$30,2,FALSE)</f>
        <v>69</v>
      </c>
      <c r="Y358" s="30">
        <f>VLOOKUP(O358,[1]PlayerC!$C$3:$D$133,2,FALSE)</f>
        <v>49</v>
      </c>
      <c r="Z358" s="30">
        <f>VLOOKUP(R358,[2]PCharts!$R$3:$S$2003,2,FALSE)</f>
        <v>0</v>
      </c>
      <c r="AA358" s="30">
        <f>VLOOKUP(A358,PCharts!$T$3:$U$25,2,FALSE)</f>
        <v>1.07</v>
      </c>
      <c r="AB358" s="30">
        <f>ROUND((PFormulas!$F$2*AF358)+(PFormulas!$F$3*(120-AD358)),0)</f>
        <v>44</v>
      </c>
      <c r="AC358" s="30">
        <f>ROUND((PFormulas!$F$7*AF358)+(PFormulas!$F$9*AB358)+(PFormulas!$F$8*AD358),0)</f>
        <v>36</v>
      </c>
      <c r="AD358" s="30">
        <f>VLOOKUP(V358,PCharts!$I$3:$J$651,2,FALSE)</f>
        <v>91</v>
      </c>
      <c r="AE358" s="30">
        <f>ROUND((PFormulas!$B$29*AK358)+(PFormulas!$B$30*AI358)+(PFormulas!$B$31*AL358)+(PFormulas!$B$32*AF358)+PFormulas!$B$33,0)</f>
        <v>75</v>
      </c>
      <c r="AF358" s="30">
        <f t="shared" si="41"/>
        <v>59</v>
      </c>
      <c r="AG358" s="30">
        <f>ROUND((AK358*PFormulas!$F$40)+(AL358*PFormulas!$F$41)+(AH358*PFormulas!$F$42),0)</f>
        <v>57</v>
      </c>
      <c r="AH358" s="30">
        <f>VLOOKUP(D358,PCharts!$G$3:$H$83,2,FALSE)</f>
        <v>73</v>
      </c>
      <c r="AI358" s="30">
        <f>ROUND((AK358*PFormulas!$F$18)+(AL358*PFormulas!$F$17),0)</f>
        <v>45</v>
      </c>
      <c r="AJ358" s="30">
        <f>IF(C358&gt;7,25,IF(C358=1,IF(ROUND((PFormulas!$F$35*AK358)+(PFormulas!$F$36*AF358),0)&lt;50,50,ROUND((PFormulas!$F$35*AK358)+(PFormulas!$F$36*AF358),0)),ROUND((PFormulas!$F$35*AK358)+(PFormulas!$F$36*AF358),0)))</f>
        <v>43</v>
      </c>
      <c r="AK358" s="30">
        <f>ROUND(IF(C358&gt;7,ROUND(VLOOKUP(U358,PCharts!$K$3:$L$153,2,FALSE)*AA358,0)*PFormulas!$B$8,ROUND(VLOOKUP(U358,PCharts!$K$3:$L$153,2,FALSE)*AA358,0)),0)</f>
        <v>37</v>
      </c>
      <c r="AL358" s="30">
        <f>ROUND(IF(C358&gt;7,ROUND(VLOOKUP(T358,PCharts!$M$3:$N$133,2,FALSE)*AA358,0)*PFormulas!$B$9,ROUND(VLOOKUP(T358,PCharts!$M$3:$N$133,2,FALSE)*AA358,0)),0)</f>
        <v>45</v>
      </c>
      <c r="AM358" s="30">
        <f>ROUND(IF(C358&gt;7,ROUND((PFormulas!$F$30*Z358)+(PFormulas!$F$31*AB358)+(PFormulas!$F$32*AI358),0)*PFormulas!$B$13,ROUND((PFormulas!$F$30*Z358)+(PFormulas!$F$31*AB358)+(PFormulas!$F$32*AI358),0)+PFormulas!$B$14),0)</f>
        <v>41</v>
      </c>
      <c r="AN358" s="30">
        <f>ROUND((PFormulas!$F$46*AL358),0)</f>
        <v>47</v>
      </c>
      <c r="AO358" s="30">
        <f>VLOOKUP(2016-L358,PCharts!$O$3:$P$32,2,FALSE)</f>
        <v>50</v>
      </c>
      <c r="AP358" s="30">
        <f t="shared" si="42"/>
        <v>50</v>
      </c>
      <c r="AQ358" s="30">
        <f t="shared" si="43"/>
        <v>45</v>
      </c>
    </row>
    <row r="359" spans="1:43" x14ac:dyDescent="0.25">
      <c r="A359" s="13" t="s">
        <v>685</v>
      </c>
      <c r="B359" s="13" t="s">
        <v>858</v>
      </c>
      <c r="C359" s="13">
        <v>7</v>
      </c>
      <c r="D359" s="13">
        <v>34</v>
      </c>
      <c r="E359" s="13">
        <v>9</v>
      </c>
      <c r="F359" s="13">
        <v>4</v>
      </c>
      <c r="G359" s="13">
        <v>13</v>
      </c>
      <c r="H359" s="13">
        <v>10</v>
      </c>
      <c r="I359" s="13">
        <v>10</v>
      </c>
      <c r="J359" s="13">
        <v>5</v>
      </c>
      <c r="K359" s="13">
        <v>2</v>
      </c>
      <c r="L359" s="13">
        <v>1995</v>
      </c>
      <c r="M359" s="13"/>
      <c r="N359" s="13">
        <v>71</v>
      </c>
      <c r="O359" s="13">
        <v>190</v>
      </c>
      <c r="P359" s="13" t="s">
        <v>247</v>
      </c>
      <c r="Q359" s="13" t="s">
        <v>80</v>
      </c>
      <c r="R359" s="13">
        <v>0</v>
      </c>
      <c r="S359" s="13">
        <v>0</v>
      </c>
      <c r="T359" s="30">
        <f t="shared" si="37"/>
        <v>0.26</v>
      </c>
      <c r="U359" s="30">
        <f t="shared" si="38"/>
        <v>0.12</v>
      </c>
      <c r="V359" s="30">
        <f t="shared" si="39"/>
        <v>0.28999999999999998</v>
      </c>
      <c r="W359" s="30">
        <f t="shared" si="40"/>
        <v>0.26</v>
      </c>
      <c r="X359" s="30">
        <f>VLOOKUP(N359,[1]PlayerC!$A$3:$B$30,2,FALSE)</f>
        <v>71</v>
      </c>
      <c r="Y359" s="30">
        <f>VLOOKUP(O359,[1]PlayerC!$C$3:$D$133,2,FALSE)</f>
        <v>64</v>
      </c>
      <c r="Z359" s="30">
        <f>VLOOKUP(R359,[2]PCharts!$R$3:$S$2003,2,FALSE)</f>
        <v>0</v>
      </c>
      <c r="AA359" s="30">
        <f>VLOOKUP(A359,PCharts!$T$3:$U$25,2,FALSE)</f>
        <v>0.9</v>
      </c>
      <c r="AB359" s="30">
        <f>ROUND((PFormulas!$F$2*AF359)+(PFormulas!$F$3*(120-AD359)),0)</f>
        <v>50</v>
      </c>
      <c r="AC359" s="30">
        <f>ROUND((PFormulas!$F$7*AF359)+(PFormulas!$F$9*AB359)+(PFormulas!$F$8*AD359),0)</f>
        <v>45</v>
      </c>
      <c r="AD359" s="30">
        <f>VLOOKUP(V359,PCharts!$I$3:$J$651,2,FALSE)</f>
        <v>90</v>
      </c>
      <c r="AE359" s="30">
        <f>ROUND((PFormulas!$B$29*AK359)+(PFormulas!$B$30*AI359)+(PFormulas!$B$31*AL359)+(PFormulas!$B$32*AF359)+PFormulas!$B$33,0)</f>
        <v>74</v>
      </c>
      <c r="AF359" s="30">
        <f t="shared" si="41"/>
        <v>68</v>
      </c>
      <c r="AG359" s="30">
        <f>ROUND((AK359*PFormulas!$F$40)+(AL359*PFormulas!$F$41)+(AH359*PFormulas!$F$42),0)</f>
        <v>60</v>
      </c>
      <c r="AH359" s="30">
        <f>VLOOKUP(D359,PCharts!$G$3:$H$83,2,FALSE)</f>
        <v>74</v>
      </c>
      <c r="AI359" s="30">
        <f>ROUND((AK359*PFormulas!$F$18)+(AL359*PFormulas!$F$17),0)</f>
        <v>50</v>
      </c>
      <c r="AJ359" s="30">
        <f>IF(C359&gt;7,25,IF(C359=1,IF(ROUND((PFormulas!$F$35*AK359)+(PFormulas!$F$36*AF359),0)&lt;50,50,ROUND((PFormulas!$F$35*AK359)+(PFormulas!$F$36*AF359),0)),ROUND((PFormulas!$F$35*AK359)+(PFormulas!$F$36*AF359),0)))</f>
        <v>51</v>
      </c>
      <c r="AK359" s="30">
        <f>ROUND(IF(C359&gt;7,ROUND(VLOOKUP(U359,PCharts!$K$3:$L$153,2,FALSE)*AA359,0)*PFormulas!$B$8,ROUND(VLOOKUP(U359,PCharts!$K$3:$L$153,2,FALSE)*AA359,0)),0)</f>
        <v>45</v>
      </c>
      <c r="AL359" s="30">
        <f>ROUND(IF(C359&gt;7,ROUND(VLOOKUP(T359,PCharts!$M$3:$N$133,2,FALSE)*AA359,0)*PFormulas!$B$9,ROUND(VLOOKUP(T359,PCharts!$M$3:$N$133,2,FALSE)*AA359,0)),0)</f>
        <v>46</v>
      </c>
      <c r="AM359" s="30">
        <f>ROUND(IF(C359&gt;7,ROUND((PFormulas!$F$30*Z359)+(PFormulas!$F$31*AB359)+(PFormulas!$F$32*AI359),0)*PFormulas!$B$13,ROUND((PFormulas!$F$30*Z359)+(PFormulas!$F$31*AB359)+(PFormulas!$F$32*AI359),0)+PFormulas!$B$14),0)</f>
        <v>46</v>
      </c>
      <c r="AN359" s="30">
        <f>ROUND((PFormulas!$F$46*AL359),0)</f>
        <v>48</v>
      </c>
      <c r="AO359" s="30">
        <f>VLOOKUP(2016-L359,PCharts!$O$3:$P$32,2,FALSE)</f>
        <v>54</v>
      </c>
      <c r="AP359" s="30">
        <f t="shared" si="42"/>
        <v>54</v>
      </c>
      <c r="AQ359" s="30">
        <f t="shared" si="43"/>
        <v>50</v>
      </c>
    </row>
    <row r="360" spans="1:43" x14ac:dyDescent="0.25">
      <c r="A360" s="13" t="s">
        <v>47</v>
      </c>
      <c r="B360" s="13" t="s">
        <v>859</v>
      </c>
      <c r="C360" s="13">
        <v>4</v>
      </c>
      <c r="D360" s="13">
        <v>36</v>
      </c>
      <c r="E360" s="13">
        <v>2</v>
      </c>
      <c r="F360" s="13">
        <v>7</v>
      </c>
      <c r="G360" s="13">
        <v>9</v>
      </c>
      <c r="H360" s="13">
        <v>8</v>
      </c>
      <c r="I360" s="13">
        <v>-3</v>
      </c>
      <c r="J360" s="13">
        <v>24</v>
      </c>
      <c r="K360" s="13">
        <v>2</v>
      </c>
      <c r="L360" s="13">
        <v>1993</v>
      </c>
      <c r="M360" s="13"/>
      <c r="N360" s="13">
        <v>65</v>
      </c>
      <c r="O360" s="13">
        <v>159</v>
      </c>
      <c r="P360" s="13" t="s">
        <v>49</v>
      </c>
      <c r="Q360" s="13" t="s">
        <v>860</v>
      </c>
      <c r="R360" s="13">
        <v>0</v>
      </c>
      <c r="S360" s="13">
        <v>0</v>
      </c>
      <c r="T360" s="30">
        <f t="shared" si="37"/>
        <v>0.06</v>
      </c>
      <c r="U360" s="30">
        <f t="shared" si="38"/>
        <v>0.19</v>
      </c>
      <c r="V360" s="30">
        <f t="shared" si="39"/>
        <v>0.22</v>
      </c>
      <c r="W360" s="30">
        <f t="shared" si="40"/>
        <v>0.06</v>
      </c>
      <c r="X360" s="30">
        <f>VLOOKUP(N360,[1]PlayerC!$A$3:$B$30,2,FALSE)</f>
        <v>58</v>
      </c>
      <c r="Y360" s="30">
        <f>VLOOKUP(O360,[1]PlayerC!$C$3:$D$133,2,FALSE)</f>
        <v>43</v>
      </c>
      <c r="Z360" s="30">
        <f>VLOOKUP(R360,[2]PCharts!$R$3:$S$2003,2,FALSE)</f>
        <v>0</v>
      </c>
      <c r="AA360" s="30">
        <f>VLOOKUP(A360,PCharts!$T$3:$U$25,2,FALSE)</f>
        <v>1.07</v>
      </c>
      <c r="AB360" s="30">
        <f>ROUND((PFormulas!$F$2*AF360)+(PFormulas!$F$3*(120-AD360)),0)</f>
        <v>39</v>
      </c>
      <c r="AC360" s="30">
        <f>ROUND((PFormulas!$F$7*AF360)+(PFormulas!$F$9*AB360)+(PFormulas!$F$8*AD360),0)</f>
        <v>29</v>
      </c>
      <c r="AD360" s="30">
        <f>VLOOKUP(V360,PCharts!$I$3:$J$651,2,FALSE)</f>
        <v>92</v>
      </c>
      <c r="AE360" s="30">
        <f>ROUND((PFormulas!$B$29*AK360)+(PFormulas!$B$30*AI360)+(PFormulas!$B$31*AL360)+(PFormulas!$B$32*AF360)+PFormulas!$B$33,0)</f>
        <v>80</v>
      </c>
      <c r="AF360" s="30">
        <f t="shared" si="41"/>
        <v>51</v>
      </c>
      <c r="AG360" s="30">
        <f>ROUND((AK360*PFormulas!$F$40)+(AL360*PFormulas!$F$41)+(AH360*PFormulas!$F$42),0)</f>
        <v>63</v>
      </c>
      <c r="AH360" s="30">
        <f>VLOOKUP(D360,PCharts!$G$3:$H$83,2,FALSE)</f>
        <v>76</v>
      </c>
      <c r="AI360" s="30">
        <f>ROUND((AK360*PFormulas!$F$18)+(AL360*PFormulas!$F$17),0)</f>
        <v>54</v>
      </c>
      <c r="AJ360" s="30">
        <f>IF(C360&gt;7,25,IF(C360=1,IF(ROUND((PFormulas!$F$35*AK360)+(PFormulas!$F$36*AF360),0)&lt;50,50,ROUND((PFormulas!$F$35*AK360)+(PFormulas!$F$36*AF360),0)),ROUND((PFormulas!$F$35*AK360)+(PFormulas!$F$36*AF360),0)))</f>
        <v>53</v>
      </c>
      <c r="AK360" s="30">
        <f>ROUND(IF(C360&gt;7,ROUND(VLOOKUP(U360,PCharts!$K$3:$L$153,2,FALSE)*AA360,0)*PFormulas!$B$8,ROUND(VLOOKUP(U360,PCharts!$K$3:$L$153,2,FALSE)*AA360,0)),0)</f>
        <v>54</v>
      </c>
      <c r="AL360" s="30">
        <f>ROUND(IF(C360&gt;7,ROUND(VLOOKUP(T360,PCharts!$M$3:$N$133,2,FALSE)*AA360,0)*PFormulas!$B$9,ROUND(VLOOKUP(T360,PCharts!$M$3:$N$133,2,FALSE)*AA360,0)),0)</f>
        <v>45</v>
      </c>
      <c r="AM360" s="30">
        <f>ROUND(IF(C360&gt;7,ROUND((PFormulas!$F$30*Z360)+(PFormulas!$F$31*AB360)+(PFormulas!$F$32*AI360),0)*PFormulas!$B$13,ROUND((PFormulas!$F$30*Z360)+(PFormulas!$F$31*AB360)+(PFormulas!$F$32*AI360),0)+PFormulas!$B$14),0)</f>
        <v>41</v>
      </c>
      <c r="AN360" s="30">
        <f>ROUND((PFormulas!$F$46*AL360),0)</f>
        <v>47</v>
      </c>
      <c r="AO360" s="30">
        <f>VLOOKUP(2016-L360,PCharts!$O$3:$P$32,2,FALSE)</f>
        <v>60</v>
      </c>
      <c r="AP360" s="30">
        <f t="shared" si="42"/>
        <v>60</v>
      </c>
      <c r="AQ360" s="30">
        <f t="shared" si="43"/>
        <v>50</v>
      </c>
    </row>
    <row r="361" spans="1:43" x14ac:dyDescent="0.25">
      <c r="A361" s="13" t="s">
        <v>74</v>
      </c>
      <c r="B361" s="13" t="s">
        <v>861</v>
      </c>
      <c r="C361" s="13">
        <v>1</v>
      </c>
      <c r="D361" s="13">
        <v>40</v>
      </c>
      <c r="E361" s="13">
        <v>6</v>
      </c>
      <c r="F361" s="13">
        <v>6</v>
      </c>
      <c r="G361" s="13">
        <v>12</v>
      </c>
      <c r="H361" s="13">
        <v>24</v>
      </c>
      <c r="I361" s="13">
        <v>-18</v>
      </c>
      <c r="J361" s="13">
        <v>10</v>
      </c>
      <c r="K361" s="13">
        <v>2</v>
      </c>
      <c r="L361" s="13">
        <v>1996</v>
      </c>
      <c r="M361" s="13"/>
      <c r="N361" s="13">
        <v>74</v>
      </c>
      <c r="O361" s="13">
        <v>185</v>
      </c>
      <c r="P361" s="13" t="s">
        <v>76</v>
      </c>
      <c r="Q361" s="13" t="s">
        <v>80</v>
      </c>
      <c r="R361" s="13">
        <v>0</v>
      </c>
      <c r="S361" s="13">
        <v>0</v>
      </c>
      <c r="T361" s="30">
        <f t="shared" si="37"/>
        <v>0.15</v>
      </c>
      <c r="U361" s="30">
        <f t="shared" si="38"/>
        <v>0.15</v>
      </c>
      <c r="V361" s="30">
        <f t="shared" si="39"/>
        <v>0.6</v>
      </c>
      <c r="W361" s="30">
        <f t="shared" si="40"/>
        <v>0.15</v>
      </c>
      <c r="X361" s="30">
        <f>VLOOKUP(N361,[1]PlayerC!$A$3:$B$30,2,FALSE)</f>
        <v>77</v>
      </c>
      <c r="Y361" s="30">
        <f>VLOOKUP(O361,[1]PlayerC!$C$3:$D$133,2,FALSE)</f>
        <v>61</v>
      </c>
      <c r="Z361" s="30">
        <f>VLOOKUP(R361,[2]PCharts!$R$3:$S$2003,2,FALSE)</f>
        <v>0</v>
      </c>
      <c r="AA361" s="30">
        <f>VLOOKUP(A361,PCharts!$T$3:$U$25,2,FALSE)</f>
        <v>0.95</v>
      </c>
      <c r="AB361" s="30">
        <f>ROUND((PFormulas!$F$2*AF361)+(PFormulas!$F$3*(120-AD361)),0)</f>
        <v>53</v>
      </c>
      <c r="AC361" s="30">
        <f>ROUND((PFormulas!$F$7*AF361)+(PFormulas!$F$9*AB361)+(PFormulas!$F$8*AD361),0)</f>
        <v>48</v>
      </c>
      <c r="AD361" s="30">
        <f>VLOOKUP(V361,PCharts!$I$3:$J$651,2,FALSE)</f>
        <v>82</v>
      </c>
      <c r="AE361" s="30">
        <f>ROUND((PFormulas!$B$29*AK361)+(PFormulas!$B$30*AI361)+(PFormulas!$B$31*AL361)+(PFormulas!$B$32*AF361)+PFormulas!$B$33,0)</f>
        <v>74</v>
      </c>
      <c r="AF361" s="30">
        <f t="shared" si="41"/>
        <v>69</v>
      </c>
      <c r="AG361" s="30">
        <f>ROUND((AK361*PFormulas!$F$40)+(AL361*PFormulas!$F$41)+(AH361*PFormulas!$F$42),0)</f>
        <v>63</v>
      </c>
      <c r="AH361" s="30">
        <f>VLOOKUP(D361,PCharts!$G$3:$H$83,2,FALSE)</f>
        <v>80</v>
      </c>
      <c r="AI361" s="30">
        <f>ROUND((AK361*PFormulas!$F$18)+(AL361*PFormulas!$F$17),0)</f>
        <v>51</v>
      </c>
      <c r="AJ361" s="30">
        <f>IF(C361&gt;7,25,IF(C361=1,IF(ROUND((PFormulas!$F$35*AK361)+(PFormulas!$F$36*AF361),0)&lt;50,50,ROUND((PFormulas!$F$35*AK361)+(PFormulas!$F$36*AF361),0)),ROUND((PFormulas!$F$35*AK361)+(PFormulas!$F$36*AF361),0)))</f>
        <v>53</v>
      </c>
      <c r="AK361" s="30">
        <f>ROUND(IF(C361&gt;7,ROUND(VLOOKUP(U361,PCharts!$K$3:$L$153,2,FALSE)*AA361,0)*PFormulas!$B$8,ROUND(VLOOKUP(U361,PCharts!$K$3:$L$153,2,FALSE)*AA361,0)),0)</f>
        <v>48</v>
      </c>
      <c r="AL361" s="30">
        <f>ROUND(IF(C361&gt;7,ROUND(VLOOKUP(T361,PCharts!$M$3:$N$133,2,FALSE)*AA361,0)*PFormulas!$B$9,ROUND(VLOOKUP(T361,PCharts!$M$3:$N$133,2,FALSE)*AA361,0)),0)</f>
        <v>44</v>
      </c>
      <c r="AM361" s="30">
        <f>ROUND(IF(C361&gt;7,ROUND((PFormulas!$F$30*Z361)+(PFormulas!$F$31*AB361)+(PFormulas!$F$32*AI361),0)*PFormulas!$B$13,ROUND((PFormulas!$F$30*Z361)+(PFormulas!$F$31*AB361)+(PFormulas!$F$32*AI361),0)+PFormulas!$B$14),0)</f>
        <v>48</v>
      </c>
      <c r="AN361" s="30">
        <f>ROUND((PFormulas!$F$46*AL361),0)</f>
        <v>46</v>
      </c>
      <c r="AO361" s="30">
        <f>VLOOKUP(2016-L361,PCharts!$O$3:$P$32,2,FALSE)</f>
        <v>50</v>
      </c>
      <c r="AP361" s="30">
        <f t="shared" si="42"/>
        <v>50</v>
      </c>
      <c r="AQ361" s="30">
        <f t="shared" si="43"/>
        <v>51</v>
      </c>
    </row>
    <row r="362" spans="1:43" x14ac:dyDescent="0.25">
      <c r="A362" s="13" t="s">
        <v>78</v>
      </c>
      <c r="B362" s="13" t="s">
        <v>862</v>
      </c>
      <c r="C362" s="13">
        <v>5</v>
      </c>
      <c r="D362" s="13">
        <v>45</v>
      </c>
      <c r="E362" s="13">
        <v>9</v>
      </c>
      <c r="F362" s="13">
        <v>12</v>
      </c>
      <c r="G362" s="13">
        <v>21</v>
      </c>
      <c r="H362" s="13">
        <v>34</v>
      </c>
      <c r="I362" s="13">
        <v>-3</v>
      </c>
      <c r="J362" s="13">
        <v>26</v>
      </c>
      <c r="K362" s="13">
        <v>2</v>
      </c>
      <c r="L362" s="13">
        <v>1997</v>
      </c>
      <c r="M362" s="13"/>
      <c r="N362" s="13">
        <v>72</v>
      </c>
      <c r="O362" s="13">
        <v>172</v>
      </c>
      <c r="P362" s="13" t="s">
        <v>162</v>
      </c>
      <c r="Q362" s="13" t="s">
        <v>863</v>
      </c>
      <c r="R362" s="13"/>
      <c r="S362" s="13"/>
      <c r="T362" s="30">
        <f t="shared" si="37"/>
        <v>0.2</v>
      </c>
      <c r="U362" s="30">
        <f t="shared" si="38"/>
        <v>0.27</v>
      </c>
      <c r="V362" s="30">
        <f t="shared" si="39"/>
        <v>0.76</v>
      </c>
      <c r="W362" s="30">
        <f t="shared" si="40"/>
        <v>0.2</v>
      </c>
      <c r="X362" s="30">
        <f>VLOOKUP(N362,[1]PlayerC!$A$3:$B$30,2,FALSE)</f>
        <v>73</v>
      </c>
      <c r="Y362" s="30">
        <f>VLOOKUP(O362,[1]PlayerC!$C$3:$D$133,2,FALSE)</f>
        <v>52</v>
      </c>
      <c r="Z362" s="30">
        <f>VLOOKUP(R362,[2]PCharts!$R$3:$S$2003,2,FALSE)</f>
        <v>0</v>
      </c>
      <c r="AA362" s="30">
        <f>VLOOKUP(A362,PCharts!$T$3:$U$25,2,FALSE)</f>
        <v>0.98</v>
      </c>
      <c r="AB362" s="30">
        <f>ROUND((PFormulas!$F$2*AF362)+(PFormulas!$F$3*(120-AD362)),0)</f>
        <v>50</v>
      </c>
      <c r="AC362" s="30">
        <f>ROUND((PFormulas!$F$7*AF362)+(PFormulas!$F$9*AB362)+(PFormulas!$F$8*AD362),0)</f>
        <v>44</v>
      </c>
      <c r="AD362" s="30">
        <f>VLOOKUP(V362,PCharts!$I$3:$J$651,2,FALSE)</f>
        <v>78</v>
      </c>
      <c r="AE362" s="30">
        <f>ROUND((PFormulas!$B$29*AK362)+(PFormulas!$B$30*AI362)+(PFormulas!$B$31*AL362)+(PFormulas!$B$32*AF362)+PFormulas!$B$33,0)</f>
        <v>77</v>
      </c>
      <c r="AF362" s="30">
        <f t="shared" si="41"/>
        <v>63</v>
      </c>
      <c r="AG362" s="30">
        <f>ROUND((AK362*PFormulas!$F$40)+(AL362*PFormulas!$F$41)+(AH362*PFormulas!$F$42),0)</f>
        <v>68</v>
      </c>
      <c r="AH362" s="30">
        <f>VLOOKUP(D362,PCharts!$G$3:$H$83,2,FALSE)</f>
        <v>85</v>
      </c>
      <c r="AI362" s="30">
        <f>ROUND((AK362*PFormulas!$F$18)+(AL362*PFormulas!$F$17),0)</f>
        <v>56</v>
      </c>
      <c r="AJ362" s="30">
        <f>IF(C362&gt;7,25,IF(C362=1,IF(ROUND((PFormulas!$F$35*AK362)+(PFormulas!$F$36*AF362),0)&lt;50,50,ROUND((PFormulas!$F$35*AK362)+(PFormulas!$F$36*AF362),0)),ROUND((PFormulas!$F$35*AK362)+(PFormulas!$F$36*AF362),0)))</f>
        <v>57</v>
      </c>
      <c r="AK362" s="30">
        <f>ROUND(IF(C362&gt;7,ROUND(VLOOKUP(U362,PCharts!$K$3:$L$153,2,FALSE)*AA362,0)*PFormulas!$B$8,ROUND(VLOOKUP(U362,PCharts!$K$3:$L$153,2,FALSE)*AA362,0)),0)</f>
        <v>55</v>
      </c>
      <c r="AL362" s="30">
        <f>ROUND(IF(C362&gt;7,ROUND(VLOOKUP(T362,PCharts!$M$3:$N$133,2,FALSE)*AA362,0)*PFormulas!$B$9,ROUND(VLOOKUP(T362,PCharts!$M$3:$N$133,2,FALSE)*AA362,0)),0)</f>
        <v>47</v>
      </c>
      <c r="AM362" s="30">
        <f>ROUND(IF(C362&gt;7,ROUND((PFormulas!$F$30*Z362)+(PFormulas!$F$31*AB362)+(PFormulas!$F$32*AI362),0)*PFormulas!$B$13,ROUND((PFormulas!$F$30*Z362)+(PFormulas!$F$31*AB362)+(PFormulas!$F$32*AI362),0)+PFormulas!$B$14),0)</f>
        <v>48</v>
      </c>
      <c r="AN362" s="30">
        <f>ROUND((PFormulas!$F$46*AL362),0)</f>
        <v>49</v>
      </c>
      <c r="AO362" s="30">
        <f>VLOOKUP(2016-L362,PCharts!$O$3:$P$32,2,FALSE)</f>
        <v>46</v>
      </c>
      <c r="AP362" s="30">
        <f t="shared" si="42"/>
        <v>46</v>
      </c>
      <c r="AQ362" s="30">
        <f t="shared" si="43"/>
        <v>54</v>
      </c>
    </row>
    <row r="363" spans="1:43" x14ac:dyDescent="0.25">
      <c r="A363" s="13" t="s">
        <v>78</v>
      </c>
      <c r="B363" s="13" t="s">
        <v>864</v>
      </c>
      <c r="C363" s="13">
        <v>6</v>
      </c>
      <c r="D363" s="13">
        <v>50</v>
      </c>
      <c r="E363" s="13">
        <v>10</v>
      </c>
      <c r="F363" s="13">
        <v>6</v>
      </c>
      <c r="G363" s="13">
        <v>16</v>
      </c>
      <c r="H363" s="13">
        <v>22</v>
      </c>
      <c r="I363" s="13">
        <v>-1</v>
      </c>
      <c r="J363" s="13">
        <v>27</v>
      </c>
      <c r="K363" s="13">
        <v>1</v>
      </c>
      <c r="L363" s="13">
        <v>1993</v>
      </c>
      <c r="M363" s="13"/>
      <c r="N363" s="13">
        <v>71</v>
      </c>
      <c r="O363" s="13">
        <v>176</v>
      </c>
      <c r="P363" s="13" t="s">
        <v>162</v>
      </c>
      <c r="Q363" s="13" t="s">
        <v>865</v>
      </c>
      <c r="R363" s="13"/>
      <c r="S363" s="13"/>
      <c r="T363" s="30">
        <f t="shared" si="37"/>
        <v>0.2</v>
      </c>
      <c r="U363" s="30">
        <f t="shared" si="38"/>
        <v>0.12</v>
      </c>
      <c r="V363" s="30">
        <f t="shared" si="39"/>
        <v>0.44</v>
      </c>
      <c r="W363" s="30">
        <f t="shared" si="40"/>
        <v>0.2</v>
      </c>
      <c r="X363" s="30">
        <f>VLOOKUP(N363,[1]PlayerC!$A$3:$B$30,2,FALSE)</f>
        <v>71</v>
      </c>
      <c r="Y363" s="30">
        <f>VLOOKUP(O363,[1]PlayerC!$C$3:$D$133,2,FALSE)</f>
        <v>55</v>
      </c>
      <c r="Z363" s="30">
        <f>VLOOKUP(R363,[2]PCharts!$R$3:$S$2003,2,FALSE)</f>
        <v>0</v>
      </c>
      <c r="AA363" s="30">
        <f>VLOOKUP(A363,PCharts!$T$3:$U$25,2,FALSE)</f>
        <v>0.98</v>
      </c>
      <c r="AB363" s="30">
        <f>ROUND((PFormulas!$F$2*AF363)+(PFormulas!$F$3*(120-AD363)),0)</f>
        <v>48</v>
      </c>
      <c r="AC363" s="30">
        <f>ROUND((PFormulas!$F$7*AF363)+(PFormulas!$F$9*AB363)+(PFormulas!$F$8*AD363),0)</f>
        <v>41</v>
      </c>
      <c r="AD363" s="30">
        <f>VLOOKUP(V363,PCharts!$I$3:$J$651,2,FALSE)</f>
        <v>86</v>
      </c>
      <c r="AE363" s="30">
        <f>ROUND((PFormulas!$B$29*AK363)+(PFormulas!$B$30*AI363)+(PFormulas!$B$31*AL363)+(PFormulas!$B$32*AF363)+PFormulas!$B$33,0)</f>
        <v>76</v>
      </c>
      <c r="AF363" s="30">
        <f t="shared" si="41"/>
        <v>63</v>
      </c>
      <c r="AG363" s="30">
        <f>ROUND((AK363*PFormulas!$F$40)+(AL363*PFormulas!$F$41)+(AH363*PFormulas!$F$42),0)</f>
        <v>69</v>
      </c>
      <c r="AH363" s="30">
        <f>VLOOKUP(D363,PCharts!$G$3:$H$83,2,FALSE)</f>
        <v>90</v>
      </c>
      <c r="AI363" s="30">
        <f>ROUND((AK363*PFormulas!$F$18)+(AL363*PFormulas!$F$17),0)</f>
        <v>53</v>
      </c>
      <c r="AJ363" s="30">
        <f>IF(C363&gt;7,25,IF(C363=1,IF(ROUND((PFormulas!$F$35*AK363)+(PFormulas!$F$36*AF363),0)&lt;50,50,ROUND((PFormulas!$F$35*AK363)+(PFormulas!$F$36*AF363),0)),ROUND((PFormulas!$F$35*AK363)+(PFormulas!$F$36*AF363),0)))</f>
        <v>53</v>
      </c>
      <c r="AK363" s="30">
        <f>ROUND(IF(C363&gt;7,ROUND(VLOOKUP(U363,PCharts!$K$3:$L$153,2,FALSE)*AA363,0)*PFormulas!$B$8,ROUND(VLOOKUP(U363,PCharts!$K$3:$L$153,2,FALSE)*AA363,0)),0)</f>
        <v>49</v>
      </c>
      <c r="AL363" s="30">
        <f>ROUND(IF(C363&gt;7,ROUND(VLOOKUP(T363,PCharts!$M$3:$N$133,2,FALSE)*AA363,0)*PFormulas!$B$9,ROUND(VLOOKUP(T363,PCharts!$M$3:$N$133,2,FALSE)*AA363,0)),0)</f>
        <v>47</v>
      </c>
      <c r="AM363" s="30">
        <f>ROUND(IF(C363&gt;7,ROUND((PFormulas!$F$30*Z363)+(PFormulas!$F$31*AB363)+(PFormulas!$F$32*AI363),0)*PFormulas!$B$13,ROUND((PFormulas!$F$30*Z363)+(PFormulas!$F$31*AB363)+(PFormulas!$F$32*AI363),0)+PFormulas!$B$14),0)</f>
        <v>46</v>
      </c>
      <c r="AN363" s="30">
        <f>ROUND((PFormulas!$F$46*AL363),0)</f>
        <v>49</v>
      </c>
      <c r="AO363" s="30">
        <f>VLOOKUP(2016-L363,PCharts!$O$3:$P$32,2,FALSE)</f>
        <v>60</v>
      </c>
      <c r="AP363" s="30">
        <f t="shared" si="42"/>
        <v>60</v>
      </c>
      <c r="AQ363" s="30">
        <f t="shared" si="43"/>
        <v>51</v>
      </c>
    </row>
    <row r="364" spans="1:43" x14ac:dyDescent="0.25">
      <c r="A364" s="13" t="s">
        <v>74</v>
      </c>
      <c r="B364" s="13" t="s">
        <v>866</v>
      </c>
      <c r="C364" s="13">
        <v>7</v>
      </c>
      <c r="D364" s="13">
        <v>7</v>
      </c>
      <c r="E364" s="13">
        <v>1</v>
      </c>
      <c r="F364" s="13">
        <v>1</v>
      </c>
      <c r="G364" s="13">
        <v>2</v>
      </c>
      <c r="H364" s="13">
        <v>4</v>
      </c>
      <c r="I364" s="13">
        <v>2</v>
      </c>
      <c r="J364" s="13">
        <v>13</v>
      </c>
      <c r="K364" s="13">
        <v>2</v>
      </c>
      <c r="L364" s="13">
        <v>1994</v>
      </c>
      <c r="M364" s="13"/>
      <c r="N364" s="13">
        <v>69</v>
      </c>
      <c r="O364" s="13">
        <v>179</v>
      </c>
      <c r="P364" s="13" t="s">
        <v>76</v>
      </c>
      <c r="Q364" s="13" t="s">
        <v>80</v>
      </c>
      <c r="R364" s="13">
        <v>0</v>
      </c>
      <c r="S364" s="13">
        <v>0</v>
      </c>
      <c r="T364" s="30">
        <f t="shared" si="37"/>
        <v>0.14000000000000001</v>
      </c>
      <c r="U364" s="30">
        <f t="shared" si="38"/>
        <v>0.14000000000000001</v>
      </c>
      <c r="V364" s="30">
        <f t="shared" si="39"/>
        <v>0.56999999999999995</v>
      </c>
      <c r="W364" s="30">
        <f t="shared" si="40"/>
        <v>0.14000000000000001</v>
      </c>
      <c r="X364" s="30">
        <f>VLOOKUP(N364,[1]PlayerC!$A$3:$B$30,2,FALSE)</f>
        <v>67</v>
      </c>
      <c r="Y364" s="30">
        <f>VLOOKUP(O364,[1]PlayerC!$C$3:$D$133,2,FALSE)</f>
        <v>55</v>
      </c>
      <c r="Z364" s="30">
        <f>VLOOKUP(R364,[2]PCharts!$R$3:$S$2003,2,FALSE)</f>
        <v>0</v>
      </c>
      <c r="AA364" s="30">
        <f>VLOOKUP(A364,PCharts!$T$3:$U$25,2,FALSE)</f>
        <v>0.95</v>
      </c>
      <c r="AB364" s="30">
        <f>ROUND((PFormulas!$F$2*AF364)+(PFormulas!$F$3*(120-AD364)),0)</f>
        <v>48</v>
      </c>
      <c r="AC364" s="30">
        <f>ROUND((PFormulas!$F$7*AF364)+(PFormulas!$F$9*AB364)+(PFormulas!$F$8*AD364),0)</f>
        <v>41</v>
      </c>
      <c r="AD364" s="30">
        <f>VLOOKUP(V364,PCharts!$I$3:$J$651,2,FALSE)</f>
        <v>83</v>
      </c>
      <c r="AE364" s="30">
        <f>ROUND((PFormulas!$B$29*AK364)+(PFormulas!$B$30*AI364)+(PFormulas!$B$31*AL364)+(PFormulas!$B$32*AF364)+PFormulas!$B$33,0)</f>
        <v>76</v>
      </c>
      <c r="AF364" s="30">
        <f t="shared" si="41"/>
        <v>61</v>
      </c>
      <c r="AG364" s="30">
        <f>ROUND((AK364*PFormulas!$F$40)+(AL364*PFormulas!$F$41)+(AH364*PFormulas!$F$42),0)</f>
        <v>45</v>
      </c>
      <c r="AH364" s="30">
        <f>VLOOKUP(D364,PCharts!$G$3:$H$83,2,FALSE)</f>
        <v>44</v>
      </c>
      <c r="AI364" s="30">
        <f>ROUND((AK364*PFormulas!$F$18)+(AL364*PFormulas!$F$17),0)</f>
        <v>50</v>
      </c>
      <c r="AJ364" s="30">
        <f>IF(C364&gt;7,25,IF(C364=1,IF(ROUND((PFormulas!$F$35*AK364)+(PFormulas!$F$36*AF364),0)&lt;50,50,ROUND((PFormulas!$F$35*AK364)+(PFormulas!$F$36*AF364),0)),ROUND((PFormulas!$F$35*AK364)+(PFormulas!$F$36*AF364),0)))</f>
        <v>51</v>
      </c>
      <c r="AK364" s="30">
        <f>ROUND(IF(C364&gt;7,ROUND(VLOOKUP(U364,PCharts!$K$3:$L$153,2,FALSE)*AA364,0)*PFormulas!$B$8,ROUND(VLOOKUP(U364,PCharts!$K$3:$L$153,2,FALSE)*AA364,0)),0)</f>
        <v>48</v>
      </c>
      <c r="AL364" s="30">
        <f>ROUND(IF(C364&gt;7,ROUND(VLOOKUP(T364,PCharts!$M$3:$N$133,2,FALSE)*AA364,0)*PFormulas!$B$9,ROUND(VLOOKUP(T364,PCharts!$M$3:$N$133,2,FALSE)*AA364,0)),0)</f>
        <v>43</v>
      </c>
      <c r="AM364" s="30">
        <f>ROUND(IF(C364&gt;7,ROUND((PFormulas!$F$30*Z364)+(PFormulas!$F$31*AB364)+(PFormulas!$F$32*AI364),0)*PFormulas!$B$13,ROUND((PFormulas!$F$30*Z364)+(PFormulas!$F$31*AB364)+(PFormulas!$F$32*AI364),0)+PFormulas!$B$14),0)</f>
        <v>45</v>
      </c>
      <c r="AN364" s="30">
        <f>ROUND((PFormulas!$F$46*AL364),0)</f>
        <v>45</v>
      </c>
      <c r="AO364" s="30">
        <f>VLOOKUP(2016-L364,PCharts!$O$3:$P$32,2,FALSE)</f>
        <v>58</v>
      </c>
      <c r="AP364" s="30">
        <f t="shared" si="42"/>
        <v>58</v>
      </c>
      <c r="AQ364" s="30">
        <f t="shared" si="43"/>
        <v>50</v>
      </c>
    </row>
    <row r="365" spans="1:43" x14ac:dyDescent="0.25">
      <c r="A365" s="13" t="s">
        <v>43</v>
      </c>
      <c r="B365" s="13" t="s">
        <v>867</v>
      </c>
      <c r="C365" s="13">
        <v>8</v>
      </c>
      <c r="D365" s="13">
        <v>13</v>
      </c>
      <c r="E365" s="13">
        <v>1</v>
      </c>
      <c r="F365" s="13">
        <v>1</v>
      </c>
      <c r="G365" s="13">
        <v>2</v>
      </c>
      <c r="H365" s="13">
        <v>2</v>
      </c>
      <c r="I365" s="13">
        <v>-1</v>
      </c>
      <c r="J365" s="13">
        <v>31</v>
      </c>
      <c r="K365" s="13">
        <v>7</v>
      </c>
      <c r="L365" s="13">
        <v>1994</v>
      </c>
      <c r="M365" s="13"/>
      <c r="N365" s="13">
        <v>77</v>
      </c>
      <c r="O365" s="13">
        <v>220</v>
      </c>
      <c r="P365" s="13" t="s">
        <v>45</v>
      </c>
      <c r="Q365" s="13" t="s">
        <v>868</v>
      </c>
      <c r="R365" s="13">
        <v>0</v>
      </c>
      <c r="S365" s="13">
        <v>0</v>
      </c>
      <c r="T365" s="30">
        <f t="shared" si="37"/>
        <v>0.08</v>
      </c>
      <c r="U365" s="30">
        <f t="shared" si="38"/>
        <v>0.08</v>
      </c>
      <c r="V365" s="30">
        <f t="shared" si="39"/>
        <v>0.15</v>
      </c>
      <c r="W365" s="30">
        <f t="shared" si="40"/>
        <v>0.08</v>
      </c>
      <c r="X365" s="30">
        <f>VLOOKUP(N365,[1]PlayerC!$A$3:$B$30,2,FALSE)</f>
        <v>83</v>
      </c>
      <c r="Y365" s="30">
        <f>VLOOKUP(O365,[1]PlayerC!$C$3:$D$133,2,FALSE)</f>
        <v>82</v>
      </c>
      <c r="Z365" s="30">
        <f>VLOOKUP(R365,[2]PCharts!$R$3:$S$2003,2,FALSE)</f>
        <v>0</v>
      </c>
      <c r="AA365" s="30">
        <f>VLOOKUP(A365,PCharts!$T$3:$U$25,2,FALSE)</f>
        <v>1.05</v>
      </c>
      <c r="AB365" s="30">
        <f>ROUND((PFormulas!$F$2*AF365)+(PFormulas!$F$3*(120-AD365)),0)</f>
        <v>58</v>
      </c>
      <c r="AC365" s="30">
        <f>ROUND((PFormulas!$F$7*AF365)+(PFormulas!$F$9*AB365)+(PFormulas!$F$8*AD365),0)</f>
        <v>57</v>
      </c>
      <c r="AD365" s="30">
        <f>VLOOKUP(V365,PCharts!$I$3:$J$651,2,FALSE)</f>
        <v>94</v>
      </c>
      <c r="AE365" s="30">
        <f>ROUND((PFormulas!$B$29*AK365)+(PFormulas!$B$30*AI365)+(PFormulas!$B$31*AL365)+(PFormulas!$B$32*AF365)+PFormulas!$B$33,0)</f>
        <v>68</v>
      </c>
      <c r="AF365" s="30">
        <f t="shared" si="41"/>
        <v>83</v>
      </c>
      <c r="AG365" s="30">
        <f>ROUND((AK365*PFormulas!$F$40)+(AL365*PFormulas!$F$41)+(AH365*PFormulas!$F$42),0)</f>
        <v>46</v>
      </c>
      <c r="AH365" s="30">
        <f>VLOOKUP(D365,PCharts!$G$3:$H$83,2,FALSE)</f>
        <v>53</v>
      </c>
      <c r="AI365" s="30">
        <f>ROUND((AK365*PFormulas!$F$18)+(AL365*PFormulas!$F$17),0)</f>
        <v>43</v>
      </c>
      <c r="AJ365" s="30">
        <f>IF(C365&gt;7,25,IF(C365=1,IF(ROUND((PFormulas!$F$35*AK365)+(PFormulas!$F$36*AF365),0)&lt;50,50,ROUND((PFormulas!$F$35*AK365)+(PFormulas!$F$36*AF365),0)),ROUND((PFormulas!$F$35*AK365)+(PFormulas!$F$36*AF365),0)))</f>
        <v>25</v>
      </c>
      <c r="AK365" s="30">
        <f>ROUND(IF(C365&gt;7,ROUND(VLOOKUP(U365,PCharts!$K$3:$L$153,2,FALSE)*AA365,0)*PFormulas!$B$8,ROUND(VLOOKUP(U365,PCharts!$K$3:$L$153,2,FALSE)*AA365,0)),0)</f>
        <v>35</v>
      </c>
      <c r="AL365" s="30">
        <f>ROUND(IF(C365&gt;7,ROUND(VLOOKUP(T365,PCharts!$M$3:$N$133,2,FALSE)*AA365,0)*PFormulas!$B$9,ROUND(VLOOKUP(T365,PCharts!$M$3:$N$133,2,FALSE)*AA365,0)),0)</f>
        <v>43</v>
      </c>
      <c r="AM365" s="30">
        <f>ROUND(IF(C365&gt;7,ROUND((PFormulas!$F$30*Z365)+(PFormulas!$F$31*AB365)+(PFormulas!$F$32*AI365),0)*PFormulas!$B$13,ROUND((PFormulas!$F$30*Z365)+(PFormulas!$F$31*AB365)+(PFormulas!$F$32*AI365),0)+PFormulas!$B$14),0)</f>
        <v>59</v>
      </c>
      <c r="AN365" s="30">
        <f>ROUND((PFormulas!$F$46*AL365),0)</f>
        <v>45</v>
      </c>
      <c r="AO365" s="30">
        <f>VLOOKUP(2016-L365,PCharts!$O$3:$P$32,2,FALSE)</f>
        <v>58</v>
      </c>
      <c r="AP365" s="30">
        <f t="shared" si="42"/>
        <v>58</v>
      </c>
      <c r="AQ365" s="30">
        <f t="shared" si="43"/>
        <v>50</v>
      </c>
    </row>
    <row r="366" spans="1:43" x14ac:dyDescent="0.25">
      <c r="A366" s="13" t="s">
        <v>43</v>
      </c>
      <c r="B366" s="13" t="s">
        <v>869</v>
      </c>
      <c r="C366" s="13">
        <v>8</v>
      </c>
      <c r="D366" s="13">
        <v>13</v>
      </c>
      <c r="E366" s="13">
        <v>1</v>
      </c>
      <c r="F366" s="13">
        <v>1</v>
      </c>
      <c r="G366" s="13">
        <v>2</v>
      </c>
      <c r="H366" s="13">
        <v>4</v>
      </c>
      <c r="I366" s="13">
        <v>0</v>
      </c>
      <c r="J366" s="13">
        <v>26</v>
      </c>
      <c r="K366" s="13">
        <v>9</v>
      </c>
      <c r="L366" s="13">
        <v>1996</v>
      </c>
      <c r="M366" s="13"/>
      <c r="N366" s="13">
        <v>75</v>
      </c>
      <c r="O366" s="13">
        <v>198</v>
      </c>
      <c r="P366" s="13" t="s">
        <v>45</v>
      </c>
      <c r="Q366" s="13" t="s">
        <v>870</v>
      </c>
      <c r="R366" s="13">
        <v>0</v>
      </c>
      <c r="S366" s="13">
        <v>0</v>
      </c>
      <c r="T366" s="30">
        <f t="shared" si="37"/>
        <v>0.08</v>
      </c>
      <c r="U366" s="30">
        <f t="shared" si="38"/>
        <v>0.08</v>
      </c>
      <c r="V366" s="30">
        <f t="shared" si="39"/>
        <v>0.31</v>
      </c>
      <c r="W366" s="30">
        <f t="shared" si="40"/>
        <v>0.08</v>
      </c>
      <c r="X366" s="30">
        <f>VLOOKUP(N366,[1]PlayerC!$A$3:$B$30,2,FALSE)</f>
        <v>79</v>
      </c>
      <c r="Y366" s="30">
        <f>VLOOKUP(O366,[1]PlayerC!$C$3:$D$133,2,FALSE)</f>
        <v>67</v>
      </c>
      <c r="Z366" s="30">
        <f>VLOOKUP(R366,[2]PCharts!$R$3:$S$2003,2,FALSE)</f>
        <v>0</v>
      </c>
      <c r="AA366" s="30">
        <f>VLOOKUP(A366,PCharts!$T$3:$U$25,2,FALSE)</f>
        <v>1.05</v>
      </c>
      <c r="AB366" s="30">
        <f>ROUND((PFormulas!$F$2*AF366)+(PFormulas!$F$3*(120-AD366)),0)</f>
        <v>53</v>
      </c>
      <c r="AC366" s="30">
        <f>ROUND((PFormulas!$F$7*AF366)+(PFormulas!$F$9*AB366)+(PFormulas!$F$8*AD366),0)</f>
        <v>49</v>
      </c>
      <c r="AD366" s="30">
        <f>VLOOKUP(V366,PCharts!$I$3:$J$651,2,FALSE)</f>
        <v>90</v>
      </c>
      <c r="AE366" s="30">
        <f>ROUND((PFormulas!$B$29*AK366)+(PFormulas!$B$30*AI366)+(PFormulas!$B$31*AL366)+(PFormulas!$B$32*AF366)+PFormulas!$B$33,0)</f>
        <v>71</v>
      </c>
      <c r="AF366" s="30">
        <f t="shared" si="41"/>
        <v>73</v>
      </c>
      <c r="AG366" s="30">
        <f>ROUND((AK366*PFormulas!$F$40)+(AL366*PFormulas!$F$41)+(AH366*PFormulas!$F$42),0)</f>
        <v>46</v>
      </c>
      <c r="AH366" s="30">
        <f>VLOOKUP(D366,PCharts!$G$3:$H$83,2,FALSE)</f>
        <v>53</v>
      </c>
      <c r="AI366" s="30">
        <f>ROUND((AK366*PFormulas!$F$18)+(AL366*PFormulas!$F$17),0)</f>
        <v>43</v>
      </c>
      <c r="AJ366" s="30">
        <f>IF(C366&gt;7,25,IF(C366=1,IF(ROUND((PFormulas!$F$35*AK366)+(PFormulas!$F$36*AF366),0)&lt;50,50,ROUND((PFormulas!$F$35*AK366)+(PFormulas!$F$36*AF366),0)),ROUND((PFormulas!$F$35*AK366)+(PFormulas!$F$36*AF366),0)))</f>
        <v>25</v>
      </c>
      <c r="AK366" s="30">
        <f>ROUND(IF(C366&gt;7,ROUND(VLOOKUP(U366,PCharts!$K$3:$L$153,2,FALSE)*AA366,0)*PFormulas!$B$8,ROUND(VLOOKUP(U366,PCharts!$K$3:$L$153,2,FALSE)*AA366,0)),0)</f>
        <v>35</v>
      </c>
      <c r="AL366" s="30">
        <f>ROUND(IF(C366&gt;7,ROUND(VLOOKUP(T366,PCharts!$M$3:$N$133,2,FALSE)*AA366,0)*PFormulas!$B$9,ROUND(VLOOKUP(T366,PCharts!$M$3:$N$133,2,FALSE)*AA366,0)),0)</f>
        <v>43</v>
      </c>
      <c r="AM366" s="30">
        <f>ROUND(IF(C366&gt;7,ROUND((PFormulas!$F$30*Z366)+(PFormulas!$F$31*AB366)+(PFormulas!$F$32*AI366),0)*PFormulas!$B$13,ROUND((PFormulas!$F$30*Z366)+(PFormulas!$F$31*AB366)+(PFormulas!$F$32*AI366),0)+PFormulas!$B$14),0)</f>
        <v>55</v>
      </c>
      <c r="AN366" s="30">
        <f>ROUND((PFormulas!$F$46*AL366),0)</f>
        <v>45</v>
      </c>
      <c r="AO366" s="30">
        <f>VLOOKUP(2016-L366,PCharts!$O$3:$P$32,2,FALSE)</f>
        <v>50</v>
      </c>
      <c r="AP366" s="30">
        <f t="shared" si="42"/>
        <v>50</v>
      </c>
      <c r="AQ366" s="30">
        <f t="shared" si="43"/>
        <v>48</v>
      </c>
    </row>
    <row r="367" spans="1:43" x14ac:dyDescent="0.25">
      <c r="A367" s="13" t="s">
        <v>43</v>
      </c>
      <c r="B367" s="13" t="s">
        <v>871</v>
      </c>
      <c r="C367" s="13">
        <v>1</v>
      </c>
      <c r="D367" s="13">
        <v>16</v>
      </c>
      <c r="E367" s="13">
        <v>1</v>
      </c>
      <c r="F367" s="13">
        <v>0</v>
      </c>
      <c r="G367" s="13">
        <v>1</v>
      </c>
      <c r="H367" s="13">
        <v>0</v>
      </c>
      <c r="I367" s="13">
        <v>-6</v>
      </c>
      <c r="J367" s="13">
        <v>30</v>
      </c>
      <c r="K367" s="13">
        <v>4</v>
      </c>
      <c r="L367" s="13">
        <v>1996</v>
      </c>
      <c r="M367" s="13"/>
      <c r="N367" s="13">
        <v>72</v>
      </c>
      <c r="O367" s="13">
        <v>181</v>
      </c>
      <c r="P367" s="13" t="s">
        <v>45</v>
      </c>
      <c r="Q367" s="13" t="s">
        <v>872</v>
      </c>
      <c r="R367" s="13">
        <v>0</v>
      </c>
      <c r="S367" s="13">
        <v>0</v>
      </c>
      <c r="T367" s="30">
        <f t="shared" si="37"/>
        <v>0.06</v>
      </c>
      <c r="U367" s="30">
        <f t="shared" si="38"/>
        <v>0</v>
      </c>
      <c r="V367" s="30">
        <f t="shared" si="39"/>
        <v>0</v>
      </c>
      <c r="W367" s="30">
        <f t="shared" si="40"/>
        <v>0.06</v>
      </c>
      <c r="X367" s="30">
        <f>VLOOKUP(N367,[1]PlayerC!$A$3:$B$30,2,FALSE)</f>
        <v>73</v>
      </c>
      <c r="Y367" s="30">
        <f>VLOOKUP(O367,[1]PlayerC!$C$3:$D$133,2,FALSE)</f>
        <v>58</v>
      </c>
      <c r="Z367" s="30">
        <f>VLOOKUP(R367,[2]PCharts!$R$3:$S$2003,2,FALSE)</f>
        <v>0</v>
      </c>
      <c r="AA367" s="30">
        <f>VLOOKUP(A367,PCharts!$T$3:$U$25,2,FALSE)</f>
        <v>1.05</v>
      </c>
      <c r="AB367" s="30">
        <f>ROUND((PFormulas!$F$2*AF367)+(PFormulas!$F$3*(120-AD367)),0)</f>
        <v>46</v>
      </c>
      <c r="AC367" s="30">
        <f>ROUND((PFormulas!$F$7*AF367)+(PFormulas!$F$9*AB367)+(PFormulas!$F$8*AD367),0)</f>
        <v>40</v>
      </c>
      <c r="AD367" s="30">
        <f>VLOOKUP(V367,PCharts!$I$3:$J$651,2,FALSE)</f>
        <v>99</v>
      </c>
      <c r="AE367" s="30">
        <f>ROUND((PFormulas!$B$29*AK367)+(PFormulas!$B$30*AI367)+(PFormulas!$B$31*AL367)+(PFormulas!$B$32*AF367)+PFormulas!$B$33,0)</f>
        <v>73</v>
      </c>
      <c r="AF367" s="30">
        <f t="shared" si="41"/>
        <v>66</v>
      </c>
      <c r="AG367" s="30">
        <f>ROUND((AK367*PFormulas!$F$40)+(AL367*PFormulas!$F$41)+(AH367*PFormulas!$F$42),0)</f>
        <v>48</v>
      </c>
      <c r="AH367" s="30">
        <f>VLOOKUP(D367,PCharts!$G$3:$H$83,2,FALSE)</f>
        <v>56</v>
      </c>
      <c r="AI367" s="30">
        <f>ROUND((AK367*PFormulas!$F$18)+(AL367*PFormulas!$F$17),0)</f>
        <v>45</v>
      </c>
      <c r="AJ367" s="30">
        <f>IF(C367&gt;7,25,IF(C367=1,IF(ROUND((PFormulas!$F$35*AK367)+(PFormulas!$F$36*AF367),0)&lt;50,50,ROUND((PFormulas!$F$35*AK367)+(PFormulas!$F$36*AF367),0)),ROUND((PFormulas!$F$35*AK367)+(PFormulas!$F$36*AF367),0)))</f>
        <v>50</v>
      </c>
      <c r="AK367" s="30">
        <f>ROUND(IF(C367&gt;7,ROUND(VLOOKUP(U367,PCharts!$K$3:$L$153,2,FALSE)*AA367,0)*PFormulas!$B$8,ROUND(VLOOKUP(U367,PCharts!$K$3:$L$153,2,FALSE)*AA367,0)),0)</f>
        <v>37</v>
      </c>
      <c r="AL367" s="30">
        <f>ROUND(IF(C367&gt;7,ROUND(VLOOKUP(T367,PCharts!$M$3:$N$133,2,FALSE)*AA367,0)*PFormulas!$B$9,ROUND(VLOOKUP(T367,PCharts!$M$3:$N$133,2,FALSE)*AA367,0)),0)</f>
        <v>44</v>
      </c>
      <c r="AM367" s="30">
        <f>ROUND(IF(C367&gt;7,ROUND((PFormulas!$F$30*Z367)+(PFormulas!$F$31*AB367)+(PFormulas!$F$32*AI367),0)*PFormulas!$B$13,ROUND((PFormulas!$F$30*Z367)+(PFormulas!$F$31*AB367)+(PFormulas!$F$32*AI367),0)+PFormulas!$B$14),0)</f>
        <v>42</v>
      </c>
      <c r="AN367" s="30">
        <f>ROUND((PFormulas!$F$46*AL367),0)</f>
        <v>46</v>
      </c>
      <c r="AO367" s="30">
        <f>VLOOKUP(2016-L367,PCharts!$O$3:$P$32,2,FALSE)</f>
        <v>50</v>
      </c>
      <c r="AP367" s="30">
        <f t="shared" si="42"/>
        <v>50</v>
      </c>
      <c r="AQ367" s="30">
        <f t="shared" si="43"/>
        <v>46</v>
      </c>
    </row>
    <row r="368" spans="1:43" x14ac:dyDescent="0.25">
      <c r="A368" s="13" t="s">
        <v>43</v>
      </c>
      <c r="B368" s="13" t="s">
        <v>873</v>
      </c>
      <c r="C368" s="13">
        <v>1</v>
      </c>
      <c r="D368" s="13">
        <v>17</v>
      </c>
      <c r="E368" s="13">
        <v>1</v>
      </c>
      <c r="F368" s="13">
        <v>3</v>
      </c>
      <c r="G368" s="13">
        <v>4</v>
      </c>
      <c r="H368" s="13">
        <v>12</v>
      </c>
      <c r="I368" s="13">
        <v>3</v>
      </c>
      <c r="J368" s="13">
        <v>5</v>
      </c>
      <c r="K368" s="13">
        <v>6</v>
      </c>
      <c r="L368" s="13">
        <v>1993</v>
      </c>
      <c r="M368" s="13"/>
      <c r="N368" s="13">
        <v>75</v>
      </c>
      <c r="O368" s="13">
        <v>205</v>
      </c>
      <c r="P368" s="13" t="s">
        <v>45</v>
      </c>
      <c r="Q368" s="13" t="s">
        <v>874</v>
      </c>
      <c r="R368" s="13">
        <v>0</v>
      </c>
      <c r="S368" s="13">
        <v>0</v>
      </c>
      <c r="T368" s="30">
        <f t="shared" si="37"/>
        <v>0.06</v>
      </c>
      <c r="U368" s="30">
        <f t="shared" si="38"/>
        <v>0.18</v>
      </c>
      <c r="V368" s="30">
        <f t="shared" si="39"/>
        <v>0.71</v>
      </c>
      <c r="W368" s="30">
        <f t="shared" si="40"/>
        <v>0.06</v>
      </c>
      <c r="X368" s="30">
        <f>VLOOKUP(N368,[1]PlayerC!$A$3:$B$30,2,FALSE)</f>
        <v>79</v>
      </c>
      <c r="Y368" s="30">
        <f>VLOOKUP(O368,[1]PlayerC!$C$3:$D$133,2,FALSE)</f>
        <v>73</v>
      </c>
      <c r="Z368" s="30">
        <f>VLOOKUP(R368,[2]PCharts!$R$3:$S$2003,2,FALSE)</f>
        <v>0</v>
      </c>
      <c r="AA368" s="30">
        <f>VLOOKUP(A368,PCharts!$T$3:$U$25,2,FALSE)</f>
        <v>1.05</v>
      </c>
      <c r="AB368" s="30">
        <f>ROUND((PFormulas!$F$2*AF368)+(PFormulas!$F$3*(120-AD368)),0)</f>
        <v>58</v>
      </c>
      <c r="AC368" s="30">
        <f>ROUND((PFormulas!$F$7*AF368)+(PFormulas!$F$9*AB368)+(PFormulas!$F$8*AD368),0)</f>
        <v>55</v>
      </c>
      <c r="AD368" s="30">
        <f>VLOOKUP(V368,PCharts!$I$3:$J$651,2,FALSE)</f>
        <v>80</v>
      </c>
      <c r="AE368" s="30">
        <f>ROUND((PFormulas!$B$29*AK368)+(PFormulas!$B$30*AI368)+(PFormulas!$B$31*AL368)+(PFormulas!$B$32*AF368)+PFormulas!$B$33,0)</f>
        <v>73</v>
      </c>
      <c r="AF368" s="30">
        <f t="shared" si="41"/>
        <v>76</v>
      </c>
      <c r="AG368" s="30">
        <f>ROUND((AK368*PFormulas!$F$40)+(AL368*PFormulas!$F$41)+(AH368*PFormulas!$F$42),0)</f>
        <v>53</v>
      </c>
      <c r="AH368" s="30">
        <f>VLOOKUP(D368,PCharts!$G$3:$H$83,2,FALSE)</f>
        <v>57</v>
      </c>
      <c r="AI368" s="30">
        <f>ROUND((AK368*PFormulas!$F$18)+(AL368*PFormulas!$F$17),0)</f>
        <v>53</v>
      </c>
      <c r="AJ368" s="30">
        <f>IF(C368&gt;7,25,IF(C368=1,IF(ROUND((PFormulas!$F$35*AK368)+(PFormulas!$F$36*AF368),0)&lt;50,50,ROUND((PFormulas!$F$35*AK368)+(PFormulas!$F$36*AF368),0)),ROUND((PFormulas!$F$35*AK368)+(PFormulas!$F$36*AF368),0)))</f>
        <v>59</v>
      </c>
      <c r="AK368" s="30">
        <f>ROUND(IF(C368&gt;7,ROUND(VLOOKUP(U368,PCharts!$K$3:$L$153,2,FALSE)*AA368,0)*PFormulas!$B$8,ROUND(VLOOKUP(U368,PCharts!$K$3:$L$153,2,FALSE)*AA368,0)),0)</f>
        <v>53</v>
      </c>
      <c r="AL368" s="30">
        <f>ROUND(IF(C368&gt;7,ROUND(VLOOKUP(T368,PCharts!$M$3:$N$133,2,FALSE)*AA368,0)*PFormulas!$B$9,ROUND(VLOOKUP(T368,PCharts!$M$3:$N$133,2,FALSE)*AA368,0)),0)</f>
        <v>44</v>
      </c>
      <c r="AM368" s="30">
        <f>ROUND(IF(C368&gt;7,ROUND((PFormulas!$F$30*Z368)+(PFormulas!$F$31*AB368)+(PFormulas!$F$32*AI368),0)*PFormulas!$B$13,ROUND((PFormulas!$F$30*Z368)+(PFormulas!$F$31*AB368)+(PFormulas!$F$32*AI368),0)+PFormulas!$B$14),0)</f>
        <v>52</v>
      </c>
      <c r="AN368" s="30">
        <f>ROUND((PFormulas!$F$46*AL368),0)</f>
        <v>46</v>
      </c>
      <c r="AO368" s="30">
        <f>VLOOKUP(2016-L368,PCharts!$O$3:$P$32,2,FALSE)</f>
        <v>60</v>
      </c>
      <c r="AP368" s="30">
        <f t="shared" si="42"/>
        <v>60</v>
      </c>
      <c r="AQ368" s="30">
        <f t="shared" si="43"/>
        <v>54</v>
      </c>
    </row>
    <row r="369" spans="1:43" x14ac:dyDescent="0.25">
      <c r="A369" s="13" t="s">
        <v>43</v>
      </c>
      <c r="B369" s="13" t="s">
        <v>875</v>
      </c>
      <c r="C369" s="13">
        <v>1</v>
      </c>
      <c r="D369" s="13">
        <v>17</v>
      </c>
      <c r="E369" s="13">
        <v>1</v>
      </c>
      <c r="F369" s="13">
        <v>1</v>
      </c>
      <c r="G369" s="13">
        <v>2</v>
      </c>
      <c r="H369" s="13">
        <v>0</v>
      </c>
      <c r="I369" s="13">
        <v>-4</v>
      </c>
      <c r="J369" s="13">
        <v>27</v>
      </c>
      <c r="K369" s="13">
        <v>5</v>
      </c>
      <c r="L369" s="13">
        <v>1995</v>
      </c>
      <c r="M369" s="13"/>
      <c r="N369" s="13">
        <v>74</v>
      </c>
      <c r="O369" s="13">
        <v>154</v>
      </c>
      <c r="P369" s="13" t="s">
        <v>45</v>
      </c>
      <c r="Q369" s="13" t="s">
        <v>876</v>
      </c>
      <c r="R369" s="13">
        <v>0</v>
      </c>
      <c r="S369" s="13">
        <v>0</v>
      </c>
      <c r="T369" s="30">
        <f t="shared" si="37"/>
        <v>0.06</v>
      </c>
      <c r="U369" s="30">
        <f t="shared" si="38"/>
        <v>0.06</v>
      </c>
      <c r="V369" s="30">
        <f t="shared" si="39"/>
        <v>0</v>
      </c>
      <c r="W369" s="30">
        <f t="shared" si="40"/>
        <v>0.06</v>
      </c>
      <c r="X369" s="30">
        <f>VLOOKUP(N369,[1]PlayerC!$A$3:$B$30,2,FALSE)</f>
        <v>77</v>
      </c>
      <c r="Y369" s="30">
        <f>VLOOKUP(O369,[1]PlayerC!$C$3:$D$133,2,FALSE)</f>
        <v>40</v>
      </c>
      <c r="Z369" s="30">
        <f>VLOOKUP(R369,[2]PCharts!$R$3:$S$2003,2,FALSE)</f>
        <v>0</v>
      </c>
      <c r="AA369" s="30">
        <f>VLOOKUP(A369,PCharts!$T$3:$U$25,2,FALSE)</f>
        <v>1.05</v>
      </c>
      <c r="AB369" s="30">
        <f>ROUND((PFormulas!$F$2*AF369)+(PFormulas!$F$3*(120-AD369)),0)</f>
        <v>42</v>
      </c>
      <c r="AC369" s="30">
        <f>ROUND((PFormulas!$F$7*AF369)+(PFormulas!$F$9*AB369)+(PFormulas!$F$8*AD369),0)</f>
        <v>34</v>
      </c>
      <c r="AD369" s="30">
        <f>VLOOKUP(V369,PCharts!$I$3:$J$651,2,FALSE)</f>
        <v>99</v>
      </c>
      <c r="AE369" s="30">
        <f>ROUND((PFormulas!$B$29*AK369)+(PFormulas!$B$30*AI369)+(PFormulas!$B$31*AL369)+(PFormulas!$B$32*AF369)+PFormulas!$B$33,0)</f>
        <v>75</v>
      </c>
      <c r="AF369" s="30">
        <f t="shared" si="41"/>
        <v>59</v>
      </c>
      <c r="AG369" s="30">
        <f>ROUND((AK369*PFormulas!$F$40)+(AL369*PFormulas!$F$41)+(AH369*PFormulas!$F$42),0)</f>
        <v>49</v>
      </c>
      <c r="AH369" s="30">
        <f>VLOOKUP(D369,PCharts!$G$3:$H$83,2,FALSE)</f>
        <v>57</v>
      </c>
      <c r="AI369" s="30">
        <f>ROUND((AK369*PFormulas!$F$18)+(AL369*PFormulas!$F$17),0)</f>
        <v>45</v>
      </c>
      <c r="AJ369" s="30">
        <f>IF(C369&gt;7,25,IF(C369=1,IF(ROUND((PFormulas!$F$35*AK369)+(PFormulas!$F$36*AF369),0)&lt;50,50,ROUND((PFormulas!$F$35*AK369)+(PFormulas!$F$36*AF369),0)),ROUND((PFormulas!$F$35*AK369)+(PFormulas!$F$36*AF369),0)))</f>
        <v>50</v>
      </c>
      <c r="AK369" s="30">
        <f>ROUND(IF(C369&gt;7,ROUND(VLOOKUP(U369,PCharts!$K$3:$L$153,2,FALSE)*AA369,0)*PFormulas!$B$8,ROUND(VLOOKUP(U369,PCharts!$K$3:$L$153,2,FALSE)*AA369,0)),0)</f>
        <v>37</v>
      </c>
      <c r="AL369" s="30">
        <f>ROUND(IF(C369&gt;7,ROUND(VLOOKUP(T369,PCharts!$M$3:$N$133,2,FALSE)*AA369,0)*PFormulas!$B$9,ROUND(VLOOKUP(T369,PCharts!$M$3:$N$133,2,FALSE)*AA369,0)),0)</f>
        <v>44</v>
      </c>
      <c r="AM369" s="30">
        <f>ROUND(IF(C369&gt;7,ROUND((PFormulas!$F$30*Z369)+(PFormulas!$F$31*AB369)+(PFormulas!$F$32*AI369),0)*PFormulas!$B$13,ROUND((PFormulas!$F$30*Z369)+(PFormulas!$F$31*AB369)+(PFormulas!$F$32*AI369),0)+PFormulas!$B$14),0)</f>
        <v>40</v>
      </c>
      <c r="AN369" s="30">
        <f>ROUND((PFormulas!$F$46*AL369),0)</f>
        <v>46</v>
      </c>
      <c r="AO369" s="30">
        <f>VLOOKUP(2016-L369,PCharts!$O$3:$P$32,2,FALSE)</f>
        <v>54</v>
      </c>
      <c r="AP369" s="30">
        <f t="shared" si="42"/>
        <v>54</v>
      </c>
      <c r="AQ369" s="30">
        <f t="shared" si="43"/>
        <v>45</v>
      </c>
    </row>
    <row r="370" spans="1:43" x14ac:dyDescent="0.25">
      <c r="A370" s="13" t="s">
        <v>95</v>
      </c>
      <c r="B370" s="13" t="s">
        <v>877</v>
      </c>
      <c r="C370" s="13">
        <v>8</v>
      </c>
      <c r="D370" s="13">
        <v>17</v>
      </c>
      <c r="E370" s="13">
        <v>1</v>
      </c>
      <c r="F370" s="13">
        <v>8</v>
      </c>
      <c r="G370" s="13">
        <v>9</v>
      </c>
      <c r="H370" s="13">
        <v>6</v>
      </c>
      <c r="I370" s="13">
        <v>7</v>
      </c>
      <c r="J370" s="13">
        <v>5</v>
      </c>
      <c r="K370" s="13">
        <v>11</v>
      </c>
      <c r="L370" s="13">
        <v>1993</v>
      </c>
      <c r="M370" s="13"/>
      <c r="N370" s="13">
        <v>74</v>
      </c>
      <c r="O370" s="13">
        <v>196</v>
      </c>
      <c r="P370" s="13" t="s">
        <v>97</v>
      </c>
      <c r="Q370" s="13" t="s">
        <v>878</v>
      </c>
      <c r="R370" s="13">
        <v>0</v>
      </c>
      <c r="S370" s="13">
        <v>0</v>
      </c>
      <c r="T370" s="30">
        <f t="shared" si="37"/>
        <v>0.06</v>
      </c>
      <c r="U370" s="30">
        <f t="shared" si="38"/>
        <v>0.47</v>
      </c>
      <c r="V370" s="30">
        <f t="shared" si="39"/>
        <v>0.35</v>
      </c>
      <c r="W370" s="30">
        <f t="shared" si="40"/>
        <v>0.06</v>
      </c>
      <c r="X370" s="30">
        <f>VLOOKUP(N370,[1]PlayerC!$A$3:$B$30,2,FALSE)</f>
        <v>77</v>
      </c>
      <c r="Y370" s="30">
        <f>VLOOKUP(O370,[1]PlayerC!$C$3:$D$133,2,FALSE)</f>
        <v>67</v>
      </c>
      <c r="Z370" s="30">
        <f>VLOOKUP(R370,[2]PCharts!$R$3:$S$2003,2,FALSE)</f>
        <v>0</v>
      </c>
      <c r="AA370" s="30">
        <f>VLOOKUP(A370,PCharts!$T$3:$U$25,2,FALSE)</f>
        <v>1.06</v>
      </c>
      <c r="AB370" s="30">
        <f>ROUND((PFormulas!$F$2*AF370)+(PFormulas!$F$3*(120-AD370)),0)</f>
        <v>53</v>
      </c>
      <c r="AC370" s="30">
        <f>ROUND((PFormulas!$F$7*AF370)+(PFormulas!$F$9*AB370)+(PFormulas!$F$8*AD370),0)</f>
        <v>49</v>
      </c>
      <c r="AD370" s="30">
        <f>VLOOKUP(V370,PCharts!$I$3:$J$651,2,FALSE)</f>
        <v>89</v>
      </c>
      <c r="AE370" s="30">
        <f>ROUND((PFormulas!$B$29*AK370)+(PFormulas!$B$30*AI370)+(PFormulas!$B$31*AL370)+(PFormulas!$B$32*AF370)+PFormulas!$B$33,0)</f>
        <v>75</v>
      </c>
      <c r="AF370" s="30">
        <f t="shared" si="41"/>
        <v>72</v>
      </c>
      <c r="AG370" s="30">
        <f>ROUND((AK370*PFormulas!$F$40)+(AL370*PFormulas!$F$41)+(AH370*PFormulas!$F$42),0)</f>
        <v>55</v>
      </c>
      <c r="AH370" s="30">
        <f>VLOOKUP(D370,PCharts!$G$3:$H$83,2,FALSE)</f>
        <v>57</v>
      </c>
      <c r="AI370" s="30">
        <f>ROUND((AK370*PFormulas!$F$18)+(AL370*PFormulas!$F$17),0)</f>
        <v>57</v>
      </c>
      <c r="AJ370" s="30">
        <f>IF(C370&gt;7,25,IF(C370=1,IF(ROUND((PFormulas!$F$35*AK370)+(PFormulas!$F$36*AF370),0)&lt;50,50,ROUND((PFormulas!$F$35*AK370)+(PFormulas!$F$36*AF370),0)),ROUND((PFormulas!$F$35*AK370)+(PFormulas!$F$36*AF370),0)))</f>
        <v>25</v>
      </c>
      <c r="AK370" s="49">
        <f>ROUND(IF(C370&gt;7,ROUND(VLOOKUP(U370,PCharts!$K$3:$L$153,2,FALSE)*AA370,0)*PFormulas!$B$8,ROUND(VLOOKUP(U370,PCharts!$K$3:$L$153,2,FALSE)*AA370,0)),0)</f>
        <v>61</v>
      </c>
      <c r="AL370" s="30">
        <f>ROUND(IF(C370&gt;7,ROUND(VLOOKUP(T370,PCharts!$M$3:$N$133,2,FALSE)*AA370,0)*PFormulas!$B$9,ROUND(VLOOKUP(T370,PCharts!$M$3:$N$133,2,FALSE)*AA370,0)),0)</f>
        <v>43</v>
      </c>
      <c r="AM370" s="30">
        <f>ROUND(IF(C370&gt;7,ROUND((PFormulas!$F$30*Z370)+(PFormulas!$F$31*AB370)+(PFormulas!$F$32*AI370),0)*PFormulas!$B$13,ROUND((PFormulas!$F$30*Z370)+(PFormulas!$F$31*AB370)+(PFormulas!$F$32*AI370),0)+PFormulas!$B$14),0)</f>
        <v>60</v>
      </c>
      <c r="AN370" s="30">
        <f>ROUND((PFormulas!$F$46*AL370),0)</f>
        <v>45</v>
      </c>
      <c r="AO370" s="30">
        <f>VLOOKUP(2016-L370,PCharts!$O$3:$P$32,2,FALSE)</f>
        <v>60</v>
      </c>
      <c r="AP370" s="30">
        <f t="shared" si="42"/>
        <v>60</v>
      </c>
      <c r="AQ370" s="30">
        <f t="shared" si="43"/>
        <v>58</v>
      </c>
    </row>
    <row r="371" spans="1:43" x14ac:dyDescent="0.25">
      <c r="A371" s="13" t="s">
        <v>47</v>
      </c>
      <c r="B371" s="13" t="s">
        <v>879</v>
      </c>
      <c r="C371" s="13">
        <v>4</v>
      </c>
      <c r="D371" s="13">
        <v>18</v>
      </c>
      <c r="E371" s="13">
        <v>1</v>
      </c>
      <c r="F371" s="13">
        <v>2</v>
      </c>
      <c r="G371" s="13">
        <v>3</v>
      </c>
      <c r="H371" s="13">
        <v>2</v>
      </c>
      <c r="I371" s="13">
        <v>-2</v>
      </c>
      <c r="J371" s="13">
        <v>8</v>
      </c>
      <c r="K371" s="13">
        <v>5</v>
      </c>
      <c r="L371" s="13">
        <v>1996</v>
      </c>
      <c r="M371" s="13"/>
      <c r="N371" s="13">
        <v>69</v>
      </c>
      <c r="O371" s="13">
        <v>176</v>
      </c>
      <c r="P371" s="13" t="s">
        <v>49</v>
      </c>
      <c r="Q371" s="13" t="s">
        <v>880</v>
      </c>
      <c r="R371" s="13">
        <v>0</v>
      </c>
      <c r="S371" s="13">
        <v>0</v>
      </c>
      <c r="T371" s="30">
        <f t="shared" si="37"/>
        <v>0.06</v>
      </c>
      <c r="U371" s="30">
        <f t="shared" si="38"/>
        <v>0.11</v>
      </c>
      <c r="V371" s="30">
        <f t="shared" si="39"/>
        <v>0.11</v>
      </c>
      <c r="W371" s="30">
        <f t="shared" si="40"/>
        <v>0.06</v>
      </c>
      <c r="X371" s="30">
        <f>VLOOKUP(N371,[1]PlayerC!$A$3:$B$30,2,FALSE)</f>
        <v>67</v>
      </c>
      <c r="Y371" s="30">
        <f>VLOOKUP(O371,[1]PlayerC!$C$3:$D$133,2,FALSE)</f>
        <v>55</v>
      </c>
      <c r="Z371" s="30">
        <f>VLOOKUP(R371,[2]PCharts!$R$3:$S$2003,2,FALSE)</f>
        <v>0</v>
      </c>
      <c r="AA371" s="30">
        <f>VLOOKUP(A371,PCharts!$T$3:$U$25,2,FALSE)</f>
        <v>1.07</v>
      </c>
      <c r="AB371" s="30">
        <f>ROUND((PFormulas!$F$2*AF371)+(PFormulas!$F$3*(120-AD371)),0)</f>
        <v>44</v>
      </c>
      <c r="AC371" s="30">
        <f>ROUND((PFormulas!$F$7*AF371)+(PFormulas!$F$9*AB371)+(PFormulas!$F$8*AD371),0)</f>
        <v>37</v>
      </c>
      <c r="AD371" s="30">
        <f>VLOOKUP(V371,PCharts!$I$3:$J$651,2,FALSE)</f>
        <v>96</v>
      </c>
      <c r="AE371" s="30">
        <f>ROUND((PFormulas!$B$29*AK371)+(PFormulas!$B$30*AI371)+(PFormulas!$B$31*AL371)+(PFormulas!$B$32*AF371)+PFormulas!$B$33,0)</f>
        <v>77</v>
      </c>
      <c r="AF371" s="30">
        <f t="shared" si="41"/>
        <v>61</v>
      </c>
      <c r="AG371" s="30">
        <f>ROUND((AK371*PFormulas!$F$40)+(AL371*PFormulas!$F$41)+(AH371*PFormulas!$F$42),0)</f>
        <v>54</v>
      </c>
      <c r="AH371" s="30">
        <f>VLOOKUP(D371,PCharts!$G$3:$H$83,2,FALSE)</f>
        <v>58</v>
      </c>
      <c r="AI371" s="30">
        <f>ROUND((AK371*PFormulas!$F$18)+(AL371*PFormulas!$F$17),0)</f>
        <v>54</v>
      </c>
      <c r="AJ371" s="30">
        <f>IF(C371&gt;7,25,IF(C371=1,IF(ROUND((PFormulas!$F$35*AK371)+(PFormulas!$F$36*AF371),0)&lt;50,50,ROUND((PFormulas!$F$35*AK371)+(PFormulas!$F$36*AF371),0)),ROUND((PFormulas!$F$35*AK371)+(PFormulas!$F$36*AF371),0)))</f>
        <v>56</v>
      </c>
      <c r="AK371" s="30">
        <f>ROUND(IF(C371&gt;7,ROUND(VLOOKUP(U371,PCharts!$K$3:$L$153,2,FALSE)*AA371,0)*PFormulas!$B$8,ROUND(VLOOKUP(U371,PCharts!$K$3:$L$153,2,FALSE)*AA371,0)),0)</f>
        <v>54</v>
      </c>
      <c r="AL371" s="30">
        <f>ROUND(IF(C371&gt;7,ROUND(VLOOKUP(T371,PCharts!$M$3:$N$133,2,FALSE)*AA371,0)*PFormulas!$B$9,ROUND(VLOOKUP(T371,PCharts!$M$3:$N$133,2,FALSE)*AA371,0)),0)</f>
        <v>45</v>
      </c>
      <c r="AM371" s="30">
        <f>ROUND(IF(C371&gt;7,ROUND((PFormulas!$F$30*Z371)+(PFormulas!$F$31*AB371)+(PFormulas!$F$32*AI371),0)*PFormulas!$B$13,ROUND((PFormulas!$F$30*Z371)+(PFormulas!$F$31*AB371)+(PFormulas!$F$32*AI371),0)+PFormulas!$B$14),0)</f>
        <v>44</v>
      </c>
      <c r="AN371" s="30">
        <f>ROUND((PFormulas!$F$46*AL371),0)</f>
        <v>47</v>
      </c>
      <c r="AO371" s="30">
        <f>VLOOKUP(2016-L371,PCharts!$O$3:$P$32,2,FALSE)</f>
        <v>50</v>
      </c>
      <c r="AP371" s="30">
        <f t="shared" si="42"/>
        <v>50</v>
      </c>
      <c r="AQ371" s="30">
        <f t="shared" si="43"/>
        <v>52</v>
      </c>
    </row>
    <row r="372" spans="1:43" x14ac:dyDescent="0.25">
      <c r="A372" s="13" t="s">
        <v>95</v>
      </c>
      <c r="B372" s="13" t="s">
        <v>881</v>
      </c>
      <c r="C372" s="13">
        <v>1</v>
      </c>
      <c r="D372" s="13">
        <v>23</v>
      </c>
      <c r="E372" s="13">
        <v>1</v>
      </c>
      <c r="F372" s="13">
        <v>2</v>
      </c>
      <c r="G372" s="13">
        <v>3</v>
      </c>
      <c r="H372" s="13">
        <v>8</v>
      </c>
      <c r="I372" s="13">
        <v>-9</v>
      </c>
      <c r="J372" s="13">
        <v>27</v>
      </c>
      <c r="K372" s="13">
        <v>8</v>
      </c>
      <c r="L372" s="13">
        <v>1993</v>
      </c>
      <c r="M372" s="13"/>
      <c r="N372" s="13">
        <v>76</v>
      </c>
      <c r="O372" s="13">
        <v>209</v>
      </c>
      <c r="P372" s="13" t="s">
        <v>97</v>
      </c>
      <c r="Q372" s="13" t="s">
        <v>882</v>
      </c>
      <c r="R372" s="13">
        <v>0</v>
      </c>
      <c r="S372" s="13">
        <v>0</v>
      </c>
      <c r="T372" s="30">
        <f t="shared" si="37"/>
        <v>0.04</v>
      </c>
      <c r="U372" s="30">
        <f t="shared" si="38"/>
        <v>0.09</v>
      </c>
      <c r="V372" s="30">
        <f t="shared" si="39"/>
        <v>0.35</v>
      </c>
      <c r="W372" s="30">
        <f t="shared" si="40"/>
        <v>0.04</v>
      </c>
      <c r="X372" s="30">
        <f>VLOOKUP(N372,[1]PlayerC!$A$3:$B$30,2,FALSE)</f>
        <v>81</v>
      </c>
      <c r="Y372" s="30">
        <f>VLOOKUP(O372,[1]PlayerC!$C$3:$D$133,2,FALSE)</f>
        <v>73</v>
      </c>
      <c r="Z372" s="30">
        <f>VLOOKUP(R372,[2]PCharts!$R$3:$S$2003,2,FALSE)</f>
        <v>0</v>
      </c>
      <c r="AA372" s="30">
        <f>VLOOKUP(A372,PCharts!$T$3:$U$25,2,FALSE)</f>
        <v>1.06</v>
      </c>
      <c r="AB372" s="30">
        <f>ROUND((PFormulas!$F$2*AF372)+(PFormulas!$F$3*(120-AD372)),0)</f>
        <v>56</v>
      </c>
      <c r="AC372" s="30">
        <f>ROUND((PFormulas!$F$7*AF372)+(PFormulas!$F$9*AB372)+(PFormulas!$F$8*AD372),0)</f>
        <v>53</v>
      </c>
      <c r="AD372" s="30">
        <f>VLOOKUP(V372,PCharts!$I$3:$J$651,2,FALSE)</f>
        <v>89</v>
      </c>
      <c r="AE372" s="30">
        <f>ROUND((PFormulas!$B$29*AK372)+(PFormulas!$B$30*AI372)+(PFormulas!$B$31*AL372)+(PFormulas!$B$32*AF372)+PFormulas!$B$33,0)</f>
        <v>70</v>
      </c>
      <c r="AF372" s="30">
        <f t="shared" si="41"/>
        <v>77</v>
      </c>
      <c r="AG372" s="30">
        <f>ROUND((AK372*PFormulas!$F$40)+(AL372*PFormulas!$F$41)+(AH372*PFormulas!$F$42),0)</f>
        <v>52</v>
      </c>
      <c r="AH372" s="30">
        <f>VLOOKUP(D372,PCharts!$G$3:$H$83,2,FALSE)</f>
        <v>63</v>
      </c>
      <c r="AI372" s="30">
        <f>ROUND((AK372*PFormulas!$F$18)+(AL372*PFormulas!$F$17),0)</f>
        <v>44</v>
      </c>
      <c r="AJ372" s="30">
        <f>IF(C372&gt;7,25,IF(C372=1,IF(ROUND((PFormulas!$F$35*AK372)+(PFormulas!$F$36*AF372),0)&lt;50,50,ROUND((PFormulas!$F$35*AK372)+(PFormulas!$F$36*AF372),0)),ROUND((PFormulas!$F$35*AK372)+(PFormulas!$F$36*AF372),0)))</f>
        <v>50</v>
      </c>
      <c r="AK372" s="30">
        <f>ROUND(IF(C372&gt;7,ROUND(VLOOKUP(U372,PCharts!$K$3:$L$153,2,FALSE)*AA372,0)*PFormulas!$B$8,ROUND(VLOOKUP(U372,PCharts!$K$3:$L$153,2,FALSE)*AA372,0)),0)</f>
        <v>37</v>
      </c>
      <c r="AL372" s="30">
        <f>ROUND(IF(C372&gt;7,ROUND(VLOOKUP(T372,PCharts!$M$3:$N$133,2,FALSE)*AA372,0)*PFormulas!$B$9,ROUND(VLOOKUP(T372,PCharts!$M$3:$N$133,2,FALSE)*AA372,0)),0)</f>
        <v>43</v>
      </c>
      <c r="AM372" s="30">
        <f>ROUND(IF(C372&gt;7,ROUND((PFormulas!$F$30*Z372)+(PFormulas!$F$31*AB372)+(PFormulas!$F$32*AI372),0)*PFormulas!$B$13,ROUND((PFormulas!$F$30*Z372)+(PFormulas!$F$31*AB372)+(PFormulas!$F$32*AI372),0)+PFormulas!$B$14),0)</f>
        <v>48</v>
      </c>
      <c r="AN372" s="30">
        <f>ROUND((PFormulas!$F$46*AL372),0)</f>
        <v>45</v>
      </c>
      <c r="AO372" s="30">
        <f>VLOOKUP(2016-L372,PCharts!$O$3:$P$32,2,FALSE)</f>
        <v>60</v>
      </c>
      <c r="AP372" s="30">
        <f t="shared" si="42"/>
        <v>60</v>
      </c>
      <c r="AQ372" s="30">
        <f t="shared" si="43"/>
        <v>48</v>
      </c>
    </row>
    <row r="373" spans="1:43" x14ac:dyDescent="0.25">
      <c r="A373" s="13" t="s">
        <v>95</v>
      </c>
      <c r="B373" s="13" t="s">
        <v>883</v>
      </c>
      <c r="C373" s="13">
        <v>8</v>
      </c>
      <c r="D373" s="13">
        <v>31</v>
      </c>
      <c r="E373" s="13">
        <v>2</v>
      </c>
      <c r="F373" s="13">
        <v>3</v>
      </c>
      <c r="G373" s="13">
        <v>5</v>
      </c>
      <c r="H373" s="13">
        <v>6</v>
      </c>
      <c r="I373" s="13">
        <v>-4</v>
      </c>
      <c r="J373" s="13">
        <v>3</v>
      </c>
      <c r="K373" s="13">
        <v>6</v>
      </c>
      <c r="L373" s="13">
        <v>1995</v>
      </c>
      <c r="M373" s="13"/>
      <c r="N373" s="13">
        <v>70</v>
      </c>
      <c r="O373" s="13">
        <v>176</v>
      </c>
      <c r="P373" s="13" t="s">
        <v>884</v>
      </c>
      <c r="Q373" s="13" t="s">
        <v>80</v>
      </c>
      <c r="R373" s="13">
        <v>0</v>
      </c>
      <c r="S373" s="13">
        <v>0</v>
      </c>
      <c r="T373" s="30">
        <f t="shared" si="37"/>
        <v>0.06</v>
      </c>
      <c r="U373" s="30">
        <f t="shared" si="38"/>
        <v>0.1</v>
      </c>
      <c r="V373" s="30">
        <f t="shared" si="39"/>
        <v>0.19</v>
      </c>
      <c r="W373" s="30">
        <f t="shared" si="40"/>
        <v>0.06</v>
      </c>
      <c r="X373" s="30">
        <f>VLOOKUP(N373,[1]PlayerC!$A$3:$B$30,2,FALSE)</f>
        <v>69</v>
      </c>
      <c r="Y373" s="30">
        <f>VLOOKUP(O373,[1]PlayerC!$C$3:$D$133,2,FALSE)</f>
        <v>55</v>
      </c>
      <c r="Z373" s="30">
        <f>VLOOKUP(R373,[2]PCharts!$R$3:$S$2003,2,FALSE)</f>
        <v>0</v>
      </c>
      <c r="AA373" s="30">
        <f>VLOOKUP(A373,PCharts!$T$3:$U$25,2,FALSE)</f>
        <v>1.06</v>
      </c>
      <c r="AB373" s="30">
        <f>ROUND((PFormulas!$F$2*AF373)+(PFormulas!$F$3*(120-AD373)),0)</f>
        <v>45</v>
      </c>
      <c r="AC373" s="30">
        <f>ROUND((PFormulas!$F$7*AF373)+(PFormulas!$F$9*AB373)+(PFormulas!$F$8*AD373),0)</f>
        <v>38</v>
      </c>
      <c r="AD373" s="30">
        <f>VLOOKUP(V373,PCharts!$I$3:$J$651,2,FALSE)</f>
        <v>93</v>
      </c>
      <c r="AE373" s="30">
        <f>ROUND((PFormulas!$B$29*AK373)+(PFormulas!$B$30*AI373)+(PFormulas!$B$31*AL373)+(PFormulas!$B$32*AF373)+PFormulas!$B$33,0)</f>
        <v>76</v>
      </c>
      <c r="AF373" s="30">
        <f t="shared" si="41"/>
        <v>62</v>
      </c>
      <c r="AG373" s="30">
        <f>ROUND((AK373*PFormulas!$F$40)+(AL373*PFormulas!$F$41)+(AH373*PFormulas!$F$42),0)</f>
        <v>59</v>
      </c>
      <c r="AH373" s="30">
        <f>VLOOKUP(D373,PCharts!$G$3:$H$83,2,FALSE)</f>
        <v>71</v>
      </c>
      <c r="AI373" s="30">
        <f>ROUND((AK373*PFormulas!$F$18)+(AL373*PFormulas!$F$17),0)</f>
        <v>51</v>
      </c>
      <c r="AJ373" s="30">
        <f>IF(C373&gt;7,25,IF(C373=1,IF(ROUND((PFormulas!$F$35*AK373)+(PFormulas!$F$36*AF373),0)&lt;50,50,ROUND((PFormulas!$F$35*AK373)+(PFormulas!$F$36*AF373),0)),ROUND((PFormulas!$F$35*AK373)+(PFormulas!$F$36*AF373),0)))</f>
        <v>25</v>
      </c>
      <c r="AK373" s="30">
        <f>ROUND(IF(C373&gt;7,ROUND(VLOOKUP(U373,PCharts!$K$3:$L$153,2,FALSE)*AA373,0)*PFormulas!$B$8,ROUND(VLOOKUP(U373,PCharts!$K$3:$L$153,2,FALSE)*AA373,0)),0)</f>
        <v>50</v>
      </c>
      <c r="AL373" s="30">
        <f>ROUND(IF(C373&gt;7,ROUND(VLOOKUP(T373,PCharts!$M$3:$N$133,2,FALSE)*AA373,0)*PFormulas!$B$9,ROUND(VLOOKUP(T373,PCharts!$M$3:$N$133,2,FALSE)*AA373,0)),0)</f>
        <v>43</v>
      </c>
      <c r="AM373" s="30">
        <f>ROUND(IF(C373&gt;7,ROUND((PFormulas!$F$30*Z373)+(PFormulas!$F$31*AB373)+(PFormulas!$F$32*AI373),0)*PFormulas!$B$13,ROUND((PFormulas!$F$30*Z373)+(PFormulas!$F$31*AB373)+(PFormulas!$F$32*AI373),0)+PFormulas!$B$14),0)</f>
        <v>51</v>
      </c>
      <c r="AN373" s="30">
        <f>ROUND((PFormulas!$F$46*AL373),0)</f>
        <v>45</v>
      </c>
      <c r="AO373" s="30">
        <f>VLOOKUP(2016-L373,PCharts!$O$3:$P$32,2,FALSE)</f>
        <v>54</v>
      </c>
      <c r="AP373" s="30">
        <f t="shared" si="42"/>
        <v>54</v>
      </c>
      <c r="AQ373" s="30">
        <f t="shared" si="43"/>
        <v>51</v>
      </c>
    </row>
    <row r="374" spans="1:43" x14ac:dyDescent="0.25">
      <c r="A374" s="13" t="s">
        <v>43</v>
      </c>
      <c r="B374" s="13" t="s">
        <v>885</v>
      </c>
      <c r="C374" s="13">
        <v>5</v>
      </c>
      <c r="D374" s="13">
        <v>33</v>
      </c>
      <c r="E374" s="13">
        <v>2</v>
      </c>
      <c r="F374" s="13">
        <v>0</v>
      </c>
      <c r="G374" s="13">
        <v>2</v>
      </c>
      <c r="H374" s="13">
        <v>4</v>
      </c>
      <c r="I374" s="13">
        <v>-2</v>
      </c>
      <c r="J374" s="13">
        <v>27</v>
      </c>
      <c r="K374" s="13">
        <v>9</v>
      </c>
      <c r="L374" s="13">
        <v>1996</v>
      </c>
      <c r="M374" s="13"/>
      <c r="N374" s="13">
        <v>77</v>
      </c>
      <c r="O374" s="13">
        <v>220</v>
      </c>
      <c r="P374" s="13" t="s">
        <v>45</v>
      </c>
      <c r="Q374" s="13" t="s">
        <v>886</v>
      </c>
      <c r="R374" s="13">
        <v>0</v>
      </c>
      <c r="S374" s="13">
        <v>0</v>
      </c>
      <c r="T374" s="30">
        <f t="shared" si="37"/>
        <v>0.06</v>
      </c>
      <c r="U374" s="30">
        <f t="shared" si="38"/>
        <v>0</v>
      </c>
      <c r="V374" s="30">
        <f t="shared" si="39"/>
        <v>0.12</v>
      </c>
      <c r="W374" s="30">
        <f t="shared" si="40"/>
        <v>0.06</v>
      </c>
      <c r="X374" s="30">
        <f>VLOOKUP(N374,[1]PlayerC!$A$3:$B$30,2,FALSE)</f>
        <v>83</v>
      </c>
      <c r="Y374" s="30">
        <f>VLOOKUP(O374,[1]PlayerC!$C$3:$D$133,2,FALSE)</f>
        <v>82</v>
      </c>
      <c r="Z374" s="30">
        <f>VLOOKUP(R374,[2]PCharts!$R$3:$S$2003,2,FALSE)</f>
        <v>0</v>
      </c>
      <c r="AA374" s="30">
        <f>VLOOKUP(A374,PCharts!$T$3:$U$25,2,FALSE)</f>
        <v>1.05</v>
      </c>
      <c r="AB374" s="30">
        <f>ROUND((PFormulas!$F$2*AF374)+(PFormulas!$F$3*(120-AD374)),0)</f>
        <v>57</v>
      </c>
      <c r="AC374" s="30">
        <f>ROUND((PFormulas!$F$7*AF374)+(PFormulas!$F$9*AB374)+(PFormulas!$F$8*AD374),0)</f>
        <v>56</v>
      </c>
      <c r="AD374" s="30">
        <f>VLOOKUP(V374,PCharts!$I$3:$J$651,2,FALSE)</f>
        <v>95</v>
      </c>
      <c r="AE374" s="30">
        <f>ROUND((PFormulas!$B$29*AK374)+(PFormulas!$B$30*AI374)+(PFormulas!$B$31*AL374)+(PFormulas!$B$32*AF374)+PFormulas!$B$33,0)</f>
        <v>69</v>
      </c>
      <c r="AF374" s="30">
        <f t="shared" si="41"/>
        <v>83</v>
      </c>
      <c r="AG374" s="30">
        <f>ROUND((AK374*PFormulas!$F$40)+(AL374*PFormulas!$F$41)+(AH374*PFormulas!$F$42),0)</f>
        <v>57</v>
      </c>
      <c r="AH374" s="30">
        <f>VLOOKUP(D374,PCharts!$G$3:$H$83,2,FALSE)</f>
        <v>73</v>
      </c>
      <c r="AI374" s="30">
        <f>ROUND((AK374*PFormulas!$F$18)+(AL374*PFormulas!$F$17),0)</f>
        <v>45</v>
      </c>
      <c r="AJ374" s="30">
        <f>IF(C374&gt;7,25,IF(C374=1,IF(ROUND((PFormulas!$F$35*AK374)+(PFormulas!$F$36*AF374),0)&lt;50,50,ROUND((PFormulas!$F$35*AK374)+(PFormulas!$F$36*AF374),0)),ROUND((PFormulas!$F$35*AK374)+(PFormulas!$F$36*AF374),0)))</f>
        <v>49</v>
      </c>
      <c r="AK374" s="30">
        <f>ROUND(IF(C374&gt;7,ROUND(VLOOKUP(U374,PCharts!$K$3:$L$153,2,FALSE)*AA374,0)*PFormulas!$B$8,ROUND(VLOOKUP(U374,PCharts!$K$3:$L$153,2,FALSE)*AA374,0)),0)</f>
        <v>37</v>
      </c>
      <c r="AL374" s="30">
        <f>ROUND(IF(C374&gt;7,ROUND(VLOOKUP(T374,PCharts!$M$3:$N$133,2,FALSE)*AA374,0)*PFormulas!$B$9,ROUND(VLOOKUP(T374,PCharts!$M$3:$N$133,2,FALSE)*AA374,0)),0)</f>
        <v>44</v>
      </c>
      <c r="AM374" s="30">
        <f>ROUND(IF(C374&gt;7,ROUND((PFormulas!$F$30*Z374)+(PFormulas!$F$31*AB374)+(PFormulas!$F$32*AI374),0)*PFormulas!$B$13,ROUND((PFormulas!$F$30*Z374)+(PFormulas!$F$31*AB374)+(PFormulas!$F$32*AI374),0)+PFormulas!$B$14),0)</f>
        <v>49</v>
      </c>
      <c r="AN374" s="30">
        <f>ROUND((PFormulas!$F$46*AL374),0)</f>
        <v>46</v>
      </c>
      <c r="AO374" s="30">
        <f>VLOOKUP(2016-L374,PCharts!$O$3:$P$32,2,FALSE)</f>
        <v>50</v>
      </c>
      <c r="AP374" s="30">
        <f t="shared" si="42"/>
        <v>50</v>
      </c>
      <c r="AQ374" s="30">
        <f t="shared" si="43"/>
        <v>49</v>
      </c>
    </row>
    <row r="375" spans="1:43" x14ac:dyDescent="0.25">
      <c r="A375" s="13" t="s">
        <v>43</v>
      </c>
      <c r="B375" s="13" t="s">
        <v>887</v>
      </c>
      <c r="C375" s="13">
        <v>6</v>
      </c>
      <c r="D375" s="13">
        <v>35</v>
      </c>
      <c r="E375" s="13">
        <v>2</v>
      </c>
      <c r="F375" s="13">
        <v>5</v>
      </c>
      <c r="G375" s="13">
        <v>7</v>
      </c>
      <c r="H375" s="13">
        <v>10</v>
      </c>
      <c r="I375" s="13">
        <v>-6</v>
      </c>
      <c r="J375" s="13">
        <v>20</v>
      </c>
      <c r="K375" s="13">
        <v>10</v>
      </c>
      <c r="L375" s="13">
        <v>1994</v>
      </c>
      <c r="M375" s="13"/>
      <c r="N375" s="13">
        <v>71</v>
      </c>
      <c r="O375" s="13">
        <v>176</v>
      </c>
      <c r="P375" s="13" t="s">
        <v>45</v>
      </c>
      <c r="Q375" s="13" t="s">
        <v>888</v>
      </c>
      <c r="R375" s="13">
        <v>0</v>
      </c>
      <c r="S375" s="13">
        <v>0</v>
      </c>
      <c r="T375" s="30">
        <f t="shared" si="37"/>
        <v>0.06</v>
      </c>
      <c r="U375" s="30">
        <f t="shared" si="38"/>
        <v>0.14000000000000001</v>
      </c>
      <c r="V375" s="30">
        <f t="shared" si="39"/>
        <v>0.28999999999999998</v>
      </c>
      <c r="W375" s="30">
        <f t="shared" si="40"/>
        <v>0.06</v>
      </c>
      <c r="X375" s="30">
        <f>VLOOKUP(N375,[1]PlayerC!$A$3:$B$30,2,FALSE)</f>
        <v>71</v>
      </c>
      <c r="Y375" s="30">
        <f>VLOOKUP(O375,[1]PlayerC!$C$3:$D$133,2,FALSE)</f>
        <v>55</v>
      </c>
      <c r="Z375" s="30">
        <f>VLOOKUP(R375,[2]PCharts!$R$3:$S$2003,2,FALSE)</f>
        <v>0</v>
      </c>
      <c r="AA375" s="30">
        <f>VLOOKUP(A375,PCharts!$T$3:$U$25,2,FALSE)</f>
        <v>1.05</v>
      </c>
      <c r="AB375" s="30">
        <f>ROUND((PFormulas!$F$2*AF375)+(PFormulas!$F$3*(120-AD375)),0)</f>
        <v>47</v>
      </c>
      <c r="AC375" s="30">
        <f>ROUND((PFormulas!$F$7*AF375)+(PFormulas!$F$9*AB375)+(PFormulas!$F$8*AD375),0)</f>
        <v>40</v>
      </c>
      <c r="AD375" s="30">
        <f>VLOOKUP(V375,PCharts!$I$3:$J$651,2,FALSE)</f>
        <v>90</v>
      </c>
      <c r="AE375" s="30">
        <f>ROUND((PFormulas!$B$29*AK375)+(PFormulas!$B$30*AI375)+(PFormulas!$B$31*AL375)+(PFormulas!$B$32*AF375)+PFormulas!$B$33,0)</f>
        <v>76</v>
      </c>
      <c r="AF375" s="30">
        <f t="shared" si="41"/>
        <v>63</v>
      </c>
      <c r="AG375" s="30">
        <f>ROUND((AK375*PFormulas!$F$40)+(AL375*PFormulas!$F$41)+(AH375*PFormulas!$F$42),0)</f>
        <v>62</v>
      </c>
      <c r="AH375" s="30">
        <f>VLOOKUP(D375,PCharts!$G$3:$H$83,2,FALSE)</f>
        <v>75</v>
      </c>
      <c r="AI375" s="30">
        <f>ROUND((AK375*PFormulas!$F$18)+(AL375*PFormulas!$F$17),0)</f>
        <v>53</v>
      </c>
      <c r="AJ375" s="30">
        <f>IF(C375&gt;7,25,IF(C375=1,IF(ROUND((PFormulas!$F$35*AK375)+(PFormulas!$F$36*AF375),0)&lt;50,50,ROUND((PFormulas!$F$35*AK375)+(PFormulas!$F$36*AF375),0)),ROUND((PFormulas!$F$35*AK375)+(PFormulas!$F$36*AF375),0)))</f>
        <v>56</v>
      </c>
      <c r="AK375" s="30">
        <f>ROUND(IF(C375&gt;7,ROUND(VLOOKUP(U375,PCharts!$K$3:$L$153,2,FALSE)*AA375,0)*PFormulas!$B$8,ROUND(VLOOKUP(U375,PCharts!$K$3:$L$153,2,FALSE)*AA375,0)),0)</f>
        <v>53</v>
      </c>
      <c r="AL375" s="30">
        <f>ROUND(IF(C375&gt;7,ROUND(VLOOKUP(T375,PCharts!$M$3:$N$133,2,FALSE)*AA375,0)*PFormulas!$B$9,ROUND(VLOOKUP(T375,PCharts!$M$3:$N$133,2,FALSE)*AA375,0)),0)</f>
        <v>44</v>
      </c>
      <c r="AM375" s="30">
        <f>ROUND(IF(C375&gt;7,ROUND((PFormulas!$F$30*Z375)+(PFormulas!$F$31*AB375)+(PFormulas!$F$32*AI375),0)*PFormulas!$B$13,ROUND((PFormulas!$F$30*Z375)+(PFormulas!$F$31*AB375)+(PFormulas!$F$32*AI375),0)+PFormulas!$B$14),0)</f>
        <v>45</v>
      </c>
      <c r="AN375" s="30">
        <f>ROUND((PFormulas!$F$46*AL375),0)</f>
        <v>46</v>
      </c>
      <c r="AO375" s="30">
        <f>VLOOKUP(2016-L375,PCharts!$O$3:$P$32,2,FALSE)</f>
        <v>58</v>
      </c>
      <c r="AP375" s="30">
        <f t="shared" si="42"/>
        <v>58</v>
      </c>
      <c r="AQ375" s="30">
        <f t="shared" si="43"/>
        <v>51</v>
      </c>
    </row>
    <row r="376" spans="1:43" x14ac:dyDescent="0.25">
      <c r="A376" s="13" t="s">
        <v>127</v>
      </c>
      <c r="B376" s="13" t="s">
        <v>889</v>
      </c>
      <c r="C376" s="13">
        <v>8</v>
      </c>
      <c r="D376" s="13">
        <v>36</v>
      </c>
      <c r="E376" s="13">
        <v>11</v>
      </c>
      <c r="F376" s="13">
        <v>25</v>
      </c>
      <c r="G376" s="13">
        <v>36</v>
      </c>
      <c r="H376" s="13">
        <v>20</v>
      </c>
      <c r="I376" s="13">
        <v>5</v>
      </c>
      <c r="J376" s="13">
        <v>19</v>
      </c>
      <c r="K376" s="13">
        <v>7</v>
      </c>
      <c r="L376" s="13">
        <v>1997</v>
      </c>
      <c r="M376" s="13"/>
      <c r="N376" s="13">
        <v>74</v>
      </c>
      <c r="O376" s="13">
        <v>209</v>
      </c>
      <c r="P376" s="13" t="s">
        <v>53</v>
      </c>
      <c r="Q376" s="13" t="s">
        <v>890</v>
      </c>
      <c r="R376" s="13">
        <v>0</v>
      </c>
      <c r="S376" s="13">
        <v>0</v>
      </c>
      <c r="T376" s="30">
        <f t="shared" si="37"/>
        <v>0.31</v>
      </c>
      <c r="U376" s="30">
        <f t="shared" si="38"/>
        <v>0.69</v>
      </c>
      <c r="V376" s="30">
        <f t="shared" si="39"/>
        <v>0.56000000000000005</v>
      </c>
      <c r="W376" s="30">
        <f t="shared" si="40"/>
        <v>0.31</v>
      </c>
      <c r="X376" s="30">
        <f>VLOOKUP(N376,[1]PlayerC!$A$3:$B$30,2,FALSE)</f>
        <v>77</v>
      </c>
      <c r="Y376" s="30">
        <f>VLOOKUP(O376,[1]PlayerC!$C$3:$D$133,2,FALSE)</f>
        <v>73</v>
      </c>
      <c r="Z376" s="30">
        <f>VLOOKUP(R376,[2]PCharts!$R$3:$S$2003,2,FALSE)</f>
        <v>0</v>
      </c>
      <c r="AA376" s="30">
        <f>VLOOKUP(A376,PCharts!$T$3:$U$25,2,FALSE)</f>
        <v>0.87</v>
      </c>
      <c r="AB376" s="30">
        <f>ROUND((PFormulas!$F$2*AF376)+(PFormulas!$F$3*(120-AD376)),0)</f>
        <v>56</v>
      </c>
      <c r="AC376" s="30">
        <f>ROUND((PFormulas!$F$7*AF376)+(PFormulas!$F$9*AB376)+(PFormulas!$F$8*AD376),0)</f>
        <v>53</v>
      </c>
      <c r="AD376" s="30">
        <f>VLOOKUP(V376,PCharts!$I$3:$J$651,2,FALSE)</f>
        <v>83</v>
      </c>
      <c r="AE376" s="30">
        <f>ROUND((PFormulas!$B$29*AK376)+(PFormulas!$B$30*AI376)+(PFormulas!$B$31*AL376)+(PFormulas!$B$32*AF376)+PFormulas!$B$33,0)</f>
        <v>74</v>
      </c>
      <c r="AF376" s="30">
        <f t="shared" si="41"/>
        <v>75</v>
      </c>
      <c r="AG376" s="30">
        <f>ROUND((AK376*PFormulas!$F$40)+(AL376*PFormulas!$F$41)+(AH376*PFormulas!$F$42),0)</f>
        <v>63</v>
      </c>
      <c r="AH376" s="30">
        <f>VLOOKUP(D376,PCharts!$G$3:$H$83,2,FALSE)</f>
        <v>76</v>
      </c>
      <c r="AI376" s="30">
        <f>ROUND((AK376*PFormulas!$F$18)+(AL376*PFormulas!$F$17),0)</f>
        <v>55</v>
      </c>
      <c r="AJ376" s="30">
        <f>IF(C376&gt;7,25,IF(C376=1,IF(ROUND((PFormulas!$F$35*AK376)+(PFormulas!$F$36*AF376),0)&lt;50,50,ROUND((PFormulas!$F$35*AK376)+(PFormulas!$F$36*AF376),0)),ROUND((PFormulas!$F$35*AK376)+(PFormulas!$F$36*AF376),0)))</f>
        <v>25</v>
      </c>
      <c r="AK376" s="30">
        <f>ROUND(IF(C376&gt;7,ROUND(VLOOKUP(U376,PCharts!$K$3:$L$153,2,FALSE)*AA376,0)*PFormulas!$B$8,ROUND(VLOOKUP(U376,PCharts!$K$3:$L$153,2,FALSE)*AA376,0)),0)</f>
        <v>55</v>
      </c>
      <c r="AL376" s="30">
        <f>ROUND(IF(C376&gt;7,ROUND(VLOOKUP(T376,PCharts!$M$3:$N$133,2,FALSE)*AA376,0)*PFormulas!$B$9,ROUND(VLOOKUP(T376,PCharts!$M$3:$N$133,2,FALSE)*AA376,0)),0)</f>
        <v>45</v>
      </c>
      <c r="AM376" s="49">
        <f>ROUND(IF(C376&gt;7,ROUND((PFormulas!$F$30*Z376)+(PFormulas!$F$31*AB376)+(PFormulas!$F$32*AI376),0)*PFormulas!$B$13,ROUND((PFormulas!$F$30*Z376)+(PFormulas!$F$31*AB376)+(PFormulas!$F$32*AI376),0)+PFormulas!$B$14),0)</f>
        <v>61</v>
      </c>
      <c r="AN376" s="30">
        <f>ROUND((PFormulas!$F$46*AL376),0)</f>
        <v>47</v>
      </c>
      <c r="AO376" s="30">
        <f>VLOOKUP(2016-L376,PCharts!$O$3:$P$32,2,FALSE)</f>
        <v>46</v>
      </c>
      <c r="AP376" s="30">
        <f t="shared" si="42"/>
        <v>46</v>
      </c>
      <c r="AQ376" s="30">
        <f t="shared" si="43"/>
        <v>57</v>
      </c>
    </row>
    <row r="377" spans="1:43" x14ac:dyDescent="0.25">
      <c r="A377" s="13" t="s">
        <v>43</v>
      </c>
      <c r="B377" s="13" t="s">
        <v>891</v>
      </c>
      <c r="C377" s="13">
        <v>8</v>
      </c>
      <c r="D377" s="13">
        <v>40</v>
      </c>
      <c r="E377" s="13">
        <v>3</v>
      </c>
      <c r="F377" s="13">
        <v>10</v>
      </c>
      <c r="G377" s="13">
        <v>13</v>
      </c>
      <c r="H377" s="13">
        <v>21</v>
      </c>
      <c r="I377" s="13">
        <v>1</v>
      </c>
      <c r="J377" s="13">
        <v>29</v>
      </c>
      <c r="K377" s="13">
        <v>7</v>
      </c>
      <c r="L377" s="13">
        <v>1994</v>
      </c>
      <c r="M377" s="13"/>
      <c r="N377" s="13">
        <v>74</v>
      </c>
      <c r="O377" s="13">
        <v>198</v>
      </c>
      <c r="P377" s="13" t="s">
        <v>45</v>
      </c>
      <c r="Q377" s="13" t="s">
        <v>892</v>
      </c>
      <c r="R377" s="13">
        <v>0</v>
      </c>
      <c r="S377" s="13">
        <v>0</v>
      </c>
      <c r="T377" s="30">
        <f t="shared" si="37"/>
        <v>0.08</v>
      </c>
      <c r="U377" s="30">
        <f t="shared" si="38"/>
        <v>0.25</v>
      </c>
      <c r="V377" s="30">
        <f t="shared" si="39"/>
        <v>0.53</v>
      </c>
      <c r="W377" s="30">
        <f t="shared" si="40"/>
        <v>0.08</v>
      </c>
      <c r="X377" s="30">
        <f>VLOOKUP(N377,[1]PlayerC!$A$3:$B$30,2,FALSE)</f>
        <v>77</v>
      </c>
      <c r="Y377" s="30">
        <f>VLOOKUP(O377,[1]PlayerC!$C$3:$D$133,2,FALSE)</f>
        <v>67</v>
      </c>
      <c r="Z377" s="30">
        <f>VLOOKUP(R377,[2]PCharts!$R$3:$S$2003,2,FALSE)</f>
        <v>0</v>
      </c>
      <c r="AA377" s="30">
        <f>VLOOKUP(A377,PCharts!$T$3:$U$25,2,FALSE)</f>
        <v>1.05</v>
      </c>
      <c r="AB377" s="30">
        <f>ROUND((PFormulas!$F$2*AF377)+(PFormulas!$F$3*(120-AD377)),0)</f>
        <v>54</v>
      </c>
      <c r="AC377" s="30">
        <f>ROUND((PFormulas!$F$7*AF377)+(PFormulas!$F$9*AB377)+(PFormulas!$F$8*AD377),0)</f>
        <v>50</v>
      </c>
      <c r="AD377" s="30">
        <f>VLOOKUP(V377,PCharts!$I$3:$J$651,2,FALSE)</f>
        <v>84</v>
      </c>
      <c r="AE377" s="30">
        <f>ROUND((PFormulas!$B$29*AK377)+(PFormulas!$B$30*AI377)+(PFormulas!$B$31*AL377)+(PFormulas!$B$32*AF377)+PFormulas!$B$33,0)</f>
        <v>74</v>
      </c>
      <c r="AF377" s="30">
        <f t="shared" si="41"/>
        <v>72</v>
      </c>
      <c r="AG377" s="30">
        <f>ROUND((AK377*PFormulas!$F$40)+(AL377*PFormulas!$F$41)+(AH377*PFormulas!$F$42),0)</f>
        <v>65</v>
      </c>
      <c r="AH377" s="30">
        <f>VLOOKUP(D377,PCharts!$G$3:$H$83,2,FALSE)</f>
        <v>80</v>
      </c>
      <c r="AI377" s="30">
        <f>ROUND((AK377*PFormulas!$F$18)+(AL377*PFormulas!$F$17),0)</f>
        <v>54</v>
      </c>
      <c r="AJ377" s="30">
        <f>IF(C377&gt;7,25,IF(C377=1,IF(ROUND((PFormulas!$F$35*AK377)+(PFormulas!$F$36*AF377),0)&lt;50,50,ROUND((PFormulas!$F$35*AK377)+(PFormulas!$F$36*AF377),0)),ROUND((PFormulas!$F$35*AK377)+(PFormulas!$F$36*AF377),0)))</f>
        <v>25</v>
      </c>
      <c r="AK377" s="30">
        <f>ROUND(IF(C377&gt;7,ROUND(VLOOKUP(U377,PCharts!$K$3:$L$153,2,FALSE)*AA377,0)*PFormulas!$B$8,ROUND(VLOOKUP(U377,PCharts!$K$3:$L$153,2,FALSE)*AA377,0)),0)</f>
        <v>55</v>
      </c>
      <c r="AL377" s="30">
        <f>ROUND(IF(C377&gt;7,ROUND(VLOOKUP(T377,PCharts!$M$3:$N$133,2,FALSE)*AA377,0)*PFormulas!$B$9,ROUND(VLOOKUP(T377,PCharts!$M$3:$N$133,2,FALSE)*AA377,0)),0)</f>
        <v>43</v>
      </c>
      <c r="AM377" s="30">
        <f>ROUND(IF(C377&gt;7,ROUND((PFormulas!$F$30*Z377)+(PFormulas!$F$31*AB377)+(PFormulas!$F$32*AI377),0)*PFormulas!$B$13,ROUND((PFormulas!$F$30*Z377)+(PFormulas!$F$31*AB377)+(PFormulas!$F$32*AI377),0)+PFormulas!$B$14),0)</f>
        <v>60</v>
      </c>
      <c r="AN377" s="30">
        <f>ROUND((PFormulas!$F$46*AL377),0)</f>
        <v>45</v>
      </c>
      <c r="AO377" s="30">
        <f>VLOOKUP(2016-L377,PCharts!$O$3:$P$32,2,FALSE)</f>
        <v>58</v>
      </c>
      <c r="AP377" s="30">
        <f t="shared" si="42"/>
        <v>58</v>
      </c>
      <c r="AQ377" s="30">
        <f t="shared" si="43"/>
        <v>56</v>
      </c>
    </row>
    <row r="378" spans="1:43" x14ac:dyDescent="0.25">
      <c r="A378" s="13" t="s">
        <v>685</v>
      </c>
      <c r="B378" s="13" t="s">
        <v>893</v>
      </c>
      <c r="C378" s="13">
        <v>3</v>
      </c>
      <c r="D378" s="13">
        <v>42</v>
      </c>
      <c r="E378" s="13">
        <v>12</v>
      </c>
      <c r="F378" s="13">
        <v>13</v>
      </c>
      <c r="G378" s="13">
        <v>25</v>
      </c>
      <c r="H378" s="13">
        <v>120</v>
      </c>
      <c r="I378" s="13">
        <v>12</v>
      </c>
      <c r="J378" s="13">
        <v>18</v>
      </c>
      <c r="K378" s="13">
        <v>6</v>
      </c>
      <c r="L378" s="13">
        <v>1993</v>
      </c>
      <c r="M378" s="13"/>
      <c r="N378" s="13">
        <v>74</v>
      </c>
      <c r="O378" s="13">
        <v>194</v>
      </c>
      <c r="P378" s="13" t="s">
        <v>247</v>
      </c>
      <c r="Q378" s="13" t="s">
        <v>894</v>
      </c>
      <c r="R378" s="13">
        <v>0</v>
      </c>
      <c r="S378" s="13">
        <v>0</v>
      </c>
      <c r="T378" s="30">
        <f t="shared" si="37"/>
        <v>0.28999999999999998</v>
      </c>
      <c r="U378" s="30">
        <f t="shared" si="38"/>
        <v>0.31</v>
      </c>
      <c r="V378" s="30">
        <f t="shared" si="39"/>
        <v>2.86</v>
      </c>
      <c r="W378" s="30">
        <f t="shared" si="40"/>
        <v>0.28999999999999998</v>
      </c>
      <c r="X378" s="30">
        <f>VLOOKUP(N378,[1]PlayerC!$A$3:$B$30,2,FALSE)</f>
        <v>77</v>
      </c>
      <c r="Y378" s="30">
        <f>VLOOKUP(O378,[1]PlayerC!$C$3:$D$133,2,FALSE)</f>
        <v>64</v>
      </c>
      <c r="Z378" s="30">
        <f>VLOOKUP(R378,[2]PCharts!$R$3:$S$2003,2,FALSE)</f>
        <v>0</v>
      </c>
      <c r="AA378" s="30">
        <f>VLOOKUP(A378,PCharts!$T$3:$U$25,2,FALSE)</f>
        <v>0.9</v>
      </c>
      <c r="AB378" s="30">
        <f>ROUND((PFormulas!$F$2*AF378)+(PFormulas!$F$3*(120-AD378)),0)</f>
        <v>71</v>
      </c>
      <c r="AC378" s="30">
        <f>ROUND((PFormulas!$F$7*AF378)+(PFormulas!$F$9*AB378)+(PFormulas!$F$8*AD378),0)</f>
        <v>66</v>
      </c>
      <c r="AD378" s="30">
        <f>VLOOKUP(V378,PCharts!$I$3:$J$651,2,FALSE)</f>
        <v>26</v>
      </c>
      <c r="AE378" s="30">
        <f>ROUND((PFormulas!$B$29*AK378)+(PFormulas!$B$30*AI378)+(PFormulas!$B$31*AL378)+(PFormulas!$B$32*AF378)+PFormulas!$B$33,0)</f>
        <v>74</v>
      </c>
      <c r="AF378" s="30">
        <f t="shared" si="41"/>
        <v>71</v>
      </c>
      <c r="AG378" s="30">
        <f>ROUND((AK378*PFormulas!$F$40)+(AL378*PFormulas!$F$41)+(AH378*PFormulas!$F$42),0)</f>
        <v>66</v>
      </c>
      <c r="AH378" s="30">
        <f>VLOOKUP(D378,PCharts!$G$3:$H$83,2,FALSE)</f>
        <v>82</v>
      </c>
      <c r="AI378" s="30">
        <f>ROUND((AK378*PFormulas!$F$18)+(AL378*PFormulas!$F$17),0)</f>
        <v>54</v>
      </c>
      <c r="AJ378" s="30">
        <f>IF(C378&gt;7,25,IF(C378=1,IF(ROUND((PFormulas!$F$35*AK378)+(PFormulas!$F$36*AF378),0)&lt;50,50,ROUND((PFormulas!$F$35*AK378)+(PFormulas!$F$36*AF378),0)),ROUND((PFormulas!$F$35*AK378)+(PFormulas!$F$36*AF378),0)))</f>
        <v>56</v>
      </c>
      <c r="AK378" s="30">
        <f>ROUND(IF(C378&gt;7,ROUND(VLOOKUP(U378,PCharts!$K$3:$L$153,2,FALSE)*AA378,0)*PFormulas!$B$8,ROUND(VLOOKUP(U378,PCharts!$K$3:$L$153,2,FALSE)*AA378,0)),0)</f>
        <v>51</v>
      </c>
      <c r="AL378" s="30">
        <f>ROUND(IF(C378&gt;7,ROUND(VLOOKUP(T378,PCharts!$M$3:$N$133,2,FALSE)*AA378,0)*PFormulas!$B$9,ROUND(VLOOKUP(T378,PCharts!$M$3:$N$133,2,FALSE)*AA378,0)),0)</f>
        <v>47</v>
      </c>
      <c r="AM378" s="30">
        <f>ROUND(IF(C378&gt;7,ROUND((PFormulas!$F$30*Z378)+(PFormulas!$F$31*AB378)+(PFormulas!$F$32*AI378),0)*PFormulas!$B$13,ROUND((PFormulas!$F$30*Z378)+(PFormulas!$F$31*AB378)+(PFormulas!$F$32*AI378),0)+PFormulas!$B$14),0)</f>
        <v>60</v>
      </c>
      <c r="AN378" s="30">
        <f>ROUND((PFormulas!$F$46*AL378),0)</f>
        <v>49</v>
      </c>
      <c r="AO378" s="30">
        <f>VLOOKUP(2016-L378,PCharts!$O$3:$P$32,2,FALSE)</f>
        <v>60</v>
      </c>
      <c r="AP378" s="30">
        <f t="shared" si="42"/>
        <v>60</v>
      </c>
      <c r="AQ378" s="30">
        <f t="shared" si="43"/>
        <v>57</v>
      </c>
    </row>
    <row r="379" spans="1:43" x14ac:dyDescent="0.25">
      <c r="A379" s="13" t="s">
        <v>518</v>
      </c>
      <c r="B379" s="13" t="s">
        <v>895</v>
      </c>
      <c r="C379" s="13">
        <v>3</v>
      </c>
      <c r="D379" s="13">
        <v>42</v>
      </c>
      <c r="E379" s="13">
        <v>12</v>
      </c>
      <c r="F379" s="13">
        <v>22</v>
      </c>
      <c r="G379" s="13">
        <v>34</v>
      </c>
      <c r="H379" s="13">
        <v>2</v>
      </c>
      <c r="I379" s="13">
        <v>15</v>
      </c>
      <c r="J379" s="13">
        <v>2</v>
      </c>
      <c r="K379" s="13">
        <v>7</v>
      </c>
      <c r="L379" s="13">
        <v>1995</v>
      </c>
      <c r="M379" s="13"/>
      <c r="N379" s="13">
        <v>71</v>
      </c>
      <c r="O379" s="13">
        <v>174</v>
      </c>
      <c r="P379" s="13" t="s">
        <v>76</v>
      </c>
      <c r="Q379" s="13" t="s">
        <v>896</v>
      </c>
      <c r="R379" s="13">
        <v>0</v>
      </c>
      <c r="S379" s="13">
        <v>0</v>
      </c>
      <c r="T379" s="30">
        <f t="shared" si="37"/>
        <v>0.28999999999999998</v>
      </c>
      <c r="U379" s="30">
        <f t="shared" si="38"/>
        <v>0.52</v>
      </c>
      <c r="V379" s="30">
        <f t="shared" si="39"/>
        <v>0.05</v>
      </c>
      <c r="W379" s="30">
        <f t="shared" si="40"/>
        <v>0.28999999999999998</v>
      </c>
      <c r="X379" s="30">
        <f>VLOOKUP(N379,[1]PlayerC!$A$3:$B$30,2,FALSE)</f>
        <v>71</v>
      </c>
      <c r="Y379" s="30">
        <f>VLOOKUP(O379,[1]PlayerC!$C$3:$D$133,2,FALSE)</f>
        <v>52</v>
      </c>
      <c r="Z379" s="30">
        <f>VLOOKUP(R379,[2]PCharts!$R$3:$S$2003,2,FALSE)</f>
        <v>0</v>
      </c>
      <c r="AA379" s="30">
        <f>VLOOKUP(A379,PCharts!$T$3:$U$25,2,FALSE)</f>
        <v>0.93</v>
      </c>
      <c r="AB379" s="30">
        <f>ROUND((PFormulas!$F$2*AF379)+(PFormulas!$F$3*(120-AD379)),0)</f>
        <v>44</v>
      </c>
      <c r="AC379" s="30">
        <f>ROUND((PFormulas!$F$7*AF379)+(PFormulas!$F$9*AB379)+(PFormulas!$F$8*AD379),0)</f>
        <v>37</v>
      </c>
      <c r="AD379" s="30">
        <f>VLOOKUP(V379,PCharts!$I$3:$J$651,2,FALSE)</f>
        <v>98</v>
      </c>
      <c r="AE379" s="30">
        <f>ROUND((PFormulas!$B$29*AK379)+(PFormulas!$B$30*AI379)+(PFormulas!$B$31*AL379)+(PFormulas!$B$32*AF379)+PFormulas!$B$33,0)</f>
        <v>78</v>
      </c>
      <c r="AF379" s="30">
        <f t="shared" si="41"/>
        <v>62</v>
      </c>
      <c r="AG379" s="30">
        <f>ROUND((AK379*PFormulas!$F$40)+(AL379*PFormulas!$F$41)+(AH379*PFormulas!$F$42),0)</f>
        <v>67</v>
      </c>
      <c r="AH379" s="30">
        <f>VLOOKUP(D379,PCharts!$G$3:$H$83,2,FALSE)</f>
        <v>82</v>
      </c>
      <c r="AI379" s="30">
        <f>ROUND((AK379*PFormulas!$F$18)+(AL379*PFormulas!$F$17),0)</f>
        <v>58</v>
      </c>
      <c r="AJ379" s="30">
        <f>IF(C379&gt;7,25,IF(C379=1,IF(ROUND((PFormulas!$F$35*AK379)+(PFormulas!$F$36*AF379),0)&lt;50,50,ROUND((PFormulas!$F$35*AK379)+(PFormulas!$F$36*AF379),0)),ROUND((PFormulas!$F$35*AK379)+(PFormulas!$F$36*AF379),0)))</f>
        <v>58</v>
      </c>
      <c r="AK379" s="30">
        <f>ROUND(IF(C379&gt;7,ROUND(VLOOKUP(U379,PCharts!$K$3:$L$153,2,FALSE)*AA379,0)*PFormulas!$B$8,ROUND(VLOOKUP(U379,PCharts!$K$3:$L$153,2,FALSE)*AA379,0)),0)</f>
        <v>57</v>
      </c>
      <c r="AL379" s="30">
        <f>ROUND(IF(C379&gt;7,ROUND(VLOOKUP(T379,PCharts!$M$3:$N$133,2,FALSE)*AA379,0)*PFormulas!$B$9,ROUND(VLOOKUP(T379,PCharts!$M$3:$N$133,2,FALSE)*AA379,0)),0)</f>
        <v>48</v>
      </c>
      <c r="AM379" s="30">
        <f>ROUND(IF(C379&gt;7,ROUND((PFormulas!$F$30*Z379)+(PFormulas!$F$31*AB379)+(PFormulas!$F$32*AI379),0)*PFormulas!$B$13,ROUND((PFormulas!$F$30*Z379)+(PFormulas!$F$31*AB379)+(PFormulas!$F$32*AI379),0)+PFormulas!$B$14),0)</f>
        <v>45</v>
      </c>
      <c r="AN379" s="30">
        <f>ROUND((PFormulas!$F$46*AL379),0)</f>
        <v>50</v>
      </c>
      <c r="AO379" s="30">
        <f>VLOOKUP(2016-L379,PCharts!$O$3:$P$32,2,FALSE)</f>
        <v>54</v>
      </c>
      <c r="AP379" s="30">
        <f t="shared" si="42"/>
        <v>54</v>
      </c>
      <c r="AQ379" s="30">
        <f t="shared" si="43"/>
        <v>54</v>
      </c>
    </row>
    <row r="380" spans="1:43" x14ac:dyDescent="0.25">
      <c r="A380" s="13" t="s">
        <v>95</v>
      </c>
      <c r="B380" s="13" t="s">
        <v>897</v>
      </c>
      <c r="C380" s="13">
        <v>3</v>
      </c>
      <c r="D380" s="13">
        <v>47</v>
      </c>
      <c r="E380" s="13">
        <v>2</v>
      </c>
      <c r="F380" s="13">
        <v>13</v>
      </c>
      <c r="G380" s="13">
        <v>15</v>
      </c>
      <c r="H380" s="13">
        <v>2</v>
      </c>
      <c r="I380" s="13">
        <v>-9</v>
      </c>
      <c r="J380" s="13">
        <v>30</v>
      </c>
      <c r="K380" s="13">
        <v>3</v>
      </c>
      <c r="L380" s="13">
        <v>1996</v>
      </c>
      <c r="M380" s="13"/>
      <c r="N380" s="13">
        <v>70</v>
      </c>
      <c r="O380" s="13">
        <v>174</v>
      </c>
      <c r="P380" s="13" t="s">
        <v>97</v>
      </c>
      <c r="Q380" s="13" t="s">
        <v>80</v>
      </c>
      <c r="R380" s="13">
        <v>0</v>
      </c>
      <c r="S380" s="13">
        <v>0</v>
      </c>
      <c r="T380" s="30">
        <f t="shared" si="37"/>
        <v>0.04</v>
      </c>
      <c r="U380" s="30">
        <f t="shared" si="38"/>
        <v>0.28000000000000003</v>
      </c>
      <c r="V380" s="30">
        <f t="shared" si="39"/>
        <v>0.04</v>
      </c>
      <c r="W380" s="30">
        <f t="shared" si="40"/>
        <v>0.04</v>
      </c>
      <c r="X380" s="30">
        <f>VLOOKUP(N380,[1]PlayerC!$A$3:$B$30,2,FALSE)</f>
        <v>69</v>
      </c>
      <c r="Y380" s="30">
        <f>VLOOKUP(O380,[1]PlayerC!$C$3:$D$133,2,FALSE)</f>
        <v>52</v>
      </c>
      <c r="Z380" s="30">
        <f>VLOOKUP(R380,[2]PCharts!$R$3:$S$2003,2,FALSE)</f>
        <v>0</v>
      </c>
      <c r="AA380" s="30">
        <f>VLOOKUP(A380,PCharts!$T$3:$U$25,2,FALSE)</f>
        <v>1.06</v>
      </c>
      <c r="AB380" s="30">
        <f>ROUND((PFormulas!$F$2*AF380)+(PFormulas!$F$3*(120-AD380)),0)</f>
        <v>43</v>
      </c>
      <c r="AC380" s="30">
        <f>ROUND((PFormulas!$F$7*AF380)+(PFormulas!$F$9*AB380)+(PFormulas!$F$8*AD380),0)</f>
        <v>36</v>
      </c>
      <c r="AD380" s="30">
        <f>VLOOKUP(V380,PCharts!$I$3:$J$651,2,FALSE)</f>
        <v>98</v>
      </c>
      <c r="AE380" s="30">
        <f>ROUND((PFormulas!$B$29*AK380)+(PFormulas!$B$30*AI380)+(PFormulas!$B$31*AL380)+(PFormulas!$B$32*AF380)+PFormulas!$B$33,0)</f>
        <v>78</v>
      </c>
      <c r="AF380" s="30">
        <f t="shared" si="41"/>
        <v>61</v>
      </c>
      <c r="AG380" s="30">
        <f>ROUND((AK380*PFormulas!$F$40)+(AL380*PFormulas!$F$41)+(AH380*PFormulas!$F$42),0)</f>
        <v>69</v>
      </c>
      <c r="AH380" s="30">
        <f>VLOOKUP(D380,PCharts!$G$3:$H$83,2,FALSE)</f>
        <v>87</v>
      </c>
      <c r="AI380" s="30">
        <f>ROUND((AK380*PFormulas!$F$18)+(AL380*PFormulas!$F$17),0)</f>
        <v>56</v>
      </c>
      <c r="AJ380" s="30">
        <f>IF(C380&gt;7,25,IF(C380=1,IF(ROUND((PFormulas!$F$35*AK380)+(PFormulas!$F$36*AF380),0)&lt;50,50,ROUND((PFormulas!$F$35*AK380)+(PFormulas!$F$36*AF380),0)),ROUND((PFormulas!$F$35*AK380)+(PFormulas!$F$36*AF380),0)))</f>
        <v>60</v>
      </c>
      <c r="AK380" s="30">
        <f>ROUND(IF(C380&gt;7,ROUND(VLOOKUP(U380,PCharts!$K$3:$L$153,2,FALSE)*AA380,0)*PFormulas!$B$8,ROUND(VLOOKUP(U380,PCharts!$K$3:$L$153,2,FALSE)*AA380,0)),0)</f>
        <v>59</v>
      </c>
      <c r="AL380" s="30">
        <f>ROUND(IF(C380&gt;7,ROUND(VLOOKUP(T380,PCharts!$M$3:$N$133,2,FALSE)*AA380,0)*PFormulas!$B$9,ROUND(VLOOKUP(T380,PCharts!$M$3:$N$133,2,FALSE)*AA380,0)),0)</f>
        <v>43</v>
      </c>
      <c r="AM380" s="30">
        <f>ROUND(IF(C380&gt;7,ROUND((PFormulas!$F$30*Z380)+(PFormulas!$F$31*AB380)+(PFormulas!$F$32*AI380),0)*PFormulas!$B$13,ROUND((PFormulas!$F$30*Z380)+(PFormulas!$F$31*AB380)+(PFormulas!$F$32*AI380),0)+PFormulas!$B$14),0)</f>
        <v>44</v>
      </c>
      <c r="AN380" s="30">
        <f>ROUND((PFormulas!$F$46*AL380),0)</f>
        <v>45</v>
      </c>
      <c r="AO380" s="30">
        <f>VLOOKUP(2016-L380,PCharts!$O$3:$P$32,2,FALSE)</f>
        <v>50</v>
      </c>
      <c r="AP380" s="30">
        <f t="shared" si="42"/>
        <v>50</v>
      </c>
      <c r="AQ380" s="30">
        <f t="shared" si="43"/>
        <v>53</v>
      </c>
    </row>
    <row r="381" spans="1:43" x14ac:dyDescent="0.25">
      <c r="A381" s="13" t="s">
        <v>47</v>
      </c>
      <c r="B381" s="13" t="s">
        <v>898</v>
      </c>
      <c r="C381" s="13">
        <v>5</v>
      </c>
      <c r="D381" s="13">
        <v>47</v>
      </c>
      <c r="E381" s="13">
        <v>3</v>
      </c>
      <c r="F381" s="13">
        <v>15</v>
      </c>
      <c r="G381" s="13">
        <v>18</v>
      </c>
      <c r="H381" s="13">
        <v>12</v>
      </c>
      <c r="I381" s="13">
        <v>7</v>
      </c>
      <c r="J381" s="13">
        <v>17</v>
      </c>
      <c r="K381" s="13">
        <v>10</v>
      </c>
      <c r="L381" s="13">
        <v>1994</v>
      </c>
      <c r="M381" s="13"/>
      <c r="N381" s="13">
        <v>74</v>
      </c>
      <c r="O381" s="13">
        <v>176</v>
      </c>
      <c r="P381" s="13" t="s">
        <v>49</v>
      </c>
      <c r="Q381" s="13" t="s">
        <v>899</v>
      </c>
      <c r="R381" s="13">
        <v>0</v>
      </c>
      <c r="S381" s="13">
        <v>0</v>
      </c>
      <c r="T381" s="30">
        <f t="shared" si="37"/>
        <v>0.06</v>
      </c>
      <c r="U381" s="30">
        <f t="shared" si="38"/>
        <v>0.32</v>
      </c>
      <c r="V381" s="30">
        <f t="shared" si="39"/>
        <v>0.26</v>
      </c>
      <c r="W381" s="30">
        <f t="shared" si="40"/>
        <v>0.06</v>
      </c>
      <c r="X381" s="30">
        <f>VLOOKUP(N381,[1]PlayerC!$A$3:$B$30,2,FALSE)</f>
        <v>77</v>
      </c>
      <c r="Y381" s="30">
        <f>VLOOKUP(O381,[1]PlayerC!$C$3:$D$133,2,FALSE)</f>
        <v>55</v>
      </c>
      <c r="Z381" s="30">
        <f>VLOOKUP(R381,[2]PCharts!$R$3:$S$2003,2,FALSE)</f>
        <v>0</v>
      </c>
      <c r="AA381" s="30">
        <f>VLOOKUP(A381,PCharts!$T$3:$U$25,2,FALSE)</f>
        <v>1.07</v>
      </c>
      <c r="AB381" s="30">
        <f>ROUND((PFormulas!$F$2*AF381)+(PFormulas!$F$3*(120-AD381)),0)</f>
        <v>48</v>
      </c>
      <c r="AC381" s="30">
        <f>ROUND((PFormulas!$F$7*AF381)+(PFormulas!$F$9*AB381)+(PFormulas!$F$8*AD381),0)</f>
        <v>42</v>
      </c>
      <c r="AD381" s="30">
        <f>VLOOKUP(V381,PCharts!$I$3:$J$651,2,FALSE)</f>
        <v>91</v>
      </c>
      <c r="AE381" s="30">
        <f>ROUND((PFormulas!$B$29*AK381)+(PFormulas!$B$30*AI381)+(PFormulas!$B$31*AL381)+(PFormulas!$B$32*AF381)+PFormulas!$B$33,0)</f>
        <v>77</v>
      </c>
      <c r="AF381" s="30">
        <f t="shared" si="41"/>
        <v>66</v>
      </c>
      <c r="AG381" s="30">
        <f>ROUND((AK381*PFormulas!$F$40)+(AL381*PFormulas!$F$41)+(AH381*PFormulas!$F$42),0)</f>
        <v>70</v>
      </c>
      <c r="AH381" s="30">
        <f>VLOOKUP(D381,PCharts!$G$3:$H$83,2,FALSE)</f>
        <v>87</v>
      </c>
      <c r="AI381" s="30">
        <f>ROUND((AK381*PFormulas!$F$18)+(AL381*PFormulas!$F$17),0)</f>
        <v>58</v>
      </c>
      <c r="AJ381" s="30">
        <f>IF(C381&gt;7,25,IF(C381=1,IF(ROUND((PFormulas!$F$35*AK381)+(PFormulas!$F$36*AF381),0)&lt;50,50,ROUND((PFormulas!$F$35*AK381)+(PFormulas!$F$36*AF381),0)),ROUND((PFormulas!$F$35*AK381)+(PFormulas!$F$36*AF381),0)))</f>
        <v>62</v>
      </c>
      <c r="AK381" s="30">
        <f>ROUND(IF(C381&gt;7,ROUND(VLOOKUP(U381,PCharts!$K$3:$L$153,2,FALSE)*AA381,0)*PFormulas!$B$8,ROUND(VLOOKUP(U381,PCharts!$K$3:$L$153,2,FALSE)*AA381,0)),0)</f>
        <v>61</v>
      </c>
      <c r="AL381" s="30">
        <f>ROUND(IF(C381&gt;7,ROUND(VLOOKUP(T381,PCharts!$M$3:$N$133,2,FALSE)*AA381,0)*PFormulas!$B$9,ROUND(VLOOKUP(T381,PCharts!$M$3:$N$133,2,FALSE)*AA381,0)),0)</f>
        <v>45</v>
      </c>
      <c r="AM381" s="30">
        <f>ROUND(IF(C381&gt;7,ROUND((PFormulas!$F$30*Z381)+(PFormulas!$F$31*AB381)+(PFormulas!$F$32*AI381),0)*PFormulas!$B$13,ROUND((PFormulas!$F$30*Z381)+(PFormulas!$F$31*AB381)+(PFormulas!$F$32*AI381),0)+PFormulas!$B$14),0)</f>
        <v>47</v>
      </c>
      <c r="AN381" s="30">
        <f>ROUND((PFormulas!$F$46*AL381),0)</f>
        <v>47</v>
      </c>
      <c r="AO381" s="30">
        <f>VLOOKUP(2016-L381,PCharts!$O$3:$P$32,2,FALSE)</f>
        <v>58</v>
      </c>
      <c r="AP381" s="30">
        <f t="shared" si="42"/>
        <v>58</v>
      </c>
      <c r="AQ381" s="30">
        <f t="shared" si="43"/>
        <v>55</v>
      </c>
    </row>
    <row r="382" spans="1:43" x14ac:dyDescent="0.25">
      <c r="A382" s="13" t="s">
        <v>47</v>
      </c>
      <c r="B382" s="13" t="s">
        <v>900</v>
      </c>
      <c r="C382" s="13">
        <v>8</v>
      </c>
      <c r="D382" s="13">
        <v>48</v>
      </c>
      <c r="E382" s="13">
        <v>4</v>
      </c>
      <c r="F382" s="13">
        <v>4</v>
      </c>
      <c r="G382" s="13">
        <v>8</v>
      </c>
      <c r="H382" s="13">
        <v>20</v>
      </c>
      <c r="I382" s="13">
        <v>-11</v>
      </c>
      <c r="J382" s="13">
        <v>4</v>
      </c>
      <c r="K382" s="13">
        <v>1</v>
      </c>
      <c r="L382" s="13">
        <v>1993</v>
      </c>
      <c r="M382" s="13"/>
      <c r="N382" s="13">
        <v>69</v>
      </c>
      <c r="O382" s="13">
        <v>170</v>
      </c>
      <c r="P382" s="13" t="s">
        <v>49</v>
      </c>
      <c r="Q382" s="13" t="s">
        <v>901</v>
      </c>
      <c r="R382" s="13">
        <v>0</v>
      </c>
      <c r="S382" s="13">
        <v>0</v>
      </c>
      <c r="T382" s="30">
        <f t="shared" si="37"/>
        <v>0.08</v>
      </c>
      <c r="U382" s="30">
        <f t="shared" si="38"/>
        <v>0.08</v>
      </c>
      <c r="V382" s="30">
        <f t="shared" si="39"/>
        <v>0.42</v>
      </c>
      <c r="W382" s="30">
        <f t="shared" si="40"/>
        <v>0.08</v>
      </c>
      <c r="X382" s="30">
        <f>VLOOKUP(N382,[1]PlayerC!$A$3:$B$30,2,FALSE)</f>
        <v>67</v>
      </c>
      <c r="Y382" s="30">
        <f>VLOOKUP(O382,[1]PlayerC!$C$3:$D$133,2,FALSE)</f>
        <v>52</v>
      </c>
      <c r="Z382" s="30">
        <f>VLOOKUP(R382,[2]PCharts!$R$3:$S$2003,2,FALSE)</f>
        <v>0</v>
      </c>
      <c r="AA382" s="30">
        <f>VLOOKUP(A382,PCharts!$T$3:$U$25,2,FALSE)</f>
        <v>1.07</v>
      </c>
      <c r="AB382" s="30">
        <f>ROUND((PFormulas!$F$2*AF382)+(PFormulas!$F$3*(120-AD382)),0)</f>
        <v>46</v>
      </c>
      <c r="AC382" s="30">
        <f>ROUND((PFormulas!$F$7*AF382)+(PFormulas!$F$9*AB382)+(PFormulas!$F$8*AD382),0)</f>
        <v>38</v>
      </c>
      <c r="AD382" s="30">
        <f>VLOOKUP(V382,PCharts!$I$3:$J$651,2,FALSE)</f>
        <v>87</v>
      </c>
      <c r="AE382" s="30">
        <f>ROUND((PFormulas!$B$29*AK382)+(PFormulas!$B$30*AI382)+(PFormulas!$B$31*AL382)+(PFormulas!$B$32*AF382)+PFormulas!$B$33,0)</f>
        <v>74</v>
      </c>
      <c r="AF382" s="30">
        <f t="shared" si="41"/>
        <v>60</v>
      </c>
      <c r="AG382" s="30">
        <f>ROUND((AK382*PFormulas!$F$40)+(AL382*PFormulas!$F$41)+(AH382*PFormulas!$F$42),0)</f>
        <v>64</v>
      </c>
      <c r="AH382" s="30">
        <f>VLOOKUP(D382,PCharts!$G$3:$H$83,2,FALSE)</f>
        <v>88</v>
      </c>
      <c r="AI382" s="30">
        <f>ROUND((AK382*PFormulas!$F$18)+(AL382*PFormulas!$F$17),0)</f>
        <v>43</v>
      </c>
      <c r="AJ382" s="30">
        <f>IF(C382&gt;7,25,IF(C382=1,IF(ROUND((PFormulas!$F$35*AK382)+(PFormulas!$F$36*AF382),0)&lt;50,50,ROUND((PFormulas!$F$35*AK382)+(PFormulas!$F$36*AF382),0)),ROUND((PFormulas!$F$35*AK382)+(PFormulas!$F$36*AF382),0)))</f>
        <v>25</v>
      </c>
      <c r="AK382" s="30">
        <f>ROUND(IF(C382&gt;7,ROUND(VLOOKUP(U382,PCharts!$K$3:$L$153,2,FALSE)*AA382,0)*PFormulas!$B$8,ROUND(VLOOKUP(U382,PCharts!$K$3:$L$153,2,FALSE)*AA382,0)),0)</f>
        <v>35</v>
      </c>
      <c r="AL382" s="30">
        <f>ROUND(IF(C382&gt;7,ROUND(VLOOKUP(T382,PCharts!$M$3:$N$133,2,FALSE)*AA382,0)*PFormulas!$B$9,ROUND(VLOOKUP(T382,PCharts!$M$3:$N$133,2,FALSE)*AA382,0)),0)</f>
        <v>44</v>
      </c>
      <c r="AM382" s="30">
        <f>ROUND(IF(C382&gt;7,ROUND((PFormulas!$F$30*Z382)+(PFormulas!$F$31*AB382)+(PFormulas!$F$32*AI382),0)*PFormulas!$B$13,ROUND((PFormulas!$F$30*Z382)+(PFormulas!$F$31*AB382)+(PFormulas!$F$32*AI382),0)+PFormulas!$B$14),0)</f>
        <v>50</v>
      </c>
      <c r="AN382" s="30">
        <f>ROUND((PFormulas!$F$46*AL382),0)</f>
        <v>46</v>
      </c>
      <c r="AO382" s="30">
        <f>VLOOKUP(2016-L382,PCharts!$O$3:$P$32,2,FALSE)</f>
        <v>60</v>
      </c>
      <c r="AP382" s="30">
        <f t="shared" si="42"/>
        <v>60</v>
      </c>
      <c r="AQ382" s="30">
        <f t="shared" si="43"/>
        <v>46</v>
      </c>
    </row>
    <row r="383" spans="1:43" x14ac:dyDescent="0.25">
      <c r="A383" s="13" t="s">
        <v>95</v>
      </c>
      <c r="B383" s="13" t="s">
        <v>902</v>
      </c>
      <c r="C383" s="13">
        <v>8</v>
      </c>
      <c r="D383" s="13">
        <v>52</v>
      </c>
      <c r="E383" s="13">
        <v>3</v>
      </c>
      <c r="F383" s="13">
        <v>11</v>
      </c>
      <c r="G383" s="13">
        <v>14</v>
      </c>
      <c r="H383" s="13">
        <v>4</v>
      </c>
      <c r="I383" s="13">
        <v>2</v>
      </c>
      <c r="J383" s="13">
        <v>2</v>
      </c>
      <c r="K383" s="13">
        <v>2</v>
      </c>
      <c r="L383" s="13">
        <v>1994</v>
      </c>
      <c r="M383" s="13"/>
      <c r="N383" s="13">
        <v>73</v>
      </c>
      <c r="O383" s="13">
        <v>176</v>
      </c>
      <c r="P383" s="13" t="s">
        <v>97</v>
      </c>
      <c r="Q383" s="13" t="s">
        <v>903</v>
      </c>
      <c r="R383" s="13">
        <v>0</v>
      </c>
      <c r="S383" s="13">
        <v>0</v>
      </c>
      <c r="T383" s="30">
        <f t="shared" si="37"/>
        <v>0.06</v>
      </c>
      <c r="U383" s="30">
        <f t="shared" si="38"/>
        <v>0.21</v>
      </c>
      <c r="V383" s="30">
        <f t="shared" si="39"/>
        <v>0.08</v>
      </c>
      <c r="W383" s="30">
        <f t="shared" si="40"/>
        <v>0.06</v>
      </c>
      <c r="X383" s="30">
        <f>VLOOKUP(N383,[1]PlayerC!$A$3:$B$30,2,FALSE)</f>
        <v>75</v>
      </c>
      <c r="Y383" s="30">
        <f>VLOOKUP(O383,[1]PlayerC!$C$3:$D$133,2,FALSE)</f>
        <v>55</v>
      </c>
      <c r="Z383" s="30">
        <f>VLOOKUP(R383,[2]PCharts!$R$3:$S$2003,2,FALSE)</f>
        <v>0</v>
      </c>
      <c r="AA383" s="30">
        <f>VLOOKUP(A383,PCharts!$T$3:$U$25,2,FALSE)</f>
        <v>1.06</v>
      </c>
      <c r="AB383" s="30">
        <f>ROUND((PFormulas!$F$2*AF383)+(PFormulas!$F$3*(120-AD383)),0)</f>
        <v>46</v>
      </c>
      <c r="AC383" s="30">
        <f>ROUND((PFormulas!$F$7*AF383)+(PFormulas!$F$9*AB383)+(PFormulas!$F$8*AD383),0)</f>
        <v>40</v>
      </c>
      <c r="AD383" s="30">
        <f>VLOOKUP(V383,PCharts!$I$3:$J$651,2,FALSE)</f>
        <v>97</v>
      </c>
      <c r="AE383" s="30">
        <f>ROUND((PFormulas!$B$29*AK383)+(PFormulas!$B$30*AI383)+(PFormulas!$B$31*AL383)+(PFormulas!$B$32*AF383)+PFormulas!$B$33,0)</f>
        <v>76</v>
      </c>
      <c r="AF383" s="30">
        <f t="shared" si="41"/>
        <v>65</v>
      </c>
      <c r="AG383" s="30">
        <f>ROUND((AK383*PFormulas!$F$40)+(AL383*PFormulas!$F$41)+(AH383*PFormulas!$F$42),0)</f>
        <v>71</v>
      </c>
      <c r="AH383" s="30">
        <f>VLOOKUP(D383,PCharts!$G$3:$H$83,2,FALSE)</f>
        <v>92</v>
      </c>
      <c r="AI383" s="30">
        <f>ROUND((AK383*PFormulas!$F$18)+(AL383*PFormulas!$F$17),0)</f>
        <v>54</v>
      </c>
      <c r="AJ383" s="30">
        <f>IF(C383&gt;7,25,IF(C383=1,IF(ROUND((PFormulas!$F$35*AK383)+(PFormulas!$F$36*AF383),0)&lt;50,50,ROUND((PFormulas!$F$35*AK383)+(PFormulas!$F$36*AF383),0)),ROUND((PFormulas!$F$35*AK383)+(PFormulas!$F$36*AF383),0)))</f>
        <v>25</v>
      </c>
      <c r="AK383" s="30">
        <f>ROUND(IF(C383&gt;7,ROUND(VLOOKUP(U383,PCharts!$K$3:$L$153,2,FALSE)*AA383,0)*PFormulas!$B$8,ROUND(VLOOKUP(U383,PCharts!$K$3:$L$153,2,FALSE)*AA383,0)),0)</f>
        <v>55</v>
      </c>
      <c r="AL383" s="30">
        <f>ROUND(IF(C383&gt;7,ROUND(VLOOKUP(T383,PCharts!$M$3:$N$133,2,FALSE)*AA383,0)*PFormulas!$B$9,ROUND(VLOOKUP(T383,PCharts!$M$3:$N$133,2,FALSE)*AA383,0)),0)</f>
        <v>43</v>
      </c>
      <c r="AM383" s="30">
        <f>ROUND(IF(C383&gt;7,ROUND((PFormulas!$F$30*Z383)+(PFormulas!$F$31*AB383)+(PFormulas!$F$32*AI383),0)*PFormulas!$B$13,ROUND((PFormulas!$F$30*Z383)+(PFormulas!$F$31*AB383)+(PFormulas!$F$32*AI383),0)+PFormulas!$B$14),0)</f>
        <v>54</v>
      </c>
      <c r="AN383" s="30">
        <f>ROUND((PFormulas!$F$46*AL383),0)</f>
        <v>45</v>
      </c>
      <c r="AO383" s="30">
        <f>VLOOKUP(2016-L383,PCharts!$O$3:$P$32,2,FALSE)</f>
        <v>58</v>
      </c>
      <c r="AP383" s="30">
        <f t="shared" si="42"/>
        <v>58</v>
      </c>
      <c r="AQ383" s="30">
        <f t="shared" si="43"/>
        <v>54</v>
      </c>
    </row>
    <row r="384" spans="1:43" x14ac:dyDescent="0.25">
      <c r="A384" s="13" t="s">
        <v>51</v>
      </c>
      <c r="B384" s="13" t="s">
        <v>904</v>
      </c>
      <c r="C384" s="13">
        <v>8</v>
      </c>
      <c r="D384" s="13">
        <v>67</v>
      </c>
      <c r="E384" s="13">
        <v>17</v>
      </c>
      <c r="F384" s="13">
        <v>40</v>
      </c>
      <c r="G384" s="13">
        <v>57</v>
      </c>
      <c r="H384" s="13">
        <v>56</v>
      </c>
      <c r="I384" s="13">
        <v>15</v>
      </c>
      <c r="J384" s="13">
        <v>25</v>
      </c>
      <c r="K384" s="13">
        <v>6</v>
      </c>
      <c r="L384" s="13">
        <v>1998</v>
      </c>
      <c r="M384" s="13"/>
      <c r="N384" s="13">
        <v>74</v>
      </c>
      <c r="O384" s="13">
        <v>220</v>
      </c>
      <c r="P384" s="13" t="s">
        <v>45</v>
      </c>
      <c r="Q384" s="13" t="s">
        <v>905</v>
      </c>
      <c r="R384" s="13">
        <v>0</v>
      </c>
      <c r="S384" s="13">
        <v>0</v>
      </c>
      <c r="T384" s="30">
        <f t="shared" si="37"/>
        <v>0.25</v>
      </c>
      <c r="U384" s="30">
        <f t="shared" si="38"/>
        <v>0.6</v>
      </c>
      <c r="V384" s="30">
        <f t="shared" si="39"/>
        <v>0.84</v>
      </c>
      <c r="W384" s="30">
        <f t="shared" si="40"/>
        <v>0.25</v>
      </c>
      <c r="X384" s="30">
        <f>VLOOKUP(N384,[1]PlayerC!$A$3:$B$30,2,FALSE)</f>
        <v>77</v>
      </c>
      <c r="Y384" s="30">
        <f>VLOOKUP(O384,[1]PlayerC!$C$3:$D$133,2,FALSE)</f>
        <v>82</v>
      </c>
      <c r="Z384" s="30">
        <f>VLOOKUP(R384,[2]PCharts!$R$3:$S$2003,2,FALSE)</f>
        <v>0</v>
      </c>
      <c r="AA384" s="30">
        <f>VLOOKUP(A384,PCharts!$T$3:$U$25,2,FALSE)</f>
        <v>0.9</v>
      </c>
      <c r="AB384" s="30">
        <f>ROUND((PFormulas!$F$2*AF384)+(PFormulas!$F$3*(120-AD384)),0)</f>
        <v>61</v>
      </c>
      <c r="AC384" s="30">
        <f>ROUND((PFormulas!$F$7*AF384)+(PFormulas!$F$9*AB384)+(PFormulas!$F$8*AD384),0)</f>
        <v>59</v>
      </c>
      <c r="AD384" s="30">
        <f>VLOOKUP(V384,PCharts!$I$3:$J$651,2,FALSE)</f>
        <v>76</v>
      </c>
      <c r="AE384" s="30">
        <f>ROUND((PFormulas!$B$29*AK384)+(PFormulas!$B$30*AI384)+(PFormulas!$B$31*AL384)+(PFormulas!$B$32*AF384)+PFormulas!$B$33,0)</f>
        <v>72</v>
      </c>
      <c r="AF384" s="30">
        <f t="shared" si="41"/>
        <v>80</v>
      </c>
      <c r="AG384" s="30">
        <f>ROUND((AK384*PFormulas!$F$40)+(AL384*PFormulas!$F$41)+(AH384*PFormulas!$F$42),0)</f>
        <v>72</v>
      </c>
      <c r="AH384" s="30">
        <f>VLOOKUP(D384,PCharts!$G$3:$H$83,2,FALSE)</f>
        <v>95</v>
      </c>
      <c r="AI384" s="30">
        <f>ROUND((AK384*PFormulas!$F$18)+(AL384*PFormulas!$F$17),0)</f>
        <v>53</v>
      </c>
      <c r="AJ384" s="30">
        <f>IF(C384&gt;7,25,IF(C384=1,IF(ROUND((PFormulas!$F$35*AK384)+(PFormulas!$F$36*AF384),0)&lt;50,50,ROUND((PFormulas!$F$35*AK384)+(PFormulas!$F$36*AF384),0)),ROUND((PFormulas!$F$35*AK384)+(PFormulas!$F$36*AF384),0)))</f>
        <v>25</v>
      </c>
      <c r="AK384" s="30">
        <f>ROUND(IF(C384&gt;7,ROUND(VLOOKUP(U384,PCharts!$K$3:$L$153,2,FALSE)*AA384,0)*PFormulas!$B$8,ROUND(VLOOKUP(U384,PCharts!$K$3:$L$153,2,FALSE)*AA384,0)),0)</f>
        <v>53</v>
      </c>
      <c r="AL384" s="30">
        <f>ROUND(IF(C384&gt;7,ROUND(VLOOKUP(T384,PCharts!$M$3:$N$133,2,FALSE)*AA384,0)*PFormulas!$B$9,ROUND(VLOOKUP(T384,PCharts!$M$3:$N$133,2,FALSE)*AA384,0)),0)</f>
        <v>43</v>
      </c>
      <c r="AM384" s="49">
        <f>ROUND(IF(C384&gt;7,ROUND((PFormulas!$F$30*Z384)+(PFormulas!$F$31*AB384)+(PFormulas!$F$32*AI384),0)*PFormulas!$B$13,ROUND((PFormulas!$F$30*Z384)+(PFormulas!$F$31*AB384)+(PFormulas!$F$32*AI384),0)+PFormulas!$B$14),0)</f>
        <v>65</v>
      </c>
      <c r="AN384" s="30">
        <f>ROUND((PFormulas!$F$46*AL384),0)</f>
        <v>45</v>
      </c>
      <c r="AO384" s="30">
        <f>VLOOKUP(2016-L384,PCharts!$O$3:$P$32,2,FALSE)</f>
        <v>44</v>
      </c>
      <c r="AP384" s="30">
        <f t="shared" si="42"/>
        <v>44</v>
      </c>
      <c r="AQ384" s="30">
        <f t="shared" si="43"/>
        <v>57</v>
      </c>
    </row>
    <row r="385" spans="1:43" x14ac:dyDescent="0.25">
      <c r="A385" s="48" t="s">
        <v>139</v>
      </c>
      <c r="B385" s="13" t="s">
        <v>906</v>
      </c>
      <c r="C385" s="13">
        <v>1</v>
      </c>
      <c r="D385" s="13">
        <v>38</v>
      </c>
      <c r="E385" s="13">
        <v>10</v>
      </c>
      <c r="F385" s="13">
        <v>19</v>
      </c>
      <c r="G385" s="13">
        <f>E385+F385</f>
        <v>29</v>
      </c>
      <c r="H385" s="13">
        <v>28</v>
      </c>
      <c r="I385" s="13"/>
      <c r="J385" s="13"/>
      <c r="K385" s="13"/>
      <c r="L385" s="13">
        <v>1996</v>
      </c>
      <c r="M385" s="13">
        <v>8</v>
      </c>
      <c r="N385" s="13">
        <v>73</v>
      </c>
      <c r="O385" s="13">
        <v>185</v>
      </c>
      <c r="P385" s="13" t="s">
        <v>907</v>
      </c>
      <c r="Q385" s="13" t="s">
        <v>908</v>
      </c>
      <c r="R385" s="13">
        <v>0</v>
      </c>
      <c r="S385" s="13">
        <v>0</v>
      </c>
      <c r="T385" s="30">
        <f t="shared" si="37"/>
        <v>0.26</v>
      </c>
      <c r="U385" s="30">
        <f t="shared" si="38"/>
        <v>0.5</v>
      </c>
      <c r="V385" s="30">
        <f t="shared" si="39"/>
        <v>0.74</v>
      </c>
      <c r="W385" s="30">
        <f t="shared" si="40"/>
        <v>0.26</v>
      </c>
      <c r="X385" s="30">
        <f>VLOOKUP(N385,[1]PlayerC!$A$3:$B$30,2,FALSE)</f>
        <v>75</v>
      </c>
      <c r="Y385" s="30">
        <f>VLOOKUP(O385,[1]PlayerC!$C$3:$D$133,2,FALSE)</f>
        <v>61</v>
      </c>
      <c r="Z385" s="30">
        <f>VLOOKUP(R385,[2]PCharts!$R$3:$S$2003,2,FALSE)</f>
        <v>0</v>
      </c>
      <c r="AA385" s="30">
        <f>VLOOKUP(A385,PCharts!$T$3:$U$25,2,FALSE)</f>
        <v>0.87</v>
      </c>
      <c r="AB385" s="30">
        <f>ROUND((PFormulas!$F$2*AF385)+(PFormulas!$F$3*(120-AD385)),0)</f>
        <v>53</v>
      </c>
      <c r="AC385" s="30">
        <f>ROUND((PFormulas!$F$7*AF385)+(PFormulas!$F$9*AB385)+(PFormulas!$F$8*AD385),0)</f>
        <v>48</v>
      </c>
      <c r="AD385" s="30">
        <f>VLOOKUP(V385,PCharts!$I$3:$J$651,2,FALSE)</f>
        <v>79</v>
      </c>
      <c r="AE385" s="30">
        <f>ROUND((PFormulas!$B$29*AK385)+(PFormulas!$B$30*AI385)+(PFormulas!$B$31*AL385)+(PFormulas!$B$32*AF385)+PFormulas!$B$33,0)</f>
        <v>75</v>
      </c>
      <c r="AF385" s="30">
        <f t="shared" si="41"/>
        <v>68</v>
      </c>
      <c r="AG385" s="30">
        <f>ROUND((AK385*PFormulas!$F$40)+(AL385*PFormulas!$F$41)+(AH385*PFormulas!$F$42),0)</f>
        <v>63</v>
      </c>
      <c r="AH385" s="30">
        <f>VLOOKUP(D385,PCharts!$G$3:$H$83,2,FALSE)</f>
        <v>78</v>
      </c>
      <c r="AI385" s="30">
        <f>ROUND((AK385*PFormulas!$F$18)+(AL385*PFormulas!$F$17),0)</f>
        <v>53</v>
      </c>
      <c r="AJ385" s="30">
        <f>IF(C385&gt;7,25,IF(C385=1,IF(ROUND((PFormulas!$F$35*AK385)+(PFormulas!$F$36*AF385),0)&lt;50,50,ROUND((PFormulas!$F$35*AK385)+(PFormulas!$F$36*AF385),0)),ROUND((PFormulas!$F$35*AK385)+(PFormulas!$F$36*AF385),0)))</f>
        <v>57</v>
      </c>
      <c r="AK385" s="30">
        <f>ROUND(IF(C385&gt;7,ROUND(VLOOKUP(U385,PCharts!$K$3:$L$153,2,FALSE)*AA385,0)*PFormulas!$B$8,ROUND(VLOOKUP(U385,PCharts!$K$3:$L$153,2,FALSE)*AA385,0)),0)</f>
        <v>53</v>
      </c>
      <c r="AL385" s="30">
        <f>ROUND(IF(C385&gt;7,ROUND(VLOOKUP(T385,PCharts!$M$3:$N$133,2,FALSE)*AA385,0)*PFormulas!$B$9,ROUND(VLOOKUP(T385,PCharts!$M$3:$N$133,2,FALSE)*AA385,0)),0)</f>
        <v>44</v>
      </c>
      <c r="AM385" s="30">
        <f>ROUND(IF(C385&gt;7,ROUND((PFormulas!$F$30*Z385)+(PFormulas!$F$31*AB385)+(PFormulas!$F$32*AI385),0)*PFormulas!$B$13,ROUND((PFormulas!$F$30*Z385)+(PFormulas!$F$31*AB385)+(PFormulas!$F$32*AI385),0)+PFormulas!$B$14),0)</f>
        <v>49</v>
      </c>
      <c r="AN385" s="30">
        <f>ROUND((PFormulas!$F$46*AL385),0)</f>
        <v>46</v>
      </c>
      <c r="AO385" s="30">
        <f>VLOOKUP(2016-L385,PCharts!$O$3:$P$32,2,FALSE)</f>
        <v>50</v>
      </c>
      <c r="AP385" s="30">
        <f t="shared" si="42"/>
        <v>50</v>
      </c>
      <c r="AQ385" s="30">
        <f t="shared" si="43"/>
        <v>53</v>
      </c>
    </row>
    <row r="386" spans="1:43" x14ac:dyDescent="0.25">
      <c r="A386" s="48" t="s">
        <v>139</v>
      </c>
      <c r="B386" s="13" t="s">
        <v>909</v>
      </c>
      <c r="C386" s="13">
        <v>5</v>
      </c>
      <c r="D386" s="13">
        <v>40</v>
      </c>
      <c r="E386" s="48">
        <f>ROUND(G386*0.33,0)</f>
        <v>11</v>
      </c>
      <c r="F386" s="48">
        <f>G386-E386</f>
        <v>23</v>
      </c>
      <c r="G386" s="13">
        <v>34</v>
      </c>
      <c r="H386" s="48">
        <v>20</v>
      </c>
      <c r="I386" s="13"/>
      <c r="J386" s="13"/>
      <c r="K386" s="13"/>
      <c r="L386" s="13">
        <v>1996</v>
      </c>
      <c r="M386" s="13">
        <v>8</v>
      </c>
      <c r="N386" s="13">
        <v>76</v>
      </c>
      <c r="O386" s="13">
        <v>220</v>
      </c>
      <c r="P386" s="13" t="s">
        <v>910</v>
      </c>
      <c r="Q386" s="13" t="s">
        <v>911</v>
      </c>
      <c r="R386" s="13">
        <v>0</v>
      </c>
      <c r="S386" s="13">
        <v>0</v>
      </c>
      <c r="T386" s="30">
        <f t="shared" ref="T386:T449" si="44">ROUND(E386/D386,2)</f>
        <v>0.28000000000000003</v>
      </c>
      <c r="U386" s="30">
        <f t="shared" ref="U386:U449" si="45">ROUND(F386/D386,2)</f>
        <v>0.57999999999999996</v>
      </c>
      <c r="V386" s="30">
        <f t="shared" ref="V386:V449" si="46">ROUND(H386/D386,2)</f>
        <v>0.5</v>
      </c>
      <c r="W386" s="30">
        <f t="shared" ref="W386:W449" si="47">ROUND(E386/D386,2)</f>
        <v>0.28000000000000003</v>
      </c>
      <c r="X386" s="30">
        <f>VLOOKUP(N386,[1]PlayerC!$A$3:$B$30,2,FALSE)</f>
        <v>81</v>
      </c>
      <c r="Y386" s="30">
        <f>VLOOKUP(O386,[1]PlayerC!$C$3:$D$133,2,FALSE)</f>
        <v>82</v>
      </c>
      <c r="Z386" s="30">
        <f>VLOOKUP(R386,[2]PCharts!$R$3:$S$2003,2,FALSE)</f>
        <v>0</v>
      </c>
      <c r="AA386" s="30">
        <f>VLOOKUP(A386,PCharts!$T$3:$U$25,2,FALSE)</f>
        <v>0.87</v>
      </c>
      <c r="AB386" s="30">
        <f>ROUND((PFormulas!$F$2*AF386)+(PFormulas!$F$3*(120-AD386)),0)</f>
        <v>60</v>
      </c>
      <c r="AC386" s="30">
        <f>ROUND((PFormulas!$F$7*AF386)+(PFormulas!$F$9*AB386)+(PFormulas!$F$8*AD386),0)</f>
        <v>58</v>
      </c>
      <c r="AD386" s="30">
        <f>VLOOKUP(V386,PCharts!$I$3:$J$651,2,FALSE)</f>
        <v>85</v>
      </c>
      <c r="AE386" s="30">
        <f>ROUND((PFormulas!$B$29*AK386)+(PFormulas!$B$30*AI386)+(PFormulas!$B$31*AL386)+(PFormulas!$B$32*AF386)+PFormulas!$B$33,0)</f>
        <v>72</v>
      </c>
      <c r="AF386" s="30">
        <f t="shared" ref="AF386:AF449" si="48">ROUND((X386+Y386)/2,0)</f>
        <v>82</v>
      </c>
      <c r="AG386" s="30">
        <f>ROUND((AK386*PFormulas!$F$40)+(AL386*PFormulas!$F$41)+(AH386*PFormulas!$F$42),0)</f>
        <v>65</v>
      </c>
      <c r="AH386" s="30">
        <f>VLOOKUP(D386,PCharts!$G$3:$H$83,2,FALSE)</f>
        <v>80</v>
      </c>
      <c r="AI386" s="30">
        <f>ROUND((AK386*PFormulas!$F$18)+(AL386*PFormulas!$F$17),0)</f>
        <v>54</v>
      </c>
      <c r="AJ386" s="30">
        <f>IF(C386&gt;7,25,IF(C386=1,IF(ROUND((PFormulas!$F$35*AK386)+(PFormulas!$F$36*AF386),0)&lt;50,50,ROUND((PFormulas!$F$35*AK386)+(PFormulas!$F$36*AF386),0)),ROUND((PFormulas!$F$35*AK386)+(PFormulas!$F$36*AF386),0)))</f>
        <v>61</v>
      </c>
      <c r="AK386" s="30">
        <f>ROUND(IF(C386&gt;7,ROUND(VLOOKUP(U386,PCharts!$K$3:$L$153,2,FALSE)*AA386,0)*PFormulas!$B$8,ROUND(VLOOKUP(U386,PCharts!$K$3:$L$153,2,FALSE)*AA386,0)),0)</f>
        <v>54</v>
      </c>
      <c r="AL386" s="30">
        <f>ROUND(IF(C386&gt;7,ROUND(VLOOKUP(T386,PCharts!$M$3:$N$133,2,FALSE)*AA386,0)*PFormulas!$B$9,ROUND(VLOOKUP(T386,PCharts!$M$3:$N$133,2,FALSE)*AA386,0)),0)</f>
        <v>45</v>
      </c>
      <c r="AM386" s="30">
        <f>ROUND(IF(C386&gt;7,ROUND((PFormulas!$F$30*Z386)+(PFormulas!$F$31*AB386)+(PFormulas!$F$32*AI386),0)*PFormulas!$B$13,ROUND((PFormulas!$F$30*Z386)+(PFormulas!$F$31*AB386)+(PFormulas!$F$32*AI386),0)+PFormulas!$B$14),0)</f>
        <v>53</v>
      </c>
      <c r="AN386" s="30">
        <f>ROUND((PFormulas!$F$46*AL386),0)</f>
        <v>47</v>
      </c>
      <c r="AO386" s="30">
        <f>VLOOKUP(2016-L386,PCharts!$O$3:$P$32,2,FALSE)</f>
        <v>50</v>
      </c>
      <c r="AP386" s="30">
        <f t="shared" ref="AP386:AP449" si="49">IF(ROUND(AO386+(Z386/7),0)&gt;99,99,ROUND(AO386+(Z386/7),0))</f>
        <v>50</v>
      </c>
      <c r="AQ386" s="30">
        <f t="shared" ref="AQ386:AQ449" si="50">ROUND((((AB386+AE386+AF386)/3)*20%)+(((AI386+AK386+AL386+AM386)/4)*80%),0)</f>
        <v>55</v>
      </c>
    </row>
    <row r="387" spans="1:43" x14ac:dyDescent="0.25">
      <c r="A387" s="13" t="s">
        <v>55</v>
      </c>
      <c r="B387" s="13" t="s">
        <v>912</v>
      </c>
      <c r="C387" s="13">
        <v>8</v>
      </c>
      <c r="D387" s="13">
        <v>68</v>
      </c>
      <c r="E387" s="48">
        <f>ROUND(G387*0.33,0)</f>
        <v>17</v>
      </c>
      <c r="F387" s="48">
        <f>G387-E387</f>
        <v>35</v>
      </c>
      <c r="G387" s="13">
        <v>52</v>
      </c>
      <c r="H387" s="48">
        <v>20</v>
      </c>
      <c r="I387" s="13"/>
      <c r="J387" s="13"/>
      <c r="K387" s="13"/>
      <c r="L387" s="13">
        <v>1996</v>
      </c>
      <c r="M387" s="13">
        <v>8</v>
      </c>
      <c r="N387" s="13">
        <v>73</v>
      </c>
      <c r="O387" s="13">
        <v>185</v>
      </c>
      <c r="P387" s="13" t="s">
        <v>913</v>
      </c>
      <c r="Q387" s="13" t="s">
        <v>914</v>
      </c>
      <c r="R387" s="13">
        <v>0</v>
      </c>
      <c r="S387" s="13">
        <v>0</v>
      </c>
      <c r="T387" s="30">
        <f t="shared" si="44"/>
        <v>0.25</v>
      </c>
      <c r="U387" s="30">
        <f t="shared" si="45"/>
        <v>0.51</v>
      </c>
      <c r="V387" s="30">
        <f t="shared" si="46"/>
        <v>0.28999999999999998</v>
      </c>
      <c r="W387" s="30">
        <f t="shared" si="47"/>
        <v>0.25</v>
      </c>
      <c r="X387" s="30">
        <f>VLOOKUP(N387,[1]PlayerC!$A$3:$B$30,2,FALSE)</f>
        <v>75</v>
      </c>
      <c r="Y387" s="30">
        <f>VLOOKUP(O387,[1]PlayerC!$C$3:$D$133,2,FALSE)</f>
        <v>61</v>
      </c>
      <c r="Z387" s="30">
        <f>VLOOKUP(R387,[2]PCharts!$R$3:$S$2003,2,FALSE)</f>
        <v>0</v>
      </c>
      <c r="AA387" s="30">
        <f>VLOOKUP(A387,PCharts!$T$3:$U$25,2,FALSE)</f>
        <v>0.9</v>
      </c>
      <c r="AB387" s="30">
        <f>ROUND((PFormulas!$F$2*AF387)+(PFormulas!$F$3*(120-AD387)),0)</f>
        <v>50</v>
      </c>
      <c r="AC387" s="30">
        <f>ROUND((PFormulas!$F$7*AF387)+(PFormulas!$F$9*AB387)+(PFormulas!$F$8*AD387),0)</f>
        <v>45</v>
      </c>
      <c r="AD387" s="30">
        <f>VLOOKUP(V387,PCharts!$I$3:$J$651,2,FALSE)</f>
        <v>90</v>
      </c>
      <c r="AE387" s="30">
        <f>ROUND((PFormulas!$B$29*AK387)+(PFormulas!$B$30*AI387)+(PFormulas!$B$31*AL387)+(PFormulas!$B$32*AF387)+PFormulas!$B$33,0)</f>
        <v>75</v>
      </c>
      <c r="AF387" s="30">
        <f t="shared" si="48"/>
        <v>68</v>
      </c>
      <c r="AG387" s="30">
        <f>ROUND((AK387*PFormulas!$F$40)+(AL387*PFormulas!$F$41)+(AH387*PFormulas!$F$42),0)</f>
        <v>71</v>
      </c>
      <c r="AH387" s="30">
        <f>VLOOKUP(D387,PCharts!$G$3:$H$83,2,FALSE)</f>
        <v>95</v>
      </c>
      <c r="AI387" s="30">
        <f>ROUND((AK387*PFormulas!$F$18)+(AL387*PFormulas!$F$17),0)</f>
        <v>52</v>
      </c>
      <c r="AJ387" s="30">
        <f>IF(C387&gt;7,25,IF(C387=1,IF(ROUND((PFormulas!$F$35*AK387)+(PFormulas!$F$36*AF387),0)&lt;50,50,ROUND((PFormulas!$F$35*AK387)+(PFormulas!$F$36*AF387),0)),ROUND((PFormulas!$F$35*AK387)+(PFormulas!$F$36*AF387),0)))</f>
        <v>25</v>
      </c>
      <c r="AK387" s="30">
        <f>ROUND(IF(C387&gt;7,ROUND(VLOOKUP(U387,PCharts!$K$3:$L$153,2,FALSE)*AA387,0)*PFormulas!$B$8,ROUND(VLOOKUP(U387,PCharts!$K$3:$L$153,2,FALSE)*AA387,0)),0)</f>
        <v>52</v>
      </c>
      <c r="AL387" s="30">
        <f>ROUND(IF(C387&gt;7,ROUND(VLOOKUP(T387,PCharts!$M$3:$N$133,2,FALSE)*AA387,0)*PFormulas!$B$9,ROUND(VLOOKUP(T387,PCharts!$M$3:$N$133,2,FALSE)*AA387,0)),0)</f>
        <v>43</v>
      </c>
      <c r="AM387" s="30">
        <f>ROUND(IF(C387&gt;7,ROUND((PFormulas!$F$30*Z387)+(PFormulas!$F$31*AB387)+(PFormulas!$F$32*AI387),0)*PFormulas!$B$13,ROUND((PFormulas!$F$30*Z387)+(PFormulas!$F$31*AB387)+(PFormulas!$F$32*AI387),0)+PFormulas!$B$14),0)</f>
        <v>56</v>
      </c>
      <c r="AN387" s="30">
        <f>ROUND((PFormulas!$F$46*AL387),0)</f>
        <v>45</v>
      </c>
      <c r="AO387" s="30">
        <f>VLOOKUP(2016-L387,PCharts!$O$3:$P$32,2,FALSE)</f>
        <v>50</v>
      </c>
      <c r="AP387" s="30">
        <f t="shared" si="49"/>
        <v>50</v>
      </c>
      <c r="AQ387" s="30">
        <f t="shared" si="50"/>
        <v>53</v>
      </c>
    </row>
    <row r="388" spans="1:43" x14ac:dyDescent="0.25">
      <c r="A388" s="13" t="s">
        <v>55</v>
      </c>
      <c r="B388" s="13" t="s">
        <v>915</v>
      </c>
      <c r="C388" s="13">
        <v>8</v>
      </c>
      <c r="D388" s="13">
        <v>71</v>
      </c>
      <c r="E388" s="13">
        <v>18</v>
      </c>
      <c r="F388" s="13">
        <v>52</v>
      </c>
      <c r="G388" s="13">
        <f>E388+F388</f>
        <v>70</v>
      </c>
      <c r="H388" s="13">
        <v>122</v>
      </c>
      <c r="I388" s="13"/>
      <c r="J388" s="13"/>
      <c r="K388" s="13"/>
      <c r="L388" s="13">
        <v>1996</v>
      </c>
      <c r="M388" s="13">
        <v>8</v>
      </c>
      <c r="N388" s="13">
        <v>75</v>
      </c>
      <c r="O388" s="13">
        <v>207</v>
      </c>
      <c r="P388" s="13" t="s">
        <v>916</v>
      </c>
      <c r="Q388" s="13" t="s">
        <v>917</v>
      </c>
      <c r="R388" s="13">
        <v>0</v>
      </c>
      <c r="S388" s="13">
        <v>0</v>
      </c>
      <c r="T388" s="30">
        <f t="shared" si="44"/>
        <v>0.25</v>
      </c>
      <c r="U388" s="30">
        <f t="shared" si="45"/>
        <v>0.73</v>
      </c>
      <c r="V388" s="30">
        <f t="shared" si="46"/>
        <v>1.72</v>
      </c>
      <c r="W388" s="30">
        <f t="shared" si="47"/>
        <v>0.25</v>
      </c>
      <c r="X388" s="30">
        <f>VLOOKUP(N388,[1]PlayerC!$A$3:$B$30,2,FALSE)</f>
        <v>79</v>
      </c>
      <c r="Y388" s="30">
        <f>VLOOKUP(O388,[1]PlayerC!$C$3:$D$133,2,FALSE)</f>
        <v>73</v>
      </c>
      <c r="Z388" s="30">
        <f>VLOOKUP(R388,[2]PCharts!$R$3:$S$2003,2,FALSE)</f>
        <v>0</v>
      </c>
      <c r="AA388" s="30">
        <f>VLOOKUP(A388,PCharts!$T$3:$U$25,2,FALSE)</f>
        <v>0.9</v>
      </c>
      <c r="AB388" s="30">
        <f>ROUND((PFormulas!$F$2*AF388)+(PFormulas!$F$3*(120-AD388)),0)</f>
        <v>65</v>
      </c>
      <c r="AC388" s="30">
        <f>ROUND((PFormulas!$F$7*AF388)+(PFormulas!$F$9*AB388)+(PFormulas!$F$8*AD388),0)</f>
        <v>62</v>
      </c>
      <c r="AD388" s="30">
        <f>VLOOKUP(V388,PCharts!$I$3:$J$651,2,FALSE)</f>
        <v>54</v>
      </c>
      <c r="AE388" s="30">
        <f>ROUND((PFormulas!$B$29*AK388)+(PFormulas!$B$30*AI388)+(PFormulas!$B$31*AL388)+(PFormulas!$B$32*AF388)+PFormulas!$B$33,0)</f>
        <v>74</v>
      </c>
      <c r="AF388" s="30">
        <f t="shared" si="48"/>
        <v>76</v>
      </c>
      <c r="AG388" s="30">
        <f>ROUND((AK388*PFormulas!$F$40)+(AL388*PFormulas!$F$41)+(AH388*PFormulas!$F$42),0)</f>
        <v>73</v>
      </c>
      <c r="AH388" s="30">
        <f>VLOOKUP(D388,PCharts!$G$3:$H$83,2,FALSE)</f>
        <v>95</v>
      </c>
      <c r="AI388" s="30">
        <f>ROUND((AK388*PFormulas!$F$18)+(AL388*PFormulas!$F$17),0)</f>
        <v>57</v>
      </c>
      <c r="AJ388" s="30">
        <f>IF(C388&gt;7,25,IF(C388=1,IF(ROUND((PFormulas!$F$35*AK388)+(PFormulas!$F$36*AF388),0)&lt;50,50,ROUND((PFormulas!$F$35*AK388)+(PFormulas!$F$36*AF388),0)),ROUND((PFormulas!$F$35*AK388)+(PFormulas!$F$36*AF388),0)))</f>
        <v>25</v>
      </c>
      <c r="AK388" s="49">
        <f>ROUND(IF(C388&gt;7,ROUND(VLOOKUP(U388,PCharts!$K$3:$L$153,2,FALSE)*AA388,0)*PFormulas!$B$8,ROUND(VLOOKUP(U388,PCharts!$K$3:$L$153,2,FALSE)*AA388,0)),0)</f>
        <v>60</v>
      </c>
      <c r="AL388" s="30">
        <f>ROUND(IF(C388&gt;7,ROUND(VLOOKUP(T388,PCharts!$M$3:$N$133,2,FALSE)*AA388,0)*PFormulas!$B$9,ROUND(VLOOKUP(T388,PCharts!$M$3:$N$133,2,FALSE)*AA388,0)),0)</f>
        <v>43</v>
      </c>
      <c r="AM388" s="49">
        <f>ROUND(IF(C388&gt;7,ROUND((PFormulas!$F$30*Z388)+(PFormulas!$F$31*AB388)+(PFormulas!$F$32*AI388),0)*PFormulas!$B$13,ROUND((PFormulas!$F$30*Z388)+(PFormulas!$F$31*AB388)+(PFormulas!$F$32*AI388),0)+PFormulas!$B$14),0)</f>
        <v>68</v>
      </c>
      <c r="AN388" s="30">
        <f>ROUND((PFormulas!$F$46*AL388),0)</f>
        <v>45</v>
      </c>
      <c r="AO388" s="30">
        <f>VLOOKUP(2016-L388,PCharts!$O$3:$P$32,2,FALSE)</f>
        <v>50</v>
      </c>
      <c r="AP388" s="30">
        <f t="shared" si="49"/>
        <v>50</v>
      </c>
      <c r="AQ388" s="30">
        <f t="shared" si="50"/>
        <v>60</v>
      </c>
    </row>
    <row r="389" spans="1:43" x14ac:dyDescent="0.25">
      <c r="A389" s="48" t="s">
        <v>139</v>
      </c>
      <c r="B389" s="13" t="s">
        <v>918</v>
      </c>
      <c r="C389" s="13">
        <v>3</v>
      </c>
      <c r="D389" s="13">
        <v>35</v>
      </c>
      <c r="E389" s="48">
        <f>ROUND(G389*0.33,0)</f>
        <v>10</v>
      </c>
      <c r="F389" s="48">
        <f>G389-E389</f>
        <v>21</v>
      </c>
      <c r="G389" s="13">
        <v>31</v>
      </c>
      <c r="H389" s="48">
        <v>20</v>
      </c>
      <c r="I389" s="13"/>
      <c r="J389" s="13"/>
      <c r="K389" s="13"/>
      <c r="L389" s="13">
        <v>1994</v>
      </c>
      <c r="M389" s="13">
        <v>7.5</v>
      </c>
      <c r="N389" s="13">
        <v>75</v>
      </c>
      <c r="O389" s="13">
        <v>201</v>
      </c>
      <c r="P389" s="13" t="s">
        <v>919</v>
      </c>
      <c r="Q389" s="13" t="s">
        <v>920</v>
      </c>
      <c r="R389" s="13">
        <v>0</v>
      </c>
      <c r="S389" s="13">
        <v>0</v>
      </c>
      <c r="T389" s="30">
        <f t="shared" si="44"/>
        <v>0.28999999999999998</v>
      </c>
      <c r="U389" s="30">
        <f t="shared" si="45"/>
        <v>0.6</v>
      </c>
      <c r="V389" s="30">
        <f t="shared" si="46"/>
        <v>0.56999999999999995</v>
      </c>
      <c r="W389" s="30">
        <f t="shared" si="47"/>
        <v>0.28999999999999998</v>
      </c>
      <c r="X389" s="30">
        <f>VLOOKUP(N389,[1]PlayerC!$A$3:$B$30,2,FALSE)</f>
        <v>79</v>
      </c>
      <c r="Y389" s="30">
        <f>VLOOKUP(O389,[1]PlayerC!$C$3:$D$133,2,FALSE)</f>
        <v>70</v>
      </c>
      <c r="Z389" s="30">
        <f>VLOOKUP(R389,[2]PCharts!$R$3:$S$2003,2,FALSE)</f>
        <v>0</v>
      </c>
      <c r="AA389" s="30">
        <f>VLOOKUP(A389,PCharts!$T$3:$U$25,2,FALSE)</f>
        <v>0.87</v>
      </c>
      <c r="AB389" s="30">
        <f>ROUND((PFormulas!$F$2*AF389)+(PFormulas!$F$3*(120-AD389)),0)</f>
        <v>56</v>
      </c>
      <c r="AC389" s="30">
        <f>ROUND((PFormulas!$F$7*AF389)+(PFormulas!$F$9*AB389)+(PFormulas!$F$8*AD389),0)</f>
        <v>53</v>
      </c>
      <c r="AD389" s="30">
        <f>VLOOKUP(V389,PCharts!$I$3:$J$651,2,FALSE)</f>
        <v>83</v>
      </c>
      <c r="AE389" s="30">
        <f>ROUND((PFormulas!$B$29*AK389)+(PFormulas!$B$30*AI389)+(PFormulas!$B$31*AL389)+(PFormulas!$B$32*AF389)+PFormulas!$B$33,0)</f>
        <v>74</v>
      </c>
      <c r="AF389" s="30">
        <f t="shared" si="48"/>
        <v>75</v>
      </c>
      <c r="AG389" s="30">
        <f>ROUND((AK389*PFormulas!$F$40)+(AL389*PFormulas!$F$41)+(AH389*PFormulas!$F$42),0)</f>
        <v>62</v>
      </c>
      <c r="AH389" s="30">
        <f>VLOOKUP(D389,PCharts!$G$3:$H$83,2,FALSE)</f>
        <v>75</v>
      </c>
      <c r="AI389" s="30">
        <f>ROUND((AK389*PFormulas!$F$18)+(AL389*PFormulas!$F$17),0)</f>
        <v>54</v>
      </c>
      <c r="AJ389" s="30">
        <f>IF(C389&gt;7,25,IF(C389=1,IF(ROUND((PFormulas!$F$35*AK389)+(PFormulas!$F$36*AF389),0)&lt;50,50,ROUND((PFormulas!$F$35*AK389)+(PFormulas!$F$36*AF389),0)),ROUND((PFormulas!$F$35*AK389)+(PFormulas!$F$36*AF389),0)))</f>
        <v>59</v>
      </c>
      <c r="AK389" s="30">
        <f>ROUND(IF(C389&gt;7,ROUND(VLOOKUP(U389,PCharts!$K$3:$L$153,2,FALSE)*AA389,0)*PFormulas!$B$8,ROUND(VLOOKUP(U389,PCharts!$K$3:$L$153,2,FALSE)*AA389,0)),0)</f>
        <v>54</v>
      </c>
      <c r="AL389" s="30">
        <f>ROUND(IF(C389&gt;7,ROUND(VLOOKUP(T389,PCharts!$M$3:$N$133,2,FALSE)*AA389,0)*PFormulas!$B$9,ROUND(VLOOKUP(T389,PCharts!$M$3:$N$133,2,FALSE)*AA389,0)),0)</f>
        <v>45</v>
      </c>
      <c r="AM389" s="30">
        <f>ROUND(IF(C389&gt;7,ROUND((PFormulas!$F$30*Z389)+(PFormulas!$F$31*AB389)+(PFormulas!$F$32*AI389),0)*PFormulas!$B$13,ROUND((PFormulas!$F$30*Z389)+(PFormulas!$F$31*AB389)+(PFormulas!$F$32*AI389),0)+PFormulas!$B$14),0)</f>
        <v>51</v>
      </c>
      <c r="AN389" s="30">
        <f>ROUND((PFormulas!$F$46*AL389),0)</f>
        <v>47</v>
      </c>
      <c r="AO389" s="30">
        <f>VLOOKUP(2016-L389,PCharts!$O$3:$P$32,2,FALSE)</f>
        <v>58</v>
      </c>
      <c r="AP389" s="30">
        <f t="shared" si="49"/>
        <v>58</v>
      </c>
      <c r="AQ389" s="30">
        <f t="shared" si="50"/>
        <v>54</v>
      </c>
    </row>
    <row r="390" spans="1:43" x14ac:dyDescent="0.25">
      <c r="A390" s="48" t="s">
        <v>139</v>
      </c>
      <c r="B390" s="13" t="s">
        <v>921</v>
      </c>
      <c r="C390" s="13">
        <v>2</v>
      </c>
      <c r="D390" s="13">
        <v>37</v>
      </c>
      <c r="E390" s="48">
        <f>ROUND(G390*0.33,0)</f>
        <v>10</v>
      </c>
      <c r="F390" s="48">
        <f>G390-E390</f>
        <v>20</v>
      </c>
      <c r="G390" s="13">
        <v>30</v>
      </c>
      <c r="H390" s="48">
        <v>20</v>
      </c>
      <c r="I390" s="13"/>
      <c r="J390" s="13"/>
      <c r="K390" s="13"/>
      <c r="L390" s="13">
        <v>1994</v>
      </c>
      <c r="M390" s="13">
        <v>7.5</v>
      </c>
      <c r="N390" s="13">
        <v>74</v>
      </c>
      <c r="O390" s="13">
        <v>190</v>
      </c>
      <c r="P390" s="13" t="s">
        <v>922</v>
      </c>
      <c r="Q390" s="13" t="s">
        <v>923</v>
      </c>
      <c r="R390" s="13">
        <v>0</v>
      </c>
      <c r="S390" s="13">
        <v>0</v>
      </c>
      <c r="T390" s="30">
        <f t="shared" si="44"/>
        <v>0.27</v>
      </c>
      <c r="U390" s="30">
        <f t="shared" si="45"/>
        <v>0.54</v>
      </c>
      <c r="V390" s="30">
        <f t="shared" si="46"/>
        <v>0.54</v>
      </c>
      <c r="W390" s="30">
        <f t="shared" si="47"/>
        <v>0.27</v>
      </c>
      <c r="X390" s="30">
        <f>VLOOKUP(N390,[1]PlayerC!$A$3:$B$30,2,FALSE)</f>
        <v>77</v>
      </c>
      <c r="Y390" s="30">
        <f>VLOOKUP(O390,[1]PlayerC!$C$3:$D$133,2,FALSE)</f>
        <v>64</v>
      </c>
      <c r="Z390" s="30">
        <f>VLOOKUP(R390,[2]PCharts!$R$3:$S$2003,2,FALSE)</f>
        <v>0</v>
      </c>
      <c r="AA390" s="30">
        <f>VLOOKUP(A390,PCharts!$T$3:$U$25,2,FALSE)</f>
        <v>0.87</v>
      </c>
      <c r="AB390" s="30">
        <f>ROUND((PFormulas!$F$2*AF390)+(PFormulas!$F$3*(120-AD390)),0)</f>
        <v>53</v>
      </c>
      <c r="AC390" s="30">
        <f>ROUND((PFormulas!$F$7*AF390)+(PFormulas!$F$9*AB390)+(PFormulas!$F$8*AD390),0)</f>
        <v>49</v>
      </c>
      <c r="AD390" s="30">
        <f>VLOOKUP(V390,PCharts!$I$3:$J$651,2,FALSE)</f>
        <v>84</v>
      </c>
      <c r="AE390" s="30">
        <f>ROUND((PFormulas!$B$29*AK390)+(PFormulas!$B$30*AI390)+(PFormulas!$B$31*AL390)+(PFormulas!$B$32*AF390)+PFormulas!$B$33,0)</f>
        <v>74</v>
      </c>
      <c r="AF390" s="30">
        <f t="shared" si="48"/>
        <v>71</v>
      </c>
      <c r="AG390" s="30">
        <f>ROUND((AK390*PFormulas!$F$40)+(AL390*PFormulas!$F$41)+(AH390*PFormulas!$F$42),0)</f>
        <v>63</v>
      </c>
      <c r="AH390" s="30">
        <f>VLOOKUP(D390,PCharts!$G$3:$H$83,2,FALSE)</f>
        <v>77</v>
      </c>
      <c r="AI390" s="30">
        <f>ROUND((AK390*PFormulas!$F$18)+(AL390*PFormulas!$F$17),0)</f>
        <v>53</v>
      </c>
      <c r="AJ390" s="30">
        <f>IF(C390&gt;7,25,IF(C390=1,IF(ROUND((PFormulas!$F$35*AK390)+(PFormulas!$F$36*AF390),0)&lt;50,50,ROUND((PFormulas!$F$35*AK390)+(PFormulas!$F$36*AF390),0)),ROUND((PFormulas!$F$35*AK390)+(PFormulas!$F$36*AF390),0)))</f>
        <v>58</v>
      </c>
      <c r="AK390" s="30">
        <f>ROUND(IF(C390&gt;7,ROUND(VLOOKUP(U390,PCharts!$K$3:$L$153,2,FALSE)*AA390,0)*PFormulas!$B$8,ROUND(VLOOKUP(U390,PCharts!$K$3:$L$153,2,FALSE)*AA390,0)),0)</f>
        <v>53</v>
      </c>
      <c r="AL390" s="30">
        <f>ROUND(IF(C390&gt;7,ROUND(VLOOKUP(T390,PCharts!$M$3:$N$133,2,FALSE)*AA390,0)*PFormulas!$B$9,ROUND(VLOOKUP(T390,PCharts!$M$3:$N$133,2,FALSE)*AA390,0)),0)</f>
        <v>44</v>
      </c>
      <c r="AM390" s="30">
        <f>ROUND(IF(C390&gt;7,ROUND((PFormulas!$F$30*Z390)+(PFormulas!$F$31*AB390)+(PFormulas!$F$32*AI390),0)*PFormulas!$B$13,ROUND((PFormulas!$F$30*Z390)+(PFormulas!$F$31*AB390)+(PFormulas!$F$32*AI390),0)+PFormulas!$B$14),0)</f>
        <v>49</v>
      </c>
      <c r="AN390" s="30">
        <f>ROUND((PFormulas!$F$46*AL390),0)</f>
        <v>46</v>
      </c>
      <c r="AO390" s="30">
        <f>VLOOKUP(2016-L390,PCharts!$O$3:$P$32,2,FALSE)</f>
        <v>58</v>
      </c>
      <c r="AP390" s="30">
        <f t="shared" si="49"/>
        <v>58</v>
      </c>
      <c r="AQ390" s="30">
        <f t="shared" si="50"/>
        <v>53</v>
      </c>
    </row>
    <row r="391" spans="1:43" x14ac:dyDescent="0.25">
      <c r="A391" s="13" t="s">
        <v>51</v>
      </c>
      <c r="B391" s="13" t="s">
        <v>924</v>
      </c>
      <c r="C391" s="13">
        <v>8</v>
      </c>
      <c r="D391" s="13">
        <v>49</v>
      </c>
      <c r="E391" s="48">
        <f>ROUND(G391*0.33,0)</f>
        <v>13</v>
      </c>
      <c r="F391" s="48">
        <f>G391-E391</f>
        <v>27</v>
      </c>
      <c r="G391" s="13">
        <v>40</v>
      </c>
      <c r="H391" s="48">
        <v>20</v>
      </c>
      <c r="I391" s="13"/>
      <c r="J391" s="13"/>
      <c r="K391" s="13"/>
      <c r="L391" s="13">
        <v>1996</v>
      </c>
      <c r="M391" s="13">
        <v>7.5</v>
      </c>
      <c r="N391" s="13">
        <v>77</v>
      </c>
      <c r="O391" s="13">
        <v>209</v>
      </c>
      <c r="P391" s="13" t="s">
        <v>925</v>
      </c>
      <c r="Q391" s="13" t="s">
        <v>926</v>
      </c>
      <c r="R391" s="13">
        <v>0</v>
      </c>
      <c r="S391" s="13">
        <v>0</v>
      </c>
      <c r="T391" s="30">
        <f t="shared" si="44"/>
        <v>0.27</v>
      </c>
      <c r="U391" s="30">
        <f t="shared" si="45"/>
        <v>0.55000000000000004</v>
      </c>
      <c r="V391" s="30">
        <f t="shared" si="46"/>
        <v>0.41</v>
      </c>
      <c r="W391" s="30">
        <f t="shared" si="47"/>
        <v>0.27</v>
      </c>
      <c r="X391" s="30">
        <f>VLOOKUP(N391,[1]PlayerC!$A$3:$B$30,2,FALSE)</f>
        <v>83</v>
      </c>
      <c r="Y391" s="30">
        <f>VLOOKUP(O391,[1]PlayerC!$C$3:$D$133,2,FALSE)</f>
        <v>73</v>
      </c>
      <c r="Z391" s="30">
        <f>VLOOKUP(R391,[2]PCharts!$R$3:$S$2003,2,FALSE)</f>
        <v>0</v>
      </c>
      <c r="AA391" s="30">
        <f>VLOOKUP(A391,PCharts!$T$3:$U$25,2,FALSE)</f>
        <v>0.9</v>
      </c>
      <c r="AB391" s="30">
        <f>ROUND((PFormulas!$F$2*AF391)+(PFormulas!$F$3*(120-AD391)),0)</f>
        <v>57</v>
      </c>
      <c r="AC391" s="30">
        <f>ROUND((PFormulas!$F$7*AF391)+(PFormulas!$F$9*AB391)+(PFormulas!$F$8*AD391),0)</f>
        <v>54</v>
      </c>
      <c r="AD391" s="30">
        <f>VLOOKUP(V391,PCharts!$I$3:$J$651,2,FALSE)</f>
        <v>87</v>
      </c>
      <c r="AE391" s="30">
        <f>ROUND((PFormulas!$B$29*AK391)+(PFormulas!$B$30*AI391)+(PFormulas!$B$31*AL391)+(PFormulas!$B$32*AF391)+PFormulas!$B$33,0)</f>
        <v>72</v>
      </c>
      <c r="AF391" s="30">
        <f t="shared" si="48"/>
        <v>78</v>
      </c>
      <c r="AG391" s="30">
        <f>ROUND((AK391*PFormulas!$F$40)+(AL391*PFormulas!$F$41)+(AH391*PFormulas!$F$42),0)</f>
        <v>69</v>
      </c>
      <c r="AH391" s="30">
        <f>VLOOKUP(D391,PCharts!$G$3:$H$83,2,FALSE)</f>
        <v>89</v>
      </c>
      <c r="AI391" s="30">
        <f>ROUND((AK391*PFormulas!$F$18)+(AL391*PFormulas!$F$17),0)</f>
        <v>53</v>
      </c>
      <c r="AJ391" s="30">
        <f>IF(C391&gt;7,25,IF(C391=1,IF(ROUND((PFormulas!$F$35*AK391)+(PFormulas!$F$36*AF391),0)&lt;50,50,ROUND((PFormulas!$F$35*AK391)+(PFormulas!$F$36*AF391),0)),ROUND((PFormulas!$F$35*AK391)+(PFormulas!$F$36*AF391),0)))</f>
        <v>25</v>
      </c>
      <c r="AK391" s="30">
        <f>ROUND(IF(C391&gt;7,ROUND(VLOOKUP(U391,PCharts!$K$3:$L$153,2,FALSE)*AA391,0)*PFormulas!$B$8,ROUND(VLOOKUP(U391,PCharts!$K$3:$L$153,2,FALSE)*AA391,0)),0)</f>
        <v>52</v>
      </c>
      <c r="AL391" s="30">
        <f>ROUND(IF(C391&gt;7,ROUND(VLOOKUP(T391,PCharts!$M$3:$N$133,2,FALSE)*AA391,0)*PFormulas!$B$9,ROUND(VLOOKUP(T391,PCharts!$M$3:$N$133,2,FALSE)*AA391,0)),0)</f>
        <v>44</v>
      </c>
      <c r="AM391" s="49">
        <f>ROUND(IF(C391&gt;7,ROUND((PFormulas!$F$30*Z391)+(PFormulas!$F$31*AB391)+(PFormulas!$F$32*AI391),0)*PFormulas!$B$13,ROUND((PFormulas!$F$30*Z391)+(PFormulas!$F$31*AB391)+(PFormulas!$F$32*AI391),0)+PFormulas!$B$14),0)</f>
        <v>61</v>
      </c>
      <c r="AN391" s="30">
        <f>ROUND((PFormulas!$F$46*AL391),0)</f>
        <v>46</v>
      </c>
      <c r="AO391" s="30">
        <f>VLOOKUP(2016-L391,PCharts!$O$3:$P$32,2,FALSE)</f>
        <v>50</v>
      </c>
      <c r="AP391" s="30">
        <f t="shared" si="49"/>
        <v>50</v>
      </c>
      <c r="AQ391" s="30">
        <f t="shared" si="50"/>
        <v>56</v>
      </c>
    </row>
    <row r="392" spans="1:43" x14ac:dyDescent="0.25">
      <c r="A392" s="13" t="s">
        <v>55</v>
      </c>
      <c r="B392" s="13" t="s">
        <v>927</v>
      </c>
      <c r="C392" s="13">
        <v>8</v>
      </c>
      <c r="D392" s="13">
        <v>56</v>
      </c>
      <c r="E392" s="48">
        <f>ROUND(G392*0.33,0)</f>
        <v>14</v>
      </c>
      <c r="F392" s="48">
        <f>G392-E392</f>
        <v>27</v>
      </c>
      <c r="G392" s="13">
        <v>41</v>
      </c>
      <c r="H392" s="48">
        <v>20</v>
      </c>
      <c r="I392" s="13"/>
      <c r="J392" s="13"/>
      <c r="K392" s="13"/>
      <c r="L392" s="13">
        <v>1996</v>
      </c>
      <c r="M392" s="13">
        <v>7.5</v>
      </c>
      <c r="N392" s="13">
        <v>75</v>
      </c>
      <c r="O392" s="13">
        <v>207</v>
      </c>
      <c r="P392" s="13" t="s">
        <v>928</v>
      </c>
      <c r="Q392" s="13" t="s">
        <v>929</v>
      </c>
      <c r="R392" s="13">
        <v>0</v>
      </c>
      <c r="S392" s="13">
        <v>0</v>
      </c>
      <c r="T392" s="30">
        <f t="shared" si="44"/>
        <v>0.25</v>
      </c>
      <c r="U392" s="30">
        <f t="shared" si="45"/>
        <v>0.48</v>
      </c>
      <c r="V392" s="30">
        <f t="shared" si="46"/>
        <v>0.36</v>
      </c>
      <c r="W392" s="30">
        <f t="shared" si="47"/>
        <v>0.25</v>
      </c>
      <c r="X392" s="30">
        <f>VLOOKUP(N392,[1]PlayerC!$A$3:$B$30,2,FALSE)</f>
        <v>79</v>
      </c>
      <c r="Y392" s="30">
        <f>VLOOKUP(O392,[1]PlayerC!$C$3:$D$133,2,FALSE)</f>
        <v>73</v>
      </c>
      <c r="Z392" s="30">
        <f>VLOOKUP(R392,[2]PCharts!$R$3:$S$2003,2,FALSE)</f>
        <v>0</v>
      </c>
      <c r="AA392" s="30">
        <f>VLOOKUP(A392,PCharts!$T$3:$U$25,2,FALSE)</f>
        <v>0.9</v>
      </c>
      <c r="AB392" s="30">
        <f>ROUND((PFormulas!$F$2*AF392)+(PFormulas!$F$3*(120-AD392)),0)</f>
        <v>55</v>
      </c>
      <c r="AC392" s="30">
        <f>ROUND((PFormulas!$F$7*AF392)+(PFormulas!$F$9*AB392)+(PFormulas!$F$8*AD392),0)</f>
        <v>52</v>
      </c>
      <c r="AD392" s="30">
        <f>VLOOKUP(V392,PCharts!$I$3:$J$651,2,FALSE)</f>
        <v>88</v>
      </c>
      <c r="AE392" s="30">
        <f>ROUND((PFormulas!$B$29*AK392)+(PFormulas!$B$30*AI392)+(PFormulas!$B$31*AL392)+(PFormulas!$B$32*AF392)+PFormulas!$B$33,0)</f>
        <v>73</v>
      </c>
      <c r="AF392" s="30">
        <f t="shared" si="48"/>
        <v>76</v>
      </c>
      <c r="AG392" s="30">
        <f>ROUND((AK392*PFormulas!$F$40)+(AL392*PFormulas!$F$41)+(AH392*PFormulas!$F$42),0)</f>
        <v>71</v>
      </c>
      <c r="AH392" s="30">
        <f>VLOOKUP(D392,PCharts!$G$3:$H$83,2,FALSE)</f>
        <v>95</v>
      </c>
      <c r="AI392" s="30">
        <f>ROUND((AK392*PFormulas!$F$18)+(AL392*PFormulas!$F$17),0)</f>
        <v>52</v>
      </c>
      <c r="AJ392" s="30">
        <f>IF(C392&gt;7,25,IF(C392=1,IF(ROUND((PFormulas!$F$35*AK392)+(PFormulas!$F$36*AF392),0)&lt;50,50,ROUND((PFormulas!$F$35*AK392)+(PFormulas!$F$36*AF392),0)),ROUND((PFormulas!$F$35*AK392)+(PFormulas!$F$36*AF392),0)))</f>
        <v>25</v>
      </c>
      <c r="AK392" s="30">
        <f>ROUND(IF(C392&gt;7,ROUND(VLOOKUP(U392,PCharts!$K$3:$L$153,2,FALSE)*AA392,0)*PFormulas!$B$8,ROUND(VLOOKUP(U392,PCharts!$K$3:$L$153,2,FALSE)*AA392,0)),0)</f>
        <v>51</v>
      </c>
      <c r="AL392" s="30">
        <f>ROUND(IF(C392&gt;7,ROUND(VLOOKUP(T392,PCharts!$M$3:$N$133,2,FALSE)*AA392,0)*PFormulas!$B$9,ROUND(VLOOKUP(T392,PCharts!$M$3:$N$133,2,FALSE)*AA392,0)),0)</f>
        <v>43</v>
      </c>
      <c r="AM392" s="30">
        <f>ROUND(IF(C392&gt;7,ROUND((PFormulas!$F$30*Z392)+(PFormulas!$F$31*AB392)+(PFormulas!$F$32*AI392),0)*PFormulas!$B$13,ROUND((PFormulas!$F$30*Z392)+(PFormulas!$F$31*AB392)+(PFormulas!$F$32*AI392),0)+PFormulas!$B$14),0)</f>
        <v>60</v>
      </c>
      <c r="AN392" s="30">
        <f>ROUND((PFormulas!$F$46*AL392),0)</f>
        <v>45</v>
      </c>
      <c r="AO392" s="30">
        <f>VLOOKUP(2016-L392,PCharts!$O$3:$P$32,2,FALSE)</f>
        <v>50</v>
      </c>
      <c r="AP392" s="30">
        <f t="shared" si="49"/>
        <v>50</v>
      </c>
      <c r="AQ392" s="30">
        <f t="shared" si="50"/>
        <v>55</v>
      </c>
    </row>
    <row r="393" spans="1:43" x14ac:dyDescent="0.25">
      <c r="A393" s="13" t="s">
        <v>51</v>
      </c>
      <c r="B393" s="13" t="s">
        <v>930</v>
      </c>
      <c r="C393" s="13">
        <v>8</v>
      </c>
      <c r="D393" s="13">
        <v>59</v>
      </c>
      <c r="E393" s="48">
        <f>ROUND(G393*0.33,0)</f>
        <v>14</v>
      </c>
      <c r="F393" s="48">
        <f>G393-E393</f>
        <v>28</v>
      </c>
      <c r="G393" s="13">
        <v>42</v>
      </c>
      <c r="H393" s="48">
        <v>20</v>
      </c>
      <c r="I393" s="13"/>
      <c r="J393" s="13"/>
      <c r="K393" s="13"/>
      <c r="L393" s="13">
        <v>1996</v>
      </c>
      <c r="M393" s="13">
        <v>7.5</v>
      </c>
      <c r="N393" s="13">
        <v>73</v>
      </c>
      <c r="O393" s="13">
        <v>194</v>
      </c>
      <c r="P393" s="13" t="s">
        <v>931</v>
      </c>
      <c r="Q393" s="13" t="s">
        <v>932</v>
      </c>
      <c r="R393" s="13">
        <v>0</v>
      </c>
      <c r="S393" s="13">
        <v>0</v>
      </c>
      <c r="T393" s="30">
        <f t="shared" si="44"/>
        <v>0.24</v>
      </c>
      <c r="U393" s="30">
        <f t="shared" si="45"/>
        <v>0.47</v>
      </c>
      <c r="V393" s="30">
        <f t="shared" si="46"/>
        <v>0.34</v>
      </c>
      <c r="W393" s="30">
        <f t="shared" si="47"/>
        <v>0.24</v>
      </c>
      <c r="X393" s="30">
        <f>VLOOKUP(N393,[1]PlayerC!$A$3:$B$30,2,FALSE)</f>
        <v>75</v>
      </c>
      <c r="Y393" s="30">
        <f>VLOOKUP(O393,[1]PlayerC!$C$3:$D$133,2,FALSE)</f>
        <v>64</v>
      </c>
      <c r="Z393" s="30">
        <f>VLOOKUP(R393,[2]PCharts!$R$3:$S$2003,2,FALSE)</f>
        <v>0</v>
      </c>
      <c r="AA393" s="30">
        <f>VLOOKUP(A393,PCharts!$T$3:$U$25,2,FALSE)</f>
        <v>0.9</v>
      </c>
      <c r="AB393" s="30">
        <f>ROUND((PFormulas!$F$2*AF393)+(PFormulas!$F$3*(120-AD393)),0)</f>
        <v>51</v>
      </c>
      <c r="AC393" s="30">
        <f>ROUND((PFormulas!$F$7*AF393)+(PFormulas!$F$9*AB393)+(PFormulas!$F$8*AD393),0)</f>
        <v>47</v>
      </c>
      <c r="AD393" s="30">
        <f>VLOOKUP(V393,PCharts!$I$3:$J$651,2,FALSE)</f>
        <v>89</v>
      </c>
      <c r="AE393" s="30">
        <f>ROUND((PFormulas!$B$29*AK393)+(PFormulas!$B$30*AI393)+(PFormulas!$B$31*AL393)+(PFormulas!$B$32*AF393)+PFormulas!$B$33,0)</f>
        <v>74</v>
      </c>
      <c r="AF393" s="30">
        <f t="shared" si="48"/>
        <v>70</v>
      </c>
      <c r="AG393" s="30">
        <f>ROUND((AK393*PFormulas!$F$40)+(AL393*PFormulas!$F$41)+(AH393*PFormulas!$F$42),0)</f>
        <v>71</v>
      </c>
      <c r="AH393" s="30">
        <f>VLOOKUP(D393,PCharts!$G$3:$H$83,2,FALSE)</f>
        <v>95</v>
      </c>
      <c r="AI393" s="30">
        <f>ROUND((AK393*PFormulas!$F$18)+(AL393*PFormulas!$F$17),0)</f>
        <v>52</v>
      </c>
      <c r="AJ393" s="30">
        <f>IF(C393&gt;7,25,IF(C393=1,IF(ROUND((PFormulas!$F$35*AK393)+(PFormulas!$F$36*AF393),0)&lt;50,50,ROUND((PFormulas!$F$35*AK393)+(PFormulas!$F$36*AF393),0)),ROUND((PFormulas!$F$35*AK393)+(PFormulas!$F$36*AF393),0)))</f>
        <v>25</v>
      </c>
      <c r="AK393" s="30">
        <f>ROUND(IF(C393&gt;7,ROUND(VLOOKUP(U393,PCharts!$K$3:$L$153,2,FALSE)*AA393,0)*PFormulas!$B$8,ROUND(VLOOKUP(U393,PCharts!$K$3:$L$153,2,FALSE)*AA393,0)),0)</f>
        <v>51</v>
      </c>
      <c r="AL393" s="30">
        <f>ROUND(IF(C393&gt;7,ROUND(VLOOKUP(T393,PCharts!$M$3:$N$133,2,FALSE)*AA393,0)*PFormulas!$B$9,ROUND(VLOOKUP(T393,PCharts!$M$3:$N$133,2,FALSE)*AA393,0)),0)</f>
        <v>43</v>
      </c>
      <c r="AM393" s="30">
        <f>ROUND(IF(C393&gt;7,ROUND((PFormulas!$F$30*Z393)+(PFormulas!$F$31*AB393)+(PFormulas!$F$32*AI393),0)*PFormulas!$B$13,ROUND((PFormulas!$F$30*Z393)+(PFormulas!$F$31*AB393)+(PFormulas!$F$32*AI393),0)+PFormulas!$B$14),0)</f>
        <v>56</v>
      </c>
      <c r="AN393" s="30">
        <f>ROUND((PFormulas!$F$46*AL393),0)</f>
        <v>45</v>
      </c>
      <c r="AO393" s="30">
        <f>VLOOKUP(2016-L393,PCharts!$O$3:$P$32,2,FALSE)</f>
        <v>50</v>
      </c>
      <c r="AP393" s="30">
        <f t="shared" si="49"/>
        <v>50</v>
      </c>
      <c r="AQ393" s="30">
        <f t="shared" si="50"/>
        <v>53</v>
      </c>
    </row>
    <row r="394" spans="1:43" x14ac:dyDescent="0.25">
      <c r="A394" s="48" t="s">
        <v>139</v>
      </c>
      <c r="B394" s="13" t="s">
        <v>933</v>
      </c>
      <c r="C394" s="13">
        <v>1</v>
      </c>
      <c r="D394" s="13">
        <v>41</v>
      </c>
      <c r="E394" s="13">
        <v>12</v>
      </c>
      <c r="F394" s="13">
        <v>18</v>
      </c>
      <c r="G394" s="13">
        <f>E394+F394</f>
        <v>30</v>
      </c>
      <c r="H394" s="13">
        <v>20</v>
      </c>
      <c r="I394" s="13"/>
      <c r="J394" s="13"/>
      <c r="K394" s="13"/>
      <c r="L394" s="13">
        <v>1996</v>
      </c>
      <c r="M394" s="13">
        <v>6</v>
      </c>
      <c r="N394" s="13">
        <v>73</v>
      </c>
      <c r="O394" s="13">
        <v>185</v>
      </c>
      <c r="P394" s="13" t="s">
        <v>934</v>
      </c>
      <c r="Q394" s="13" t="s">
        <v>935</v>
      </c>
      <c r="R394" s="13">
        <v>0</v>
      </c>
      <c r="S394" s="13">
        <v>0</v>
      </c>
      <c r="T394" s="30">
        <f t="shared" si="44"/>
        <v>0.28999999999999998</v>
      </c>
      <c r="U394" s="30">
        <f t="shared" si="45"/>
        <v>0.44</v>
      </c>
      <c r="V394" s="30">
        <f t="shared" si="46"/>
        <v>0.49</v>
      </c>
      <c r="W394" s="30">
        <f t="shared" si="47"/>
        <v>0.28999999999999998</v>
      </c>
      <c r="X394" s="30">
        <f>VLOOKUP(N394,[1]PlayerC!$A$3:$B$30,2,FALSE)</f>
        <v>75</v>
      </c>
      <c r="Y394" s="30">
        <f>VLOOKUP(O394,[1]PlayerC!$C$3:$D$133,2,FALSE)</f>
        <v>61</v>
      </c>
      <c r="Z394" s="30">
        <f>VLOOKUP(R394,[2]PCharts!$R$3:$S$2003,2,FALSE)</f>
        <v>0</v>
      </c>
      <c r="AA394" s="30">
        <f>VLOOKUP(A394,PCharts!$T$3:$U$25,2,FALSE)</f>
        <v>0.87</v>
      </c>
      <c r="AB394" s="30">
        <f>ROUND((PFormulas!$F$2*AF394)+(PFormulas!$F$3*(120-AD394)),0)</f>
        <v>51</v>
      </c>
      <c r="AC394" s="30">
        <f>ROUND((PFormulas!$F$7*AF394)+(PFormulas!$F$9*AB394)+(PFormulas!$F$8*AD394),0)</f>
        <v>46</v>
      </c>
      <c r="AD394" s="30">
        <f>VLOOKUP(V394,PCharts!$I$3:$J$651,2,FALSE)</f>
        <v>85</v>
      </c>
      <c r="AE394" s="30">
        <f>ROUND((PFormulas!$B$29*AK394)+(PFormulas!$B$30*AI394)+(PFormulas!$B$31*AL394)+(PFormulas!$B$32*AF394)+PFormulas!$B$33,0)</f>
        <v>74</v>
      </c>
      <c r="AF394" s="30">
        <f t="shared" si="48"/>
        <v>68</v>
      </c>
      <c r="AG394" s="30">
        <f>ROUND((AK394*PFormulas!$F$40)+(AL394*PFormulas!$F$41)+(AH394*PFormulas!$F$42),0)</f>
        <v>64</v>
      </c>
      <c r="AH394" s="30">
        <f>VLOOKUP(D394,PCharts!$G$3:$H$83,2,FALSE)</f>
        <v>81</v>
      </c>
      <c r="AI394" s="30">
        <f>ROUND((AK394*PFormulas!$F$18)+(AL394*PFormulas!$F$17),0)</f>
        <v>51</v>
      </c>
      <c r="AJ394" s="30">
        <f>IF(C394&gt;7,25,IF(C394=1,IF(ROUND((PFormulas!$F$35*AK394)+(PFormulas!$F$36*AF394),0)&lt;50,50,ROUND((PFormulas!$F$35*AK394)+(PFormulas!$F$36*AF394),0)),ROUND((PFormulas!$F$35*AK394)+(PFormulas!$F$36*AF394),0)))</f>
        <v>53</v>
      </c>
      <c r="AK394" s="30">
        <f>ROUND(IF(C394&gt;7,ROUND(VLOOKUP(U394,PCharts!$K$3:$L$153,2,FALSE)*AA394,0)*PFormulas!$B$8,ROUND(VLOOKUP(U394,PCharts!$K$3:$L$153,2,FALSE)*AA394,0)),0)</f>
        <v>48</v>
      </c>
      <c r="AL394" s="30">
        <f>ROUND(IF(C394&gt;7,ROUND(VLOOKUP(T394,PCharts!$M$3:$N$133,2,FALSE)*AA394,0)*PFormulas!$B$9,ROUND(VLOOKUP(T394,PCharts!$M$3:$N$133,2,FALSE)*AA394,0)),0)</f>
        <v>45</v>
      </c>
      <c r="AM394" s="30">
        <f>ROUND(IF(C394&gt;7,ROUND((PFormulas!$F$30*Z394)+(PFormulas!$F$31*AB394)+(PFormulas!$F$32*AI394),0)*PFormulas!$B$13,ROUND((PFormulas!$F$30*Z394)+(PFormulas!$F$31*AB394)+(PFormulas!$F$32*AI394),0)+PFormulas!$B$14),0)</f>
        <v>47</v>
      </c>
      <c r="AN394" s="30">
        <f>ROUND((PFormulas!$F$46*AL394),0)</f>
        <v>47</v>
      </c>
      <c r="AO394" s="30">
        <f>VLOOKUP(2016-L394,PCharts!$O$3:$P$32,2,FALSE)</f>
        <v>50</v>
      </c>
      <c r="AP394" s="30">
        <f t="shared" si="49"/>
        <v>50</v>
      </c>
      <c r="AQ394" s="30">
        <f t="shared" si="50"/>
        <v>51</v>
      </c>
    </row>
    <row r="395" spans="1:43" x14ac:dyDescent="0.25">
      <c r="A395" s="48" t="s">
        <v>139</v>
      </c>
      <c r="B395" s="13" t="s">
        <v>936</v>
      </c>
      <c r="C395" s="13">
        <v>3</v>
      </c>
      <c r="D395" s="13">
        <v>41</v>
      </c>
      <c r="E395" s="48">
        <f>ROUND(G395*0.33,0)</f>
        <v>12</v>
      </c>
      <c r="F395" s="48">
        <f>G395-E395</f>
        <v>23</v>
      </c>
      <c r="G395" s="13">
        <v>35</v>
      </c>
      <c r="H395" s="48">
        <v>20</v>
      </c>
      <c r="I395" s="13"/>
      <c r="J395" s="13"/>
      <c r="K395" s="13"/>
      <c r="L395" s="13">
        <v>1994</v>
      </c>
      <c r="M395" s="13">
        <v>6</v>
      </c>
      <c r="N395" s="13">
        <v>72</v>
      </c>
      <c r="O395" s="13">
        <v>185</v>
      </c>
      <c r="P395" s="13" t="s">
        <v>937</v>
      </c>
      <c r="Q395" s="13" t="s">
        <v>938</v>
      </c>
      <c r="R395" s="13">
        <v>0</v>
      </c>
      <c r="S395" s="13">
        <v>0</v>
      </c>
      <c r="T395" s="30">
        <f t="shared" si="44"/>
        <v>0.28999999999999998</v>
      </c>
      <c r="U395" s="30">
        <f t="shared" si="45"/>
        <v>0.56000000000000005</v>
      </c>
      <c r="V395" s="30">
        <f t="shared" si="46"/>
        <v>0.49</v>
      </c>
      <c r="W395" s="30">
        <f t="shared" si="47"/>
        <v>0.28999999999999998</v>
      </c>
      <c r="X395" s="30">
        <f>VLOOKUP(N395,[1]PlayerC!$A$3:$B$30,2,FALSE)</f>
        <v>73</v>
      </c>
      <c r="Y395" s="30">
        <f>VLOOKUP(O395,[1]PlayerC!$C$3:$D$133,2,FALSE)</f>
        <v>61</v>
      </c>
      <c r="Z395" s="30">
        <f>VLOOKUP(R395,[2]PCharts!$R$3:$S$2003,2,FALSE)</f>
        <v>0</v>
      </c>
      <c r="AA395" s="30">
        <f>VLOOKUP(A395,PCharts!$T$3:$U$25,2,FALSE)</f>
        <v>0.87</v>
      </c>
      <c r="AB395" s="30">
        <f>ROUND((PFormulas!$F$2*AF395)+(PFormulas!$F$3*(120-AD395)),0)</f>
        <v>51</v>
      </c>
      <c r="AC395" s="30">
        <f>ROUND((PFormulas!$F$7*AF395)+(PFormulas!$F$9*AB395)+(PFormulas!$F$8*AD395),0)</f>
        <v>45</v>
      </c>
      <c r="AD395" s="30">
        <f>VLOOKUP(V395,PCharts!$I$3:$J$651,2,FALSE)</f>
        <v>85</v>
      </c>
      <c r="AE395" s="30">
        <f>ROUND((PFormulas!$B$29*AK395)+(PFormulas!$B$30*AI395)+(PFormulas!$B$31*AL395)+(PFormulas!$B$32*AF395)+PFormulas!$B$33,0)</f>
        <v>76</v>
      </c>
      <c r="AF395" s="30">
        <f t="shared" si="48"/>
        <v>67</v>
      </c>
      <c r="AG395" s="30">
        <f>ROUND((AK395*PFormulas!$F$40)+(AL395*PFormulas!$F$41)+(AH395*PFormulas!$F$42),0)</f>
        <v>65</v>
      </c>
      <c r="AH395" s="30">
        <f>VLOOKUP(D395,PCharts!$G$3:$H$83,2,FALSE)</f>
        <v>81</v>
      </c>
      <c r="AI395" s="30">
        <f>ROUND((AK395*PFormulas!$F$18)+(AL395*PFormulas!$F$17),0)</f>
        <v>54</v>
      </c>
      <c r="AJ395" s="30">
        <f>IF(C395&gt;7,25,IF(C395=1,IF(ROUND((PFormulas!$F$35*AK395)+(PFormulas!$F$36*AF395),0)&lt;50,50,ROUND((PFormulas!$F$35*AK395)+(PFormulas!$F$36*AF395),0)),ROUND((PFormulas!$F$35*AK395)+(PFormulas!$F$36*AF395),0)))</f>
        <v>57</v>
      </c>
      <c r="AK395" s="30">
        <f>ROUND(IF(C395&gt;7,ROUND(VLOOKUP(U395,PCharts!$K$3:$L$153,2,FALSE)*AA395,0)*PFormulas!$B$8,ROUND(VLOOKUP(U395,PCharts!$K$3:$L$153,2,FALSE)*AA395,0)),0)</f>
        <v>54</v>
      </c>
      <c r="AL395" s="30">
        <f>ROUND(IF(C395&gt;7,ROUND(VLOOKUP(T395,PCharts!$M$3:$N$133,2,FALSE)*AA395,0)*PFormulas!$B$9,ROUND(VLOOKUP(T395,PCharts!$M$3:$N$133,2,FALSE)*AA395,0)),0)</f>
        <v>45</v>
      </c>
      <c r="AM395" s="30">
        <f>ROUND(IF(C395&gt;7,ROUND((PFormulas!$F$30*Z395)+(PFormulas!$F$31*AB395)+(PFormulas!$F$32*AI395),0)*PFormulas!$B$13,ROUND((PFormulas!$F$30*Z395)+(PFormulas!$F$31*AB395)+(PFormulas!$F$32*AI395),0)+PFormulas!$B$14),0)</f>
        <v>48</v>
      </c>
      <c r="AN395" s="30">
        <f>ROUND((PFormulas!$F$46*AL395),0)</f>
        <v>47</v>
      </c>
      <c r="AO395" s="30">
        <f>VLOOKUP(2016-L395,PCharts!$O$3:$P$32,2,FALSE)</f>
        <v>58</v>
      </c>
      <c r="AP395" s="30">
        <f t="shared" si="49"/>
        <v>58</v>
      </c>
      <c r="AQ395" s="30">
        <f t="shared" si="50"/>
        <v>53</v>
      </c>
    </row>
    <row r="396" spans="1:43" x14ac:dyDescent="0.25">
      <c r="A396" s="13" t="s">
        <v>130</v>
      </c>
      <c r="B396" s="13" t="s">
        <v>939</v>
      </c>
      <c r="C396" s="13">
        <v>3</v>
      </c>
      <c r="D396" s="13">
        <v>52</v>
      </c>
      <c r="E396" s="48">
        <f>ROUND(G396*0.33,0)</f>
        <v>15</v>
      </c>
      <c r="F396" s="48">
        <f>G396-E396</f>
        <v>31</v>
      </c>
      <c r="G396" s="13">
        <v>46</v>
      </c>
      <c r="H396" s="48">
        <v>20</v>
      </c>
      <c r="I396" s="13"/>
      <c r="J396" s="13"/>
      <c r="K396" s="13"/>
      <c r="L396" s="13">
        <v>1996</v>
      </c>
      <c r="M396" s="13">
        <v>6</v>
      </c>
      <c r="N396" s="13">
        <v>72</v>
      </c>
      <c r="O396" s="13">
        <v>194</v>
      </c>
      <c r="P396" s="13" t="s">
        <v>940</v>
      </c>
      <c r="Q396" s="13" t="s">
        <v>941</v>
      </c>
      <c r="R396" s="13">
        <v>0</v>
      </c>
      <c r="S396" s="13">
        <v>0</v>
      </c>
      <c r="T396" s="30">
        <f t="shared" si="44"/>
        <v>0.28999999999999998</v>
      </c>
      <c r="U396" s="30">
        <f t="shared" si="45"/>
        <v>0.6</v>
      </c>
      <c r="V396" s="30">
        <f t="shared" si="46"/>
        <v>0.38</v>
      </c>
      <c r="W396" s="30">
        <f t="shared" si="47"/>
        <v>0.28999999999999998</v>
      </c>
      <c r="X396" s="30">
        <f>VLOOKUP(N396,[1]PlayerC!$A$3:$B$30,2,FALSE)</f>
        <v>73</v>
      </c>
      <c r="Y396" s="30">
        <f>VLOOKUP(O396,[1]PlayerC!$C$3:$D$133,2,FALSE)</f>
        <v>64</v>
      </c>
      <c r="Z396" s="30">
        <f>VLOOKUP(R396,[2]PCharts!$R$3:$S$2003,2,FALSE)</f>
        <v>0</v>
      </c>
      <c r="AA396" s="30">
        <f>VLOOKUP(A396,PCharts!$T$3:$U$25,2,FALSE)</f>
        <v>0.87</v>
      </c>
      <c r="AB396" s="30">
        <f>ROUND((PFormulas!$F$2*AF396)+(PFormulas!$F$3*(120-AD396)),0)</f>
        <v>51</v>
      </c>
      <c r="AC396" s="30">
        <f>ROUND((PFormulas!$F$7*AF396)+(PFormulas!$F$9*AB396)+(PFormulas!$F$8*AD396),0)</f>
        <v>46</v>
      </c>
      <c r="AD396" s="30">
        <f>VLOOKUP(V396,PCharts!$I$3:$J$651,2,FALSE)</f>
        <v>88</v>
      </c>
      <c r="AE396" s="30">
        <f>ROUND((PFormulas!$B$29*AK396)+(PFormulas!$B$30*AI396)+(PFormulas!$B$31*AL396)+(PFormulas!$B$32*AF396)+PFormulas!$B$33,0)</f>
        <v>75</v>
      </c>
      <c r="AF396" s="30">
        <f t="shared" si="48"/>
        <v>69</v>
      </c>
      <c r="AG396" s="30">
        <f>ROUND((AK396*PFormulas!$F$40)+(AL396*PFormulas!$F$41)+(AH396*PFormulas!$F$42),0)</f>
        <v>71</v>
      </c>
      <c r="AH396" s="30">
        <f>VLOOKUP(D396,PCharts!$G$3:$H$83,2,FALSE)</f>
        <v>92</v>
      </c>
      <c r="AI396" s="30">
        <f>ROUND((AK396*PFormulas!$F$18)+(AL396*PFormulas!$F$17),0)</f>
        <v>54</v>
      </c>
      <c r="AJ396" s="30">
        <f>IF(C396&gt;7,25,IF(C396=1,IF(ROUND((PFormulas!$F$35*AK396)+(PFormulas!$F$36*AF396),0)&lt;50,50,ROUND((PFormulas!$F$35*AK396)+(PFormulas!$F$36*AF396),0)),ROUND((PFormulas!$F$35*AK396)+(PFormulas!$F$36*AF396),0)))</f>
        <v>58</v>
      </c>
      <c r="AK396" s="30">
        <f>ROUND(IF(C396&gt;7,ROUND(VLOOKUP(U396,PCharts!$K$3:$L$153,2,FALSE)*AA396,0)*PFormulas!$B$8,ROUND(VLOOKUP(U396,PCharts!$K$3:$L$153,2,FALSE)*AA396,0)),0)</f>
        <v>54</v>
      </c>
      <c r="AL396" s="30">
        <f>ROUND(IF(C396&gt;7,ROUND(VLOOKUP(T396,PCharts!$M$3:$N$133,2,FALSE)*AA396,0)*PFormulas!$B$9,ROUND(VLOOKUP(T396,PCharts!$M$3:$N$133,2,FALSE)*AA396,0)),0)</f>
        <v>45</v>
      </c>
      <c r="AM396" s="30">
        <f>ROUND(IF(C396&gt;7,ROUND((PFormulas!$F$30*Z396)+(PFormulas!$F$31*AB396)+(PFormulas!$F$32*AI396),0)*PFormulas!$B$13,ROUND((PFormulas!$F$30*Z396)+(PFormulas!$F$31*AB396)+(PFormulas!$F$32*AI396),0)+PFormulas!$B$14),0)</f>
        <v>48</v>
      </c>
      <c r="AN396" s="30">
        <f>ROUND((PFormulas!$F$46*AL396),0)</f>
        <v>47</v>
      </c>
      <c r="AO396" s="30">
        <f>VLOOKUP(2016-L396,PCharts!$O$3:$P$32,2,FALSE)</f>
        <v>50</v>
      </c>
      <c r="AP396" s="30">
        <f t="shared" si="49"/>
        <v>50</v>
      </c>
      <c r="AQ396" s="30">
        <f t="shared" si="50"/>
        <v>53</v>
      </c>
    </row>
    <row r="397" spans="1:43" x14ac:dyDescent="0.25">
      <c r="A397" s="13" t="s">
        <v>55</v>
      </c>
      <c r="B397" s="13" t="s">
        <v>942</v>
      </c>
      <c r="C397" s="13">
        <v>8</v>
      </c>
      <c r="D397" s="13">
        <v>19</v>
      </c>
      <c r="E397" s="13">
        <v>5</v>
      </c>
      <c r="F397" s="13">
        <v>7</v>
      </c>
      <c r="G397" s="13">
        <f>E397+F397</f>
        <v>12</v>
      </c>
      <c r="H397" s="13">
        <v>20</v>
      </c>
      <c r="I397" s="13"/>
      <c r="J397" s="13"/>
      <c r="K397" s="13"/>
      <c r="L397" s="13">
        <v>1995</v>
      </c>
      <c r="M397" s="13">
        <v>5.5</v>
      </c>
      <c r="N397" s="13">
        <v>71</v>
      </c>
      <c r="O397" s="13">
        <v>180</v>
      </c>
      <c r="P397" s="13" t="s">
        <v>943</v>
      </c>
      <c r="Q397" s="13" t="s">
        <v>944</v>
      </c>
      <c r="R397" s="13">
        <v>0</v>
      </c>
      <c r="S397" s="13">
        <v>0</v>
      </c>
      <c r="T397" s="30">
        <f t="shared" si="44"/>
        <v>0.26</v>
      </c>
      <c r="U397" s="30">
        <f t="shared" si="45"/>
        <v>0.37</v>
      </c>
      <c r="V397" s="30">
        <f t="shared" si="46"/>
        <v>1.05</v>
      </c>
      <c r="W397" s="30">
        <f t="shared" si="47"/>
        <v>0.26</v>
      </c>
      <c r="X397" s="30">
        <f>VLOOKUP(N397,[1]PlayerC!$A$3:$B$30,2,FALSE)</f>
        <v>71</v>
      </c>
      <c r="Y397" s="30">
        <f>VLOOKUP(O397,[1]PlayerC!$C$3:$D$133,2,FALSE)</f>
        <v>58</v>
      </c>
      <c r="Z397" s="30">
        <f>VLOOKUP(R397,[2]PCharts!$R$3:$S$2003,2,FALSE)</f>
        <v>0</v>
      </c>
      <c r="AA397" s="30">
        <f>VLOOKUP(A397,PCharts!$T$3:$U$25,2,FALSE)</f>
        <v>0.9</v>
      </c>
      <c r="AB397" s="30">
        <f>ROUND((PFormulas!$F$2*AF397)+(PFormulas!$F$3*(120-AD397)),0)</f>
        <v>54</v>
      </c>
      <c r="AC397" s="30">
        <f>ROUND((PFormulas!$F$7*AF397)+(PFormulas!$F$9*AB397)+(PFormulas!$F$8*AD397),0)</f>
        <v>48</v>
      </c>
      <c r="AD397" s="30">
        <f>VLOOKUP(V397,PCharts!$I$3:$J$651,2,FALSE)</f>
        <v>71</v>
      </c>
      <c r="AE397" s="30">
        <f>ROUND((PFormulas!$B$29*AK397)+(PFormulas!$B$30*AI397)+(PFormulas!$B$31*AL397)+(PFormulas!$B$32*AF397)+PFormulas!$B$33,0)</f>
        <v>75</v>
      </c>
      <c r="AF397" s="30">
        <f t="shared" si="48"/>
        <v>65</v>
      </c>
      <c r="AG397" s="30">
        <f>ROUND((AK397*PFormulas!$F$40)+(AL397*PFormulas!$F$41)+(AH397*PFormulas!$F$42),0)</f>
        <v>52</v>
      </c>
      <c r="AH397" s="30">
        <f>VLOOKUP(D397,PCharts!$G$3:$H$83,2,FALSE)</f>
        <v>59</v>
      </c>
      <c r="AI397" s="30">
        <f>ROUND((AK397*PFormulas!$F$18)+(AL397*PFormulas!$F$17),0)</f>
        <v>50</v>
      </c>
      <c r="AJ397" s="30">
        <f>IF(C397&gt;7,25,IF(C397=1,IF(ROUND((PFormulas!$F$35*AK397)+(PFormulas!$F$36*AF397),0)&lt;50,50,ROUND((PFormulas!$F$35*AK397)+(PFormulas!$F$36*AF397),0)),ROUND((PFormulas!$F$35*AK397)+(PFormulas!$F$36*AF397),0)))</f>
        <v>25</v>
      </c>
      <c r="AK397" s="30">
        <f>ROUND(IF(C397&gt;7,ROUND(VLOOKUP(U397,PCharts!$K$3:$L$153,2,FALSE)*AA397,0)*PFormulas!$B$8,ROUND(VLOOKUP(U397,PCharts!$K$3:$L$153,2,FALSE)*AA397,0)),0)</f>
        <v>46</v>
      </c>
      <c r="AL397" s="30">
        <f>ROUND(IF(C397&gt;7,ROUND(VLOOKUP(T397,PCharts!$M$3:$N$133,2,FALSE)*AA397,0)*PFormulas!$B$9,ROUND(VLOOKUP(T397,PCharts!$M$3:$N$133,2,FALSE)*AA397,0)),0)</f>
        <v>44</v>
      </c>
      <c r="AM397" s="30">
        <f>ROUND(IF(C397&gt;7,ROUND((PFormulas!$F$30*Z397)+(PFormulas!$F$31*AB397)+(PFormulas!$F$32*AI397),0)*PFormulas!$B$13,ROUND((PFormulas!$F$30*Z397)+(PFormulas!$F$31*AB397)+(PFormulas!$F$32*AI397),0)+PFormulas!$B$14),0)</f>
        <v>57</v>
      </c>
      <c r="AN397" s="30">
        <f>ROUND((PFormulas!$F$46*AL397),0)</f>
        <v>46</v>
      </c>
      <c r="AO397" s="30">
        <f>VLOOKUP(2016-L397,PCharts!$O$3:$P$32,2,FALSE)</f>
        <v>54</v>
      </c>
      <c r="AP397" s="30">
        <f t="shared" si="49"/>
        <v>54</v>
      </c>
      <c r="AQ397" s="30">
        <f t="shared" si="50"/>
        <v>52</v>
      </c>
    </row>
    <row r="398" spans="1:43" x14ac:dyDescent="0.25">
      <c r="A398" s="48" t="s">
        <v>139</v>
      </c>
      <c r="B398" s="13" t="s">
        <v>945</v>
      </c>
      <c r="C398" s="13">
        <v>5</v>
      </c>
      <c r="D398" s="13">
        <v>39</v>
      </c>
      <c r="E398" s="13">
        <v>10</v>
      </c>
      <c r="F398" s="13">
        <v>18</v>
      </c>
      <c r="G398" s="13">
        <f>E398+F398</f>
        <v>28</v>
      </c>
      <c r="H398" s="13">
        <v>2</v>
      </c>
      <c r="I398" s="13"/>
      <c r="J398" s="13"/>
      <c r="K398" s="13"/>
      <c r="L398" s="13">
        <v>1995</v>
      </c>
      <c r="M398" s="13">
        <v>5.5</v>
      </c>
      <c r="N398" s="13">
        <v>71</v>
      </c>
      <c r="O398" s="13">
        <v>159</v>
      </c>
      <c r="P398" s="13" t="s">
        <v>946</v>
      </c>
      <c r="Q398" s="13" t="s">
        <v>947</v>
      </c>
      <c r="R398" s="13">
        <v>0</v>
      </c>
      <c r="S398" s="13">
        <v>0</v>
      </c>
      <c r="T398" s="30">
        <f t="shared" si="44"/>
        <v>0.26</v>
      </c>
      <c r="U398" s="30">
        <f t="shared" si="45"/>
        <v>0.46</v>
      </c>
      <c r="V398" s="30">
        <f t="shared" si="46"/>
        <v>0.05</v>
      </c>
      <c r="W398" s="30">
        <f t="shared" si="47"/>
        <v>0.26</v>
      </c>
      <c r="X398" s="30">
        <f>VLOOKUP(N398,[1]PlayerC!$A$3:$B$30,2,FALSE)</f>
        <v>71</v>
      </c>
      <c r="Y398" s="30">
        <f>VLOOKUP(O398,[1]PlayerC!$C$3:$D$133,2,FALSE)</f>
        <v>43</v>
      </c>
      <c r="Z398" s="30">
        <f>VLOOKUP(R398,[2]PCharts!$R$3:$S$2003,2,FALSE)</f>
        <v>0</v>
      </c>
      <c r="AA398" s="30">
        <f>VLOOKUP(A398,PCharts!$T$3:$U$25,2,FALSE)</f>
        <v>0.87</v>
      </c>
      <c r="AB398" s="30">
        <f>ROUND((PFormulas!$F$2*AF398)+(PFormulas!$F$3*(120-AD398)),0)</f>
        <v>41</v>
      </c>
      <c r="AC398" s="30">
        <f>ROUND((PFormulas!$F$7*AF398)+(PFormulas!$F$9*AB398)+(PFormulas!$F$8*AD398),0)</f>
        <v>33</v>
      </c>
      <c r="AD398" s="30">
        <f>VLOOKUP(V398,PCharts!$I$3:$J$651,2,FALSE)</f>
        <v>98</v>
      </c>
      <c r="AE398" s="30">
        <f>ROUND((PFormulas!$B$29*AK398)+(PFormulas!$B$30*AI398)+(PFormulas!$B$31*AL398)+(PFormulas!$B$32*AF398)+PFormulas!$B$33,0)</f>
        <v>78</v>
      </c>
      <c r="AF398" s="30">
        <f t="shared" si="48"/>
        <v>57</v>
      </c>
      <c r="AG398" s="30">
        <f>ROUND((AK398*PFormulas!$F$40)+(AL398*PFormulas!$F$41)+(AH398*PFormulas!$F$42),0)</f>
        <v>64</v>
      </c>
      <c r="AH398" s="30">
        <f>VLOOKUP(D398,PCharts!$G$3:$H$83,2,FALSE)</f>
        <v>79</v>
      </c>
      <c r="AI398" s="30">
        <f>ROUND((AK398*PFormulas!$F$18)+(AL398*PFormulas!$F$17),0)</f>
        <v>53</v>
      </c>
      <c r="AJ398" s="30">
        <f>IF(C398&gt;7,25,IF(C398=1,IF(ROUND((PFormulas!$F$35*AK398)+(PFormulas!$F$36*AF398),0)&lt;50,50,ROUND((PFormulas!$F$35*AK398)+(PFormulas!$F$36*AF398),0)),ROUND((PFormulas!$F$35*AK398)+(PFormulas!$F$36*AF398),0)))</f>
        <v>53</v>
      </c>
      <c r="AK398" s="30">
        <f>ROUND(IF(C398&gt;7,ROUND(VLOOKUP(U398,PCharts!$K$3:$L$153,2,FALSE)*AA398,0)*PFormulas!$B$8,ROUND(VLOOKUP(U398,PCharts!$K$3:$L$153,2,FALSE)*AA398,0)),0)</f>
        <v>52</v>
      </c>
      <c r="AL398" s="30">
        <f>ROUND(IF(C398&gt;7,ROUND(VLOOKUP(T398,PCharts!$M$3:$N$133,2,FALSE)*AA398,0)*PFormulas!$B$9,ROUND(VLOOKUP(T398,PCharts!$M$3:$N$133,2,FALSE)*AA398,0)),0)</f>
        <v>44</v>
      </c>
      <c r="AM398" s="30">
        <f>ROUND(IF(C398&gt;7,ROUND((PFormulas!$F$30*Z398)+(PFormulas!$F$31*AB398)+(PFormulas!$F$32*AI398),0)*PFormulas!$B$13,ROUND((PFormulas!$F$30*Z398)+(PFormulas!$F$31*AB398)+(PFormulas!$F$32*AI398),0)+PFormulas!$B$14),0)</f>
        <v>42</v>
      </c>
      <c r="AN398" s="30">
        <f>ROUND((PFormulas!$F$46*AL398),0)</f>
        <v>46</v>
      </c>
      <c r="AO398" s="30">
        <f>VLOOKUP(2016-L398,PCharts!$O$3:$P$32,2,FALSE)</f>
        <v>54</v>
      </c>
      <c r="AP398" s="30">
        <f t="shared" si="49"/>
        <v>54</v>
      </c>
      <c r="AQ398" s="30">
        <f t="shared" si="50"/>
        <v>50</v>
      </c>
    </row>
    <row r="399" spans="1:43" x14ac:dyDescent="0.25">
      <c r="A399" s="48" t="s">
        <v>139</v>
      </c>
      <c r="B399" s="13" t="s">
        <v>948</v>
      </c>
      <c r="C399" s="13">
        <v>1</v>
      </c>
      <c r="D399" s="13">
        <v>43</v>
      </c>
      <c r="E399" s="13">
        <v>11</v>
      </c>
      <c r="F399" s="13">
        <v>10</v>
      </c>
      <c r="G399" s="13">
        <f>E399+F399</f>
        <v>21</v>
      </c>
      <c r="H399" s="13">
        <v>45</v>
      </c>
      <c r="I399" s="13"/>
      <c r="J399" s="13"/>
      <c r="K399" s="13"/>
      <c r="L399" s="13">
        <v>1994</v>
      </c>
      <c r="M399" s="13">
        <v>5.5</v>
      </c>
      <c r="N399" s="13">
        <v>71</v>
      </c>
      <c r="O399" s="13">
        <v>194</v>
      </c>
      <c r="P399" s="13" t="s">
        <v>949</v>
      </c>
      <c r="Q399" s="13" t="s">
        <v>950</v>
      </c>
      <c r="R399" s="13">
        <v>0</v>
      </c>
      <c r="S399" s="13">
        <v>0</v>
      </c>
      <c r="T399" s="30">
        <f t="shared" si="44"/>
        <v>0.26</v>
      </c>
      <c r="U399" s="30">
        <f t="shared" si="45"/>
        <v>0.23</v>
      </c>
      <c r="V399" s="30">
        <f t="shared" si="46"/>
        <v>1.05</v>
      </c>
      <c r="W399" s="30">
        <f t="shared" si="47"/>
        <v>0.26</v>
      </c>
      <c r="X399" s="30">
        <f>VLOOKUP(N399,[1]PlayerC!$A$3:$B$30,2,FALSE)</f>
        <v>71</v>
      </c>
      <c r="Y399" s="30">
        <f>VLOOKUP(O399,[1]PlayerC!$C$3:$D$133,2,FALSE)</f>
        <v>64</v>
      </c>
      <c r="Z399" s="30">
        <f>VLOOKUP(R399,[2]PCharts!$R$3:$S$2003,2,FALSE)</f>
        <v>0</v>
      </c>
      <c r="AA399" s="30">
        <f>VLOOKUP(A399,PCharts!$T$3:$U$25,2,FALSE)</f>
        <v>0.87</v>
      </c>
      <c r="AB399" s="30">
        <f>ROUND((PFormulas!$F$2*AF399)+(PFormulas!$F$3*(120-AD399)),0)</f>
        <v>56</v>
      </c>
      <c r="AC399" s="30">
        <f>ROUND((PFormulas!$F$7*AF399)+(PFormulas!$F$9*AB399)+(PFormulas!$F$8*AD399),0)</f>
        <v>50</v>
      </c>
      <c r="AD399" s="30">
        <f>VLOOKUP(V399,PCharts!$I$3:$J$651,2,FALSE)</f>
        <v>71</v>
      </c>
      <c r="AE399" s="30">
        <f>ROUND((PFormulas!$B$29*AK399)+(PFormulas!$B$30*AI399)+(PFormulas!$B$31*AL399)+(PFormulas!$B$32*AF399)+PFormulas!$B$33,0)</f>
        <v>74</v>
      </c>
      <c r="AF399" s="30">
        <f t="shared" si="48"/>
        <v>68</v>
      </c>
      <c r="AG399" s="30">
        <f>ROUND((AK399*PFormulas!$F$40)+(AL399*PFormulas!$F$41)+(AH399*PFormulas!$F$42),0)</f>
        <v>65</v>
      </c>
      <c r="AH399" s="30">
        <f>VLOOKUP(D399,PCharts!$G$3:$H$83,2,FALSE)</f>
        <v>83</v>
      </c>
      <c r="AI399" s="30">
        <f>ROUND((AK399*PFormulas!$F$18)+(AL399*PFormulas!$F$17),0)</f>
        <v>51</v>
      </c>
      <c r="AJ399" s="30">
        <f>IF(C399&gt;7,25,IF(C399=1,IF(ROUND((PFormulas!$F$35*AK399)+(PFormulas!$F$36*AF399),0)&lt;50,50,ROUND((PFormulas!$F$35*AK399)+(PFormulas!$F$36*AF399),0)),ROUND((PFormulas!$F$35*AK399)+(PFormulas!$F$36*AF399),0)))</f>
        <v>53</v>
      </c>
      <c r="AK399" s="30">
        <f>ROUND(IF(C399&gt;7,ROUND(VLOOKUP(U399,PCharts!$K$3:$L$153,2,FALSE)*AA399,0)*PFormulas!$B$8,ROUND(VLOOKUP(U399,PCharts!$K$3:$L$153,2,FALSE)*AA399,0)),0)</f>
        <v>48</v>
      </c>
      <c r="AL399" s="30">
        <f>ROUND(IF(C399&gt;7,ROUND(VLOOKUP(T399,PCharts!$M$3:$N$133,2,FALSE)*AA399,0)*PFormulas!$B$9,ROUND(VLOOKUP(T399,PCharts!$M$3:$N$133,2,FALSE)*AA399,0)),0)</f>
        <v>44</v>
      </c>
      <c r="AM399" s="30">
        <f>ROUND(IF(C399&gt;7,ROUND((PFormulas!$F$30*Z399)+(PFormulas!$F$31*AB399)+(PFormulas!$F$32*AI399),0)*PFormulas!$B$13,ROUND((PFormulas!$F$30*Z399)+(PFormulas!$F$31*AB399)+(PFormulas!$F$32*AI399),0)+PFormulas!$B$14),0)</f>
        <v>50</v>
      </c>
      <c r="AN399" s="30">
        <f>ROUND((PFormulas!$F$46*AL399),0)</f>
        <v>46</v>
      </c>
      <c r="AO399" s="30">
        <f>VLOOKUP(2016-L399,PCharts!$O$3:$P$32,2,FALSE)</f>
        <v>58</v>
      </c>
      <c r="AP399" s="30">
        <f t="shared" si="49"/>
        <v>58</v>
      </c>
      <c r="AQ399" s="30">
        <f t="shared" si="50"/>
        <v>52</v>
      </c>
    </row>
    <row r="400" spans="1:43" x14ac:dyDescent="0.25">
      <c r="A400" s="13" t="s">
        <v>51</v>
      </c>
      <c r="B400" s="13" t="s">
        <v>951</v>
      </c>
      <c r="C400" s="13">
        <v>5</v>
      </c>
      <c r="D400" s="13">
        <v>49</v>
      </c>
      <c r="E400" s="48">
        <f>ROUND(G400*0.33,0)</f>
        <v>10</v>
      </c>
      <c r="F400" s="48">
        <f>G400-E400</f>
        <v>19</v>
      </c>
      <c r="G400" s="13">
        <v>29</v>
      </c>
      <c r="H400" s="48">
        <v>20</v>
      </c>
      <c r="I400" s="13"/>
      <c r="J400" s="13"/>
      <c r="K400" s="13"/>
      <c r="L400" s="13">
        <v>1996</v>
      </c>
      <c r="M400" s="13">
        <v>5.5</v>
      </c>
      <c r="N400" s="13">
        <v>74</v>
      </c>
      <c r="O400" s="13">
        <v>194</v>
      </c>
      <c r="P400" s="13" t="s">
        <v>952</v>
      </c>
      <c r="Q400" s="13" t="s">
        <v>953</v>
      </c>
      <c r="R400" s="13">
        <v>0</v>
      </c>
      <c r="S400" s="13">
        <v>0</v>
      </c>
      <c r="T400" s="30">
        <f t="shared" si="44"/>
        <v>0.2</v>
      </c>
      <c r="U400" s="30">
        <f t="shared" si="45"/>
        <v>0.39</v>
      </c>
      <c r="V400" s="30">
        <f t="shared" si="46"/>
        <v>0.41</v>
      </c>
      <c r="W400" s="30">
        <f t="shared" si="47"/>
        <v>0.2</v>
      </c>
      <c r="X400" s="30">
        <f>VLOOKUP(N400,[1]PlayerC!$A$3:$B$30,2,FALSE)</f>
        <v>77</v>
      </c>
      <c r="Y400" s="30">
        <f>VLOOKUP(O400,[1]PlayerC!$C$3:$D$133,2,FALSE)</f>
        <v>64</v>
      </c>
      <c r="Z400" s="30">
        <f>VLOOKUP(R400,[2]PCharts!$R$3:$S$2003,2,FALSE)</f>
        <v>0</v>
      </c>
      <c r="AA400" s="30">
        <f>VLOOKUP(A400,PCharts!$T$3:$U$25,2,FALSE)</f>
        <v>0.9</v>
      </c>
      <c r="AB400" s="30">
        <f>ROUND((PFormulas!$F$2*AF400)+(PFormulas!$F$3*(120-AD400)),0)</f>
        <v>53</v>
      </c>
      <c r="AC400" s="30">
        <f>ROUND((PFormulas!$F$7*AF400)+(PFormulas!$F$9*AB400)+(PFormulas!$F$8*AD400),0)</f>
        <v>48</v>
      </c>
      <c r="AD400" s="30">
        <f>VLOOKUP(V400,PCharts!$I$3:$J$651,2,FALSE)</f>
        <v>87</v>
      </c>
      <c r="AE400" s="30">
        <f>ROUND((PFormulas!$B$29*AK400)+(PFormulas!$B$30*AI400)+(PFormulas!$B$31*AL400)+(PFormulas!$B$32*AF400)+PFormulas!$B$33,0)</f>
        <v>73</v>
      </c>
      <c r="AF400" s="30">
        <f t="shared" si="48"/>
        <v>71</v>
      </c>
      <c r="AG400" s="30">
        <f>ROUND((AK400*PFormulas!$F$40)+(AL400*PFormulas!$F$41)+(AH400*PFormulas!$F$42),0)</f>
        <v>67</v>
      </c>
      <c r="AH400" s="30">
        <f>VLOOKUP(D400,PCharts!$G$3:$H$83,2,FALSE)</f>
        <v>89</v>
      </c>
      <c r="AI400" s="30">
        <f>ROUND((AK400*PFormulas!$F$18)+(AL400*PFormulas!$F$17),0)</f>
        <v>50</v>
      </c>
      <c r="AJ400" s="30">
        <f>IF(C400&gt;7,25,IF(C400=1,IF(ROUND((PFormulas!$F$35*AK400)+(PFormulas!$F$36*AF400),0)&lt;50,50,ROUND((PFormulas!$F$35*AK400)+(PFormulas!$F$36*AF400),0)),ROUND((PFormulas!$F$35*AK400)+(PFormulas!$F$36*AF400),0)))</f>
        <v>54</v>
      </c>
      <c r="AK400" s="30">
        <f>ROUND(IF(C400&gt;7,ROUND(VLOOKUP(U400,PCharts!$K$3:$L$153,2,FALSE)*AA400,0)*PFormulas!$B$8,ROUND(VLOOKUP(U400,PCharts!$K$3:$L$153,2,FALSE)*AA400,0)),0)</f>
        <v>48</v>
      </c>
      <c r="AL400" s="30">
        <f>ROUND(IF(C400&gt;7,ROUND(VLOOKUP(T400,PCharts!$M$3:$N$133,2,FALSE)*AA400,0)*PFormulas!$B$9,ROUND(VLOOKUP(T400,PCharts!$M$3:$N$133,2,FALSE)*AA400,0)),0)</f>
        <v>43</v>
      </c>
      <c r="AM400" s="30">
        <f>ROUND(IF(C400&gt;7,ROUND((PFormulas!$F$30*Z400)+(PFormulas!$F$31*AB400)+(PFormulas!$F$32*AI400),0)*PFormulas!$B$13,ROUND((PFormulas!$F$30*Z400)+(PFormulas!$F$31*AB400)+(PFormulas!$F$32*AI400),0)+PFormulas!$B$14),0)</f>
        <v>48</v>
      </c>
      <c r="AN400" s="30">
        <f>ROUND((PFormulas!$F$46*AL400),0)</f>
        <v>45</v>
      </c>
      <c r="AO400" s="30">
        <f>VLOOKUP(2016-L400,PCharts!$O$3:$P$32,2,FALSE)</f>
        <v>50</v>
      </c>
      <c r="AP400" s="30">
        <f t="shared" si="49"/>
        <v>50</v>
      </c>
      <c r="AQ400" s="30">
        <f t="shared" si="50"/>
        <v>51</v>
      </c>
    </row>
    <row r="401" spans="1:43" x14ac:dyDescent="0.25">
      <c r="A401" s="13" t="s">
        <v>130</v>
      </c>
      <c r="B401" s="13" t="s">
        <v>954</v>
      </c>
      <c r="C401" s="13">
        <v>1</v>
      </c>
      <c r="D401" s="13">
        <v>50</v>
      </c>
      <c r="E401" s="48">
        <f>ROUND(G401*0.33,0)</f>
        <v>13</v>
      </c>
      <c r="F401" s="48">
        <f>G401-E401</f>
        <v>26</v>
      </c>
      <c r="G401" s="13">
        <v>39</v>
      </c>
      <c r="H401" s="48">
        <v>20</v>
      </c>
      <c r="I401" s="13"/>
      <c r="J401" s="13"/>
      <c r="K401" s="13"/>
      <c r="L401" s="13">
        <v>1996</v>
      </c>
      <c r="M401" s="13">
        <v>5.5</v>
      </c>
      <c r="N401" s="13">
        <v>72</v>
      </c>
      <c r="O401" s="13">
        <v>194</v>
      </c>
      <c r="P401" s="13" t="s">
        <v>955</v>
      </c>
      <c r="Q401" s="13" t="s">
        <v>956</v>
      </c>
      <c r="R401" s="13">
        <v>0</v>
      </c>
      <c r="S401" s="13">
        <v>0</v>
      </c>
      <c r="T401" s="30">
        <f t="shared" si="44"/>
        <v>0.26</v>
      </c>
      <c r="U401" s="30">
        <f t="shared" si="45"/>
        <v>0.52</v>
      </c>
      <c r="V401" s="30">
        <f t="shared" si="46"/>
        <v>0.4</v>
      </c>
      <c r="W401" s="30">
        <f t="shared" si="47"/>
        <v>0.26</v>
      </c>
      <c r="X401" s="30">
        <f>VLOOKUP(N401,[1]PlayerC!$A$3:$B$30,2,FALSE)</f>
        <v>73</v>
      </c>
      <c r="Y401" s="30">
        <f>VLOOKUP(O401,[1]PlayerC!$C$3:$D$133,2,FALSE)</f>
        <v>64</v>
      </c>
      <c r="Z401" s="30">
        <f>VLOOKUP(R401,[2]PCharts!$R$3:$S$2003,2,FALSE)</f>
        <v>0</v>
      </c>
      <c r="AA401" s="30">
        <f>VLOOKUP(A401,PCharts!$T$3:$U$25,2,FALSE)</f>
        <v>0.87</v>
      </c>
      <c r="AB401" s="30">
        <f>ROUND((PFormulas!$F$2*AF401)+(PFormulas!$F$3*(120-AD401)),0)</f>
        <v>51</v>
      </c>
      <c r="AC401" s="30">
        <f>ROUND((PFormulas!$F$7*AF401)+(PFormulas!$F$9*AB401)+(PFormulas!$F$8*AD401),0)</f>
        <v>46</v>
      </c>
      <c r="AD401" s="30">
        <f>VLOOKUP(V401,PCharts!$I$3:$J$651,2,FALSE)</f>
        <v>87</v>
      </c>
      <c r="AE401" s="30">
        <f>ROUND((PFormulas!$B$29*AK401)+(PFormulas!$B$30*AI401)+(PFormulas!$B$31*AL401)+(PFormulas!$B$32*AF401)+PFormulas!$B$33,0)</f>
        <v>75</v>
      </c>
      <c r="AF401" s="30">
        <f t="shared" si="48"/>
        <v>69</v>
      </c>
      <c r="AG401" s="30">
        <f>ROUND((AK401*PFormulas!$F$40)+(AL401*PFormulas!$F$41)+(AH401*PFormulas!$F$42),0)</f>
        <v>69</v>
      </c>
      <c r="AH401" s="30">
        <f>VLOOKUP(D401,PCharts!$G$3:$H$83,2,FALSE)</f>
        <v>90</v>
      </c>
      <c r="AI401" s="30">
        <f>ROUND((AK401*PFormulas!$F$18)+(AL401*PFormulas!$F$17),0)</f>
        <v>53</v>
      </c>
      <c r="AJ401" s="30">
        <f>IF(C401&gt;7,25,IF(C401=1,IF(ROUND((PFormulas!$F$35*AK401)+(PFormulas!$F$36*AF401),0)&lt;50,50,ROUND((PFormulas!$F$35*AK401)+(PFormulas!$F$36*AF401),0)),ROUND((PFormulas!$F$35*AK401)+(PFormulas!$F$36*AF401),0)))</f>
        <v>57</v>
      </c>
      <c r="AK401" s="30">
        <f>ROUND(IF(C401&gt;7,ROUND(VLOOKUP(U401,PCharts!$K$3:$L$153,2,FALSE)*AA401,0)*PFormulas!$B$8,ROUND(VLOOKUP(U401,PCharts!$K$3:$L$153,2,FALSE)*AA401,0)),0)</f>
        <v>53</v>
      </c>
      <c r="AL401" s="30">
        <f>ROUND(IF(C401&gt;7,ROUND(VLOOKUP(T401,PCharts!$M$3:$N$133,2,FALSE)*AA401,0)*PFormulas!$B$9,ROUND(VLOOKUP(T401,PCharts!$M$3:$N$133,2,FALSE)*AA401,0)),0)</f>
        <v>44</v>
      </c>
      <c r="AM401" s="30">
        <f>ROUND(IF(C401&gt;7,ROUND((PFormulas!$F$30*Z401)+(PFormulas!$F$31*AB401)+(PFormulas!$F$32*AI401),0)*PFormulas!$B$13,ROUND((PFormulas!$F$30*Z401)+(PFormulas!$F$31*AB401)+(PFormulas!$F$32*AI401),0)+PFormulas!$B$14),0)</f>
        <v>48</v>
      </c>
      <c r="AN401" s="30">
        <f>ROUND((PFormulas!$F$46*AL401),0)</f>
        <v>46</v>
      </c>
      <c r="AO401" s="30">
        <f>VLOOKUP(2016-L401,PCharts!$O$3:$P$32,2,FALSE)</f>
        <v>50</v>
      </c>
      <c r="AP401" s="30">
        <f t="shared" si="49"/>
        <v>50</v>
      </c>
      <c r="AQ401" s="30">
        <f t="shared" si="50"/>
        <v>53</v>
      </c>
    </row>
    <row r="402" spans="1:43" x14ac:dyDescent="0.25">
      <c r="A402" s="13" t="s">
        <v>78</v>
      </c>
      <c r="B402" s="13" t="s">
        <v>744</v>
      </c>
      <c r="C402" s="13">
        <v>6</v>
      </c>
      <c r="D402" s="13">
        <v>34</v>
      </c>
      <c r="E402" s="48">
        <f>ROUND(G402*0.33,0)</f>
        <v>7</v>
      </c>
      <c r="F402" s="48">
        <f>G402-E402</f>
        <v>15</v>
      </c>
      <c r="G402" s="13">
        <v>22</v>
      </c>
      <c r="H402" s="48">
        <v>20</v>
      </c>
      <c r="I402" s="13"/>
      <c r="J402" s="13"/>
      <c r="K402" s="13"/>
      <c r="L402" s="13">
        <v>1994</v>
      </c>
      <c r="M402" s="13">
        <v>5</v>
      </c>
      <c r="N402" s="13">
        <v>74</v>
      </c>
      <c r="O402" s="13">
        <v>190</v>
      </c>
      <c r="P402" s="13" t="s">
        <v>957</v>
      </c>
      <c r="Q402" s="13" t="s">
        <v>958</v>
      </c>
      <c r="R402" s="13">
        <v>0</v>
      </c>
      <c r="S402" s="13">
        <v>0</v>
      </c>
      <c r="T402" s="30">
        <f t="shared" si="44"/>
        <v>0.21</v>
      </c>
      <c r="U402" s="30">
        <f t="shared" si="45"/>
        <v>0.44</v>
      </c>
      <c r="V402" s="30">
        <f t="shared" si="46"/>
        <v>0.59</v>
      </c>
      <c r="W402" s="30">
        <f t="shared" si="47"/>
        <v>0.21</v>
      </c>
      <c r="X402" s="30">
        <f>VLOOKUP(N402,[1]PlayerC!$A$3:$B$30,2,FALSE)</f>
        <v>77</v>
      </c>
      <c r="Y402" s="30">
        <f>VLOOKUP(O402,[1]PlayerC!$C$3:$D$133,2,FALSE)</f>
        <v>64</v>
      </c>
      <c r="Z402" s="30">
        <f>VLOOKUP(R402,[2]PCharts!$R$3:$S$2003,2,FALSE)</f>
        <v>0</v>
      </c>
      <c r="AA402" s="30">
        <f>VLOOKUP(A402,PCharts!$T$3:$U$25,2,FALSE)</f>
        <v>0.98</v>
      </c>
      <c r="AB402" s="30">
        <f>ROUND((PFormulas!$F$2*AF402)+(PFormulas!$F$3*(120-AD402)),0)</f>
        <v>54</v>
      </c>
      <c r="AC402" s="30">
        <f>ROUND((PFormulas!$F$7*AF402)+(PFormulas!$F$9*AB402)+(PFormulas!$F$8*AD402),0)</f>
        <v>49</v>
      </c>
      <c r="AD402" s="30">
        <f>VLOOKUP(V402,PCharts!$I$3:$J$651,2,FALSE)</f>
        <v>83</v>
      </c>
      <c r="AE402" s="30">
        <f>ROUND((PFormulas!$B$29*AK402)+(PFormulas!$B$30*AI402)+(PFormulas!$B$31*AL402)+(PFormulas!$B$32*AF402)+PFormulas!$B$33,0)</f>
        <v>75</v>
      </c>
      <c r="AF402" s="30">
        <f t="shared" si="48"/>
        <v>71</v>
      </c>
      <c r="AG402" s="30">
        <f>ROUND((AK402*PFormulas!$F$40)+(AL402*PFormulas!$F$41)+(AH402*PFormulas!$F$42),0)</f>
        <v>62</v>
      </c>
      <c r="AH402" s="30">
        <f>VLOOKUP(D402,PCharts!$G$3:$H$83,2,FALSE)</f>
        <v>74</v>
      </c>
      <c r="AI402" s="30">
        <f>ROUND((AK402*PFormulas!$F$18)+(AL402*PFormulas!$F$17),0)</f>
        <v>56</v>
      </c>
      <c r="AJ402" s="30">
        <f>IF(C402&gt;7,25,IF(C402=1,IF(ROUND((PFormulas!$F$35*AK402)+(PFormulas!$F$36*AF402),0)&lt;50,50,ROUND((PFormulas!$F$35*AK402)+(PFormulas!$F$36*AF402),0)),ROUND((PFormulas!$F$35*AK402)+(PFormulas!$F$36*AF402),0)))</f>
        <v>58</v>
      </c>
      <c r="AK402" s="30">
        <f>ROUND(IF(C402&gt;7,ROUND(VLOOKUP(U402,PCharts!$K$3:$L$153,2,FALSE)*AA402,0)*PFormulas!$B$8,ROUND(VLOOKUP(U402,PCharts!$K$3:$L$153,2,FALSE)*AA402,0)),0)</f>
        <v>54</v>
      </c>
      <c r="AL402" s="30">
        <f>ROUND(IF(C402&gt;7,ROUND(VLOOKUP(T402,PCharts!$M$3:$N$133,2,FALSE)*AA402,0)*PFormulas!$B$9,ROUND(VLOOKUP(T402,PCharts!$M$3:$N$133,2,FALSE)*AA402,0)),0)</f>
        <v>47</v>
      </c>
      <c r="AM402" s="30">
        <f>ROUND(IF(C402&gt;7,ROUND((PFormulas!$F$30*Z402)+(PFormulas!$F$31*AB402)+(PFormulas!$F$32*AI402),0)*PFormulas!$B$13,ROUND((PFormulas!$F$30*Z402)+(PFormulas!$F$31*AB402)+(PFormulas!$F$32*AI402),0)+PFormulas!$B$14),0)</f>
        <v>50</v>
      </c>
      <c r="AN402" s="30">
        <f>ROUND((PFormulas!$F$46*AL402),0)</f>
        <v>49</v>
      </c>
      <c r="AO402" s="30">
        <f>VLOOKUP(2016-L402,PCharts!$O$3:$P$32,2,FALSE)</f>
        <v>58</v>
      </c>
      <c r="AP402" s="30">
        <f t="shared" si="49"/>
        <v>58</v>
      </c>
      <c r="AQ402" s="30">
        <f t="shared" si="50"/>
        <v>55</v>
      </c>
    </row>
    <row r="403" spans="1:43" x14ac:dyDescent="0.25">
      <c r="A403" s="13" t="s">
        <v>51</v>
      </c>
      <c r="B403" s="13" t="s">
        <v>959</v>
      </c>
      <c r="C403" s="13">
        <v>4</v>
      </c>
      <c r="D403" s="13">
        <v>67</v>
      </c>
      <c r="E403" s="13">
        <v>14</v>
      </c>
      <c r="F403" s="13">
        <v>16</v>
      </c>
      <c r="G403" s="13">
        <f>E403+F403</f>
        <v>30</v>
      </c>
      <c r="H403" s="13">
        <v>33</v>
      </c>
      <c r="I403" s="13"/>
      <c r="J403" s="13"/>
      <c r="K403" s="13"/>
      <c r="L403" s="13">
        <v>1996</v>
      </c>
      <c r="M403" s="13">
        <v>5</v>
      </c>
      <c r="N403" s="13">
        <v>74</v>
      </c>
      <c r="O403" s="13">
        <v>212</v>
      </c>
      <c r="P403" s="13" t="s">
        <v>960</v>
      </c>
      <c r="Q403" s="13" t="s">
        <v>961</v>
      </c>
      <c r="R403" s="13">
        <v>0</v>
      </c>
      <c r="S403" s="13">
        <v>0</v>
      </c>
      <c r="T403" s="30">
        <f t="shared" si="44"/>
        <v>0.21</v>
      </c>
      <c r="U403" s="30">
        <f t="shared" si="45"/>
        <v>0.24</v>
      </c>
      <c r="V403" s="30">
        <f t="shared" si="46"/>
        <v>0.49</v>
      </c>
      <c r="W403" s="30">
        <f t="shared" si="47"/>
        <v>0.21</v>
      </c>
      <c r="X403" s="30">
        <f>VLOOKUP(N403,[1]PlayerC!$A$3:$B$30,2,FALSE)</f>
        <v>77</v>
      </c>
      <c r="Y403" s="30">
        <f>VLOOKUP(O403,[1]PlayerC!$C$3:$D$133,2,FALSE)</f>
        <v>76</v>
      </c>
      <c r="Z403" s="30">
        <f>VLOOKUP(R403,[2]PCharts!$R$3:$S$2003,2,FALSE)</f>
        <v>0</v>
      </c>
      <c r="AA403" s="30">
        <f>VLOOKUP(A403,PCharts!$T$3:$U$25,2,FALSE)</f>
        <v>0.9</v>
      </c>
      <c r="AB403" s="30">
        <f>ROUND((PFormulas!$F$2*AF403)+(PFormulas!$F$3*(120-AD403)),0)</f>
        <v>57</v>
      </c>
      <c r="AC403" s="30">
        <f>ROUND((PFormulas!$F$7*AF403)+(PFormulas!$F$9*AB403)+(PFormulas!$F$8*AD403),0)</f>
        <v>54</v>
      </c>
      <c r="AD403" s="30">
        <f>VLOOKUP(V403,PCharts!$I$3:$J$651,2,FALSE)</f>
        <v>85</v>
      </c>
      <c r="AE403" s="30">
        <f>ROUND((PFormulas!$B$29*AK403)+(PFormulas!$B$30*AI403)+(PFormulas!$B$31*AL403)+(PFormulas!$B$32*AF403)+PFormulas!$B$33,0)</f>
        <v>72</v>
      </c>
      <c r="AF403" s="30">
        <f t="shared" si="48"/>
        <v>77</v>
      </c>
      <c r="AG403" s="30">
        <f>ROUND((AK403*PFormulas!$F$40)+(AL403*PFormulas!$F$41)+(AH403*PFormulas!$F$42),0)</f>
        <v>71</v>
      </c>
      <c r="AH403" s="30">
        <f>VLOOKUP(D403,PCharts!$G$3:$H$83,2,FALSE)</f>
        <v>95</v>
      </c>
      <c r="AI403" s="30">
        <f>ROUND((AK403*PFormulas!$F$18)+(AL403*PFormulas!$F$17),0)</f>
        <v>51</v>
      </c>
      <c r="AJ403" s="30">
        <f>IF(C403&gt;7,25,IF(C403=1,IF(ROUND((PFormulas!$F$35*AK403)+(PFormulas!$F$36*AF403),0)&lt;50,50,ROUND((PFormulas!$F$35*AK403)+(PFormulas!$F$36*AF403),0)),ROUND((PFormulas!$F$35*AK403)+(PFormulas!$F$36*AF403),0)))</f>
        <v>57</v>
      </c>
      <c r="AK403" s="30">
        <f>ROUND(IF(C403&gt;7,ROUND(VLOOKUP(U403,PCharts!$K$3:$L$153,2,FALSE)*AA403,0)*PFormulas!$B$8,ROUND(VLOOKUP(U403,PCharts!$K$3:$L$153,2,FALSE)*AA403,0)),0)</f>
        <v>50</v>
      </c>
      <c r="AL403" s="30">
        <f>ROUND(IF(C403&gt;7,ROUND(VLOOKUP(T403,PCharts!$M$3:$N$133,2,FALSE)*AA403,0)*PFormulas!$B$9,ROUND(VLOOKUP(T403,PCharts!$M$3:$N$133,2,FALSE)*AA403,0)),0)</f>
        <v>43</v>
      </c>
      <c r="AM403" s="30">
        <f>ROUND(IF(C403&gt;7,ROUND((PFormulas!$F$30*Z403)+(PFormulas!$F$31*AB403)+(PFormulas!$F$32*AI403),0)*PFormulas!$B$13,ROUND((PFormulas!$F$30*Z403)+(PFormulas!$F$31*AB403)+(PFormulas!$F$32*AI403),0)+PFormulas!$B$14),0)</f>
        <v>51</v>
      </c>
      <c r="AN403" s="30">
        <f>ROUND((PFormulas!$F$46*AL403),0)</f>
        <v>45</v>
      </c>
      <c r="AO403" s="30">
        <f>VLOOKUP(2016-L403,PCharts!$O$3:$P$32,2,FALSE)</f>
        <v>50</v>
      </c>
      <c r="AP403" s="30">
        <f t="shared" si="49"/>
        <v>50</v>
      </c>
      <c r="AQ403" s="30">
        <f t="shared" si="50"/>
        <v>53</v>
      </c>
    </row>
    <row r="404" spans="1:43" x14ac:dyDescent="0.25">
      <c r="A404" s="13" t="s">
        <v>95</v>
      </c>
      <c r="B404" s="13" t="s">
        <v>962</v>
      </c>
      <c r="C404" s="13">
        <v>8</v>
      </c>
      <c r="D404" s="13">
        <v>19</v>
      </c>
      <c r="E404" s="13">
        <v>1</v>
      </c>
      <c r="F404" s="13">
        <v>4</v>
      </c>
      <c r="G404" s="13">
        <v>5</v>
      </c>
      <c r="H404" s="13">
        <v>4</v>
      </c>
      <c r="I404" s="13">
        <v>-7</v>
      </c>
      <c r="J404" s="13">
        <v>30</v>
      </c>
      <c r="K404" s="13">
        <v>4</v>
      </c>
      <c r="L404" s="13">
        <v>1999</v>
      </c>
      <c r="M404" s="13"/>
      <c r="N404" s="13">
        <v>72</v>
      </c>
      <c r="O404" s="13">
        <v>190</v>
      </c>
      <c r="P404" s="13" t="s">
        <v>97</v>
      </c>
      <c r="Q404" s="13" t="s">
        <v>963</v>
      </c>
      <c r="R404" s="13">
        <v>0</v>
      </c>
      <c r="S404" s="13">
        <v>0</v>
      </c>
      <c r="T404" s="30">
        <f t="shared" si="44"/>
        <v>0.05</v>
      </c>
      <c r="U404" s="30">
        <f t="shared" si="45"/>
        <v>0.21</v>
      </c>
      <c r="V404" s="30">
        <f t="shared" si="46"/>
        <v>0.21</v>
      </c>
      <c r="W404" s="30">
        <f t="shared" si="47"/>
        <v>0.05</v>
      </c>
      <c r="X404" s="30">
        <f>VLOOKUP(N404,[1]PlayerC!$A$3:$B$30,2,FALSE)</f>
        <v>73</v>
      </c>
      <c r="Y404" s="30">
        <f>VLOOKUP(O404,[1]PlayerC!$C$3:$D$133,2,FALSE)</f>
        <v>64</v>
      </c>
      <c r="Z404" s="30">
        <f>VLOOKUP(R404,[2]PCharts!$R$3:$S$2003,2,FALSE)</f>
        <v>0</v>
      </c>
      <c r="AA404" s="30">
        <f>VLOOKUP(A404,PCharts!$T$3:$U$25,2,FALSE)</f>
        <v>1.06</v>
      </c>
      <c r="AB404" s="30">
        <f>ROUND((PFormulas!$F$2*AF404)+(PFormulas!$F$3*(120-AD404)),0)</f>
        <v>50</v>
      </c>
      <c r="AC404" s="30">
        <f>ROUND((PFormulas!$F$7*AF404)+(PFormulas!$F$9*AB404)+(PFormulas!$F$8*AD404),0)</f>
        <v>45</v>
      </c>
      <c r="AD404" s="30">
        <f>VLOOKUP(V404,PCharts!$I$3:$J$651,2,FALSE)</f>
        <v>92</v>
      </c>
      <c r="AE404" s="30">
        <f>ROUND((PFormulas!$B$29*AK404)+(PFormulas!$B$30*AI404)+(PFormulas!$B$31*AL404)+(PFormulas!$B$32*AF404)+PFormulas!$B$33,0)</f>
        <v>75</v>
      </c>
      <c r="AF404" s="30">
        <f t="shared" si="48"/>
        <v>69</v>
      </c>
      <c r="AG404" s="30">
        <f>ROUND((AK404*PFormulas!$F$40)+(AL404*PFormulas!$F$41)+(AH404*PFormulas!$F$42),0)</f>
        <v>54</v>
      </c>
      <c r="AH404" s="30">
        <f>VLOOKUP(D404,PCharts!$G$3:$H$83,2,FALSE)</f>
        <v>59</v>
      </c>
      <c r="AI404" s="30">
        <f>ROUND((AK404*PFormulas!$F$18)+(AL404*PFormulas!$F$17),0)</f>
        <v>54</v>
      </c>
      <c r="AJ404" s="30">
        <f>IF(C404&gt;7,25,IF(C404=1,IF(ROUND((PFormulas!$F$35*AK404)+(PFormulas!$F$36*AF404),0)&lt;50,50,ROUND((PFormulas!$F$35*AK404)+(PFormulas!$F$36*AF404),0)),ROUND((PFormulas!$F$35*AK404)+(PFormulas!$F$36*AF404),0)))</f>
        <v>25</v>
      </c>
      <c r="AK404" s="30">
        <f>ROUND(IF(C404&gt;7,ROUND(VLOOKUP(U404,PCharts!$K$3:$L$153,2,FALSE)*AA404,0)*PFormulas!$B$8,ROUND(VLOOKUP(U404,PCharts!$K$3:$L$153,2,FALSE)*AA404,0)),0)</f>
        <v>55</v>
      </c>
      <c r="AL404" s="30">
        <f>ROUND(IF(C404&gt;7,ROUND(VLOOKUP(T404,PCharts!$M$3:$N$133,2,FALSE)*AA404,0)*PFormulas!$B$9,ROUND(VLOOKUP(T404,PCharts!$M$3:$N$133,2,FALSE)*AA404,0)),0)</f>
        <v>43</v>
      </c>
      <c r="AM404" s="30">
        <f>ROUND(IF(C404&gt;7,ROUND((PFormulas!$F$30*Z404)+(PFormulas!$F$31*AB404)+(PFormulas!$F$32*AI404),0)*PFormulas!$B$13,ROUND((PFormulas!$F$30*Z404)+(PFormulas!$F$31*AB404)+(PFormulas!$F$32*AI404),0)+PFormulas!$B$14),0)</f>
        <v>56</v>
      </c>
      <c r="AN404" s="30">
        <f>ROUND((PFormulas!$F$46*AL404),0)</f>
        <v>45</v>
      </c>
      <c r="AO404" s="30">
        <f>VLOOKUP(2016-L404,PCharts!$O$3:$P$32,2,FALSE)</f>
        <v>42</v>
      </c>
      <c r="AP404" s="30">
        <f t="shared" si="49"/>
        <v>42</v>
      </c>
      <c r="AQ404" s="30">
        <f t="shared" si="50"/>
        <v>55</v>
      </c>
    </row>
    <row r="405" spans="1:43" x14ac:dyDescent="0.25">
      <c r="A405" s="13" t="s">
        <v>43</v>
      </c>
      <c r="B405" s="13" t="s">
        <v>964</v>
      </c>
      <c r="C405" s="13">
        <v>2</v>
      </c>
      <c r="D405" s="13">
        <v>22</v>
      </c>
      <c r="E405" s="13">
        <v>1</v>
      </c>
      <c r="F405" s="13">
        <v>1</v>
      </c>
      <c r="G405" s="13">
        <v>2</v>
      </c>
      <c r="H405" s="13">
        <v>6</v>
      </c>
      <c r="I405" s="13">
        <v>-6</v>
      </c>
      <c r="J405" s="13">
        <v>27</v>
      </c>
      <c r="K405" s="13">
        <v>2</v>
      </c>
      <c r="L405" s="13">
        <v>1996</v>
      </c>
      <c r="M405" s="13"/>
      <c r="N405" s="13">
        <v>73</v>
      </c>
      <c r="O405" s="13">
        <v>203</v>
      </c>
      <c r="P405" s="13" t="s">
        <v>45</v>
      </c>
      <c r="Q405" s="13" t="s">
        <v>965</v>
      </c>
      <c r="R405" s="13">
        <v>0</v>
      </c>
      <c r="S405" s="13">
        <v>0</v>
      </c>
      <c r="T405" s="30">
        <f t="shared" si="44"/>
        <v>0.05</v>
      </c>
      <c r="U405" s="30">
        <f t="shared" si="45"/>
        <v>0.05</v>
      </c>
      <c r="V405" s="30">
        <f t="shared" si="46"/>
        <v>0.27</v>
      </c>
      <c r="W405" s="30">
        <f t="shared" si="47"/>
        <v>0.05</v>
      </c>
      <c r="X405" s="30">
        <f>VLOOKUP(N405,[1]PlayerC!$A$3:$B$30,2,FALSE)</f>
        <v>75</v>
      </c>
      <c r="Y405" s="30">
        <f>VLOOKUP(O405,[1]PlayerC!$C$3:$D$133,2,FALSE)</f>
        <v>70</v>
      </c>
      <c r="Z405" s="30">
        <f>VLOOKUP(R405,[2]PCharts!$R$3:$S$2003,2,FALSE)</f>
        <v>0</v>
      </c>
      <c r="AA405" s="30">
        <f>VLOOKUP(A405,PCharts!$T$3:$U$25,2,FALSE)</f>
        <v>1.05</v>
      </c>
      <c r="AB405" s="30">
        <f>ROUND((PFormulas!$F$2*AF405)+(PFormulas!$F$3*(120-AD405)),0)</f>
        <v>53</v>
      </c>
      <c r="AC405" s="30">
        <f>ROUND((PFormulas!$F$7*AF405)+(PFormulas!$F$9*AB405)+(PFormulas!$F$8*AD405),0)</f>
        <v>49</v>
      </c>
      <c r="AD405" s="30">
        <f>VLOOKUP(V405,PCharts!$I$3:$J$651,2,FALSE)</f>
        <v>91</v>
      </c>
      <c r="AE405" s="30">
        <f>ROUND((PFormulas!$B$29*AK405)+(PFormulas!$B$30*AI405)+(PFormulas!$B$31*AL405)+(PFormulas!$B$32*AF405)+PFormulas!$B$33,0)</f>
        <v>71</v>
      </c>
      <c r="AF405" s="30">
        <f t="shared" si="48"/>
        <v>73</v>
      </c>
      <c r="AG405" s="30">
        <f>ROUND((AK405*PFormulas!$F$40)+(AL405*PFormulas!$F$41)+(AH405*PFormulas!$F$42),0)</f>
        <v>51</v>
      </c>
      <c r="AH405" s="30">
        <f>VLOOKUP(D405,PCharts!$G$3:$H$83,2,FALSE)</f>
        <v>62</v>
      </c>
      <c r="AI405" s="30">
        <f>ROUND((AK405*PFormulas!$F$18)+(AL405*PFormulas!$F$17),0)</f>
        <v>45</v>
      </c>
      <c r="AJ405" s="30">
        <f>IF(C405&gt;7,25,IF(C405=1,IF(ROUND((PFormulas!$F$35*AK405)+(PFormulas!$F$36*AF405),0)&lt;50,50,ROUND((PFormulas!$F$35*AK405)+(PFormulas!$F$36*AF405),0)),ROUND((PFormulas!$F$35*AK405)+(PFormulas!$F$36*AF405),0)))</f>
        <v>46</v>
      </c>
      <c r="AK405" s="30">
        <f>ROUND(IF(C405&gt;7,ROUND(VLOOKUP(U405,PCharts!$K$3:$L$153,2,FALSE)*AA405,0)*PFormulas!$B$8,ROUND(VLOOKUP(U405,PCharts!$K$3:$L$153,2,FALSE)*AA405,0)),0)</f>
        <v>37</v>
      </c>
      <c r="AL405" s="30">
        <f>ROUND(IF(C405&gt;7,ROUND(VLOOKUP(T405,PCharts!$M$3:$N$133,2,FALSE)*AA405,0)*PFormulas!$B$9,ROUND(VLOOKUP(T405,PCharts!$M$3:$N$133,2,FALSE)*AA405,0)),0)</f>
        <v>44</v>
      </c>
      <c r="AM405" s="30">
        <f>ROUND(IF(C405&gt;7,ROUND((PFormulas!$F$30*Z405)+(PFormulas!$F$31*AB405)+(PFormulas!$F$32*AI405),0)*PFormulas!$B$13,ROUND((PFormulas!$F$30*Z405)+(PFormulas!$F$31*AB405)+(PFormulas!$F$32*AI405),0)+PFormulas!$B$14),0)</f>
        <v>46</v>
      </c>
      <c r="AN405" s="30">
        <f>ROUND((PFormulas!$F$46*AL405),0)</f>
        <v>46</v>
      </c>
      <c r="AO405" s="30">
        <f>VLOOKUP(2016-L405,PCharts!$O$3:$P$32,2,FALSE)</f>
        <v>50</v>
      </c>
      <c r="AP405" s="30">
        <f t="shared" si="49"/>
        <v>50</v>
      </c>
      <c r="AQ405" s="30">
        <f t="shared" si="50"/>
        <v>48</v>
      </c>
    </row>
    <row r="406" spans="1:43" x14ac:dyDescent="0.25">
      <c r="A406" s="13" t="s">
        <v>78</v>
      </c>
      <c r="B406" s="13" t="s">
        <v>966</v>
      </c>
      <c r="C406" s="13">
        <v>6</v>
      </c>
      <c r="D406" s="13">
        <v>36</v>
      </c>
      <c r="E406" s="13">
        <v>7</v>
      </c>
      <c r="F406" s="13">
        <v>12</v>
      </c>
      <c r="G406" s="13">
        <v>19</v>
      </c>
      <c r="H406" s="13">
        <v>6</v>
      </c>
      <c r="I406" s="13">
        <v>-2</v>
      </c>
      <c r="J406" s="13">
        <v>22</v>
      </c>
      <c r="K406" s="13">
        <v>5</v>
      </c>
      <c r="L406" s="13">
        <v>1994</v>
      </c>
      <c r="M406" s="13"/>
      <c r="N406" s="13">
        <v>74</v>
      </c>
      <c r="O406" s="13">
        <v>194</v>
      </c>
      <c r="P406" s="13" t="s">
        <v>162</v>
      </c>
      <c r="Q406" s="13" t="s">
        <v>80</v>
      </c>
      <c r="R406" s="13">
        <v>0</v>
      </c>
      <c r="S406" s="13">
        <v>0</v>
      </c>
      <c r="T406" s="30">
        <f t="shared" si="44"/>
        <v>0.19</v>
      </c>
      <c r="U406" s="30">
        <f t="shared" si="45"/>
        <v>0.33</v>
      </c>
      <c r="V406" s="30">
        <f t="shared" si="46"/>
        <v>0.17</v>
      </c>
      <c r="W406" s="30">
        <f t="shared" si="47"/>
        <v>0.19</v>
      </c>
      <c r="X406" s="30">
        <f>VLOOKUP(N406,[1]PlayerC!$A$3:$B$30,2,FALSE)</f>
        <v>77</v>
      </c>
      <c r="Y406" s="30">
        <f>VLOOKUP(O406,[1]PlayerC!$C$3:$D$133,2,FALSE)</f>
        <v>64</v>
      </c>
      <c r="Z406" s="30">
        <f>VLOOKUP(R406,[2]PCharts!$R$3:$S$2003,2,FALSE)</f>
        <v>0</v>
      </c>
      <c r="AA406" s="30">
        <f>VLOOKUP(A406,PCharts!$T$3:$U$25,2,FALSE)</f>
        <v>0.98</v>
      </c>
      <c r="AB406" s="30">
        <f>ROUND((PFormulas!$F$2*AF406)+(PFormulas!$F$3*(120-AD406)),0)</f>
        <v>50</v>
      </c>
      <c r="AC406" s="30">
        <f>ROUND((PFormulas!$F$7*AF406)+(PFormulas!$F$9*AB406)+(PFormulas!$F$8*AD406),0)</f>
        <v>46</v>
      </c>
      <c r="AD406" s="30">
        <f>VLOOKUP(V406,PCharts!$I$3:$J$651,2,FALSE)</f>
        <v>94</v>
      </c>
      <c r="AE406" s="30">
        <f>ROUND((PFormulas!$B$29*AK406)+(PFormulas!$B$30*AI406)+(PFormulas!$B$31*AL406)+(PFormulas!$B$32*AF406)+PFormulas!$B$33,0)</f>
        <v>75</v>
      </c>
      <c r="AF406" s="30">
        <f t="shared" si="48"/>
        <v>71</v>
      </c>
      <c r="AG406" s="30">
        <f>ROUND((AK406*PFormulas!$F$40)+(AL406*PFormulas!$F$41)+(AH406*PFormulas!$F$42),0)</f>
        <v>64</v>
      </c>
      <c r="AH406" s="30">
        <f>VLOOKUP(D406,PCharts!$G$3:$H$83,2,FALSE)</f>
        <v>76</v>
      </c>
      <c r="AI406" s="30">
        <f>ROUND((AK406*PFormulas!$F$18)+(AL406*PFormulas!$F$17),0)</f>
        <v>56</v>
      </c>
      <c r="AJ406" s="30">
        <f>IF(C406&gt;7,25,IF(C406=1,IF(ROUND((PFormulas!$F$35*AK406)+(PFormulas!$F$36*AF406),0)&lt;50,50,ROUND((PFormulas!$F$35*AK406)+(PFormulas!$F$36*AF406),0)),ROUND((PFormulas!$F$35*AK406)+(PFormulas!$F$36*AF406),0)))</f>
        <v>60</v>
      </c>
      <c r="AK406" s="30">
        <f>ROUND(IF(C406&gt;7,ROUND(VLOOKUP(U406,PCharts!$K$3:$L$153,2,FALSE)*AA406,0)*PFormulas!$B$8,ROUND(VLOOKUP(U406,PCharts!$K$3:$L$153,2,FALSE)*AA406,0)),0)</f>
        <v>56</v>
      </c>
      <c r="AL406" s="30">
        <f>ROUND(IF(C406&gt;7,ROUND(VLOOKUP(T406,PCharts!$M$3:$N$133,2,FALSE)*AA406,0)*PFormulas!$B$9,ROUND(VLOOKUP(T406,PCharts!$M$3:$N$133,2,FALSE)*AA406,0)),0)</f>
        <v>46</v>
      </c>
      <c r="AM406" s="30">
        <f>ROUND(IF(C406&gt;7,ROUND((PFormulas!$F$30*Z406)+(PFormulas!$F$31*AB406)+(PFormulas!$F$32*AI406),0)*PFormulas!$B$13,ROUND((PFormulas!$F$30*Z406)+(PFormulas!$F$31*AB406)+(PFormulas!$F$32*AI406),0)+PFormulas!$B$14),0)</f>
        <v>48</v>
      </c>
      <c r="AN406" s="30">
        <f>ROUND((PFormulas!$F$46*AL406),0)</f>
        <v>48</v>
      </c>
      <c r="AO406" s="30">
        <f>VLOOKUP(2016-L406,PCharts!$O$3:$P$32,2,FALSE)</f>
        <v>58</v>
      </c>
      <c r="AP406" s="30">
        <f t="shared" si="49"/>
        <v>58</v>
      </c>
      <c r="AQ406" s="30">
        <f t="shared" si="50"/>
        <v>54</v>
      </c>
    </row>
    <row r="407" spans="1:43" x14ac:dyDescent="0.25">
      <c r="A407" s="13" t="s">
        <v>43</v>
      </c>
      <c r="B407" s="13" t="s">
        <v>967</v>
      </c>
      <c r="C407" s="13">
        <v>8</v>
      </c>
      <c r="D407" s="13">
        <v>55</v>
      </c>
      <c r="E407" s="13">
        <v>4</v>
      </c>
      <c r="F407" s="13">
        <v>7</v>
      </c>
      <c r="G407" s="13">
        <v>11</v>
      </c>
      <c r="H407" s="13">
        <v>68</v>
      </c>
      <c r="I407" s="13">
        <v>15</v>
      </c>
      <c r="J407" s="13">
        <v>6</v>
      </c>
      <c r="K407" s="13">
        <v>4</v>
      </c>
      <c r="L407" s="13">
        <v>1994</v>
      </c>
      <c r="M407" s="13"/>
      <c r="N407" s="13">
        <v>73</v>
      </c>
      <c r="O407" s="13">
        <v>207</v>
      </c>
      <c r="P407" s="13" t="s">
        <v>45</v>
      </c>
      <c r="Q407" s="13" t="s">
        <v>968</v>
      </c>
      <c r="R407" s="13">
        <v>0</v>
      </c>
      <c r="S407" s="13">
        <v>0</v>
      </c>
      <c r="T407" s="30">
        <f t="shared" si="44"/>
        <v>7.0000000000000007E-2</v>
      </c>
      <c r="U407" s="30">
        <f t="shared" si="45"/>
        <v>0.13</v>
      </c>
      <c r="V407" s="30">
        <f t="shared" si="46"/>
        <v>1.24</v>
      </c>
      <c r="W407" s="30">
        <f t="shared" si="47"/>
        <v>7.0000000000000007E-2</v>
      </c>
      <c r="X407" s="30">
        <f>VLOOKUP(N407,[1]PlayerC!$A$3:$B$30,2,FALSE)</f>
        <v>75</v>
      </c>
      <c r="Y407" s="30">
        <f>VLOOKUP(O407,[1]PlayerC!$C$3:$D$133,2,FALSE)</f>
        <v>73</v>
      </c>
      <c r="Z407" s="30">
        <f>VLOOKUP(R407,[2]PCharts!$R$3:$S$2003,2,FALSE)</f>
        <v>0</v>
      </c>
      <c r="AA407" s="30">
        <f>VLOOKUP(A407,PCharts!$T$3:$U$25,2,FALSE)</f>
        <v>1.05</v>
      </c>
      <c r="AB407" s="30">
        <f>ROUND((PFormulas!$F$2*AF407)+(PFormulas!$F$3*(120-AD407)),0)</f>
        <v>61</v>
      </c>
      <c r="AC407" s="30">
        <f>ROUND((PFormulas!$F$7*AF407)+(PFormulas!$F$9*AB407)+(PFormulas!$F$8*AD407),0)</f>
        <v>57</v>
      </c>
      <c r="AD407" s="30">
        <f>VLOOKUP(V407,PCharts!$I$3:$J$651,2,FALSE)</f>
        <v>66</v>
      </c>
      <c r="AE407" s="30">
        <f>ROUND((PFormulas!$B$29*AK407)+(PFormulas!$B$30*AI407)+(PFormulas!$B$31*AL407)+(PFormulas!$B$32*AF407)+PFormulas!$B$33,0)</f>
        <v>73</v>
      </c>
      <c r="AF407" s="30">
        <f t="shared" si="48"/>
        <v>74</v>
      </c>
      <c r="AG407" s="30">
        <f>ROUND((AK407*PFormulas!$F$40)+(AL407*PFormulas!$F$41)+(AH407*PFormulas!$F$42),0)</f>
        <v>71</v>
      </c>
      <c r="AH407" s="30">
        <f>VLOOKUP(D407,PCharts!$G$3:$H$83,2,FALSE)</f>
        <v>95</v>
      </c>
      <c r="AI407" s="30">
        <f>ROUND((AK407*PFormulas!$F$18)+(AL407*PFormulas!$F$17),0)</f>
        <v>51</v>
      </c>
      <c r="AJ407" s="30">
        <f>IF(C407&gt;7,25,IF(C407=1,IF(ROUND((PFormulas!$F$35*AK407)+(PFormulas!$F$36*AF407),0)&lt;50,50,ROUND((PFormulas!$F$35*AK407)+(PFormulas!$F$36*AF407),0)),ROUND((PFormulas!$F$35*AK407)+(PFormulas!$F$36*AF407),0)))</f>
        <v>25</v>
      </c>
      <c r="AK407" s="30">
        <f>ROUND(IF(C407&gt;7,ROUND(VLOOKUP(U407,PCharts!$K$3:$L$153,2,FALSE)*AA407,0)*PFormulas!$B$8,ROUND(VLOOKUP(U407,PCharts!$K$3:$L$153,2,FALSE)*AA407,0)),0)</f>
        <v>50</v>
      </c>
      <c r="AL407" s="30">
        <f>ROUND(IF(C407&gt;7,ROUND(VLOOKUP(T407,PCharts!$M$3:$N$133,2,FALSE)*AA407,0)*PFormulas!$B$9,ROUND(VLOOKUP(T407,PCharts!$M$3:$N$133,2,FALSE)*AA407,0)),0)</f>
        <v>43</v>
      </c>
      <c r="AM407" s="49">
        <f>ROUND(IF(C407&gt;7,ROUND((PFormulas!$F$30*Z407)+(PFormulas!$F$31*AB407)+(PFormulas!$F$32*AI407),0)*PFormulas!$B$13,ROUND((PFormulas!$F$30*Z407)+(PFormulas!$F$31*AB407)+(PFormulas!$F$32*AI407),0)+PFormulas!$B$14),0)</f>
        <v>63</v>
      </c>
      <c r="AN407" s="30">
        <f>ROUND((PFormulas!$F$46*AL407),0)</f>
        <v>45</v>
      </c>
      <c r="AO407" s="30">
        <f>VLOOKUP(2016-L407,PCharts!$O$3:$P$32,2,FALSE)</f>
        <v>58</v>
      </c>
      <c r="AP407" s="30">
        <f t="shared" si="49"/>
        <v>58</v>
      </c>
      <c r="AQ407" s="30">
        <f t="shared" si="50"/>
        <v>55</v>
      </c>
    </row>
    <row r="408" spans="1:43" x14ac:dyDescent="0.25">
      <c r="A408" s="13" t="s">
        <v>74</v>
      </c>
      <c r="B408" s="13" t="s">
        <v>969</v>
      </c>
      <c r="C408" s="13">
        <v>7</v>
      </c>
      <c r="D408" s="13">
        <v>8</v>
      </c>
      <c r="E408" s="13">
        <v>1</v>
      </c>
      <c r="F408" s="13">
        <v>0</v>
      </c>
      <c r="G408" s="13">
        <v>1</v>
      </c>
      <c r="H408" s="13">
        <v>4</v>
      </c>
      <c r="I408" s="13">
        <v>-4</v>
      </c>
      <c r="J408" s="13">
        <v>23</v>
      </c>
      <c r="K408" s="13">
        <v>8</v>
      </c>
      <c r="L408" s="13">
        <v>1994</v>
      </c>
      <c r="M408" s="13"/>
      <c r="N408" s="13">
        <v>75</v>
      </c>
      <c r="O408" s="13">
        <v>192</v>
      </c>
      <c r="P408" s="13" t="s">
        <v>76</v>
      </c>
      <c r="Q408" s="13" t="s">
        <v>80</v>
      </c>
      <c r="R408" s="13">
        <v>0</v>
      </c>
      <c r="S408" s="13">
        <v>0</v>
      </c>
      <c r="T408" s="30">
        <f t="shared" si="44"/>
        <v>0.13</v>
      </c>
      <c r="U408" s="30">
        <f t="shared" si="45"/>
        <v>0</v>
      </c>
      <c r="V408" s="30">
        <f t="shared" si="46"/>
        <v>0.5</v>
      </c>
      <c r="W408" s="30">
        <f t="shared" si="47"/>
        <v>0.13</v>
      </c>
      <c r="X408" s="30">
        <f>VLOOKUP(N408,[1]PlayerC!$A$3:$B$30,2,FALSE)</f>
        <v>79</v>
      </c>
      <c r="Y408" s="30">
        <f>VLOOKUP(O408,[1]PlayerC!$C$3:$D$133,2,FALSE)</f>
        <v>64</v>
      </c>
      <c r="Z408" s="30">
        <f>VLOOKUP(R408,[2]PCharts!$R$3:$S$2003,2,FALSE)</f>
        <v>0</v>
      </c>
      <c r="AA408" s="30">
        <f>VLOOKUP(A408,PCharts!$T$3:$U$25,2,FALSE)</f>
        <v>0.95</v>
      </c>
      <c r="AB408" s="30">
        <f>ROUND((PFormulas!$F$2*AF408)+(PFormulas!$F$3*(120-AD408)),0)</f>
        <v>54</v>
      </c>
      <c r="AC408" s="30">
        <f>ROUND((PFormulas!$F$7*AF408)+(PFormulas!$F$9*AB408)+(PFormulas!$F$8*AD408),0)</f>
        <v>50</v>
      </c>
      <c r="AD408" s="30">
        <f>VLOOKUP(V408,PCharts!$I$3:$J$651,2,FALSE)</f>
        <v>85</v>
      </c>
      <c r="AE408" s="30">
        <f>ROUND((PFormulas!$B$29*AK408)+(PFormulas!$B$30*AI408)+(PFormulas!$B$31*AL408)+(PFormulas!$B$32*AF408)+PFormulas!$B$33,0)</f>
        <v>71</v>
      </c>
      <c r="AF408" s="30">
        <f t="shared" si="48"/>
        <v>72</v>
      </c>
      <c r="AG408" s="30">
        <f>ROUND((AK408*PFormulas!$F$40)+(AL408*PFormulas!$F$41)+(AH408*PFormulas!$F$42),0)</f>
        <v>42</v>
      </c>
      <c r="AH408" s="30">
        <f>VLOOKUP(D408,PCharts!$G$3:$H$83,2,FALSE)</f>
        <v>46</v>
      </c>
      <c r="AI408" s="30">
        <f>ROUND((AK408*PFormulas!$F$18)+(AL408*PFormulas!$F$17),0)</f>
        <v>42</v>
      </c>
      <c r="AJ408" s="30">
        <f>IF(C408&gt;7,25,IF(C408=1,IF(ROUND((PFormulas!$F$35*AK408)+(PFormulas!$F$36*AF408),0)&lt;50,50,ROUND((PFormulas!$F$35*AK408)+(PFormulas!$F$36*AF408),0)),ROUND((PFormulas!$F$35*AK408)+(PFormulas!$F$36*AF408),0)))</f>
        <v>43</v>
      </c>
      <c r="AK408" s="30">
        <f>ROUND(IF(C408&gt;7,ROUND(VLOOKUP(U408,PCharts!$K$3:$L$153,2,FALSE)*AA408,0)*PFormulas!$B$8,ROUND(VLOOKUP(U408,PCharts!$K$3:$L$153,2,FALSE)*AA408,0)),0)</f>
        <v>33</v>
      </c>
      <c r="AL408" s="30">
        <f>ROUND(IF(C408&gt;7,ROUND(VLOOKUP(T408,PCharts!$M$3:$N$133,2,FALSE)*AA408,0)*PFormulas!$B$9,ROUND(VLOOKUP(T408,PCharts!$M$3:$N$133,2,FALSE)*AA408,0)),0)</f>
        <v>43</v>
      </c>
      <c r="AM408" s="30">
        <f>ROUND(IF(C408&gt;7,ROUND((PFormulas!$F$30*Z408)+(PFormulas!$F$31*AB408)+(PFormulas!$F$32*AI408),0)*PFormulas!$B$13,ROUND((PFormulas!$F$30*Z408)+(PFormulas!$F$31*AB408)+(PFormulas!$F$32*AI408),0)+PFormulas!$B$14),0)</f>
        <v>46</v>
      </c>
      <c r="AN408" s="30">
        <f>ROUND((PFormulas!$F$46*AL408),0)</f>
        <v>45</v>
      </c>
      <c r="AO408" s="30">
        <f>VLOOKUP(2016-L408,PCharts!$O$3:$P$32,2,FALSE)</f>
        <v>58</v>
      </c>
      <c r="AP408" s="30">
        <f t="shared" si="49"/>
        <v>58</v>
      </c>
      <c r="AQ408" s="30">
        <f t="shared" si="50"/>
        <v>46</v>
      </c>
    </row>
    <row r="409" spans="1:43" x14ac:dyDescent="0.25">
      <c r="A409" s="13" t="s">
        <v>78</v>
      </c>
      <c r="B409" s="13" t="s">
        <v>970</v>
      </c>
      <c r="C409" s="13">
        <v>7</v>
      </c>
      <c r="D409" s="13">
        <v>11</v>
      </c>
      <c r="E409" s="13">
        <v>2</v>
      </c>
      <c r="F409" s="13">
        <v>3</v>
      </c>
      <c r="G409" s="13">
        <v>5</v>
      </c>
      <c r="H409" s="13">
        <v>2</v>
      </c>
      <c r="I409" s="13">
        <v>2</v>
      </c>
      <c r="J409" s="13">
        <v>25</v>
      </c>
      <c r="K409" s="13">
        <v>1</v>
      </c>
      <c r="L409" s="13">
        <v>1997</v>
      </c>
      <c r="M409" s="13"/>
      <c r="N409" s="13">
        <v>71</v>
      </c>
      <c r="O409" s="13">
        <v>165</v>
      </c>
      <c r="P409" s="13" t="s">
        <v>162</v>
      </c>
      <c r="Q409" s="13" t="s">
        <v>80</v>
      </c>
      <c r="R409" s="13">
        <v>0</v>
      </c>
      <c r="S409" s="13">
        <v>0</v>
      </c>
      <c r="T409" s="30">
        <f t="shared" si="44"/>
        <v>0.18</v>
      </c>
      <c r="U409" s="30">
        <f t="shared" si="45"/>
        <v>0.27</v>
      </c>
      <c r="V409" s="30">
        <f t="shared" si="46"/>
        <v>0.18</v>
      </c>
      <c r="W409" s="30">
        <f t="shared" si="47"/>
        <v>0.18</v>
      </c>
      <c r="X409" s="30">
        <f>VLOOKUP(N409,[1]PlayerC!$A$3:$B$30,2,FALSE)</f>
        <v>71</v>
      </c>
      <c r="Y409" s="30">
        <f>VLOOKUP(O409,[1]PlayerC!$C$3:$D$133,2,FALSE)</f>
        <v>49</v>
      </c>
      <c r="Z409" s="30">
        <f>VLOOKUP(R409,[2]PCharts!$R$3:$S$2003,2,FALSE)</f>
        <v>0</v>
      </c>
      <c r="AA409" s="30">
        <f>VLOOKUP(A409,PCharts!$T$3:$U$25,2,FALSE)</f>
        <v>0.98</v>
      </c>
      <c r="AB409" s="30">
        <f>ROUND((PFormulas!$F$2*AF409)+(PFormulas!$F$3*(120-AD409)),0)</f>
        <v>44</v>
      </c>
      <c r="AC409" s="30">
        <f>ROUND((PFormulas!$F$7*AF409)+(PFormulas!$F$9*AB409)+(PFormulas!$F$8*AD409),0)</f>
        <v>37</v>
      </c>
      <c r="AD409" s="30">
        <f>VLOOKUP(V409,PCharts!$I$3:$J$651,2,FALSE)</f>
        <v>93</v>
      </c>
      <c r="AE409" s="30">
        <f>ROUND((PFormulas!$B$29*AK409)+(PFormulas!$B$30*AI409)+(PFormulas!$B$31*AL409)+(PFormulas!$B$32*AF409)+PFormulas!$B$33,0)</f>
        <v>78</v>
      </c>
      <c r="AF409" s="30">
        <f t="shared" si="48"/>
        <v>60</v>
      </c>
      <c r="AG409" s="30">
        <f>ROUND((AK409*PFormulas!$F$40)+(AL409*PFormulas!$F$41)+(AH409*PFormulas!$F$42),0)</f>
        <v>51</v>
      </c>
      <c r="AH409" s="30">
        <f>VLOOKUP(D409,PCharts!$G$3:$H$83,2,FALSE)</f>
        <v>51</v>
      </c>
      <c r="AI409" s="30">
        <f>ROUND((AK409*PFormulas!$F$18)+(AL409*PFormulas!$F$17),0)</f>
        <v>56</v>
      </c>
      <c r="AJ409" s="30">
        <f>IF(C409&gt;7,25,IF(C409=1,IF(ROUND((PFormulas!$F$35*AK409)+(PFormulas!$F$36*AF409),0)&lt;50,50,ROUND((PFormulas!$F$35*AK409)+(PFormulas!$F$36*AF409),0)),ROUND((PFormulas!$F$35*AK409)+(PFormulas!$F$36*AF409),0)))</f>
        <v>56</v>
      </c>
      <c r="AK409" s="30">
        <f>ROUND(IF(C409&gt;7,ROUND(VLOOKUP(U409,PCharts!$K$3:$L$153,2,FALSE)*AA409,0)*PFormulas!$B$8,ROUND(VLOOKUP(U409,PCharts!$K$3:$L$153,2,FALSE)*AA409,0)),0)</f>
        <v>55</v>
      </c>
      <c r="AL409" s="30">
        <f>ROUND(IF(C409&gt;7,ROUND(VLOOKUP(T409,PCharts!$M$3:$N$133,2,FALSE)*AA409,0)*PFormulas!$B$9,ROUND(VLOOKUP(T409,PCharts!$M$3:$N$133,2,FALSE)*AA409,0)),0)</f>
        <v>46</v>
      </c>
      <c r="AM409" s="30">
        <f>ROUND(IF(C409&gt;7,ROUND((PFormulas!$F$30*Z409)+(PFormulas!$F$31*AB409)+(PFormulas!$F$32*AI409),0)*PFormulas!$B$13,ROUND((PFormulas!$F$30*Z409)+(PFormulas!$F$31*AB409)+(PFormulas!$F$32*AI409),0)+PFormulas!$B$14),0)</f>
        <v>44</v>
      </c>
      <c r="AN409" s="30">
        <f>ROUND((PFormulas!$F$46*AL409),0)</f>
        <v>48</v>
      </c>
      <c r="AO409" s="30">
        <f>VLOOKUP(2016-L409,PCharts!$O$3:$P$32,2,FALSE)</f>
        <v>46</v>
      </c>
      <c r="AP409" s="30">
        <f t="shared" si="49"/>
        <v>46</v>
      </c>
      <c r="AQ409" s="30">
        <f t="shared" si="50"/>
        <v>52</v>
      </c>
    </row>
    <row r="410" spans="1:43" x14ac:dyDescent="0.25">
      <c r="A410" s="13" t="s">
        <v>47</v>
      </c>
      <c r="B410" s="13" t="s">
        <v>971</v>
      </c>
      <c r="C410" s="13">
        <v>6</v>
      </c>
      <c r="D410" s="13">
        <v>20</v>
      </c>
      <c r="E410" s="13">
        <v>1</v>
      </c>
      <c r="F410" s="13">
        <v>0</v>
      </c>
      <c r="G410" s="13">
        <v>1</v>
      </c>
      <c r="H410" s="13">
        <v>0</v>
      </c>
      <c r="I410" s="13">
        <v>-4</v>
      </c>
      <c r="J410" s="13">
        <v>8</v>
      </c>
      <c r="K410" s="13">
        <v>7</v>
      </c>
      <c r="L410" s="13">
        <v>1994</v>
      </c>
      <c r="M410" s="13"/>
      <c r="N410" s="13">
        <v>67</v>
      </c>
      <c r="O410" s="13">
        <v>154</v>
      </c>
      <c r="P410" s="13" t="s">
        <v>49</v>
      </c>
      <c r="Q410" s="13" t="s">
        <v>972</v>
      </c>
      <c r="R410" s="13">
        <v>0</v>
      </c>
      <c r="S410" s="13">
        <v>0</v>
      </c>
      <c r="T410" s="30">
        <f t="shared" si="44"/>
        <v>0.05</v>
      </c>
      <c r="U410" s="30">
        <f t="shared" si="45"/>
        <v>0</v>
      </c>
      <c r="V410" s="30">
        <f t="shared" si="46"/>
        <v>0</v>
      </c>
      <c r="W410" s="30">
        <f t="shared" si="47"/>
        <v>0.05</v>
      </c>
      <c r="X410" s="30">
        <f>VLOOKUP(N410,[1]PlayerC!$A$3:$B$30,2,FALSE)</f>
        <v>63</v>
      </c>
      <c r="Y410" s="30">
        <f>VLOOKUP(O410,[1]PlayerC!$C$3:$D$133,2,FALSE)</f>
        <v>40</v>
      </c>
      <c r="Z410" s="30">
        <f>VLOOKUP(R410,[2]PCharts!$R$3:$S$2003,2,FALSE)</f>
        <v>0</v>
      </c>
      <c r="AA410" s="30">
        <f>VLOOKUP(A410,PCharts!$T$3:$U$25,2,FALSE)</f>
        <v>1.07</v>
      </c>
      <c r="AB410" s="30">
        <f>ROUND((PFormulas!$F$2*AF410)+(PFormulas!$F$3*(120-AD410)),0)</f>
        <v>38</v>
      </c>
      <c r="AC410" s="30">
        <f>ROUND((PFormulas!$F$7*AF410)+(PFormulas!$F$9*AB410)+(PFormulas!$F$8*AD410),0)</f>
        <v>28</v>
      </c>
      <c r="AD410" s="30">
        <f>VLOOKUP(V410,PCharts!$I$3:$J$651,2,FALSE)</f>
        <v>99</v>
      </c>
      <c r="AE410" s="30">
        <f>ROUND((PFormulas!$B$29*AK410)+(PFormulas!$B$30*AI410)+(PFormulas!$B$31*AL410)+(PFormulas!$B$32*AF410)+PFormulas!$B$33,0)</f>
        <v>77</v>
      </c>
      <c r="AF410" s="30">
        <f t="shared" si="48"/>
        <v>52</v>
      </c>
      <c r="AG410" s="30">
        <f>ROUND((AK410*PFormulas!$F$40)+(AL410*PFormulas!$F$41)+(AH410*PFormulas!$F$42),0)</f>
        <v>51</v>
      </c>
      <c r="AH410" s="30">
        <f>VLOOKUP(D410,PCharts!$G$3:$H$83,2,FALSE)</f>
        <v>60</v>
      </c>
      <c r="AI410" s="30">
        <f>ROUND((AK410*PFormulas!$F$18)+(AL410*PFormulas!$F$17),0)</f>
        <v>45</v>
      </c>
      <c r="AJ410" s="30">
        <f>IF(C410&gt;7,25,IF(C410=1,IF(ROUND((PFormulas!$F$35*AK410)+(PFormulas!$F$36*AF410),0)&lt;50,50,ROUND((PFormulas!$F$35*AK410)+(PFormulas!$F$36*AF410),0)),ROUND((PFormulas!$F$35*AK410)+(PFormulas!$F$36*AF410),0)))</f>
        <v>41</v>
      </c>
      <c r="AK410" s="30">
        <f>ROUND(IF(C410&gt;7,ROUND(VLOOKUP(U410,PCharts!$K$3:$L$153,2,FALSE)*AA410,0)*PFormulas!$B$8,ROUND(VLOOKUP(U410,PCharts!$K$3:$L$153,2,FALSE)*AA410,0)),0)</f>
        <v>37</v>
      </c>
      <c r="AL410" s="30">
        <f>ROUND(IF(C410&gt;7,ROUND(VLOOKUP(T410,PCharts!$M$3:$N$133,2,FALSE)*AA410,0)*PFormulas!$B$9,ROUND(VLOOKUP(T410,PCharts!$M$3:$N$133,2,FALSE)*AA410,0)),0)</f>
        <v>45</v>
      </c>
      <c r="AM410" s="30">
        <f>ROUND(IF(C410&gt;7,ROUND((PFormulas!$F$30*Z410)+(PFormulas!$F$31*AB410)+(PFormulas!$F$32*AI410),0)*PFormulas!$B$13,ROUND((PFormulas!$F$30*Z410)+(PFormulas!$F$31*AB410)+(PFormulas!$F$32*AI410),0)+PFormulas!$B$14),0)</f>
        <v>37</v>
      </c>
      <c r="AN410" s="30">
        <f>ROUND((PFormulas!$F$46*AL410),0)</f>
        <v>47</v>
      </c>
      <c r="AO410" s="30">
        <f>VLOOKUP(2016-L410,PCharts!$O$3:$P$32,2,FALSE)</f>
        <v>58</v>
      </c>
      <c r="AP410" s="30">
        <f t="shared" si="49"/>
        <v>58</v>
      </c>
      <c r="AQ410" s="30">
        <f t="shared" si="50"/>
        <v>44</v>
      </c>
    </row>
    <row r="411" spans="1:43" x14ac:dyDescent="0.25">
      <c r="A411" s="13" t="s">
        <v>43</v>
      </c>
      <c r="B411" s="13" t="s">
        <v>973</v>
      </c>
      <c r="C411" s="13">
        <v>7</v>
      </c>
      <c r="D411" s="13">
        <v>20</v>
      </c>
      <c r="E411" s="13">
        <v>1</v>
      </c>
      <c r="F411" s="13">
        <v>5</v>
      </c>
      <c r="G411" s="13">
        <v>6</v>
      </c>
      <c r="H411" s="13">
        <v>16</v>
      </c>
      <c r="I411" s="13">
        <v>4</v>
      </c>
      <c r="J411" s="13">
        <v>27</v>
      </c>
      <c r="K411" s="13">
        <v>10</v>
      </c>
      <c r="L411" s="13">
        <v>1993</v>
      </c>
      <c r="M411" s="13"/>
      <c r="N411" s="13">
        <v>74</v>
      </c>
      <c r="O411" s="13">
        <v>190</v>
      </c>
      <c r="P411" s="13" t="s">
        <v>45</v>
      </c>
      <c r="Q411" s="13" t="s">
        <v>974</v>
      </c>
      <c r="R411" s="13">
        <v>0</v>
      </c>
      <c r="S411" s="13">
        <v>0</v>
      </c>
      <c r="T411" s="30">
        <f t="shared" si="44"/>
        <v>0.05</v>
      </c>
      <c r="U411" s="30">
        <f t="shared" si="45"/>
        <v>0.25</v>
      </c>
      <c r="V411" s="30">
        <f t="shared" si="46"/>
        <v>0.8</v>
      </c>
      <c r="W411" s="30">
        <f t="shared" si="47"/>
        <v>0.05</v>
      </c>
      <c r="X411" s="30">
        <f>VLOOKUP(N411,[1]PlayerC!$A$3:$B$30,2,FALSE)</f>
        <v>77</v>
      </c>
      <c r="Y411" s="30">
        <f>VLOOKUP(O411,[1]PlayerC!$C$3:$D$133,2,FALSE)</f>
        <v>64</v>
      </c>
      <c r="Z411" s="30">
        <f>VLOOKUP(R411,[2]PCharts!$R$3:$S$2003,2,FALSE)</f>
        <v>0</v>
      </c>
      <c r="AA411" s="30">
        <f>VLOOKUP(A411,PCharts!$T$3:$U$25,2,FALSE)</f>
        <v>1.05</v>
      </c>
      <c r="AB411" s="30">
        <f>ROUND((PFormulas!$F$2*AF411)+(PFormulas!$F$3*(120-AD411)),0)</f>
        <v>56</v>
      </c>
      <c r="AC411" s="30">
        <f>ROUND((PFormulas!$F$7*AF411)+(PFormulas!$F$9*AB411)+(PFormulas!$F$8*AD411),0)</f>
        <v>51</v>
      </c>
      <c r="AD411" s="30">
        <f>VLOOKUP(V411,PCharts!$I$3:$J$651,2,FALSE)</f>
        <v>77</v>
      </c>
      <c r="AE411" s="30">
        <f>ROUND((PFormulas!$B$29*AK411)+(PFormulas!$B$30*AI411)+(PFormulas!$B$31*AL411)+(PFormulas!$B$32*AF411)+PFormulas!$B$33,0)</f>
        <v>75</v>
      </c>
      <c r="AF411" s="30">
        <f t="shared" si="48"/>
        <v>71</v>
      </c>
      <c r="AG411" s="30">
        <f>ROUND((AK411*PFormulas!$F$40)+(AL411*PFormulas!$F$41)+(AH411*PFormulas!$F$42),0)</f>
        <v>56</v>
      </c>
      <c r="AH411" s="30">
        <f>VLOOKUP(D411,PCharts!$G$3:$H$83,2,FALSE)</f>
        <v>60</v>
      </c>
      <c r="AI411" s="30">
        <f>ROUND((AK411*PFormulas!$F$18)+(AL411*PFormulas!$F$17),0)</f>
        <v>56</v>
      </c>
      <c r="AJ411" s="30">
        <f>IF(C411&gt;7,25,IF(C411=1,IF(ROUND((PFormulas!$F$35*AK411)+(PFormulas!$F$36*AF411),0)&lt;50,50,ROUND((PFormulas!$F$35*AK411)+(PFormulas!$F$36*AF411),0)),ROUND((PFormulas!$F$35*AK411)+(PFormulas!$F$36*AF411),0)))</f>
        <v>61</v>
      </c>
      <c r="AK411" s="30">
        <f>ROUND(IF(C411&gt;7,ROUND(VLOOKUP(U411,PCharts!$K$3:$L$153,2,FALSE)*AA411,0)*PFormulas!$B$8,ROUND(VLOOKUP(U411,PCharts!$K$3:$L$153,2,FALSE)*AA411,0)),0)</f>
        <v>58</v>
      </c>
      <c r="AL411" s="30">
        <f>ROUND(IF(C411&gt;7,ROUND(VLOOKUP(T411,PCharts!$M$3:$N$133,2,FALSE)*AA411,0)*PFormulas!$B$9,ROUND(VLOOKUP(T411,PCharts!$M$3:$N$133,2,FALSE)*AA411,0)),0)</f>
        <v>44</v>
      </c>
      <c r="AM411" s="30">
        <f>ROUND(IF(C411&gt;7,ROUND((PFormulas!$F$30*Z411)+(PFormulas!$F$31*AB411)+(PFormulas!$F$32*AI411),0)*PFormulas!$B$13,ROUND((PFormulas!$F$30*Z411)+(PFormulas!$F$31*AB411)+(PFormulas!$F$32*AI411),0)+PFormulas!$B$14),0)</f>
        <v>51</v>
      </c>
      <c r="AN411" s="30">
        <f>ROUND((PFormulas!$F$46*AL411),0)</f>
        <v>46</v>
      </c>
      <c r="AO411" s="30">
        <f>VLOOKUP(2016-L411,PCharts!$O$3:$P$32,2,FALSE)</f>
        <v>60</v>
      </c>
      <c r="AP411" s="30">
        <f t="shared" si="49"/>
        <v>60</v>
      </c>
      <c r="AQ411" s="30">
        <f t="shared" si="50"/>
        <v>55</v>
      </c>
    </row>
    <row r="412" spans="1:43" x14ac:dyDescent="0.25">
      <c r="A412" s="13" t="s">
        <v>43</v>
      </c>
      <c r="B412" s="13" t="s">
        <v>975</v>
      </c>
      <c r="C412" s="13">
        <v>2</v>
      </c>
      <c r="D412" s="13">
        <v>21</v>
      </c>
      <c r="E412" s="13">
        <v>1</v>
      </c>
      <c r="F412" s="13">
        <v>1</v>
      </c>
      <c r="G412" s="13">
        <v>2</v>
      </c>
      <c r="H412" s="13">
        <v>4</v>
      </c>
      <c r="I412" s="13">
        <v>-4</v>
      </c>
      <c r="J412" s="13">
        <v>20</v>
      </c>
      <c r="K412" s="13">
        <v>2</v>
      </c>
      <c r="L412" s="13">
        <v>1995</v>
      </c>
      <c r="M412" s="13"/>
      <c r="N412" s="13">
        <v>71</v>
      </c>
      <c r="O412" s="13">
        <v>187</v>
      </c>
      <c r="P412" s="13" t="s">
        <v>45</v>
      </c>
      <c r="Q412" s="13" t="s">
        <v>976</v>
      </c>
      <c r="R412" s="13">
        <v>0</v>
      </c>
      <c r="S412" s="13">
        <v>0</v>
      </c>
      <c r="T412" s="30">
        <f t="shared" si="44"/>
        <v>0.05</v>
      </c>
      <c r="U412" s="30">
        <f t="shared" si="45"/>
        <v>0.05</v>
      </c>
      <c r="V412" s="30">
        <f t="shared" si="46"/>
        <v>0.19</v>
      </c>
      <c r="W412" s="30">
        <f t="shared" si="47"/>
        <v>0.05</v>
      </c>
      <c r="X412" s="30">
        <f>VLOOKUP(N412,[1]PlayerC!$A$3:$B$30,2,FALSE)</f>
        <v>71</v>
      </c>
      <c r="Y412" s="30">
        <f>VLOOKUP(O412,[1]PlayerC!$C$3:$D$133,2,FALSE)</f>
        <v>61</v>
      </c>
      <c r="Z412" s="30">
        <f>VLOOKUP(R412,[2]PCharts!$R$3:$S$2003,2,FALSE)</f>
        <v>0</v>
      </c>
      <c r="AA412" s="30">
        <f>VLOOKUP(A412,PCharts!$T$3:$U$25,2,FALSE)</f>
        <v>1.05</v>
      </c>
      <c r="AB412" s="30">
        <f>ROUND((PFormulas!$F$2*AF412)+(PFormulas!$F$3*(120-AD412)),0)</f>
        <v>48</v>
      </c>
      <c r="AC412" s="30">
        <f>ROUND((PFormulas!$F$7*AF412)+(PFormulas!$F$9*AB412)+(PFormulas!$F$8*AD412),0)</f>
        <v>42</v>
      </c>
      <c r="AD412" s="30">
        <f>VLOOKUP(V412,PCharts!$I$3:$J$651,2,FALSE)</f>
        <v>93</v>
      </c>
      <c r="AE412" s="30">
        <f>ROUND((PFormulas!$B$29*AK412)+(PFormulas!$B$30*AI412)+(PFormulas!$B$31*AL412)+(PFormulas!$B$32*AF412)+PFormulas!$B$33,0)</f>
        <v>73</v>
      </c>
      <c r="AF412" s="30">
        <f t="shared" si="48"/>
        <v>66</v>
      </c>
      <c r="AG412" s="30">
        <f>ROUND((AK412*PFormulas!$F$40)+(AL412*PFormulas!$F$41)+(AH412*PFormulas!$F$42),0)</f>
        <v>51</v>
      </c>
      <c r="AH412" s="30">
        <f>VLOOKUP(D412,PCharts!$G$3:$H$83,2,FALSE)</f>
        <v>61</v>
      </c>
      <c r="AI412" s="30">
        <f>ROUND((AK412*PFormulas!$F$18)+(AL412*PFormulas!$F$17),0)</f>
        <v>45</v>
      </c>
      <c r="AJ412" s="30">
        <f>IF(C412&gt;7,25,IF(C412=1,IF(ROUND((PFormulas!$F$35*AK412)+(PFormulas!$F$36*AF412),0)&lt;50,50,ROUND((PFormulas!$F$35*AK412)+(PFormulas!$F$36*AF412),0)),ROUND((PFormulas!$F$35*AK412)+(PFormulas!$F$36*AF412),0)))</f>
        <v>44</v>
      </c>
      <c r="AK412" s="30">
        <f>ROUND(IF(C412&gt;7,ROUND(VLOOKUP(U412,PCharts!$K$3:$L$153,2,FALSE)*AA412,0)*PFormulas!$B$8,ROUND(VLOOKUP(U412,PCharts!$K$3:$L$153,2,FALSE)*AA412,0)),0)</f>
        <v>37</v>
      </c>
      <c r="AL412" s="30">
        <f>ROUND(IF(C412&gt;7,ROUND(VLOOKUP(T412,PCharts!$M$3:$N$133,2,FALSE)*AA412,0)*PFormulas!$B$9,ROUND(VLOOKUP(T412,PCharts!$M$3:$N$133,2,FALSE)*AA412,0)),0)</f>
        <v>44</v>
      </c>
      <c r="AM412" s="30">
        <f>ROUND(IF(C412&gt;7,ROUND((PFormulas!$F$30*Z412)+(PFormulas!$F$31*AB412)+(PFormulas!$F$32*AI412),0)*PFormulas!$B$13,ROUND((PFormulas!$F$30*Z412)+(PFormulas!$F$31*AB412)+(PFormulas!$F$32*AI412),0)+PFormulas!$B$14),0)</f>
        <v>43</v>
      </c>
      <c r="AN412" s="30">
        <f>ROUND((PFormulas!$F$46*AL412),0)</f>
        <v>46</v>
      </c>
      <c r="AO412" s="30">
        <f>VLOOKUP(2016-L412,PCharts!$O$3:$P$32,2,FALSE)</f>
        <v>54</v>
      </c>
      <c r="AP412" s="30">
        <f t="shared" si="49"/>
        <v>54</v>
      </c>
      <c r="AQ412" s="30">
        <f t="shared" si="50"/>
        <v>46</v>
      </c>
    </row>
    <row r="413" spans="1:43" x14ac:dyDescent="0.25">
      <c r="A413" s="13" t="s">
        <v>43</v>
      </c>
      <c r="B413" s="13" t="s">
        <v>977</v>
      </c>
      <c r="C413" s="13">
        <v>4</v>
      </c>
      <c r="D413" s="13">
        <v>21</v>
      </c>
      <c r="E413" s="13">
        <v>1</v>
      </c>
      <c r="F413" s="13">
        <v>1</v>
      </c>
      <c r="G413" s="13">
        <v>2</v>
      </c>
      <c r="H413" s="13">
        <v>10</v>
      </c>
      <c r="I413" s="13">
        <v>-2</v>
      </c>
      <c r="J413" s="13">
        <v>12</v>
      </c>
      <c r="K413" s="13">
        <v>6</v>
      </c>
      <c r="L413" s="13">
        <v>1995</v>
      </c>
      <c r="M413" s="13"/>
      <c r="N413" s="13">
        <v>69</v>
      </c>
      <c r="O413" s="13">
        <v>172</v>
      </c>
      <c r="P413" s="13" t="s">
        <v>45</v>
      </c>
      <c r="Q413" s="13" t="s">
        <v>978</v>
      </c>
      <c r="R413" s="13">
        <v>0</v>
      </c>
      <c r="S413" s="13">
        <v>0</v>
      </c>
      <c r="T413" s="30">
        <f t="shared" si="44"/>
        <v>0.05</v>
      </c>
      <c r="U413" s="30">
        <f t="shared" si="45"/>
        <v>0.05</v>
      </c>
      <c r="V413" s="30">
        <f t="shared" si="46"/>
        <v>0.48</v>
      </c>
      <c r="W413" s="30">
        <f t="shared" si="47"/>
        <v>0.05</v>
      </c>
      <c r="X413" s="30">
        <f>VLOOKUP(N413,[1]PlayerC!$A$3:$B$30,2,FALSE)</f>
        <v>67</v>
      </c>
      <c r="Y413" s="30">
        <f>VLOOKUP(O413,[1]PlayerC!$C$3:$D$133,2,FALSE)</f>
        <v>52</v>
      </c>
      <c r="Z413" s="30">
        <f>VLOOKUP(R413,[2]PCharts!$R$3:$S$2003,2,FALSE)</f>
        <v>0</v>
      </c>
      <c r="AA413" s="30">
        <f>VLOOKUP(A413,PCharts!$T$3:$U$25,2,FALSE)</f>
        <v>1.05</v>
      </c>
      <c r="AB413" s="30">
        <f>ROUND((PFormulas!$F$2*AF413)+(PFormulas!$F$3*(120-AD413)),0)</f>
        <v>47</v>
      </c>
      <c r="AC413" s="30">
        <f>ROUND((PFormulas!$F$7*AF413)+(PFormulas!$F$9*AB413)+(PFormulas!$F$8*AD413),0)</f>
        <v>39</v>
      </c>
      <c r="AD413" s="30">
        <f>VLOOKUP(V413,PCharts!$I$3:$J$651,2,FALSE)</f>
        <v>85</v>
      </c>
      <c r="AE413" s="30">
        <f>ROUND((PFormulas!$B$29*AK413)+(PFormulas!$B$30*AI413)+(PFormulas!$B$31*AL413)+(PFormulas!$B$32*AF413)+PFormulas!$B$33,0)</f>
        <v>75</v>
      </c>
      <c r="AF413" s="30">
        <f t="shared" si="48"/>
        <v>60</v>
      </c>
      <c r="AG413" s="30">
        <f>ROUND((AK413*PFormulas!$F$40)+(AL413*PFormulas!$F$41)+(AH413*PFormulas!$F$42),0)</f>
        <v>51</v>
      </c>
      <c r="AH413" s="30">
        <f>VLOOKUP(D413,PCharts!$G$3:$H$83,2,FALSE)</f>
        <v>61</v>
      </c>
      <c r="AI413" s="30">
        <f>ROUND((AK413*PFormulas!$F$18)+(AL413*PFormulas!$F$17),0)</f>
        <v>45</v>
      </c>
      <c r="AJ413" s="30">
        <f>IF(C413&gt;7,25,IF(C413=1,IF(ROUND((PFormulas!$F$35*AK413)+(PFormulas!$F$36*AF413),0)&lt;50,50,ROUND((PFormulas!$F$35*AK413)+(PFormulas!$F$36*AF413),0)),ROUND((PFormulas!$F$35*AK413)+(PFormulas!$F$36*AF413),0)))</f>
        <v>43</v>
      </c>
      <c r="AK413" s="30">
        <f>ROUND(IF(C413&gt;7,ROUND(VLOOKUP(U413,PCharts!$K$3:$L$153,2,FALSE)*AA413,0)*PFormulas!$B$8,ROUND(VLOOKUP(U413,PCharts!$K$3:$L$153,2,FALSE)*AA413,0)),0)</f>
        <v>37</v>
      </c>
      <c r="AL413" s="30">
        <f>ROUND(IF(C413&gt;7,ROUND(VLOOKUP(T413,PCharts!$M$3:$N$133,2,FALSE)*AA413,0)*PFormulas!$B$9,ROUND(VLOOKUP(T413,PCharts!$M$3:$N$133,2,FALSE)*AA413,0)),0)</f>
        <v>44</v>
      </c>
      <c r="AM413" s="30">
        <f>ROUND(IF(C413&gt;7,ROUND((PFormulas!$F$30*Z413)+(PFormulas!$F$31*AB413)+(PFormulas!$F$32*AI413),0)*PFormulas!$B$13,ROUND((PFormulas!$F$30*Z413)+(PFormulas!$F$31*AB413)+(PFormulas!$F$32*AI413),0)+PFormulas!$B$14),0)</f>
        <v>43</v>
      </c>
      <c r="AN413" s="30">
        <f>ROUND((PFormulas!$F$46*AL413),0)</f>
        <v>46</v>
      </c>
      <c r="AO413" s="30">
        <f>VLOOKUP(2016-L413,PCharts!$O$3:$P$32,2,FALSE)</f>
        <v>54</v>
      </c>
      <c r="AP413" s="30">
        <f t="shared" si="49"/>
        <v>54</v>
      </c>
      <c r="AQ413" s="30">
        <f t="shared" si="50"/>
        <v>46</v>
      </c>
    </row>
    <row r="414" spans="1:43" x14ac:dyDescent="0.25">
      <c r="A414" s="13" t="s">
        <v>685</v>
      </c>
      <c r="B414" s="13" t="s">
        <v>979</v>
      </c>
      <c r="C414" s="13">
        <v>7</v>
      </c>
      <c r="D414" s="13">
        <v>21</v>
      </c>
      <c r="E414" s="13">
        <v>5</v>
      </c>
      <c r="F414" s="13">
        <v>6</v>
      </c>
      <c r="G414" s="13">
        <v>11</v>
      </c>
      <c r="H414" s="13">
        <v>4</v>
      </c>
      <c r="I414" s="13">
        <v>2</v>
      </c>
      <c r="J414" s="13">
        <v>24</v>
      </c>
      <c r="K414" s="13">
        <v>10</v>
      </c>
      <c r="L414" s="13">
        <v>1994</v>
      </c>
      <c r="M414" s="13"/>
      <c r="N414" s="13">
        <v>69</v>
      </c>
      <c r="O414" s="13">
        <v>170</v>
      </c>
      <c r="P414" s="13" t="s">
        <v>247</v>
      </c>
      <c r="Q414" s="13" t="s">
        <v>80</v>
      </c>
      <c r="R414" s="13">
        <v>0</v>
      </c>
      <c r="S414" s="13">
        <v>0</v>
      </c>
      <c r="T414" s="30">
        <f t="shared" si="44"/>
        <v>0.24</v>
      </c>
      <c r="U414" s="30">
        <f t="shared" si="45"/>
        <v>0.28999999999999998</v>
      </c>
      <c r="V414" s="30">
        <f t="shared" si="46"/>
        <v>0.19</v>
      </c>
      <c r="W414" s="30">
        <f t="shared" si="47"/>
        <v>0.24</v>
      </c>
      <c r="X414" s="30">
        <f>VLOOKUP(N414,[1]PlayerC!$A$3:$B$30,2,FALSE)</f>
        <v>67</v>
      </c>
      <c r="Y414" s="30">
        <f>VLOOKUP(O414,[1]PlayerC!$C$3:$D$133,2,FALSE)</f>
        <v>52</v>
      </c>
      <c r="Z414" s="30">
        <f>VLOOKUP(R414,[2]PCharts!$R$3:$S$2003,2,FALSE)</f>
        <v>0</v>
      </c>
      <c r="AA414" s="30">
        <f>VLOOKUP(A414,PCharts!$T$3:$U$25,2,FALSE)</f>
        <v>0.9</v>
      </c>
      <c r="AB414" s="30">
        <f>ROUND((PFormulas!$F$2*AF414)+(PFormulas!$F$3*(120-AD414)),0)</f>
        <v>44</v>
      </c>
      <c r="AC414" s="30">
        <f>ROUND((PFormulas!$F$7*AF414)+(PFormulas!$F$9*AB414)+(PFormulas!$F$8*AD414),0)</f>
        <v>37</v>
      </c>
      <c r="AD414" s="30">
        <f>VLOOKUP(V414,PCharts!$I$3:$J$651,2,FALSE)</f>
        <v>93</v>
      </c>
      <c r="AE414" s="30">
        <f>ROUND((PFormulas!$B$29*AK414)+(PFormulas!$B$30*AI414)+(PFormulas!$B$31*AL414)+(PFormulas!$B$32*AF414)+PFormulas!$B$33,0)</f>
        <v>77</v>
      </c>
      <c r="AF414" s="30">
        <f t="shared" si="48"/>
        <v>60</v>
      </c>
      <c r="AG414" s="30">
        <f>ROUND((AK414*PFormulas!$F$40)+(AL414*PFormulas!$F$41)+(AH414*PFormulas!$F$42),0)</f>
        <v>54</v>
      </c>
      <c r="AH414" s="30">
        <f>VLOOKUP(D414,PCharts!$G$3:$H$83,2,FALSE)</f>
        <v>61</v>
      </c>
      <c r="AI414" s="30">
        <f>ROUND((AK414*PFormulas!$F$18)+(AL414*PFormulas!$F$17),0)</f>
        <v>52</v>
      </c>
      <c r="AJ414" s="30">
        <f>IF(C414&gt;7,25,IF(C414=1,IF(ROUND((PFormulas!$F$35*AK414)+(PFormulas!$F$36*AF414),0)&lt;50,50,ROUND((PFormulas!$F$35*AK414)+(PFormulas!$F$36*AF414),0)),ROUND((PFormulas!$F$35*AK414)+(PFormulas!$F$36*AF414),0)))</f>
        <v>53</v>
      </c>
      <c r="AK414" s="30">
        <f>ROUND(IF(C414&gt;7,ROUND(VLOOKUP(U414,PCharts!$K$3:$L$153,2,FALSE)*AA414,0)*PFormulas!$B$8,ROUND(VLOOKUP(U414,PCharts!$K$3:$L$153,2,FALSE)*AA414,0)),0)</f>
        <v>50</v>
      </c>
      <c r="AL414" s="30">
        <f>ROUND(IF(C414&gt;7,ROUND(VLOOKUP(T414,PCharts!$M$3:$N$133,2,FALSE)*AA414,0)*PFormulas!$B$9,ROUND(VLOOKUP(T414,PCharts!$M$3:$N$133,2,FALSE)*AA414,0)),0)</f>
        <v>45</v>
      </c>
      <c r="AM414" s="30">
        <f>ROUND(IF(C414&gt;7,ROUND((PFormulas!$F$30*Z414)+(PFormulas!$F$31*AB414)+(PFormulas!$F$32*AI414),0)*PFormulas!$B$13,ROUND((PFormulas!$F$30*Z414)+(PFormulas!$F$31*AB414)+(PFormulas!$F$32*AI414),0)+PFormulas!$B$14),0)</f>
        <v>43</v>
      </c>
      <c r="AN414" s="30">
        <f>ROUND((PFormulas!$F$46*AL414),0)</f>
        <v>47</v>
      </c>
      <c r="AO414" s="30">
        <f>VLOOKUP(2016-L414,PCharts!$O$3:$P$32,2,FALSE)</f>
        <v>58</v>
      </c>
      <c r="AP414" s="30">
        <f t="shared" si="49"/>
        <v>58</v>
      </c>
      <c r="AQ414" s="30">
        <f t="shared" si="50"/>
        <v>50</v>
      </c>
    </row>
    <row r="415" spans="1:43" x14ac:dyDescent="0.25">
      <c r="A415" s="13" t="s">
        <v>95</v>
      </c>
      <c r="B415" s="13" t="s">
        <v>980</v>
      </c>
      <c r="C415" s="13">
        <v>8</v>
      </c>
      <c r="D415" s="13">
        <v>21</v>
      </c>
      <c r="E415" s="13">
        <v>1</v>
      </c>
      <c r="F415" s="13">
        <v>5</v>
      </c>
      <c r="G415" s="13">
        <v>6</v>
      </c>
      <c r="H415" s="13">
        <v>4</v>
      </c>
      <c r="I415" s="13">
        <v>5</v>
      </c>
      <c r="J415" s="13">
        <v>30</v>
      </c>
      <c r="K415" s="13">
        <v>12</v>
      </c>
      <c r="L415" s="13">
        <v>1995</v>
      </c>
      <c r="M415" s="13"/>
      <c r="N415" s="13">
        <v>70</v>
      </c>
      <c r="O415" s="13">
        <v>165</v>
      </c>
      <c r="P415" s="13" t="s">
        <v>97</v>
      </c>
      <c r="Q415" s="13" t="s">
        <v>981</v>
      </c>
      <c r="R415" s="13">
        <v>0</v>
      </c>
      <c r="S415" s="13">
        <v>0</v>
      </c>
      <c r="T415" s="30">
        <f t="shared" si="44"/>
        <v>0.05</v>
      </c>
      <c r="U415" s="30">
        <f t="shared" si="45"/>
        <v>0.24</v>
      </c>
      <c r="V415" s="30">
        <f t="shared" si="46"/>
        <v>0.19</v>
      </c>
      <c r="W415" s="30">
        <f t="shared" si="47"/>
        <v>0.05</v>
      </c>
      <c r="X415" s="30">
        <f>VLOOKUP(N415,[1]PlayerC!$A$3:$B$30,2,FALSE)</f>
        <v>69</v>
      </c>
      <c r="Y415" s="30">
        <f>VLOOKUP(O415,[1]PlayerC!$C$3:$D$133,2,FALSE)</f>
        <v>49</v>
      </c>
      <c r="Z415" s="30">
        <f>VLOOKUP(R415,[2]PCharts!$R$3:$S$2003,2,FALSE)</f>
        <v>0</v>
      </c>
      <c r="AA415" s="30">
        <f>VLOOKUP(A415,PCharts!$T$3:$U$25,2,FALSE)</f>
        <v>1.06</v>
      </c>
      <c r="AB415" s="30">
        <f>ROUND((PFormulas!$F$2*AF415)+(PFormulas!$F$3*(120-AD415)),0)</f>
        <v>44</v>
      </c>
      <c r="AC415" s="30">
        <f>ROUND((PFormulas!$F$7*AF415)+(PFormulas!$F$9*AB415)+(PFormulas!$F$8*AD415),0)</f>
        <v>36</v>
      </c>
      <c r="AD415" s="30">
        <f>VLOOKUP(V415,PCharts!$I$3:$J$651,2,FALSE)</f>
        <v>93</v>
      </c>
      <c r="AE415" s="30">
        <f>ROUND((PFormulas!$B$29*AK415)+(PFormulas!$B$30*AI415)+(PFormulas!$B$31*AL415)+(PFormulas!$B$32*AF415)+PFormulas!$B$33,0)</f>
        <v>77</v>
      </c>
      <c r="AF415" s="30">
        <f t="shared" si="48"/>
        <v>59</v>
      </c>
      <c r="AG415" s="30">
        <f>ROUND((AK415*PFormulas!$F$40)+(AL415*PFormulas!$F$41)+(AH415*PFormulas!$F$42),0)</f>
        <v>55</v>
      </c>
      <c r="AH415" s="30">
        <f>VLOOKUP(D415,PCharts!$G$3:$H$83,2,FALSE)</f>
        <v>61</v>
      </c>
      <c r="AI415" s="30">
        <f>ROUND((AK415*PFormulas!$F$18)+(AL415*PFormulas!$F$17),0)</f>
        <v>54</v>
      </c>
      <c r="AJ415" s="30">
        <f>IF(C415&gt;7,25,IF(C415=1,IF(ROUND((PFormulas!$F$35*AK415)+(PFormulas!$F$36*AF415),0)&lt;50,50,ROUND((PFormulas!$F$35*AK415)+(PFormulas!$F$36*AF415),0)),ROUND((PFormulas!$F$35*AK415)+(PFormulas!$F$36*AF415),0)))</f>
        <v>25</v>
      </c>
      <c r="AK415" s="30">
        <f>ROUND(IF(C415&gt;7,ROUND(VLOOKUP(U415,PCharts!$K$3:$L$153,2,FALSE)*AA415,0)*PFormulas!$B$8,ROUND(VLOOKUP(U415,PCharts!$K$3:$L$153,2,FALSE)*AA415,0)),0)</f>
        <v>55</v>
      </c>
      <c r="AL415" s="30">
        <f>ROUND(IF(C415&gt;7,ROUND(VLOOKUP(T415,PCharts!$M$3:$N$133,2,FALSE)*AA415,0)*PFormulas!$B$9,ROUND(VLOOKUP(T415,PCharts!$M$3:$N$133,2,FALSE)*AA415,0)),0)</f>
        <v>43</v>
      </c>
      <c r="AM415" s="30">
        <f>ROUND(IF(C415&gt;7,ROUND((PFormulas!$F$30*Z415)+(PFormulas!$F$31*AB415)+(PFormulas!$F$32*AI415),0)*PFormulas!$B$13,ROUND((PFormulas!$F$30*Z415)+(PFormulas!$F$31*AB415)+(PFormulas!$F$32*AI415),0)+PFormulas!$B$14),0)</f>
        <v>52</v>
      </c>
      <c r="AN415" s="30">
        <f>ROUND((PFormulas!$F$46*AL415),0)</f>
        <v>45</v>
      </c>
      <c r="AO415" s="30">
        <f>VLOOKUP(2016-L415,PCharts!$O$3:$P$32,2,FALSE)</f>
        <v>54</v>
      </c>
      <c r="AP415" s="30">
        <f t="shared" si="49"/>
        <v>54</v>
      </c>
      <c r="AQ415" s="30">
        <f t="shared" si="50"/>
        <v>53</v>
      </c>
    </row>
    <row r="416" spans="1:43" x14ac:dyDescent="0.25">
      <c r="A416" s="13" t="s">
        <v>47</v>
      </c>
      <c r="B416" s="13" t="s">
        <v>982</v>
      </c>
      <c r="C416" s="13">
        <v>5</v>
      </c>
      <c r="D416" s="13">
        <v>22</v>
      </c>
      <c r="E416" s="13">
        <v>1</v>
      </c>
      <c r="F416" s="13">
        <v>1</v>
      </c>
      <c r="G416" s="13">
        <v>2</v>
      </c>
      <c r="H416" s="13">
        <v>6</v>
      </c>
      <c r="I416" s="13">
        <v>-3</v>
      </c>
      <c r="J416" s="13">
        <v>12</v>
      </c>
      <c r="K416" s="13">
        <v>5</v>
      </c>
      <c r="L416" s="13">
        <v>1996</v>
      </c>
      <c r="M416" s="13"/>
      <c r="N416" s="13">
        <v>75</v>
      </c>
      <c r="O416" s="13">
        <v>201</v>
      </c>
      <c r="P416" s="13" t="s">
        <v>49</v>
      </c>
      <c r="Q416" s="13" t="s">
        <v>983</v>
      </c>
      <c r="R416" s="13">
        <v>0</v>
      </c>
      <c r="S416" s="13">
        <v>0</v>
      </c>
      <c r="T416" s="30">
        <f t="shared" si="44"/>
        <v>0.05</v>
      </c>
      <c r="U416" s="30">
        <f t="shared" si="45"/>
        <v>0.05</v>
      </c>
      <c r="V416" s="30">
        <f t="shared" si="46"/>
        <v>0.27</v>
      </c>
      <c r="W416" s="30">
        <f t="shared" si="47"/>
        <v>0.05</v>
      </c>
      <c r="X416" s="30">
        <f>VLOOKUP(N416,[1]PlayerC!$A$3:$B$30,2,FALSE)</f>
        <v>79</v>
      </c>
      <c r="Y416" s="30">
        <f>VLOOKUP(O416,[1]PlayerC!$C$3:$D$133,2,FALSE)</f>
        <v>70</v>
      </c>
      <c r="Z416" s="30">
        <f>VLOOKUP(R416,[2]PCharts!$R$3:$S$2003,2,FALSE)</f>
        <v>0</v>
      </c>
      <c r="AA416" s="30">
        <f>VLOOKUP(A416,PCharts!$T$3:$U$25,2,FALSE)</f>
        <v>1.07</v>
      </c>
      <c r="AB416" s="30">
        <f>ROUND((PFormulas!$F$2*AF416)+(PFormulas!$F$3*(120-AD416)),0)</f>
        <v>54</v>
      </c>
      <c r="AC416" s="30">
        <f>ROUND((PFormulas!$F$7*AF416)+(PFormulas!$F$9*AB416)+(PFormulas!$F$8*AD416),0)</f>
        <v>51</v>
      </c>
      <c r="AD416" s="30">
        <f>VLOOKUP(V416,PCharts!$I$3:$J$651,2,FALSE)</f>
        <v>91</v>
      </c>
      <c r="AE416" s="30">
        <f>ROUND((PFormulas!$B$29*AK416)+(PFormulas!$B$30*AI416)+(PFormulas!$B$31*AL416)+(PFormulas!$B$32*AF416)+PFormulas!$B$33,0)</f>
        <v>71</v>
      </c>
      <c r="AF416" s="30">
        <f t="shared" si="48"/>
        <v>75</v>
      </c>
      <c r="AG416" s="30">
        <f>ROUND((AK416*PFormulas!$F$40)+(AL416*PFormulas!$F$41)+(AH416*PFormulas!$F$42),0)</f>
        <v>52</v>
      </c>
      <c r="AH416" s="30">
        <f>VLOOKUP(D416,PCharts!$G$3:$H$83,2,FALSE)</f>
        <v>62</v>
      </c>
      <c r="AI416" s="30">
        <f>ROUND((AK416*PFormulas!$F$18)+(AL416*PFormulas!$F$17),0)</f>
        <v>45</v>
      </c>
      <c r="AJ416" s="30">
        <f>IF(C416&gt;7,25,IF(C416=1,IF(ROUND((PFormulas!$F$35*AK416)+(PFormulas!$F$36*AF416),0)&lt;50,50,ROUND((PFormulas!$F$35*AK416)+(PFormulas!$F$36*AF416),0)),ROUND((PFormulas!$F$35*AK416)+(PFormulas!$F$36*AF416),0)))</f>
        <v>47</v>
      </c>
      <c r="AK416" s="30">
        <f>ROUND(IF(C416&gt;7,ROUND(VLOOKUP(U416,PCharts!$K$3:$L$153,2,FALSE)*AA416,0)*PFormulas!$B$8,ROUND(VLOOKUP(U416,PCharts!$K$3:$L$153,2,FALSE)*AA416,0)),0)</f>
        <v>37</v>
      </c>
      <c r="AL416" s="30">
        <f>ROUND(IF(C416&gt;7,ROUND(VLOOKUP(T416,PCharts!$M$3:$N$133,2,FALSE)*AA416,0)*PFormulas!$B$9,ROUND(VLOOKUP(T416,PCharts!$M$3:$N$133,2,FALSE)*AA416,0)),0)</f>
        <v>45</v>
      </c>
      <c r="AM416" s="30">
        <f>ROUND(IF(C416&gt;7,ROUND((PFormulas!$F$30*Z416)+(PFormulas!$F$31*AB416)+(PFormulas!$F$32*AI416),0)*PFormulas!$B$13,ROUND((PFormulas!$F$30*Z416)+(PFormulas!$F$31*AB416)+(PFormulas!$F$32*AI416),0)+PFormulas!$B$14),0)</f>
        <v>47</v>
      </c>
      <c r="AN416" s="30">
        <f>ROUND((PFormulas!$F$46*AL416),0)</f>
        <v>47</v>
      </c>
      <c r="AO416" s="30">
        <f>VLOOKUP(2016-L416,PCharts!$O$3:$P$32,2,FALSE)</f>
        <v>50</v>
      </c>
      <c r="AP416" s="30">
        <f t="shared" si="49"/>
        <v>50</v>
      </c>
      <c r="AQ416" s="30">
        <f t="shared" si="50"/>
        <v>48</v>
      </c>
    </row>
    <row r="417" spans="1:43" x14ac:dyDescent="0.25">
      <c r="A417" s="13" t="s">
        <v>95</v>
      </c>
      <c r="B417" s="13" t="s">
        <v>984</v>
      </c>
      <c r="C417" s="13">
        <v>8</v>
      </c>
      <c r="D417" s="13">
        <v>22</v>
      </c>
      <c r="E417" s="13">
        <v>1</v>
      </c>
      <c r="F417" s="13">
        <v>3</v>
      </c>
      <c r="G417" s="13">
        <v>4</v>
      </c>
      <c r="H417" s="13">
        <v>2</v>
      </c>
      <c r="I417" s="13">
        <v>3</v>
      </c>
      <c r="J417" s="13">
        <v>30</v>
      </c>
      <c r="K417" s="13">
        <v>7</v>
      </c>
      <c r="L417" s="13">
        <v>1996</v>
      </c>
      <c r="M417" s="13"/>
      <c r="N417" s="13">
        <v>76</v>
      </c>
      <c r="O417" s="13">
        <v>209</v>
      </c>
      <c r="P417" s="13" t="s">
        <v>97</v>
      </c>
      <c r="Q417" s="13" t="s">
        <v>985</v>
      </c>
      <c r="R417" s="13">
        <v>0</v>
      </c>
      <c r="S417" s="13">
        <v>0</v>
      </c>
      <c r="T417" s="30">
        <f t="shared" si="44"/>
        <v>0.05</v>
      </c>
      <c r="U417" s="30">
        <f t="shared" si="45"/>
        <v>0.14000000000000001</v>
      </c>
      <c r="V417" s="30">
        <f t="shared" si="46"/>
        <v>0.09</v>
      </c>
      <c r="W417" s="30">
        <f t="shared" si="47"/>
        <v>0.05</v>
      </c>
      <c r="X417" s="30">
        <f>VLOOKUP(N417,[1]PlayerC!$A$3:$B$30,2,FALSE)</f>
        <v>81</v>
      </c>
      <c r="Y417" s="30">
        <f>VLOOKUP(O417,[1]PlayerC!$C$3:$D$133,2,FALSE)</f>
        <v>73</v>
      </c>
      <c r="Z417" s="30">
        <f>VLOOKUP(R417,[2]PCharts!$R$3:$S$2003,2,FALSE)</f>
        <v>0</v>
      </c>
      <c r="AA417" s="30">
        <f>VLOOKUP(A417,PCharts!$T$3:$U$25,2,FALSE)</f>
        <v>1.06</v>
      </c>
      <c r="AB417" s="30">
        <f>ROUND((PFormulas!$F$2*AF417)+(PFormulas!$F$3*(120-AD417)),0)</f>
        <v>53</v>
      </c>
      <c r="AC417" s="30">
        <f>ROUND((PFormulas!$F$7*AF417)+(PFormulas!$F$9*AB417)+(PFormulas!$F$8*AD417),0)</f>
        <v>51</v>
      </c>
      <c r="AD417" s="30">
        <f>VLOOKUP(V417,PCharts!$I$3:$J$651,2,FALSE)</f>
        <v>96</v>
      </c>
      <c r="AE417" s="30">
        <f>ROUND((PFormulas!$B$29*AK417)+(PFormulas!$B$30*AI417)+(PFormulas!$B$31*AL417)+(PFormulas!$B$32*AF417)+PFormulas!$B$33,0)</f>
        <v>72</v>
      </c>
      <c r="AF417" s="30">
        <f t="shared" si="48"/>
        <v>77</v>
      </c>
      <c r="AG417" s="30">
        <f>ROUND((AK417*PFormulas!$F$40)+(AL417*PFormulas!$F$41)+(AH417*PFormulas!$F$42),0)</f>
        <v>54</v>
      </c>
      <c r="AH417" s="30">
        <f>VLOOKUP(D417,PCharts!$G$3:$H$83,2,FALSE)</f>
        <v>62</v>
      </c>
      <c r="AI417" s="30">
        <f>ROUND((AK417*PFormulas!$F$18)+(AL417*PFormulas!$F$17),0)</f>
        <v>51</v>
      </c>
      <c r="AJ417" s="30">
        <f>IF(C417&gt;7,25,IF(C417=1,IF(ROUND((PFormulas!$F$35*AK417)+(PFormulas!$F$36*AF417),0)&lt;50,50,ROUND((PFormulas!$F$35*AK417)+(PFormulas!$F$36*AF417),0)),ROUND((PFormulas!$F$35*AK417)+(PFormulas!$F$36*AF417),0)))</f>
        <v>25</v>
      </c>
      <c r="AK417" s="30">
        <f>ROUND(IF(C417&gt;7,ROUND(VLOOKUP(U417,PCharts!$K$3:$L$153,2,FALSE)*AA417,0)*PFormulas!$B$8,ROUND(VLOOKUP(U417,PCharts!$K$3:$L$153,2,FALSE)*AA417,0)),0)</f>
        <v>50</v>
      </c>
      <c r="AL417" s="30">
        <f>ROUND(IF(C417&gt;7,ROUND(VLOOKUP(T417,PCharts!$M$3:$N$133,2,FALSE)*AA417,0)*PFormulas!$B$9,ROUND(VLOOKUP(T417,PCharts!$M$3:$N$133,2,FALSE)*AA417,0)),0)</f>
        <v>43</v>
      </c>
      <c r="AM417" s="30">
        <f>ROUND(IF(C417&gt;7,ROUND((PFormulas!$F$30*Z417)+(PFormulas!$F$31*AB417)+(PFormulas!$F$32*AI417),0)*PFormulas!$B$13,ROUND((PFormulas!$F$30*Z417)+(PFormulas!$F$31*AB417)+(PFormulas!$F$32*AI417),0)+PFormulas!$B$14),0)</f>
        <v>57</v>
      </c>
      <c r="AN417" s="30">
        <f>ROUND((PFormulas!$F$46*AL417),0)</f>
        <v>45</v>
      </c>
      <c r="AO417" s="30">
        <f>VLOOKUP(2016-L417,PCharts!$O$3:$P$32,2,FALSE)</f>
        <v>50</v>
      </c>
      <c r="AP417" s="30">
        <f t="shared" si="49"/>
        <v>50</v>
      </c>
      <c r="AQ417" s="30">
        <f t="shared" si="50"/>
        <v>54</v>
      </c>
    </row>
    <row r="418" spans="1:43" x14ac:dyDescent="0.25">
      <c r="A418" s="13" t="s">
        <v>43</v>
      </c>
      <c r="B418" s="13" t="s">
        <v>986</v>
      </c>
      <c r="C418" s="13">
        <v>8</v>
      </c>
      <c r="D418" s="13">
        <v>27</v>
      </c>
      <c r="E418" s="13">
        <v>2</v>
      </c>
      <c r="F418" s="13">
        <v>4</v>
      </c>
      <c r="G418" s="13">
        <v>6</v>
      </c>
      <c r="H418" s="13">
        <v>37</v>
      </c>
      <c r="I418" s="13">
        <v>4</v>
      </c>
      <c r="J418" s="13">
        <v>20</v>
      </c>
      <c r="K418" s="13">
        <v>3</v>
      </c>
      <c r="L418" s="13">
        <v>1994</v>
      </c>
      <c r="M418" s="13"/>
      <c r="N418" s="13">
        <v>73</v>
      </c>
      <c r="O418" s="13">
        <v>203</v>
      </c>
      <c r="P418" s="13" t="s">
        <v>45</v>
      </c>
      <c r="Q418" s="13" t="s">
        <v>987</v>
      </c>
      <c r="R418" s="13">
        <v>0</v>
      </c>
      <c r="S418" s="13">
        <v>0</v>
      </c>
      <c r="T418" s="30">
        <f t="shared" si="44"/>
        <v>7.0000000000000007E-2</v>
      </c>
      <c r="U418" s="30">
        <f t="shared" si="45"/>
        <v>0.15</v>
      </c>
      <c r="V418" s="30">
        <f t="shared" si="46"/>
        <v>1.37</v>
      </c>
      <c r="W418" s="30">
        <f t="shared" si="47"/>
        <v>7.0000000000000007E-2</v>
      </c>
      <c r="X418" s="30">
        <f>VLOOKUP(N418,[1]PlayerC!$A$3:$B$30,2,FALSE)</f>
        <v>75</v>
      </c>
      <c r="Y418" s="30">
        <f>VLOOKUP(O418,[1]PlayerC!$C$3:$D$133,2,FALSE)</f>
        <v>70</v>
      </c>
      <c r="Z418" s="30">
        <f>VLOOKUP(R418,[2]PCharts!$R$3:$S$2003,2,FALSE)</f>
        <v>0</v>
      </c>
      <c r="AA418" s="30">
        <f>VLOOKUP(A418,PCharts!$T$3:$U$25,2,FALSE)</f>
        <v>1.05</v>
      </c>
      <c r="AB418" s="30">
        <f>ROUND((PFormulas!$F$2*AF418)+(PFormulas!$F$3*(120-AD418)),0)</f>
        <v>61</v>
      </c>
      <c r="AC418" s="30">
        <f>ROUND((PFormulas!$F$7*AF418)+(PFormulas!$F$9*AB418)+(PFormulas!$F$8*AD418),0)</f>
        <v>57</v>
      </c>
      <c r="AD418" s="30">
        <f>VLOOKUP(V418,PCharts!$I$3:$J$651,2,FALSE)</f>
        <v>63</v>
      </c>
      <c r="AE418" s="30">
        <f>ROUND((PFormulas!$B$29*AK418)+(PFormulas!$B$30*AI418)+(PFormulas!$B$31*AL418)+(PFormulas!$B$32*AF418)+PFormulas!$B$33,0)</f>
        <v>73</v>
      </c>
      <c r="AF418" s="30">
        <f t="shared" si="48"/>
        <v>73</v>
      </c>
      <c r="AG418" s="30">
        <f>ROUND((AK418*PFormulas!$F$40)+(AL418*PFormulas!$F$41)+(AH418*PFormulas!$F$42),0)</f>
        <v>57</v>
      </c>
      <c r="AH418" s="30">
        <f>VLOOKUP(D418,PCharts!$G$3:$H$83,2,FALSE)</f>
        <v>67</v>
      </c>
      <c r="AI418" s="30">
        <f>ROUND((AK418*PFormulas!$F$18)+(AL418*PFormulas!$F$17),0)</f>
        <v>51</v>
      </c>
      <c r="AJ418" s="30">
        <f>IF(C418&gt;7,25,IF(C418=1,IF(ROUND((PFormulas!$F$35*AK418)+(PFormulas!$F$36*AF418),0)&lt;50,50,ROUND((PFormulas!$F$35*AK418)+(PFormulas!$F$36*AF418),0)),ROUND((PFormulas!$F$35*AK418)+(PFormulas!$F$36*AF418),0)))</f>
        <v>25</v>
      </c>
      <c r="AK418" s="30">
        <f>ROUND(IF(C418&gt;7,ROUND(VLOOKUP(U418,PCharts!$K$3:$L$153,2,FALSE)*AA418,0)*PFormulas!$B$8,ROUND(VLOOKUP(U418,PCharts!$K$3:$L$153,2,FALSE)*AA418,0)),0)</f>
        <v>50</v>
      </c>
      <c r="AL418" s="30">
        <f>ROUND(IF(C418&gt;7,ROUND(VLOOKUP(T418,PCharts!$M$3:$N$133,2,FALSE)*AA418,0)*PFormulas!$B$9,ROUND(VLOOKUP(T418,PCharts!$M$3:$N$133,2,FALSE)*AA418,0)),0)</f>
        <v>43</v>
      </c>
      <c r="AM418" s="49">
        <f>ROUND(IF(C418&gt;7,ROUND((PFormulas!$F$30*Z418)+(PFormulas!$F$31*AB418)+(PFormulas!$F$32*AI418),0)*PFormulas!$B$13,ROUND((PFormulas!$F$30*Z418)+(PFormulas!$F$31*AB418)+(PFormulas!$F$32*AI418),0)+PFormulas!$B$14),0)</f>
        <v>63</v>
      </c>
      <c r="AN418" s="30">
        <f>ROUND((PFormulas!$F$46*AL418),0)</f>
        <v>45</v>
      </c>
      <c r="AO418" s="30">
        <f>VLOOKUP(2016-L418,PCharts!$O$3:$P$32,2,FALSE)</f>
        <v>58</v>
      </c>
      <c r="AP418" s="30">
        <f t="shared" si="49"/>
        <v>58</v>
      </c>
      <c r="AQ418" s="30">
        <f t="shared" si="50"/>
        <v>55</v>
      </c>
    </row>
    <row r="419" spans="1:43" x14ac:dyDescent="0.25">
      <c r="A419" s="13" t="s">
        <v>74</v>
      </c>
      <c r="B419" s="13" t="s">
        <v>988</v>
      </c>
      <c r="C419" s="13">
        <v>8</v>
      </c>
      <c r="D419" s="13">
        <v>32</v>
      </c>
      <c r="E419" s="13">
        <v>5</v>
      </c>
      <c r="F419" s="13">
        <v>4</v>
      </c>
      <c r="G419" s="13">
        <v>9</v>
      </c>
      <c r="H419" s="13">
        <v>42</v>
      </c>
      <c r="I419" s="13">
        <v>-17</v>
      </c>
      <c r="J419" s="13">
        <v>7</v>
      </c>
      <c r="K419" s="13">
        <v>6</v>
      </c>
      <c r="L419" s="13">
        <v>1995</v>
      </c>
      <c r="M419" s="13"/>
      <c r="N419" s="13">
        <v>73</v>
      </c>
      <c r="O419" s="13">
        <v>187</v>
      </c>
      <c r="P419" s="13" t="s">
        <v>76</v>
      </c>
      <c r="Q419" s="13" t="s">
        <v>989</v>
      </c>
      <c r="R419" s="13">
        <v>0</v>
      </c>
      <c r="S419" s="13">
        <v>0</v>
      </c>
      <c r="T419" s="30">
        <f t="shared" si="44"/>
        <v>0.16</v>
      </c>
      <c r="U419" s="30">
        <f t="shared" si="45"/>
        <v>0.13</v>
      </c>
      <c r="V419" s="30">
        <f t="shared" si="46"/>
        <v>1.31</v>
      </c>
      <c r="W419" s="30">
        <f t="shared" si="47"/>
        <v>0.16</v>
      </c>
      <c r="X419" s="30">
        <f>VLOOKUP(N419,[1]PlayerC!$A$3:$B$30,2,FALSE)</f>
        <v>75</v>
      </c>
      <c r="Y419" s="30">
        <f>VLOOKUP(O419,[1]PlayerC!$C$3:$D$133,2,FALSE)</f>
        <v>61</v>
      </c>
      <c r="Z419" s="30">
        <f>VLOOKUP(R419,[2]PCharts!$R$3:$S$2003,2,FALSE)</f>
        <v>0</v>
      </c>
      <c r="AA419" s="30">
        <f>VLOOKUP(A419,PCharts!$T$3:$U$25,2,FALSE)</f>
        <v>0.95</v>
      </c>
      <c r="AB419" s="30">
        <f>ROUND((PFormulas!$F$2*AF419)+(PFormulas!$F$3*(120-AD419)),0)</f>
        <v>57</v>
      </c>
      <c r="AC419" s="30">
        <f>ROUND((PFormulas!$F$7*AF419)+(PFormulas!$F$9*AB419)+(PFormulas!$F$8*AD419),0)</f>
        <v>52</v>
      </c>
      <c r="AD419" s="30">
        <f>VLOOKUP(V419,PCharts!$I$3:$J$651,2,FALSE)</f>
        <v>65</v>
      </c>
      <c r="AE419" s="30">
        <f>ROUND((PFormulas!$B$29*AK419)+(PFormulas!$B$30*AI419)+(PFormulas!$B$31*AL419)+(PFormulas!$B$32*AF419)+PFormulas!$B$33,0)</f>
        <v>74</v>
      </c>
      <c r="AF419" s="30">
        <f t="shared" si="48"/>
        <v>68</v>
      </c>
      <c r="AG419" s="30">
        <f>ROUND((AK419*PFormulas!$F$40)+(AL419*PFormulas!$F$41)+(AH419*PFormulas!$F$42),0)</f>
        <v>58</v>
      </c>
      <c r="AH419" s="30">
        <f>VLOOKUP(D419,PCharts!$G$3:$H$83,2,FALSE)</f>
        <v>72</v>
      </c>
      <c r="AI419" s="30">
        <f>ROUND((AK419*PFormulas!$F$18)+(AL419*PFormulas!$F$17),0)</f>
        <v>48</v>
      </c>
      <c r="AJ419" s="30">
        <f>IF(C419&gt;7,25,IF(C419=1,IF(ROUND((PFormulas!$F$35*AK419)+(PFormulas!$F$36*AF419),0)&lt;50,50,ROUND((PFormulas!$F$35*AK419)+(PFormulas!$F$36*AF419),0)),ROUND((PFormulas!$F$35*AK419)+(PFormulas!$F$36*AF419),0)))</f>
        <v>25</v>
      </c>
      <c r="AK419" s="30">
        <f>ROUND(IF(C419&gt;7,ROUND(VLOOKUP(U419,PCharts!$K$3:$L$153,2,FALSE)*AA419,0)*PFormulas!$B$8,ROUND(VLOOKUP(U419,PCharts!$K$3:$L$153,2,FALSE)*AA419,0)),0)</f>
        <v>46</v>
      </c>
      <c r="AL419" s="30">
        <f>ROUND(IF(C419&gt;7,ROUND(VLOOKUP(T419,PCharts!$M$3:$N$133,2,FALSE)*AA419,0)*PFormulas!$B$9,ROUND(VLOOKUP(T419,PCharts!$M$3:$N$133,2,FALSE)*AA419,0)),0)</f>
        <v>42</v>
      </c>
      <c r="AM419" s="30">
        <f>ROUND(IF(C419&gt;7,ROUND((PFormulas!$F$30*Z419)+(PFormulas!$F$31*AB419)+(PFormulas!$F$32*AI419),0)*PFormulas!$B$13,ROUND((PFormulas!$F$30*Z419)+(PFormulas!$F$31*AB419)+(PFormulas!$F$32*AI419),0)+PFormulas!$B$14),0)</f>
        <v>60</v>
      </c>
      <c r="AN419" s="30">
        <f>ROUND((PFormulas!$F$46*AL419),0)</f>
        <v>44</v>
      </c>
      <c r="AO419" s="30">
        <f>VLOOKUP(2016-L419,PCharts!$O$3:$P$32,2,FALSE)</f>
        <v>54</v>
      </c>
      <c r="AP419" s="30">
        <f t="shared" si="49"/>
        <v>54</v>
      </c>
      <c r="AQ419" s="30">
        <f t="shared" si="50"/>
        <v>52</v>
      </c>
    </row>
    <row r="420" spans="1:43" x14ac:dyDescent="0.25">
      <c r="A420" s="13" t="s">
        <v>74</v>
      </c>
      <c r="B420" s="13" t="s">
        <v>990</v>
      </c>
      <c r="C420" s="13">
        <v>1</v>
      </c>
      <c r="D420" s="13">
        <v>36</v>
      </c>
      <c r="E420" s="13">
        <v>4</v>
      </c>
      <c r="F420" s="13">
        <v>4</v>
      </c>
      <c r="G420" s="13">
        <v>8</v>
      </c>
      <c r="H420" s="13">
        <v>12</v>
      </c>
      <c r="I420" s="13">
        <v>1</v>
      </c>
      <c r="J420" s="13">
        <v>21</v>
      </c>
      <c r="K420" s="13">
        <v>12</v>
      </c>
      <c r="L420" s="13">
        <v>1993</v>
      </c>
      <c r="M420" s="13"/>
      <c r="N420" s="13">
        <v>72</v>
      </c>
      <c r="O420" s="13">
        <v>181</v>
      </c>
      <c r="P420" s="13" t="s">
        <v>76</v>
      </c>
      <c r="Q420" s="13" t="s">
        <v>991</v>
      </c>
      <c r="R420" s="13">
        <v>0</v>
      </c>
      <c r="S420" s="13">
        <v>0</v>
      </c>
      <c r="T420" s="30">
        <f t="shared" si="44"/>
        <v>0.11</v>
      </c>
      <c r="U420" s="30">
        <f t="shared" si="45"/>
        <v>0.11</v>
      </c>
      <c r="V420" s="30">
        <f t="shared" si="46"/>
        <v>0.33</v>
      </c>
      <c r="W420" s="30">
        <f t="shared" si="47"/>
        <v>0.11</v>
      </c>
      <c r="X420" s="30">
        <f>VLOOKUP(N420,[1]PlayerC!$A$3:$B$30,2,FALSE)</f>
        <v>73</v>
      </c>
      <c r="Y420" s="30">
        <f>VLOOKUP(O420,[1]PlayerC!$C$3:$D$133,2,FALSE)</f>
        <v>58</v>
      </c>
      <c r="Z420" s="30">
        <f>VLOOKUP(R420,[2]PCharts!$R$3:$S$2003,2,FALSE)</f>
        <v>0</v>
      </c>
      <c r="AA420" s="30">
        <f>VLOOKUP(A420,PCharts!$T$3:$U$25,2,FALSE)</f>
        <v>0.95</v>
      </c>
      <c r="AB420" s="30">
        <f>ROUND((PFormulas!$F$2*AF420)+(PFormulas!$F$3*(120-AD420)),0)</f>
        <v>49</v>
      </c>
      <c r="AC420" s="30">
        <f>ROUND((PFormulas!$F$7*AF420)+(PFormulas!$F$9*AB420)+(PFormulas!$F$8*AD420),0)</f>
        <v>43</v>
      </c>
      <c r="AD420" s="30">
        <f>VLOOKUP(V420,PCharts!$I$3:$J$651,2,FALSE)</f>
        <v>89</v>
      </c>
      <c r="AE420" s="30">
        <f>ROUND((PFormulas!$B$29*AK420)+(PFormulas!$B$30*AI420)+(PFormulas!$B$31*AL420)+(PFormulas!$B$32*AF420)+PFormulas!$B$33,0)</f>
        <v>75</v>
      </c>
      <c r="AF420" s="30">
        <f t="shared" si="48"/>
        <v>66</v>
      </c>
      <c r="AG420" s="30">
        <f>ROUND((AK420*PFormulas!$F$40)+(AL420*PFormulas!$F$41)+(AH420*PFormulas!$F$42),0)</f>
        <v>61</v>
      </c>
      <c r="AH420" s="30">
        <f>VLOOKUP(D420,PCharts!$G$3:$H$83,2,FALSE)</f>
        <v>76</v>
      </c>
      <c r="AI420" s="30">
        <f>ROUND((AK420*PFormulas!$F$18)+(AL420*PFormulas!$F$17),0)</f>
        <v>50</v>
      </c>
      <c r="AJ420" s="30">
        <f>IF(C420&gt;7,25,IF(C420=1,IF(ROUND((PFormulas!$F$35*AK420)+(PFormulas!$F$36*AF420),0)&lt;50,50,ROUND((PFormulas!$F$35*AK420)+(PFormulas!$F$36*AF420),0)),ROUND((PFormulas!$F$35*AK420)+(PFormulas!$F$36*AF420),0)))</f>
        <v>53</v>
      </c>
      <c r="AK420" s="30">
        <f>ROUND(IF(C420&gt;7,ROUND(VLOOKUP(U420,PCharts!$K$3:$L$153,2,FALSE)*AA420,0)*PFormulas!$B$8,ROUND(VLOOKUP(U420,PCharts!$K$3:$L$153,2,FALSE)*AA420,0)),0)</f>
        <v>48</v>
      </c>
      <c r="AL420" s="30">
        <f>ROUND(IF(C420&gt;7,ROUND(VLOOKUP(T420,PCharts!$M$3:$N$133,2,FALSE)*AA420,0)*PFormulas!$B$9,ROUND(VLOOKUP(T420,PCharts!$M$3:$N$133,2,FALSE)*AA420,0)),0)</f>
        <v>43</v>
      </c>
      <c r="AM420" s="30">
        <f>ROUND(IF(C420&gt;7,ROUND((PFormulas!$F$30*Z420)+(PFormulas!$F$31*AB420)+(PFormulas!$F$32*AI420),0)*PFormulas!$B$13,ROUND((PFormulas!$F$30*Z420)+(PFormulas!$F$31*AB420)+(PFormulas!$F$32*AI420),0)+PFormulas!$B$14),0)</f>
        <v>45</v>
      </c>
      <c r="AN420" s="30">
        <f>ROUND((PFormulas!$F$46*AL420),0)</f>
        <v>45</v>
      </c>
      <c r="AO420" s="30">
        <f>VLOOKUP(2016-L420,PCharts!$O$3:$P$32,2,FALSE)</f>
        <v>60</v>
      </c>
      <c r="AP420" s="30">
        <f t="shared" si="49"/>
        <v>60</v>
      </c>
      <c r="AQ420" s="30">
        <f t="shared" si="50"/>
        <v>50</v>
      </c>
    </row>
    <row r="421" spans="1:43" x14ac:dyDescent="0.25">
      <c r="A421" s="13" t="s">
        <v>43</v>
      </c>
      <c r="B421" s="13" t="s">
        <v>992</v>
      </c>
      <c r="C421" s="13">
        <v>1</v>
      </c>
      <c r="D421" s="13">
        <v>40</v>
      </c>
      <c r="E421" s="13">
        <v>2</v>
      </c>
      <c r="F421" s="13">
        <v>3</v>
      </c>
      <c r="G421" s="13">
        <v>5</v>
      </c>
      <c r="H421" s="13">
        <v>14</v>
      </c>
      <c r="I421" s="13">
        <v>6</v>
      </c>
      <c r="J421" s="13">
        <v>11</v>
      </c>
      <c r="K421" s="13">
        <v>9</v>
      </c>
      <c r="L421" s="13">
        <v>1996</v>
      </c>
      <c r="M421" s="13"/>
      <c r="N421" s="13">
        <v>76</v>
      </c>
      <c r="O421" s="13">
        <v>194</v>
      </c>
      <c r="P421" s="13" t="s">
        <v>45</v>
      </c>
      <c r="Q421" s="13" t="s">
        <v>993</v>
      </c>
      <c r="R421" s="13">
        <v>0</v>
      </c>
      <c r="S421" s="13">
        <v>0</v>
      </c>
      <c r="T421" s="30">
        <f t="shared" si="44"/>
        <v>0.05</v>
      </c>
      <c r="U421" s="30">
        <f t="shared" si="45"/>
        <v>0.08</v>
      </c>
      <c r="V421" s="30">
        <f t="shared" si="46"/>
        <v>0.35</v>
      </c>
      <c r="W421" s="30">
        <f t="shared" si="47"/>
        <v>0.05</v>
      </c>
      <c r="X421" s="30">
        <f>VLOOKUP(N421,[1]PlayerC!$A$3:$B$30,2,FALSE)</f>
        <v>81</v>
      </c>
      <c r="Y421" s="30">
        <f>VLOOKUP(O421,[1]PlayerC!$C$3:$D$133,2,FALSE)</f>
        <v>64</v>
      </c>
      <c r="Z421" s="30">
        <f>VLOOKUP(R421,[2]PCharts!$R$3:$S$2003,2,FALSE)</f>
        <v>0</v>
      </c>
      <c r="AA421" s="30">
        <f>VLOOKUP(A421,PCharts!$T$3:$U$25,2,FALSE)</f>
        <v>1.05</v>
      </c>
      <c r="AB421" s="30">
        <f>ROUND((PFormulas!$F$2*AF421)+(PFormulas!$F$3*(120-AD421)),0)</f>
        <v>53</v>
      </c>
      <c r="AC421" s="30">
        <f>ROUND((PFormulas!$F$7*AF421)+(PFormulas!$F$9*AB421)+(PFormulas!$F$8*AD421),0)</f>
        <v>49</v>
      </c>
      <c r="AD421" s="30">
        <f>VLOOKUP(V421,PCharts!$I$3:$J$651,2,FALSE)</f>
        <v>89</v>
      </c>
      <c r="AE421" s="30">
        <f>ROUND((PFormulas!$B$29*AK421)+(PFormulas!$B$30*AI421)+(PFormulas!$B$31*AL421)+(PFormulas!$B$32*AF421)+PFormulas!$B$33,0)</f>
        <v>71</v>
      </c>
      <c r="AF421" s="30">
        <f t="shared" si="48"/>
        <v>73</v>
      </c>
      <c r="AG421" s="30">
        <f>ROUND((AK421*PFormulas!$F$40)+(AL421*PFormulas!$F$41)+(AH421*PFormulas!$F$42),0)</f>
        <v>60</v>
      </c>
      <c r="AH421" s="30">
        <f>VLOOKUP(D421,PCharts!$G$3:$H$83,2,FALSE)</f>
        <v>80</v>
      </c>
      <c r="AI421" s="30">
        <f>ROUND((AK421*PFormulas!$F$18)+(AL421*PFormulas!$F$17),0)</f>
        <v>45</v>
      </c>
      <c r="AJ421" s="30">
        <f>IF(C421&gt;7,25,IF(C421=1,IF(ROUND((PFormulas!$F$35*AK421)+(PFormulas!$F$36*AF421),0)&lt;50,50,ROUND((PFormulas!$F$35*AK421)+(PFormulas!$F$36*AF421),0)),ROUND((PFormulas!$F$35*AK421)+(PFormulas!$F$36*AF421),0)))</f>
        <v>50</v>
      </c>
      <c r="AK421" s="30">
        <f>ROUND(IF(C421&gt;7,ROUND(VLOOKUP(U421,PCharts!$K$3:$L$153,2,FALSE)*AA421,0)*PFormulas!$B$8,ROUND(VLOOKUP(U421,PCharts!$K$3:$L$153,2,FALSE)*AA421,0)),0)</f>
        <v>37</v>
      </c>
      <c r="AL421" s="30">
        <f>ROUND(IF(C421&gt;7,ROUND(VLOOKUP(T421,PCharts!$M$3:$N$133,2,FALSE)*AA421,0)*PFormulas!$B$9,ROUND(VLOOKUP(T421,PCharts!$M$3:$N$133,2,FALSE)*AA421,0)),0)</f>
        <v>44</v>
      </c>
      <c r="AM421" s="30">
        <f>ROUND(IF(C421&gt;7,ROUND((PFormulas!$F$30*Z421)+(PFormulas!$F$31*AB421)+(PFormulas!$F$32*AI421),0)*PFormulas!$B$13,ROUND((PFormulas!$F$30*Z421)+(PFormulas!$F$31*AB421)+(PFormulas!$F$32*AI421),0)+PFormulas!$B$14),0)</f>
        <v>46</v>
      </c>
      <c r="AN421" s="30">
        <f>ROUND((PFormulas!$F$46*AL421),0)</f>
        <v>46</v>
      </c>
      <c r="AO421" s="30">
        <f>VLOOKUP(2016-L421,PCharts!$O$3:$P$32,2,FALSE)</f>
        <v>50</v>
      </c>
      <c r="AP421" s="30">
        <f t="shared" si="49"/>
        <v>50</v>
      </c>
      <c r="AQ421" s="30">
        <f t="shared" si="50"/>
        <v>48</v>
      </c>
    </row>
    <row r="422" spans="1:43" x14ac:dyDescent="0.25">
      <c r="A422" s="13" t="s">
        <v>518</v>
      </c>
      <c r="B422" s="13" t="s">
        <v>994</v>
      </c>
      <c r="C422" s="13">
        <v>4</v>
      </c>
      <c r="D422" s="13">
        <v>42</v>
      </c>
      <c r="E422" s="13">
        <v>10</v>
      </c>
      <c r="F422" s="13">
        <v>14</v>
      </c>
      <c r="G422" s="13">
        <v>24</v>
      </c>
      <c r="H422" s="13">
        <v>4</v>
      </c>
      <c r="I422" s="13">
        <v>-3</v>
      </c>
      <c r="J422" s="13">
        <v>15</v>
      </c>
      <c r="K422" s="13">
        <v>1</v>
      </c>
      <c r="L422" s="13">
        <v>1994</v>
      </c>
      <c r="M422" s="13"/>
      <c r="N422" s="13">
        <v>72</v>
      </c>
      <c r="O422" s="13">
        <v>192</v>
      </c>
      <c r="P422" s="13" t="s">
        <v>520</v>
      </c>
      <c r="Q422" s="13" t="s">
        <v>995</v>
      </c>
      <c r="R422" s="13">
        <v>0</v>
      </c>
      <c r="S422" s="13">
        <v>0</v>
      </c>
      <c r="T422" s="30">
        <f t="shared" si="44"/>
        <v>0.24</v>
      </c>
      <c r="U422" s="30">
        <f t="shared" si="45"/>
        <v>0.33</v>
      </c>
      <c r="V422" s="30">
        <f t="shared" si="46"/>
        <v>0.1</v>
      </c>
      <c r="W422" s="30">
        <f t="shared" si="47"/>
        <v>0.24</v>
      </c>
      <c r="X422" s="30">
        <f>VLOOKUP(N422,[1]PlayerC!$A$3:$B$30,2,FALSE)</f>
        <v>73</v>
      </c>
      <c r="Y422" s="30">
        <f>VLOOKUP(O422,[1]PlayerC!$C$3:$D$133,2,FALSE)</f>
        <v>64</v>
      </c>
      <c r="Z422" s="30">
        <f>VLOOKUP(R422,[2]PCharts!$R$3:$S$2003,2,FALSE)</f>
        <v>0</v>
      </c>
      <c r="AA422" s="30">
        <f>VLOOKUP(A422,PCharts!$T$3:$U$25,2,FALSE)</f>
        <v>0.93</v>
      </c>
      <c r="AB422" s="30">
        <f>ROUND((PFormulas!$F$2*AF422)+(PFormulas!$F$3*(120-AD422)),0)</f>
        <v>49</v>
      </c>
      <c r="AC422" s="30">
        <f>ROUND((PFormulas!$F$7*AF422)+(PFormulas!$F$9*AB422)+(PFormulas!$F$8*AD422),0)</f>
        <v>44</v>
      </c>
      <c r="AD422" s="30">
        <f>VLOOKUP(V422,PCharts!$I$3:$J$651,2,FALSE)</f>
        <v>96</v>
      </c>
      <c r="AE422" s="30">
        <f>ROUND((PFormulas!$B$29*AK422)+(PFormulas!$B$30*AI422)+(PFormulas!$B$31*AL422)+(PFormulas!$B$32*AF422)+PFormulas!$B$33,0)</f>
        <v>75</v>
      </c>
      <c r="AF422" s="30">
        <f t="shared" si="48"/>
        <v>69</v>
      </c>
      <c r="AG422" s="30">
        <f>ROUND((AK422*PFormulas!$F$40)+(AL422*PFormulas!$F$41)+(AH422*PFormulas!$F$42),0)</f>
        <v>66</v>
      </c>
      <c r="AH422" s="30">
        <f>VLOOKUP(D422,PCharts!$G$3:$H$83,2,FALSE)</f>
        <v>82</v>
      </c>
      <c r="AI422" s="30">
        <f>ROUND((AK422*PFormulas!$F$18)+(AL422*PFormulas!$F$17),0)</f>
        <v>55</v>
      </c>
      <c r="AJ422" s="30">
        <f>IF(C422&gt;7,25,IF(C422=1,IF(ROUND((PFormulas!$F$35*AK422)+(PFormulas!$F$36*AF422),0)&lt;50,50,ROUND((PFormulas!$F$35*AK422)+(PFormulas!$F$36*AF422),0)),ROUND((PFormulas!$F$35*AK422)+(PFormulas!$F$36*AF422),0)))</f>
        <v>57</v>
      </c>
      <c r="AK422" s="30">
        <f>ROUND(IF(C422&gt;7,ROUND(VLOOKUP(U422,PCharts!$K$3:$L$153,2,FALSE)*AA422,0)*PFormulas!$B$8,ROUND(VLOOKUP(U422,PCharts!$K$3:$L$153,2,FALSE)*AA422,0)),0)</f>
        <v>53</v>
      </c>
      <c r="AL422" s="30">
        <f>ROUND(IF(C422&gt;7,ROUND(VLOOKUP(T422,PCharts!$M$3:$N$133,2,FALSE)*AA422,0)*PFormulas!$B$9,ROUND(VLOOKUP(T422,PCharts!$M$3:$N$133,2,FALSE)*AA422,0)),0)</f>
        <v>47</v>
      </c>
      <c r="AM422" s="30">
        <f>ROUND(IF(C422&gt;7,ROUND((PFormulas!$F$30*Z422)+(PFormulas!$F$31*AB422)+(PFormulas!$F$32*AI422),0)*PFormulas!$B$13,ROUND((PFormulas!$F$30*Z422)+(PFormulas!$F$31*AB422)+(PFormulas!$F$32*AI422),0)+PFormulas!$B$14),0)</f>
        <v>47</v>
      </c>
      <c r="AN422" s="30">
        <f>ROUND((PFormulas!$F$46*AL422),0)</f>
        <v>49</v>
      </c>
      <c r="AO422" s="30">
        <f>VLOOKUP(2016-L422,PCharts!$O$3:$P$32,2,FALSE)</f>
        <v>58</v>
      </c>
      <c r="AP422" s="30">
        <f t="shared" si="49"/>
        <v>58</v>
      </c>
      <c r="AQ422" s="30">
        <f t="shared" si="50"/>
        <v>53</v>
      </c>
    </row>
    <row r="423" spans="1:43" x14ac:dyDescent="0.25">
      <c r="A423" s="13" t="s">
        <v>43</v>
      </c>
      <c r="B423" s="13" t="s">
        <v>996</v>
      </c>
      <c r="C423" s="13">
        <v>7</v>
      </c>
      <c r="D423" s="13">
        <v>42</v>
      </c>
      <c r="E423" s="13">
        <v>2</v>
      </c>
      <c r="F423" s="13">
        <v>6</v>
      </c>
      <c r="G423" s="13">
        <v>8</v>
      </c>
      <c r="H423" s="13">
        <v>8</v>
      </c>
      <c r="I423" s="13">
        <v>5</v>
      </c>
      <c r="J423" s="13">
        <v>8</v>
      </c>
      <c r="K423" s="13">
        <v>2</v>
      </c>
      <c r="L423" s="13">
        <v>1993</v>
      </c>
      <c r="M423" s="13"/>
      <c r="N423" s="13">
        <v>73</v>
      </c>
      <c r="O423" s="13">
        <v>192</v>
      </c>
      <c r="P423" s="13" t="s">
        <v>45</v>
      </c>
      <c r="Q423" s="13" t="s">
        <v>997</v>
      </c>
      <c r="R423" s="13">
        <v>0</v>
      </c>
      <c r="S423" s="13">
        <v>0</v>
      </c>
      <c r="T423" s="30">
        <f t="shared" si="44"/>
        <v>0.05</v>
      </c>
      <c r="U423" s="30">
        <f t="shared" si="45"/>
        <v>0.14000000000000001</v>
      </c>
      <c r="V423" s="30">
        <f t="shared" si="46"/>
        <v>0.19</v>
      </c>
      <c r="W423" s="30">
        <f t="shared" si="47"/>
        <v>0.05</v>
      </c>
      <c r="X423" s="30">
        <f>VLOOKUP(N423,[1]PlayerC!$A$3:$B$30,2,FALSE)</f>
        <v>75</v>
      </c>
      <c r="Y423" s="30">
        <f>VLOOKUP(O423,[1]PlayerC!$C$3:$D$133,2,FALSE)</f>
        <v>64</v>
      </c>
      <c r="Z423" s="30">
        <f>VLOOKUP(R423,[2]PCharts!$R$3:$S$2003,2,FALSE)</f>
        <v>0</v>
      </c>
      <c r="AA423" s="30">
        <f>VLOOKUP(A423,PCharts!$T$3:$U$25,2,FALSE)</f>
        <v>1.05</v>
      </c>
      <c r="AB423" s="30">
        <f>ROUND((PFormulas!$F$2*AF423)+(PFormulas!$F$3*(120-AD423)),0)</f>
        <v>50</v>
      </c>
      <c r="AC423" s="30">
        <f>ROUND((PFormulas!$F$7*AF423)+(PFormulas!$F$9*AB423)+(PFormulas!$F$8*AD423),0)</f>
        <v>45</v>
      </c>
      <c r="AD423" s="30">
        <f>VLOOKUP(V423,PCharts!$I$3:$J$651,2,FALSE)</f>
        <v>93</v>
      </c>
      <c r="AE423" s="30">
        <f>ROUND((PFormulas!$B$29*AK423)+(PFormulas!$B$30*AI423)+(PFormulas!$B$31*AL423)+(PFormulas!$B$32*AF423)+PFormulas!$B$33,0)</f>
        <v>75</v>
      </c>
      <c r="AF423" s="30">
        <f t="shared" si="48"/>
        <v>70</v>
      </c>
      <c r="AG423" s="30">
        <f>ROUND((AK423*PFormulas!$F$40)+(AL423*PFormulas!$F$41)+(AH423*PFormulas!$F$42),0)</f>
        <v>65</v>
      </c>
      <c r="AH423" s="30">
        <f>VLOOKUP(D423,PCharts!$G$3:$H$83,2,FALSE)</f>
        <v>82</v>
      </c>
      <c r="AI423" s="30">
        <f>ROUND((AK423*PFormulas!$F$18)+(AL423*PFormulas!$F$17),0)</f>
        <v>53</v>
      </c>
      <c r="AJ423" s="30">
        <f>IF(C423&gt;7,25,IF(C423=1,IF(ROUND((PFormulas!$F$35*AK423)+(PFormulas!$F$36*AF423),0)&lt;50,50,ROUND((PFormulas!$F$35*AK423)+(PFormulas!$F$36*AF423),0)),ROUND((PFormulas!$F$35*AK423)+(PFormulas!$F$36*AF423),0)))</f>
        <v>57</v>
      </c>
      <c r="AK423" s="30">
        <f>ROUND(IF(C423&gt;7,ROUND(VLOOKUP(U423,PCharts!$K$3:$L$153,2,FALSE)*AA423,0)*PFormulas!$B$8,ROUND(VLOOKUP(U423,PCharts!$K$3:$L$153,2,FALSE)*AA423,0)),0)</f>
        <v>53</v>
      </c>
      <c r="AL423" s="30">
        <f>ROUND(IF(C423&gt;7,ROUND(VLOOKUP(T423,PCharts!$M$3:$N$133,2,FALSE)*AA423,0)*PFormulas!$B$9,ROUND(VLOOKUP(T423,PCharts!$M$3:$N$133,2,FALSE)*AA423,0)),0)</f>
        <v>44</v>
      </c>
      <c r="AM423" s="30">
        <f>ROUND(IF(C423&gt;7,ROUND((PFormulas!$F$30*Z423)+(PFormulas!$F$31*AB423)+(PFormulas!$F$32*AI423),0)*PFormulas!$B$13,ROUND((PFormulas!$F$30*Z423)+(PFormulas!$F$31*AB423)+(PFormulas!$F$32*AI423),0)+PFormulas!$B$14),0)</f>
        <v>47</v>
      </c>
      <c r="AN423" s="30">
        <f>ROUND((PFormulas!$F$46*AL423),0)</f>
        <v>46</v>
      </c>
      <c r="AO423" s="30">
        <f>VLOOKUP(2016-L423,PCharts!$O$3:$P$32,2,FALSE)</f>
        <v>60</v>
      </c>
      <c r="AP423" s="30">
        <f t="shared" si="49"/>
        <v>60</v>
      </c>
      <c r="AQ423" s="30">
        <f t="shared" si="50"/>
        <v>52</v>
      </c>
    </row>
    <row r="424" spans="1:43" x14ac:dyDescent="0.25">
      <c r="A424" s="13" t="s">
        <v>43</v>
      </c>
      <c r="B424" s="13" t="s">
        <v>998</v>
      </c>
      <c r="C424" s="13">
        <v>8</v>
      </c>
      <c r="D424" s="13">
        <v>42</v>
      </c>
      <c r="E424" s="13">
        <v>3</v>
      </c>
      <c r="F424" s="13">
        <v>4</v>
      </c>
      <c r="G424" s="13">
        <v>7</v>
      </c>
      <c r="H424" s="13">
        <v>18</v>
      </c>
      <c r="I424" s="13">
        <v>17</v>
      </c>
      <c r="J424" s="13">
        <v>21</v>
      </c>
      <c r="K424" s="13">
        <v>11</v>
      </c>
      <c r="L424" s="13">
        <v>1995</v>
      </c>
      <c r="M424" s="13"/>
      <c r="N424" s="13">
        <v>75</v>
      </c>
      <c r="O424" s="13">
        <v>205</v>
      </c>
      <c r="P424" s="13" t="s">
        <v>45</v>
      </c>
      <c r="Q424" s="13" t="s">
        <v>999</v>
      </c>
      <c r="R424" s="13">
        <v>0</v>
      </c>
      <c r="S424" s="13">
        <v>0</v>
      </c>
      <c r="T424" s="30">
        <f t="shared" si="44"/>
        <v>7.0000000000000007E-2</v>
      </c>
      <c r="U424" s="30">
        <f t="shared" si="45"/>
        <v>0.1</v>
      </c>
      <c r="V424" s="30">
        <f t="shared" si="46"/>
        <v>0.43</v>
      </c>
      <c r="W424" s="30">
        <f t="shared" si="47"/>
        <v>7.0000000000000007E-2</v>
      </c>
      <c r="X424" s="30">
        <f>VLOOKUP(N424,[1]PlayerC!$A$3:$B$30,2,FALSE)</f>
        <v>79</v>
      </c>
      <c r="Y424" s="30">
        <f>VLOOKUP(O424,[1]PlayerC!$C$3:$D$133,2,FALSE)</f>
        <v>73</v>
      </c>
      <c r="Z424" s="30">
        <f>VLOOKUP(R424,[2]PCharts!$R$3:$S$2003,2,FALSE)</f>
        <v>0</v>
      </c>
      <c r="AA424" s="30">
        <f>VLOOKUP(A424,PCharts!$T$3:$U$25,2,FALSE)</f>
        <v>1.05</v>
      </c>
      <c r="AB424" s="30">
        <f>ROUND((PFormulas!$F$2*AF424)+(PFormulas!$F$3*(120-AD424)),0)</f>
        <v>56</v>
      </c>
      <c r="AC424" s="30">
        <f>ROUND((PFormulas!$F$7*AF424)+(PFormulas!$F$9*AB424)+(PFormulas!$F$8*AD424),0)</f>
        <v>53</v>
      </c>
      <c r="AD424" s="30">
        <f>VLOOKUP(V424,PCharts!$I$3:$J$651,2,FALSE)</f>
        <v>87</v>
      </c>
      <c r="AE424" s="30">
        <f>ROUND((PFormulas!$B$29*AK424)+(PFormulas!$B$30*AI424)+(PFormulas!$B$31*AL424)+(PFormulas!$B$32*AF424)+PFormulas!$B$33,0)</f>
        <v>72</v>
      </c>
      <c r="AF424" s="30">
        <f t="shared" si="48"/>
        <v>76</v>
      </c>
      <c r="AG424" s="30">
        <f>ROUND((AK424*PFormulas!$F$40)+(AL424*PFormulas!$F$41)+(AH424*PFormulas!$F$42),0)</f>
        <v>64</v>
      </c>
      <c r="AH424" s="30">
        <f>VLOOKUP(D424,PCharts!$G$3:$H$83,2,FALSE)</f>
        <v>82</v>
      </c>
      <c r="AI424" s="30">
        <f>ROUND((AK424*PFormulas!$F$18)+(AL424*PFormulas!$F$17),0)</f>
        <v>51</v>
      </c>
      <c r="AJ424" s="30">
        <f>IF(C424&gt;7,25,IF(C424=1,IF(ROUND((PFormulas!$F$35*AK424)+(PFormulas!$F$36*AF424),0)&lt;50,50,ROUND((PFormulas!$F$35*AK424)+(PFormulas!$F$36*AF424),0)),ROUND((PFormulas!$F$35*AK424)+(PFormulas!$F$36*AF424),0)))</f>
        <v>25</v>
      </c>
      <c r="AK424" s="30">
        <f>ROUND(IF(C424&gt;7,ROUND(VLOOKUP(U424,PCharts!$K$3:$L$153,2,FALSE)*AA424,0)*PFormulas!$B$8,ROUND(VLOOKUP(U424,PCharts!$K$3:$L$153,2,FALSE)*AA424,0)),0)</f>
        <v>50</v>
      </c>
      <c r="AL424" s="30">
        <f>ROUND(IF(C424&gt;7,ROUND(VLOOKUP(T424,PCharts!$M$3:$N$133,2,FALSE)*AA424,0)*PFormulas!$B$9,ROUND(VLOOKUP(T424,PCharts!$M$3:$N$133,2,FALSE)*AA424,0)),0)</f>
        <v>43</v>
      </c>
      <c r="AM424" s="30">
        <f>ROUND(IF(C424&gt;7,ROUND((PFormulas!$F$30*Z424)+(PFormulas!$F$31*AB424)+(PFormulas!$F$32*AI424),0)*PFormulas!$B$13,ROUND((PFormulas!$F$30*Z424)+(PFormulas!$F$31*AB424)+(PFormulas!$F$32*AI424),0)+PFormulas!$B$14),0)</f>
        <v>60</v>
      </c>
      <c r="AN424" s="30">
        <f>ROUND((PFormulas!$F$46*AL424),0)</f>
        <v>45</v>
      </c>
      <c r="AO424" s="30">
        <f>VLOOKUP(2016-L424,PCharts!$O$3:$P$32,2,FALSE)</f>
        <v>54</v>
      </c>
      <c r="AP424" s="30">
        <f t="shared" si="49"/>
        <v>54</v>
      </c>
      <c r="AQ424" s="30">
        <f t="shared" si="50"/>
        <v>54</v>
      </c>
    </row>
    <row r="425" spans="1:43" x14ac:dyDescent="0.25">
      <c r="A425" s="13" t="s">
        <v>47</v>
      </c>
      <c r="B425" s="13" t="s">
        <v>1000</v>
      </c>
      <c r="C425" s="13">
        <v>8</v>
      </c>
      <c r="D425" s="13">
        <v>43</v>
      </c>
      <c r="E425" s="13">
        <v>3</v>
      </c>
      <c r="F425" s="13">
        <v>6</v>
      </c>
      <c r="G425" s="13">
        <v>9</v>
      </c>
      <c r="H425" s="13">
        <v>10</v>
      </c>
      <c r="I425" s="13">
        <v>-8</v>
      </c>
      <c r="J425" s="13">
        <v>18</v>
      </c>
      <c r="K425" s="13">
        <v>10</v>
      </c>
      <c r="L425" s="13">
        <v>1994</v>
      </c>
      <c r="M425" s="13"/>
      <c r="N425" s="13">
        <v>75</v>
      </c>
      <c r="O425" s="13">
        <v>209</v>
      </c>
      <c r="P425" s="13" t="s">
        <v>49</v>
      </c>
      <c r="Q425" s="13" t="s">
        <v>1001</v>
      </c>
      <c r="R425" s="13">
        <v>0</v>
      </c>
      <c r="S425" s="13">
        <v>0</v>
      </c>
      <c r="T425" s="30">
        <f t="shared" si="44"/>
        <v>7.0000000000000007E-2</v>
      </c>
      <c r="U425" s="30">
        <f t="shared" si="45"/>
        <v>0.14000000000000001</v>
      </c>
      <c r="V425" s="30">
        <f t="shared" si="46"/>
        <v>0.23</v>
      </c>
      <c r="W425" s="30">
        <f t="shared" si="47"/>
        <v>7.0000000000000007E-2</v>
      </c>
      <c r="X425" s="30">
        <f>VLOOKUP(N425,[1]PlayerC!$A$3:$B$30,2,FALSE)</f>
        <v>79</v>
      </c>
      <c r="Y425" s="30">
        <f>VLOOKUP(O425,[1]PlayerC!$C$3:$D$133,2,FALSE)</f>
        <v>73</v>
      </c>
      <c r="Z425" s="30">
        <f>VLOOKUP(R425,[2]PCharts!$R$3:$S$2003,2,FALSE)</f>
        <v>0</v>
      </c>
      <c r="AA425" s="30">
        <f>VLOOKUP(A425,PCharts!$T$3:$U$25,2,FALSE)</f>
        <v>1.07</v>
      </c>
      <c r="AB425" s="30">
        <f>ROUND((PFormulas!$F$2*AF425)+(PFormulas!$F$3*(120-AD425)),0)</f>
        <v>54</v>
      </c>
      <c r="AC425" s="30">
        <f>ROUND((PFormulas!$F$7*AF425)+(PFormulas!$F$9*AB425)+(PFormulas!$F$8*AD425),0)</f>
        <v>51</v>
      </c>
      <c r="AD425" s="30">
        <f>VLOOKUP(V425,PCharts!$I$3:$J$651,2,FALSE)</f>
        <v>92</v>
      </c>
      <c r="AE425" s="30">
        <f>ROUND((PFormulas!$B$29*AK425)+(PFormulas!$B$30*AI425)+(PFormulas!$B$31*AL425)+(PFormulas!$B$32*AF425)+PFormulas!$B$33,0)</f>
        <v>73</v>
      </c>
      <c r="AF425" s="30">
        <f t="shared" si="48"/>
        <v>76</v>
      </c>
      <c r="AG425" s="30">
        <f>ROUND((AK425*PFormulas!$F$40)+(AL425*PFormulas!$F$41)+(AH425*PFormulas!$F$42),0)</f>
        <v>65</v>
      </c>
      <c r="AH425" s="30">
        <f>VLOOKUP(D425,PCharts!$G$3:$H$83,2,FALSE)</f>
        <v>83</v>
      </c>
      <c r="AI425" s="30">
        <f>ROUND((AK425*PFormulas!$F$18)+(AL425*PFormulas!$F$17),0)</f>
        <v>52</v>
      </c>
      <c r="AJ425" s="30">
        <f>IF(C425&gt;7,25,IF(C425=1,IF(ROUND((PFormulas!$F$35*AK425)+(PFormulas!$F$36*AF425),0)&lt;50,50,ROUND((PFormulas!$F$35*AK425)+(PFormulas!$F$36*AF425),0)),ROUND((PFormulas!$F$35*AK425)+(PFormulas!$F$36*AF425),0)))</f>
        <v>25</v>
      </c>
      <c r="AK425" s="30">
        <f>ROUND(IF(C425&gt;7,ROUND(VLOOKUP(U425,PCharts!$K$3:$L$153,2,FALSE)*AA425,0)*PFormulas!$B$8,ROUND(VLOOKUP(U425,PCharts!$K$3:$L$153,2,FALSE)*AA425,0)),0)</f>
        <v>51</v>
      </c>
      <c r="AL425" s="30">
        <f>ROUND(IF(C425&gt;7,ROUND(VLOOKUP(T425,PCharts!$M$3:$N$133,2,FALSE)*AA425,0)*PFormulas!$B$9,ROUND(VLOOKUP(T425,PCharts!$M$3:$N$133,2,FALSE)*AA425,0)),0)</f>
        <v>44</v>
      </c>
      <c r="AM425" s="30">
        <f>ROUND(IF(C425&gt;7,ROUND((PFormulas!$F$30*Z425)+(PFormulas!$F$31*AB425)+(PFormulas!$F$32*AI425),0)*PFormulas!$B$13,ROUND((PFormulas!$F$30*Z425)+(PFormulas!$F$31*AB425)+(PFormulas!$F$32*AI425),0)+PFormulas!$B$14),0)</f>
        <v>59</v>
      </c>
      <c r="AN425" s="30">
        <f>ROUND((PFormulas!$F$46*AL425),0)</f>
        <v>46</v>
      </c>
      <c r="AO425" s="30">
        <f>VLOOKUP(2016-L425,PCharts!$O$3:$P$32,2,FALSE)</f>
        <v>58</v>
      </c>
      <c r="AP425" s="30">
        <f t="shared" si="49"/>
        <v>58</v>
      </c>
      <c r="AQ425" s="30">
        <f t="shared" si="50"/>
        <v>55</v>
      </c>
    </row>
    <row r="426" spans="1:43" x14ac:dyDescent="0.25">
      <c r="A426" s="13" t="s">
        <v>47</v>
      </c>
      <c r="B426" s="13" t="s">
        <v>1002</v>
      </c>
      <c r="C426" s="13">
        <v>15</v>
      </c>
      <c r="D426" s="13">
        <v>44</v>
      </c>
      <c r="E426" s="13">
        <v>3</v>
      </c>
      <c r="F426" s="13">
        <v>3</v>
      </c>
      <c r="G426" s="13">
        <v>6</v>
      </c>
      <c r="H426" s="13">
        <v>8</v>
      </c>
      <c r="I426" s="13">
        <v>-2</v>
      </c>
      <c r="J426" s="13">
        <v>3</v>
      </c>
      <c r="K426" s="13">
        <v>1</v>
      </c>
      <c r="L426" s="13">
        <v>1995</v>
      </c>
      <c r="M426" s="13"/>
      <c r="N426" s="13">
        <v>70</v>
      </c>
      <c r="O426" s="13">
        <v>187</v>
      </c>
      <c r="P426" s="13" t="s">
        <v>49</v>
      </c>
      <c r="Q426" s="13" t="s">
        <v>1003</v>
      </c>
      <c r="R426" s="13">
        <v>0</v>
      </c>
      <c r="S426" s="13">
        <v>0</v>
      </c>
      <c r="T426" s="30">
        <f t="shared" si="44"/>
        <v>7.0000000000000007E-2</v>
      </c>
      <c r="U426" s="30">
        <f t="shared" si="45"/>
        <v>7.0000000000000007E-2</v>
      </c>
      <c r="V426" s="30">
        <f t="shared" si="46"/>
        <v>0.18</v>
      </c>
      <c r="W426" s="30">
        <f t="shared" si="47"/>
        <v>7.0000000000000007E-2</v>
      </c>
      <c r="X426" s="30">
        <f>VLOOKUP(N426,[1]PlayerC!$A$3:$B$30,2,FALSE)</f>
        <v>69</v>
      </c>
      <c r="Y426" s="30">
        <f>VLOOKUP(O426,[1]PlayerC!$C$3:$D$133,2,FALSE)</f>
        <v>61</v>
      </c>
      <c r="Z426" s="30">
        <f>VLOOKUP(R426,[2]PCharts!$R$3:$S$2003,2,FALSE)</f>
        <v>0</v>
      </c>
      <c r="AA426" s="30">
        <f>VLOOKUP(A426,PCharts!$T$3:$U$25,2,FALSE)</f>
        <v>1.07</v>
      </c>
      <c r="AB426" s="30">
        <f>ROUND((PFormulas!$F$2*AF426)+(PFormulas!$F$3*(120-AD426)),0)</f>
        <v>47</v>
      </c>
      <c r="AC426" s="30">
        <f>ROUND((PFormulas!$F$7*AF426)+(PFormulas!$F$9*AB426)+(PFormulas!$F$8*AD426),0)</f>
        <v>41</v>
      </c>
      <c r="AD426" s="30">
        <f>VLOOKUP(V426,PCharts!$I$3:$J$651,2,FALSE)</f>
        <v>93</v>
      </c>
      <c r="AE426" s="30">
        <f>ROUND((PFormulas!$B$29*AK426)+(PFormulas!$B$30*AI426)+(PFormulas!$B$31*AL426)+(PFormulas!$B$32*AF426)+PFormulas!$B$33,0)</f>
        <v>73</v>
      </c>
      <c r="AF426" s="30">
        <f t="shared" si="48"/>
        <v>65</v>
      </c>
      <c r="AG426" s="30">
        <f>ROUND((AK426*PFormulas!$F$40)+(AL426*PFormulas!$F$41)+(AH426*PFormulas!$F$42),0)</f>
        <v>62</v>
      </c>
      <c r="AH426" s="30">
        <f>VLOOKUP(D426,PCharts!$G$3:$H$83,2,FALSE)</f>
        <v>84</v>
      </c>
      <c r="AI426" s="30">
        <f>ROUND((AK426*PFormulas!$F$18)+(AL426*PFormulas!$F$17),0)</f>
        <v>43</v>
      </c>
      <c r="AJ426" s="30">
        <f>IF(C426&gt;7,25,IF(C426=1,IF(ROUND((PFormulas!$F$35*AK426)+(PFormulas!$F$36*AF426),0)&lt;50,50,ROUND((PFormulas!$F$35*AK426)+(PFormulas!$F$36*AF426),0)),ROUND((PFormulas!$F$35*AK426)+(PFormulas!$F$36*AF426),0)))</f>
        <v>25</v>
      </c>
      <c r="AK426" s="30">
        <f>ROUND(IF(C426&gt;7,ROUND(VLOOKUP(U426,PCharts!$K$3:$L$153,2,FALSE)*AA426,0)*PFormulas!$B$8,ROUND(VLOOKUP(U426,PCharts!$K$3:$L$153,2,FALSE)*AA426,0)),0)</f>
        <v>35</v>
      </c>
      <c r="AL426" s="30">
        <f>ROUND(IF(C426&gt;7,ROUND(VLOOKUP(T426,PCharts!$M$3:$N$133,2,FALSE)*AA426,0)*PFormulas!$B$9,ROUND(VLOOKUP(T426,PCharts!$M$3:$N$133,2,FALSE)*AA426,0)),0)</f>
        <v>44</v>
      </c>
      <c r="AM426" s="30">
        <f>ROUND(IF(C426&gt;7,ROUND((PFormulas!$F$30*Z426)+(PFormulas!$F$31*AB426)+(PFormulas!$F$32*AI426),0)*PFormulas!$B$13,ROUND((PFormulas!$F$30*Z426)+(PFormulas!$F$31*AB426)+(PFormulas!$F$32*AI426),0)+PFormulas!$B$14),0)</f>
        <v>50</v>
      </c>
      <c r="AN426" s="30">
        <f>ROUND((PFormulas!$F$46*AL426),0)</f>
        <v>46</v>
      </c>
      <c r="AO426" s="30">
        <f>VLOOKUP(2016-L426,PCharts!$O$3:$P$32,2,FALSE)</f>
        <v>54</v>
      </c>
      <c r="AP426" s="30">
        <f t="shared" si="49"/>
        <v>54</v>
      </c>
      <c r="AQ426" s="30">
        <f t="shared" si="50"/>
        <v>47</v>
      </c>
    </row>
    <row r="427" spans="1:43" x14ac:dyDescent="0.25">
      <c r="A427" s="13" t="s">
        <v>43</v>
      </c>
      <c r="B427" s="13" t="s">
        <v>1004</v>
      </c>
      <c r="C427" s="13">
        <v>8</v>
      </c>
      <c r="D427" s="13">
        <v>55</v>
      </c>
      <c r="E427" s="13">
        <v>4</v>
      </c>
      <c r="F427" s="13">
        <v>12</v>
      </c>
      <c r="G427" s="13">
        <v>16</v>
      </c>
      <c r="H427" s="13">
        <v>14</v>
      </c>
      <c r="I427" s="13">
        <v>-3</v>
      </c>
      <c r="J427" s="13">
        <v>3</v>
      </c>
      <c r="K427" s="13">
        <v>5</v>
      </c>
      <c r="L427" s="13">
        <v>1994</v>
      </c>
      <c r="M427" s="13"/>
      <c r="N427" s="13">
        <v>72</v>
      </c>
      <c r="O427" s="13">
        <v>179</v>
      </c>
      <c r="P427" s="13" t="s">
        <v>45</v>
      </c>
      <c r="Q427" s="13" t="s">
        <v>1005</v>
      </c>
      <c r="R427" s="13">
        <v>0</v>
      </c>
      <c r="S427" s="13">
        <v>0</v>
      </c>
      <c r="T427" s="30">
        <f t="shared" si="44"/>
        <v>7.0000000000000007E-2</v>
      </c>
      <c r="U427" s="30">
        <f t="shared" si="45"/>
        <v>0.22</v>
      </c>
      <c r="V427" s="30">
        <f t="shared" si="46"/>
        <v>0.25</v>
      </c>
      <c r="W427" s="30">
        <f t="shared" si="47"/>
        <v>7.0000000000000007E-2</v>
      </c>
      <c r="X427" s="30">
        <f>VLOOKUP(N427,[1]PlayerC!$A$3:$B$30,2,FALSE)</f>
        <v>73</v>
      </c>
      <c r="Y427" s="30">
        <f>VLOOKUP(O427,[1]PlayerC!$C$3:$D$133,2,FALSE)</f>
        <v>55</v>
      </c>
      <c r="Z427" s="30">
        <f>VLOOKUP(R427,[2]PCharts!$R$3:$S$2003,2,FALSE)</f>
        <v>0</v>
      </c>
      <c r="AA427" s="30">
        <f>VLOOKUP(A427,PCharts!$T$3:$U$25,2,FALSE)</f>
        <v>1.05</v>
      </c>
      <c r="AB427" s="30">
        <f>ROUND((PFormulas!$F$2*AF427)+(PFormulas!$F$3*(120-AD427)),0)</f>
        <v>47</v>
      </c>
      <c r="AC427" s="30">
        <f>ROUND((PFormulas!$F$7*AF427)+(PFormulas!$F$9*AB427)+(PFormulas!$F$8*AD427),0)</f>
        <v>41</v>
      </c>
      <c r="AD427" s="30">
        <f>VLOOKUP(V427,PCharts!$I$3:$J$651,2,FALSE)</f>
        <v>91</v>
      </c>
      <c r="AE427" s="30">
        <f>ROUND((PFormulas!$B$29*AK427)+(PFormulas!$B$30*AI427)+(PFormulas!$B$31*AL427)+(PFormulas!$B$32*AF427)+PFormulas!$B$33,0)</f>
        <v>76</v>
      </c>
      <c r="AF427" s="30">
        <f t="shared" si="48"/>
        <v>64</v>
      </c>
      <c r="AG427" s="30">
        <f>ROUND((AK427*PFormulas!$F$40)+(AL427*PFormulas!$F$41)+(AH427*PFormulas!$F$42),0)</f>
        <v>72</v>
      </c>
      <c r="AH427" s="30">
        <f>VLOOKUP(D427,PCharts!$G$3:$H$83,2,FALSE)</f>
        <v>95</v>
      </c>
      <c r="AI427" s="30">
        <f>ROUND((AK427*PFormulas!$F$18)+(AL427*PFormulas!$F$17),0)</f>
        <v>54</v>
      </c>
      <c r="AJ427" s="30">
        <f>IF(C427&gt;7,25,IF(C427=1,IF(ROUND((PFormulas!$F$35*AK427)+(PFormulas!$F$36*AF427),0)&lt;50,50,ROUND((PFormulas!$F$35*AK427)+(PFormulas!$F$36*AF427),0)),ROUND((PFormulas!$F$35*AK427)+(PFormulas!$F$36*AF427),0)))</f>
        <v>25</v>
      </c>
      <c r="AK427" s="30">
        <f>ROUND(IF(C427&gt;7,ROUND(VLOOKUP(U427,PCharts!$K$3:$L$153,2,FALSE)*AA427,0)*PFormulas!$B$8,ROUND(VLOOKUP(U427,PCharts!$K$3:$L$153,2,FALSE)*AA427,0)),0)</f>
        <v>55</v>
      </c>
      <c r="AL427" s="30">
        <f>ROUND(IF(C427&gt;7,ROUND(VLOOKUP(T427,PCharts!$M$3:$N$133,2,FALSE)*AA427,0)*PFormulas!$B$9,ROUND(VLOOKUP(T427,PCharts!$M$3:$N$133,2,FALSE)*AA427,0)),0)</f>
        <v>43</v>
      </c>
      <c r="AM427" s="30">
        <f>ROUND(IF(C427&gt;7,ROUND((PFormulas!$F$30*Z427)+(PFormulas!$F$31*AB427)+(PFormulas!$F$32*AI427),0)*PFormulas!$B$13,ROUND((PFormulas!$F$30*Z427)+(PFormulas!$F$31*AB427)+(PFormulas!$F$32*AI427),0)+PFormulas!$B$14),0)</f>
        <v>54</v>
      </c>
      <c r="AN427" s="30">
        <f>ROUND((PFormulas!$F$46*AL427),0)</f>
        <v>45</v>
      </c>
      <c r="AO427" s="30">
        <f>VLOOKUP(2016-L427,PCharts!$O$3:$P$32,2,FALSE)</f>
        <v>58</v>
      </c>
      <c r="AP427" s="30">
        <f t="shared" si="49"/>
        <v>58</v>
      </c>
      <c r="AQ427" s="30">
        <f t="shared" si="50"/>
        <v>54</v>
      </c>
    </row>
    <row r="428" spans="1:43" x14ac:dyDescent="0.25">
      <c r="A428" s="13" t="s">
        <v>47</v>
      </c>
      <c r="B428" s="13" t="s">
        <v>1006</v>
      </c>
      <c r="C428" s="13">
        <v>3</v>
      </c>
      <c r="D428" s="13">
        <v>57</v>
      </c>
      <c r="E428" s="13">
        <v>3</v>
      </c>
      <c r="F428" s="13">
        <v>7</v>
      </c>
      <c r="G428" s="13">
        <v>10</v>
      </c>
      <c r="H428" s="13">
        <v>16</v>
      </c>
      <c r="I428" s="13">
        <v>-9</v>
      </c>
      <c r="J428" s="13">
        <v>19</v>
      </c>
      <c r="K428" s="13">
        <v>10</v>
      </c>
      <c r="L428" s="13">
        <v>1993</v>
      </c>
      <c r="M428" s="13"/>
      <c r="N428" s="13">
        <v>70</v>
      </c>
      <c r="O428" s="13">
        <v>187</v>
      </c>
      <c r="P428" s="13" t="s">
        <v>97</v>
      </c>
      <c r="Q428" s="13" t="s">
        <v>1007</v>
      </c>
      <c r="R428" s="13">
        <v>0</v>
      </c>
      <c r="S428" s="13">
        <v>0</v>
      </c>
      <c r="T428" s="30">
        <f t="shared" si="44"/>
        <v>0.05</v>
      </c>
      <c r="U428" s="30">
        <f t="shared" si="45"/>
        <v>0.12</v>
      </c>
      <c r="V428" s="30">
        <f t="shared" si="46"/>
        <v>0.28000000000000003</v>
      </c>
      <c r="W428" s="30">
        <f t="shared" si="47"/>
        <v>0.05</v>
      </c>
      <c r="X428" s="30">
        <f>VLOOKUP(N428,[1]PlayerC!$A$3:$B$30,2,FALSE)</f>
        <v>69</v>
      </c>
      <c r="Y428" s="30">
        <f>VLOOKUP(O428,[1]PlayerC!$C$3:$D$133,2,FALSE)</f>
        <v>61</v>
      </c>
      <c r="Z428" s="30">
        <f>VLOOKUP(R428,[2]PCharts!$R$3:$S$2003,2,FALSE)</f>
        <v>0</v>
      </c>
      <c r="AA428" s="30">
        <f>VLOOKUP(A428,PCharts!$T$3:$U$25,2,FALSE)</f>
        <v>1.07</v>
      </c>
      <c r="AB428" s="30">
        <f>ROUND((PFormulas!$F$2*AF428)+(PFormulas!$F$3*(120-AD428)),0)</f>
        <v>48</v>
      </c>
      <c r="AC428" s="30">
        <f>ROUND((PFormulas!$F$7*AF428)+(PFormulas!$F$9*AB428)+(PFormulas!$F$8*AD428),0)</f>
        <v>42</v>
      </c>
      <c r="AD428" s="30">
        <f>VLOOKUP(V428,PCharts!$I$3:$J$651,2,FALSE)</f>
        <v>90</v>
      </c>
      <c r="AE428" s="30">
        <f>ROUND((PFormulas!$B$29*AK428)+(PFormulas!$B$30*AI428)+(PFormulas!$B$31*AL428)+(PFormulas!$B$32*AF428)+PFormulas!$B$33,0)</f>
        <v>76</v>
      </c>
      <c r="AF428" s="30">
        <f t="shared" si="48"/>
        <v>65</v>
      </c>
      <c r="AG428" s="30">
        <f>ROUND((AK428*PFormulas!$F$40)+(AL428*PFormulas!$F$41)+(AH428*PFormulas!$F$42),0)</f>
        <v>72</v>
      </c>
      <c r="AH428" s="30">
        <f>VLOOKUP(D428,PCharts!$G$3:$H$83,2,FALSE)</f>
        <v>95</v>
      </c>
      <c r="AI428" s="30">
        <f>ROUND((AK428*PFormulas!$F$18)+(AL428*PFormulas!$F$17),0)</f>
        <v>54</v>
      </c>
      <c r="AJ428" s="30">
        <f>IF(C428&gt;7,25,IF(C428=1,IF(ROUND((PFormulas!$F$35*AK428)+(PFormulas!$F$36*AF428),0)&lt;50,50,ROUND((PFormulas!$F$35*AK428)+(PFormulas!$F$36*AF428),0)),ROUND((PFormulas!$F$35*AK428)+(PFormulas!$F$36*AF428),0)))</f>
        <v>57</v>
      </c>
      <c r="AK428" s="30">
        <f>ROUND(IF(C428&gt;7,ROUND(VLOOKUP(U428,PCharts!$K$3:$L$153,2,FALSE)*AA428,0)*PFormulas!$B$8,ROUND(VLOOKUP(U428,PCharts!$K$3:$L$153,2,FALSE)*AA428,0)),0)</f>
        <v>54</v>
      </c>
      <c r="AL428" s="30">
        <f>ROUND(IF(C428&gt;7,ROUND(VLOOKUP(T428,PCharts!$M$3:$N$133,2,FALSE)*AA428,0)*PFormulas!$B$9,ROUND(VLOOKUP(T428,PCharts!$M$3:$N$133,2,FALSE)*AA428,0)),0)</f>
        <v>45</v>
      </c>
      <c r="AM428" s="30">
        <f>ROUND(IF(C428&gt;7,ROUND((PFormulas!$F$30*Z428)+(PFormulas!$F$31*AB428)+(PFormulas!$F$32*AI428),0)*PFormulas!$B$13,ROUND((PFormulas!$F$30*Z428)+(PFormulas!$F$31*AB428)+(PFormulas!$F$32*AI428),0)+PFormulas!$B$14),0)</f>
        <v>46</v>
      </c>
      <c r="AN428" s="30">
        <f>ROUND((PFormulas!$F$46*AL428),0)</f>
        <v>47</v>
      </c>
      <c r="AO428" s="30">
        <f>VLOOKUP(2016-L428,PCharts!$O$3:$P$32,2,FALSE)</f>
        <v>60</v>
      </c>
      <c r="AP428" s="30">
        <f t="shared" si="49"/>
        <v>60</v>
      </c>
      <c r="AQ428" s="30">
        <f t="shared" si="50"/>
        <v>52</v>
      </c>
    </row>
    <row r="429" spans="1:43" x14ac:dyDescent="0.25">
      <c r="A429" s="13" t="s">
        <v>43</v>
      </c>
      <c r="B429" s="13" t="s">
        <v>1008</v>
      </c>
      <c r="C429" s="13">
        <v>8</v>
      </c>
      <c r="D429" s="13">
        <v>58</v>
      </c>
      <c r="E429" s="13">
        <v>4</v>
      </c>
      <c r="F429" s="13">
        <v>19</v>
      </c>
      <c r="G429" s="13">
        <v>23</v>
      </c>
      <c r="H429" s="13">
        <v>68</v>
      </c>
      <c r="I429" s="13">
        <v>6</v>
      </c>
      <c r="J429" s="13">
        <v>11</v>
      </c>
      <c r="K429" s="13">
        <v>3</v>
      </c>
      <c r="L429" s="13">
        <v>1994</v>
      </c>
      <c r="M429" s="13"/>
      <c r="N429" s="13">
        <v>72</v>
      </c>
      <c r="O429" s="13">
        <v>176</v>
      </c>
      <c r="P429" s="13" t="s">
        <v>45</v>
      </c>
      <c r="Q429" s="13" t="s">
        <v>1009</v>
      </c>
      <c r="R429" s="13">
        <v>0</v>
      </c>
      <c r="S429" s="13">
        <v>0</v>
      </c>
      <c r="T429" s="30">
        <f t="shared" si="44"/>
        <v>7.0000000000000007E-2</v>
      </c>
      <c r="U429" s="30">
        <f t="shared" si="45"/>
        <v>0.33</v>
      </c>
      <c r="V429" s="30">
        <f t="shared" si="46"/>
        <v>1.17</v>
      </c>
      <c r="W429" s="30">
        <f t="shared" si="47"/>
        <v>7.0000000000000007E-2</v>
      </c>
      <c r="X429" s="30">
        <f>VLOOKUP(N429,[1]PlayerC!$A$3:$B$30,2,FALSE)</f>
        <v>73</v>
      </c>
      <c r="Y429" s="30">
        <f>VLOOKUP(O429,[1]PlayerC!$C$3:$D$133,2,FALSE)</f>
        <v>55</v>
      </c>
      <c r="Z429" s="30">
        <f>VLOOKUP(R429,[2]PCharts!$R$3:$S$2003,2,FALSE)</f>
        <v>0</v>
      </c>
      <c r="AA429" s="30">
        <f>VLOOKUP(A429,PCharts!$T$3:$U$25,2,FALSE)</f>
        <v>1.05</v>
      </c>
      <c r="AB429" s="30">
        <f>ROUND((PFormulas!$F$2*AF429)+(PFormulas!$F$3*(120-AD429)),0)</f>
        <v>54</v>
      </c>
      <c r="AC429" s="30">
        <f>ROUND((PFormulas!$F$7*AF429)+(PFormulas!$F$9*AB429)+(PFormulas!$F$8*AD429),0)</f>
        <v>47</v>
      </c>
      <c r="AD429" s="30">
        <f>VLOOKUP(V429,PCharts!$I$3:$J$651,2,FALSE)</f>
        <v>68</v>
      </c>
      <c r="AE429" s="30">
        <f>ROUND((PFormulas!$B$29*AK429)+(PFormulas!$B$30*AI429)+(PFormulas!$B$31*AL429)+(PFormulas!$B$32*AF429)+PFormulas!$B$33,0)</f>
        <v>77</v>
      </c>
      <c r="AF429" s="30">
        <f t="shared" si="48"/>
        <v>64</v>
      </c>
      <c r="AG429" s="30">
        <f>ROUND((AK429*PFormulas!$F$40)+(AL429*PFormulas!$F$41)+(AH429*PFormulas!$F$42),0)</f>
        <v>73</v>
      </c>
      <c r="AH429" s="30">
        <f>VLOOKUP(D429,PCharts!$G$3:$H$83,2,FALSE)</f>
        <v>95</v>
      </c>
      <c r="AI429" s="30">
        <f>ROUND((AK429*PFormulas!$F$18)+(AL429*PFormulas!$F$17),0)</f>
        <v>55</v>
      </c>
      <c r="AJ429" s="30">
        <f>IF(C429&gt;7,25,IF(C429=1,IF(ROUND((PFormulas!$F$35*AK429)+(PFormulas!$F$36*AF429),0)&lt;50,50,ROUND((PFormulas!$F$35*AK429)+(PFormulas!$F$36*AF429),0)),ROUND((PFormulas!$F$35*AK429)+(PFormulas!$F$36*AF429),0)))</f>
        <v>25</v>
      </c>
      <c r="AK429" s="30">
        <f>ROUND(IF(C429&gt;7,ROUND(VLOOKUP(U429,PCharts!$K$3:$L$153,2,FALSE)*AA429,0)*PFormulas!$B$8,ROUND(VLOOKUP(U429,PCharts!$K$3:$L$153,2,FALSE)*AA429,0)),0)</f>
        <v>57</v>
      </c>
      <c r="AL429" s="30">
        <f>ROUND(IF(C429&gt;7,ROUND(VLOOKUP(T429,PCharts!$M$3:$N$133,2,FALSE)*AA429,0)*PFormulas!$B$9,ROUND(VLOOKUP(T429,PCharts!$M$3:$N$133,2,FALSE)*AA429,0)),0)</f>
        <v>43</v>
      </c>
      <c r="AM429" s="30">
        <f>ROUND(IF(C429&gt;7,ROUND((PFormulas!$F$30*Z429)+(PFormulas!$F$31*AB429)+(PFormulas!$F$32*AI429),0)*PFormulas!$B$13,ROUND((PFormulas!$F$30*Z429)+(PFormulas!$F$31*AB429)+(PFormulas!$F$32*AI429),0)+PFormulas!$B$14),0)</f>
        <v>60</v>
      </c>
      <c r="AN429" s="30">
        <f>ROUND((PFormulas!$F$46*AL429),0)</f>
        <v>45</v>
      </c>
      <c r="AO429" s="30">
        <f>VLOOKUP(2016-L429,PCharts!$O$3:$P$32,2,FALSE)</f>
        <v>58</v>
      </c>
      <c r="AP429" s="30">
        <f t="shared" si="49"/>
        <v>58</v>
      </c>
      <c r="AQ429" s="30">
        <f t="shared" si="50"/>
        <v>56</v>
      </c>
    </row>
    <row r="430" spans="1:43" x14ac:dyDescent="0.25">
      <c r="A430" s="13" t="s">
        <v>51</v>
      </c>
      <c r="B430" s="13" t="s">
        <v>1010</v>
      </c>
      <c r="C430" s="13">
        <v>8</v>
      </c>
      <c r="D430" s="13">
        <v>52</v>
      </c>
      <c r="E430" s="13">
        <v>12</v>
      </c>
      <c r="F430" s="13">
        <v>31</v>
      </c>
      <c r="G430" s="13">
        <f>E430+F430</f>
        <v>43</v>
      </c>
      <c r="H430" s="13">
        <v>52</v>
      </c>
      <c r="I430" s="13"/>
      <c r="J430" s="13"/>
      <c r="K430" s="13"/>
      <c r="L430" s="13">
        <v>1996</v>
      </c>
      <c r="M430" s="13">
        <v>8</v>
      </c>
      <c r="N430" s="13">
        <v>73</v>
      </c>
      <c r="O430" s="13">
        <v>187</v>
      </c>
      <c r="P430" s="13" t="s">
        <v>1011</v>
      </c>
      <c r="Q430" s="13" t="s">
        <v>1012</v>
      </c>
      <c r="R430" s="13">
        <v>0</v>
      </c>
      <c r="S430" s="13">
        <v>0</v>
      </c>
      <c r="T430" s="30">
        <f t="shared" si="44"/>
        <v>0.23</v>
      </c>
      <c r="U430" s="30">
        <f t="shared" si="45"/>
        <v>0.6</v>
      </c>
      <c r="V430" s="30">
        <f t="shared" si="46"/>
        <v>1</v>
      </c>
      <c r="W430" s="30">
        <f t="shared" si="47"/>
        <v>0.23</v>
      </c>
      <c r="X430" s="30">
        <f>VLOOKUP(N430,[1]PlayerC!$A$3:$B$30,2,FALSE)</f>
        <v>75</v>
      </c>
      <c r="Y430" s="30">
        <f>VLOOKUP(O430,[1]PlayerC!$C$3:$D$133,2,FALSE)</f>
        <v>61</v>
      </c>
      <c r="Z430" s="30">
        <f>VLOOKUP(R430,[2]PCharts!$R$3:$S$2003,2,FALSE)</f>
        <v>0</v>
      </c>
      <c r="AA430" s="30">
        <f>VLOOKUP(A430,PCharts!$T$3:$U$25,2,FALSE)</f>
        <v>0.9</v>
      </c>
      <c r="AB430" s="30">
        <f>ROUND((PFormulas!$F$2*AF430)+(PFormulas!$F$3*(120-AD430)),0)</f>
        <v>55</v>
      </c>
      <c r="AC430" s="30">
        <f>ROUND((PFormulas!$F$7*AF430)+(PFormulas!$F$9*AB430)+(PFormulas!$F$8*AD430),0)</f>
        <v>50</v>
      </c>
      <c r="AD430" s="30">
        <f>VLOOKUP(V430,PCharts!$I$3:$J$651,2,FALSE)</f>
        <v>72</v>
      </c>
      <c r="AE430" s="30">
        <f>ROUND((PFormulas!$B$29*AK430)+(PFormulas!$B$30*AI430)+(PFormulas!$B$31*AL430)+(PFormulas!$B$32*AF430)+PFormulas!$B$33,0)</f>
        <v>75</v>
      </c>
      <c r="AF430" s="30">
        <f t="shared" si="48"/>
        <v>68</v>
      </c>
      <c r="AG430" s="30">
        <f>ROUND((AK430*PFormulas!$F$40)+(AL430*PFormulas!$F$41)+(AH430*PFormulas!$F$42),0)</f>
        <v>70</v>
      </c>
      <c r="AH430" s="30">
        <f>VLOOKUP(D430,PCharts!$G$3:$H$83,2,FALSE)</f>
        <v>92</v>
      </c>
      <c r="AI430" s="30">
        <f>ROUND((AK430*PFormulas!$F$18)+(AL430*PFormulas!$F$17),0)</f>
        <v>52</v>
      </c>
      <c r="AJ430" s="30">
        <f>IF(C430&gt;7,25,IF(C430=1,IF(ROUND((PFormulas!$F$35*AK430)+(PFormulas!$F$36*AF430),0)&lt;50,50,ROUND((PFormulas!$F$35*AK430)+(PFormulas!$F$36*AF430),0)),ROUND((PFormulas!$F$35*AK430)+(PFormulas!$F$36*AF430),0)))</f>
        <v>25</v>
      </c>
      <c r="AK430" s="30">
        <f>ROUND(IF(C430&gt;7,ROUND(VLOOKUP(U430,PCharts!$K$3:$L$153,2,FALSE)*AA430,0)*PFormulas!$B$8,ROUND(VLOOKUP(U430,PCharts!$K$3:$L$153,2,FALSE)*AA430,0)),0)</f>
        <v>53</v>
      </c>
      <c r="AL430" s="30">
        <f>ROUND(IF(C430&gt;7,ROUND(VLOOKUP(T430,PCharts!$M$3:$N$133,2,FALSE)*AA430,0)*PFormulas!$B$9,ROUND(VLOOKUP(T430,PCharts!$M$3:$N$133,2,FALSE)*AA430,0)),0)</f>
        <v>42</v>
      </c>
      <c r="AM430" s="30">
        <f>ROUND(IF(C430&gt;7,ROUND((PFormulas!$F$30*Z430)+(PFormulas!$F$31*AB430)+(PFormulas!$F$32*AI430),0)*PFormulas!$B$13,ROUND((PFormulas!$F$30*Z430)+(PFormulas!$F$31*AB430)+(PFormulas!$F$32*AI430),0)+PFormulas!$B$14),0)</f>
        <v>60</v>
      </c>
      <c r="AN430" s="30">
        <f>ROUND((PFormulas!$F$46*AL430),0)</f>
        <v>44</v>
      </c>
      <c r="AO430" s="30">
        <f>VLOOKUP(2016-L430,PCharts!$O$3:$P$32,2,FALSE)</f>
        <v>50</v>
      </c>
      <c r="AP430" s="30">
        <f t="shared" si="49"/>
        <v>50</v>
      </c>
      <c r="AQ430" s="30">
        <f t="shared" si="50"/>
        <v>55</v>
      </c>
    </row>
    <row r="431" spans="1:43" x14ac:dyDescent="0.25">
      <c r="A431" s="13" t="s">
        <v>51</v>
      </c>
      <c r="B431" s="13" t="s">
        <v>1013</v>
      </c>
      <c r="C431" s="13">
        <v>8</v>
      </c>
      <c r="D431" s="13">
        <v>57</v>
      </c>
      <c r="E431" s="48">
        <f>ROUND(G431*0.33,0)</f>
        <v>13</v>
      </c>
      <c r="F431" s="48">
        <f>G431-E431</f>
        <v>27</v>
      </c>
      <c r="G431" s="13">
        <v>40</v>
      </c>
      <c r="H431" s="48">
        <v>20</v>
      </c>
      <c r="I431" s="13"/>
      <c r="J431" s="13"/>
      <c r="K431" s="13"/>
      <c r="L431" s="13">
        <v>1996</v>
      </c>
      <c r="M431" s="13">
        <v>7.5</v>
      </c>
      <c r="N431" s="13">
        <v>74</v>
      </c>
      <c r="O431" s="13">
        <v>190</v>
      </c>
      <c r="P431" s="13" t="s">
        <v>1014</v>
      </c>
      <c r="Q431" s="13" t="s">
        <v>1015</v>
      </c>
      <c r="R431" s="13">
        <v>0</v>
      </c>
      <c r="S431" s="13">
        <v>0</v>
      </c>
      <c r="T431" s="30">
        <f t="shared" si="44"/>
        <v>0.23</v>
      </c>
      <c r="U431" s="30">
        <f t="shared" si="45"/>
        <v>0.47</v>
      </c>
      <c r="V431" s="30">
        <f t="shared" si="46"/>
        <v>0.35</v>
      </c>
      <c r="W431" s="30">
        <f t="shared" si="47"/>
        <v>0.23</v>
      </c>
      <c r="X431" s="30">
        <f>VLOOKUP(N431,[1]PlayerC!$A$3:$B$30,2,FALSE)</f>
        <v>77</v>
      </c>
      <c r="Y431" s="30">
        <f>VLOOKUP(O431,[1]PlayerC!$C$3:$D$133,2,FALSE)</f>
        <v>64</v>
      </c>
      <c r="Z431" s="30">
        <f>VLOOKUP(R431,[2]PCharts!$R$3:$S$2003,2,FALSE)</f>
        <v>0</v>
      </c>
      <c r="AA431" s="30">
        <f>VLOOKUP(A431,PCharts!$T$3:$U$25,2,FALSE)</f>
        <v>0.9</v>
      </c>
      <c r="AB431" s="30">
        <f>ROUND((PFormulas!$F$2*AF431)+(PFormulas!$F$3*(120-AD431)),0)</f>
        <v>52</v>
      </c>
      <c r="AC431" s="30">
        <f>ROUND((PFormulas!$F$7*AF431)+(PFormulas!$F$9*AB431)+(PFormulas!$F$8*AD431),0)</f>
        <v>48</v>
      </c>
      <c r="AD431" s="30">
        <f>VLOOKUP(V431,PCharts!$I$3:$J$651,2,FALSE)</f>
        <v>89</v>
      </c>
      <c r="AE431" s="30">
        <f>ROUND((PFormulas!$B$29*AK431)+(PFormulas!$B$30*AI431)+(PFormulas!$B$31*AL431)+(PFormulas!$B$32*AF431)+PFormulas!$B$33,0)</f>
        <v>74</v>
      </c>
      <c r="AF431" s="30">
        <f t="shared" si="48"/>
        <v>71</v>
      </c>
      <c r="AG431" s="30">
        <f>ROUND((AK431*PFormulas!$F$40)+(AL431*PFormulas!$F$41)+(AH431*PFormulas!$F$42),0)</f>
        <v>71</v>
      </c>
      <c r="AH431" s="30">
        <f>VLOOKUP(D431,PCharts!$G$3:$H$83,2,FALSE)</f>
        <v>95</v>
      </c>
      <c r="AI431" s="30">
        <f>ROUND((AK431*PFormulas!$F$18)+(AL431*PFormulas!$F$17),0)</f>
        <v>51</v>
      </c>
      <c r="AJ431" s="30">
        <f>IF(C431&gt;7,25,IF(C431=1,IF(ROUND((PFormulas!$F$35*AK431)+(PFormulas!$F$36*AF431),0)&lt;50,50,ROUND((PFormulas!$F$35*AK431)+(PFormulas!$F$36*AF431),0)),ROUND((PFormulas!$F$35*AK431)+(PFormulas!$F$36*AF431),0)))</f>
        <v>25</v>
      </c>
      <c r="AK431" s="30">
        <f>ROUND(IF(C431&gt;7,ROUND(VLOOKUP(U431,PCharts!$K$3:$L$153,2,FALSE)*AA431,0)*PFormulas!$B$8,ROUND(VLOOKUP(U431,PCharts!$K$3:$L$153,2,FALSE)*AA431,0)),0)</f>
        <v>51</v>
      </c>
      <c r="AL431" s="30">
        <f>ROUND(IF(C431&gt;7,ROUND(VLOOKUP(T431,PCharts!$M$3:$N$133,2,FALSE)*AA431,0)*PFormulas!$B$9,ROUND(VLOOKUP(T431,PCharts!$M$3:$N$133,2,FALSE)*AA431,0)),0)</f>
        <v>42</v>
      </c>
      <c r="AM431" s="30">
        <f>ROUND(IF(C431&gt;7,ROUND((PFormulas!$F$30*Z431)+(PFormulas!$F$31*AB431)+(PFormulas!$F$32*AI431),0)*PFormulas!$B$13,ROUND((PFormulas!$F$30*Z431)+(PFormulas!$F$31*AB431)+(PFormulas!$F$32*AI431),0)+PFormulas!$B$14),0)</f>
        <v>57</v>
      </c>
      <c r="AN431" s="30">
        <f>ROUND((PFormulas!$F$46*AL431),0)</f>
        <v>44</v>
      </c>
      <c r="AO431" s="30">
        <f>VLOOKUP(2016-L431,PCharts!$O$3:$P$32,2,FALSE)</f>
        <v>50</v>
      </c>
      <c r="AP431" s="30">
        <f t="shared" si="49"/>
        <v>50</v>
      </c>
      <c r="AQ431" s="30">
        <f t="shared" si="50"/>
        <v>53</v>
      </c>
    </row>
    <row r="432" spans="1:43" x14ac:dyDescent="0.25">
      <c r="A432" s="13" t="s">
        <v>51</v>
      </c>
      <c r="B432" s="13" t="s">
        <v>1016</v>
      </c>
      <c r="C432" s="13">
        <v>8</v>
      </c>
      <c r="D432" s="13">
        <v>46</v>
      </c>
      <c r="E432" s="13">
        <v>10</v>
      </c>
      <c r="F432" s="13">
        <v>28</v>
      </c>
      <c r="G432" s="13">
        <f>E432+F432</f>
        <v>38</v>
      </c>
      <c r="H432" s="13">
        <v>36</v>
      </c>
      <c r="I432" s="13"/>
      <c r="J432" s="13"/>
      <c r="K432" s="13"/>
      <c r="L432" s="13">
        <v>1997</v>
      </c>
      <c r="M432" s="13">
        <v>7</v>
      </c>
      <c r="N432" s="13">
        <v>70</v>
      </c>
      <c r="O432" s="13">
        <v>183</v>
      </c>
      <c r="P432" s="13" t="s">
        <v>1017</v>
      </c>
      <c r="Q432" s="13" t="s">
        <v>1018</v>
      </c>
      <c r="R432" s="13">
        <v>0</v>
      </c>
      <c r="S432" s="13">
        <v>0</v>
      </c>
      <c r="T432" s="30">
        <f t="shared" si="44"/>
        <v>0.22</v>
      </c>
      <c r="U432" s="30">
        <f t="shared" si="45"/>
        <v>0.61</v>
      </c>
      <c r="V432" s="30">
        <f t="shared" si="46"/>
        <v>0.78</v>
      </c>
      <c r="W432" s="30">
        <f t="shared" si="47"/>
        <v>0.22</v>
      </c>
      <c r="X432" s="30">
        <f>VLOOKUP(N432,[1]PlayerC!$A$3:$B$30,2,FALSE)</f>
        <v>69</v>
      </c>
      <c r="Y432" s="30">
        <f>VLOOKUP(O432,[1]PlayerC!$C$3:$D$133,2,FALSE)</f>
        <v>58</v>
      </c>
      <c r="Z432" s="30">
        <f>VLOOKUP(R432,[2]PCharts!$R$3:$S$2003,2,FALSE)</f>
        <v>0</v>
      </c>
      <c r="AA432" s="30">
        <f>VLOOKUP(A432,PCharts!$T$3:$U$25,2,FALSE)</f>
        <v>0.9</v>
      </c>
      <c r="AB432" s="30">
        <f>ROUND((PFormulas!$F$2*AF432)+(PFormulas!$F$3*(120-AD432)),0)</f>
        <v>51</v>
      </c>
      <c r="AC432" s="30">
        <f>ROUND((PFormulas!$F$7*AF432)+(PFormulas!$F$9*AB432)+(PFormulas!$F$8*AD432),0)</f>
        <v>45</v>
      </c>
      <c r="AD432" s="30">
        <f>VLOOKUP(V432,PCharts!$I$3:$J$651,2,FALSE)</f>
        <v>78</v>
      </c>
      <c r="AE432" s="30">
        <f>ROUND((PFormulas!$B$29*AK432)+(PFormulas!$B$30*AI432)+(PFormulas!$B$31*AL432)+(PFormulas!$B$32*AF432)+PFormulas!$B$33,0)</f>
        <v>76</v>
      </c>
      <c r="AF432" s="30">
        <f t="shared" si="48"/>
        <v>64</v>
      </c>
      <c r="AG432" s="30">
        <f>ROUND((AK432*PFormulas!$F$40)+(AL432*PFormulas!$F$41)+(AH432*PFormulas!$F$42),0)</f>
        <v>67</v>
      </c>
      <c r="AH432" s="30">
        <f>VLOOKUP(D432,PCharts!$G$3:$H$83,2,FALSE)</f>
        <v>86</v>
      </c>
      <c r="AI432" s="30">
        <f>ROUND((AK432*PFormulas!$F$18)+(AL432*PFormulas!$F$17),0)</f>
        <v>52</v>
      </c>
      <c r="AJ432" s="30">
        <f>IF(C432&gt;7,25,IF(C432=1,IF(ROUND((PFormulas!$F$35*AK432)+(PFormulas!$F$36*AF432),0)&lt;50,50,ROUND((PFormulas!$F$35*AK432)+(PFormulas!$F$36*AF432),0)),ROUND((PFormulas!$F$35*AK432)+(PFormulas!$F$36*AF432),0)))</f>
        <v>25</v>
      </c>
      <c r="AK432" s="30">
        <f>ROUND(IF(C432&gt;7,ROUND(VLOOKUP(U432,PCharts!$K$3:$L$153,2,FALSE)*AA432,0)*PFormulas!$B$8,ROUND(VLOOKUP(U432,PCharts!$K$3:$L$153,2,FALSE)*AA432,0)),0)</f>
        <v>53</v>
      </c>
      <c r="AL432" s="30">
        <f>ROUND(IF(C432&gt;7,ROUND(VLOOKUP(T432,PCharts!$M$3:$N$133,2,FALSE)*AA432,0)*PFormulas!$B$9,ROUND(VLOOKUP(T432,PCharts!$M$3:$N$133,2,FALSE)*AA432,0)),0)</f>
        <v>42</v>
      </c>
      <c r="AM432" s="30">
        <f>ROUND(IF(C432&gt;7,ROUND((PFormulas!$F$30*Z432)+(PFormulas!$F$31*AB432)+(PFormulas!$F$32*AI432),0)*PFormulas!$B$13,ROUND((PFormulas!$F$30*Z432)+(PFormulas!$F$31*AB432)+(PFormulas!$F$32*AI432),0)+PFormulas!$B$14),0)</f>
        <v>56</v>
      </c>
      <c r="AN432" s="30">
        <f>ROUND((PFormulas!$F$46*AL432),0)</f>
        <v>44</v>
      </c>
      <c r="AO432" s="30">
        <f>VLOOKUP(2016-L432,PCharts!$O$3:$P$32,2,FALSE)</f>
        <v>46</v>
      </c>
      <c r="AP432" s="30">
        <f t="shared" si="49"/>
        <v>46</v>
      </c>
      <c r="AQ432" s="30">
        <f t="shared" si="50"/>
        <v>53</v>
      </c>
    </row>
    <row r="433" spans="1:43" x14ac:dyDescent="0.25">
      <c r="A433" s="13" t="s">
        <v>51</v>
      </c>
      <c r="B433" s="13" t="s">
        <v>1019</v>
      </c>
      <c r="C433" s="13">
        <v>2</v>
      </c>
      <c r="D433" s="13">
        <v>68</v>
      </c>
      <c r="E433" s="13">
        <v>12</v>
      </c>
      <c r="F433" s="13">
        <v>30</v>
      </c>
      <c r="G433" s="13">
        <f>E433+F433</f>
        <v>42</v>
      </c>
      <c r="H433" s="13">
        <v>67</v>
      </c>
      <c r="I433" s="13"/>
      <c r="J433" s="13"/>
      <c r="K433" s="13"/>
      <c r="L433" s="13">
        <v>1997</v>
      </c>
      <c r="M433" s="13">
        <v>7</v>
      </c>
      <c r="N433" s="13">
        <v>75</v>
      </c>
      <c r="O433" s="13">
        <v>187</v>
      </c>
      <c r="P433" s="13" t="s">
        <v>1020</v>
      </c>
      <c r="Q433" s="13" t="s">
        <v>1021</v>
      </c>
      <c r="R433" s="13">
        <v>0</v>
      </c>
      <c r="S433" s="13">
        <v>0</v>
      </c>
      <c r="T433" s="30">
        <f t="shared" si="44"/>
        <v>0.18</v>
      </c>
      <c r="U433" s="30">
        <f t="shared" si="45"/>
        <v>0.44</v>
      </c>
      <c r="V433" s="30">
        <f t="shared" si="46"/>
        <v>0.99</v>
      </c>
      <c r="W433" s="30">
        <f t="shared" si="47"/>
        <v>0.18</v>
      </c>
      <c r="X433" s="30">
        <f>VLOOKUP(N433,[1]PlayerC!$A$3:$B$30,2,FALSE)</f>
        <v>79</v>
      </c>
      <c r="Y433" s="30">
        <f>VLOOKUP(O433,[1]PlayerC!$C$3:$D$133,2,FALSE)</f>
        <v>61</v>
      </c>
      <c r="Z433" s="30">
        <f>VLOOKUP(R433,[2]PCharts!$R$3:$S$2003,2,FALSE)</f>
        <v>0</v>
      </c>
      <c r="AA433" s="30">
        <f>VLOOKUP(A433,PCharts!$T$3:$U$25,2,FALSE)</f>
        <v>0.9</v>
      </c>
      <c r="AB433" s="30">
        <f>ROUND((PFormulas!$F$2*AF433)+(PFormulas!$F$3*(120-AD433)),0)</f>
        <v>56</v>
      </c>
      <c r="AC433" s="30">
        <f>ROUND((PFormulas!$F$7*AF433)+(PFormulas!$F$9*AB433)+(PFormulas!$F$8*AD433),0)</f>
        <v>51</v>
      </c>
      <c r="AD433" s="30">
        <f>VLOOKUP(V433,PCharts!$I$3:$J$651,2,FALSE)</f>
        <v>73</v>
      </c>
      <c r="AE433" s="30">
        <f>ROUND((PFormulas!$B$29*AK433)+(PFormulas!$B$30*AI433)+(PFormulas!$B$31*AL433)+(PFormulas!$B$32*AF433)+PFormulas!$B$33,0)</f>
        <v>74</v>
      </c>
      <c r="AF433" s="30">
        <f t="shared" si="48"/>
        <v>70</v>
      </c>
      <c r="AG433" s="30">
        <f>ROUND((AK433*PFormulas!$F$40)+(AL433*PFormulas!$F$41)+(AH433*PFormulas!$F$42),0)</f>
        <v>71</v>
      </c>
      <c r="AH433" s="30">
        <f>VLOOKUP(D433,PCharts!$G$3:$H$83,2,FALSE)</f>
        <v>95</v>
      </c>
      <c r="AI433" s="30">
        <f>ROUND((AK433*PFormulas!$F$18)+(AL433*PFormulas!$F$17),0)</f>
        <v>51</v>
      </c>
      <c r="AJ433" s="30">
        <f>IF(C433&gt;7,25,IF(C433=1,IF(ROUND((PFormulas!$F$35*AK433)+(PFormulas!$F$36*AF433),0)&lt;50,50,ROUND((PFormulas!$F$35*AK433)+(PFormulas!$F$36*AF433),0)),ROUND((PFormulas!$F$35*AK433)+(PFormulas!$F$36*AF433),0)))</f>
        <v>55</v>
      </c>
      <c r="AK433" s="30">
        <f>ROUND(IF(C433&gt;7,ROUND(VLOOKUP(U433,PCharts!$K$3:$L$153,2,FALSE)*AA433,0)*PFormulas!$B$8,ROUND(VLOOKUP(U433,PCharts!$K$3:$L$153,2,FALSE)*AA433,0)),0)</f>
        <v>50</v>
      </c>
      <c r="AL433" s="30">
        <f>ROUND(IF(C433&gt;7,ROUND(VLOOKUP(T433,PCharts!$M$3:$N$133,2,FALSE)*AA433,0)*PFormulas!$B$9,ROUND(VLOOKUP(T433,PCharts!$M$3:$N$133,2,FALSE)*AA433,0)),0)</f>
        <v>42</v>
      </c>
      <c r="AM433" s="30">
        <f>ROUND(IF(C433&gt;7,ROUND((PFormulas!$F$30*Z433)+(PFormulas!$F$31*AB433)+(PFormulas!$F$32*AI433),0)*PFormulas!$B$13,ROUND((PFormulas!$F$30*Z433)+(PFormulas!$F$31*AB433)+(PFormulas!$F$32*AI433),0)+PFormulas!$B$14),0)</f>
        <v>50</v>
      </c>
      <c r="AN433" s="30">
        <f>ROUND((PFormulas!$F$46*AL433),0)</f>
        <v>44</v>
      </c>
      <c r="AO433" s="30">
        <f>VLOOKUP(2016-L433,PCharts!$O$3:$P$32,2,FALSE)</f>
        <v>46</v>
      </c>
      <c r="AP433" s="30">
        <f t="shared" si="49"/>
        <v>46</v>
      </c>
      <c r="AQ433" s="30">
        <f t="shared" si="50"/>
        <v>52</v>
      </c>
    </row>
    <row r="434" spans="1:43" x14ac:dyDescent="0.25">
      <c r="A434" s="48" t="s">
        <v>139</v>
      </c>
      <c r="B434" s="13" t="s">
        <v>1022</v>
      </c>
      <c r="C434" s="13">
        <v>8</v>
      </c>
      <c r="D434" s="13">
        <v>27</v>
      </c>
      <c r="E434" s="48">
        <f>ROUND(G434*0.33,0)</f>
        <v>8</v>
      </c>
      <c r="F434" s="48">
        <f>G434-E434</f>
        <v>15</v>
      </c>
      <c r="G434" s="13">
        <v>23</v>
      </c>
      <c r="H434" s="48">
        <v>20</v>
      </c>
      <c r="I434" s="13"/>
      <c r="J434" s="13"/>
      <c r="K434" s="13"/>
      <c r="L434" s="13">
        <v>1994</v>
      </c>
      <c r="M434" s="13">
        <v>6.5</v>
      </c>
      <c r="N434" s="13">
        <v>69</v>
      </c>
      <c r="O434" s="13">
        <v>174</v>
      </c>
      <c r="P434" s="13" t="s">
        <v>1023</v>
      </c>
      <c r="Q434" s="13" t="s">
        <v>1024</v>
      </c>
      <c r="R434" s="13">
        <v>0</v>
      </c>
      <c r="S434" s="13">
        <v>0</v>
      </c>
      <c r="T434" s="30">
        <f t="shared" si="44"/>
        <v>0.3</v>
      </c>
      <c r="U434" s="30">
        <f t="shared" si="45"/>
        <v>0.56000000000000005</v>
      </c>
      <c r="V434" s="30">
        <f t="shared" si="46"/>
        <v>0.74</v>
      </c>
      <c r="W434" s="30">
        <f t="shared" si="47"/>
        <v>0.3</v>
      </c>
      <c r="X434" s="30">
        <f>VLOOKUP(N434,[1]PlayerC!$A$3:$B$30,2,FALSE)</f>
        <v>67</v>
      </c>
      <c r="Y434" s="30">
        <f>VLOOKUP(O434,[1]PlayerC!$C$3:$D$133,2,FALSE)</f>
        <v>52</v>
      </c>
      <c r="Z434" s="30">
        <f>VLOOKUP(R434,[2]PCharts!$R$3:$S$2003,2,FALSE)</f>
        <v>0</v>
      </c>
      <c r="AA434" s="30">
        <f>VLOOKUP(A434,PCharts!$T$3:$U$25,2,FALSE)</f>
        <v>0.87</v>
      </c>
      <c r="AB434" s="30">
        <f>ROUND((PFormulas!$F$2*AF434)+(PFormulas!$F$3*(120-AD434)),0)</f>
        <v>48</v>
      </c>
      <c r="AC434" s="30">
        <f>ROUND((PFormulas!$F$7*AF434)+(PFormulas!$F$9*AB434)+(PFormulas!$F$8*AD434),0)</f>
        <v>41</v>
      </c>
      <c r="AD434" s="30">
        <f>VLOOKUP(V434,PCharts!$I$3:$J$651,2,FALSE)</f>
        <v>79</v>
      </c>
      <c r="AE434" s="30">
        <f>ROUND((PFormulas!$B$29*AK434)+(PFormulas!$B$30*AI434)+(PFormulas!$B$31*AL434)+(PFormulas!$B$32*AF434)+PFormulas!$B$33,0)</f>
        <v>77</v>
      </c>
      <c r="AF434" s="30">
        <f t="shared" si="48"/>
        <v>60</v>
      </c>
      <c r="AG434" s="30">
        <f>ROUND((AK434*PFormulas!$F$40)+(AL434*PFormulas!$F$41)+(AH434*PFormulas!$F$42),0)</f>
        <v>57</v>
      </c>
      <c r="AH434" s="30">
        <f>VLOOKUP(D434,PCharts!$G$3:$H$83,2,FALSE)</f>
        <v>67</v>
      </c>
      <c r="AI434" s="30">
        <f>ROUND((AK434*PFormulas!$F$18)+(AL434*PFormulas!$F$17),0)</f>
        <v>52</v>
      </c>
      <c r="AJ434" s="30">
        <f>IF(C434&gt;7,25,IF(C434=1,IF(ROUND((PFormulas!$F$35*AK434)+(PFormulas!$F$36*AF434),0)&lt;50,50,ROUND((PFormulas!$F$35*AK434)+(PFormulas!$F$36*AF434),0)),ROUND((PFormulas!$F$35*AK434)+(PFormulas!$F$36*AF434),0)))</f>
        <v>25</v>
      </c>
      <c r="AK434" s="30">
        <f>ROUND(IF(C434&gt;7,ROUND(VLOOKUP(U434,PCharts!$K$3:$L$153,2,FALSE)*AA434,0)*PFormulas!$B$8,ROUND(VLOOKUP(U434,PCharts!$K$3:$L$153,2,FALSE)*AA434,0)),0)</f>
        <v>51</v>
      </c>
      <c r="AL434" s="30">
        <f>ROUND(IF(C434&gt;7,ROUND(VLOOKUP(T434,PCharts!$M$3:$N$133,2,FALSE)*AA434,0)*PFormulas!$B$9,ROUND(VLOOKUP(T434,PCharts!$M$3:$N$133,2,FALSE)*AA434,0)),0)</f>
        <v>44</v>
      </c>
      <c r="AM434" s="30">
        <f>ROUND(IF(C434&gt;7,ROUND((PFormulas!$F$30*Z434)+(PFormulas!$F$31*AB434)+(PFormulas!$F$32*AI434),0)*PFormulas!$B$13,ROUND((PFormulas!$F$30*Z434)+(PFormulas!$F$31*AB434)+(PFormulas!$F$32*AI434),0)+PFormulas!$B$14),0)</f>
        <v>54</v>
      </c>
      <c r="AN434" s="30">
        <f>ROUND((PFormulas!$F$46*AL434),0)</f>
        <v>46</v>
      </c>
      <c r="AO434" s="30">
        <f>VLOOKUP(2016-L434,PCharts!$O$3:$P$32,2,FALSE)</f>
        <v>58</v>
      </c>
      <c r="AP434" s="30">
        <f t="shared" si="49"/>
        <v>58</v>
      </c>
      <c r="AQ434" s="30">
        <f t="shared" si="50"/>
        <v>53</v>
      </c>
    </row>
    <row r="435" spans="1:43" x14ac:dyDescent="0.25">
      <c r="A435" s="48" t="s">
        <v>139</v>
      </c>
      <c r="B435" s="13" t="s">
        <v>1025</v>
      </c>
      <c r="C435" s="13">
        <v>3</v>
      </c>
      <c r="D435" s="13">
        <v>32</v>
      </c>
      <c r="E435" s="48">
        <f>ROUND(G435*0.33,0)</f>
        <v>8</v>
      </c>
      <c r="F435" s="48">
        <f>G435-E435</f>
        <v>15</v>
      </c>
      <c r="G435" s="13">
        <v>23</v>
      </c>
      <c r="H435" s="48">
        <v>20</v>
      </c>
      <c r="I435" s="13"/>
      <c r="J435" s="13"/>
      <c r="K435" s="13"/>
      <c r="L435" s="13">
        <v>1995</v>
      </c>
      <c r="M435" s="13">
        <v>6</v>
      </c>
      <c r="N435" s="13">
        <v>75</v>
      </c>
      <c r="O435" s="13">
        <v>223</v>
      </c>
      <c r="P435" s="13" t="s">
        <v>1026</v>
      </c>
      <c r="Q435" s="13" t="s">
        <v>1027</v>
      </c>
      <c r="R435" s="13">
        <v>0</v>
      </c>
      <c r="S435" s="13">
        <v>0</v>
      </c>
      <c r="T435" s="30">
        <f t="shared" si="44"/>
        <v>0.25</v>
      </c>
      <c r="U435" s="30">
        <f t="shared" si="45"/>
        <v>0.47</v>
      </c>
      <c r="V435" s="30">
        <f t="shared" si="46"/>
        <v>0.63</v>
      </c>
      <c r="W435" s="30">
        <f t="shared" si="47"/>
        <v>0.25</v>
      </c>
      <c r="X435" s="30">
        <f>VLOOKUP(N435,[1]PlayerC!$A$3:$B$30,2,FALSE)</f>
        <v>79</v>
      </c>
      <c r="Y435" s="30">
        <f>VLOOKUP(O435,[1]PlayerC!$C$3:$D$133,2,FALSE)</f>
        <v>82</v>
      </c>
      <c r="Z435" s="30">
        <f>VLOOKUP(R435,[2]PCharts!$R$3:$S$2003,2,FALSE)</f>
        <v>0</v>
      </c>
      <c r="AA435" s="30">
        <f>VLOOKUP(A435,PCharts!$T$3:$U$25,2,FALSE)</f>
        <v>0.87</v>
      </c>
      <c r="AB435" s="30">
        <f>ROUND((PFormulas!$F$2*AF435)+(PFormulas!$F$3*(120-AD435)),0)</f>
        <v>60</v>
      </c>
      <c r="AC435" s="30">
        <f>ROUND((PFormulas!$F$7*AF435)+(PFormulas!$F$9*AB435)+(PFormulas!$F$8*AD435),0)</f>
        <v>58</v>
      </c>
      <c r="AD435" s="30">
        <f>VLOOKUP(V435,PCharts!$I$3:$J$651,2,FALSE)</f>
        <v>82</v>
      </c>
      <c r="AE435" s="30">
        <f>ROUND((PFormulas!$B$29*AK435)+(PFormulas!$B$30*AI435)+(PFormulas!$B$31*AL435)+(PFormulas!$B$32*AF435)+PFormulas!$B$33,0)</f>
        <v>72</v>
      </c>
      <c r="AF435" s="30">
        <f t="shared" si="48"/>
        <v>81</v>
      </c>
      <c r="AG435" s="30">
        <f>ROUND((AK435*PFormulas!$F$40)+(AL435*PFormulas!$F$41)+(AH435*PFormulas!$F$42),0)</f>
        <v>60</v>
      </c>
      <c r="AH435" s="30">
        <f>VLOOKUP(D435,PCharts!$G$3:$H$83,2,FALSE)</f>
        <v>72</v>
      </c>
      <c r="AI435" s="30">
        <f>ROUND((AK435*PFormulas!$F$18)+(AL435*PFormulas!$F$17),0)</f>
        <v>53</v>
      </c>
      <c r="AJ435" s="30">
        <f>IF(C435&gt;7,25,IF(C435=1,IF(ROUND((PFormulas!$F$35*AK435)+(PFormulas!$F$36*AF435),0)&lt;50,50,ROUND((PFormulas!$F$35*AK435)+(PFormulas!$F$36*AF435),0)),ROUND((PFormulas!$F$35*AK435)+(PFormulas!$F$36*AF435),0)))</f>
        <v>59</v>
      </c>
      <c r="AK435" s="30">
        <f>ROUND(IF(C435&gt;7,ROUND(VLOOKUP(U435,PCharts!$K$3:$L$153,2,FALSE)*AA435,0)*PFormulas!$B$8,ROUND(VLOOKUP(U435,PCharts!$K$3:$L$153,2,FALSE)*AA435,0)),0)</f>
        <v>52</v>
      </c>
      <c r="AL435" s="30">
        <f>ROUND(IF(C435&gt;7,ROUND(VLOOKUP(T435,PCharts!$M$3:$N$133,2,FALSE)*AA435,0)*PFormulas!$B$9,ROUND(VLOOKUP(T435,PCharts!$M$3:$N$133,2,FALSE)*AA435,0)),0)</f>
        <v>44</v>
      </c>
      <c r="AM435" s="30">
        <f>ROUND(IF(C435&gt;7,ROUND((PFormulas!$F$30*Z435)+(PFormulas!$F$31*AB435)+(PFormulas!$F$32*AI435),0)*PFormulas!$B$13,ROUND((PFormulas!$F$30*Z435)+(PFormulas!$F$31*AB435)+(PFormulas!$F$32*AI435),0)+PFormulas!$B$14),0)</f>
        <v>53</v>
      </c>
      <c r="AN435" s="30">
        <f>ROUND((PFormulas!$F$46*AL435),0)</f>
        <v>46</v>
      </c>
      <c r="AO435" s="30">
        <f>VLOOKUP(2016-L435,PCharts!$O$3:$P$32,2,FALSE)</f>
        <v>54</v>
      </c>
      <c r="AP435" s="30">
        <f t="shared" si="49"/>
        <v>54</v>
      </c>
      <c r="AQ435" s="30">
        <f t="shared" si="50"/>
        <v>55</v>
      </c>
    </row>
    <row r="436" spans="1:43" x14ac:dyDescent="0.25">
      <c r="A436" s="13" t="s">
        <v>51</v>
      </c>
      <c r="B436" s="13" t="s">
        <v>1028</v>
      </c>
      <c r="C436" s="13">
        <v>3</v>
      </c>
      <c r="D436" s="13">
        <v>66</v>
      </c>
      <c r="E436" s="48">
        <f>ROUND(G436*0.33,0)</f>
        <v>12</v>
      </c>
      <c r="F436" s="48">
        <f>G436-E436</f>
        <v>25</v>
      </c>
      <c r="G436" s="13">
        <v>37</v>
      </c>
      <c r="H436" s="48">
        <v>20</v>
      </c>
      <c r="I436" s="13"/>
      <c r="J436" s="13"/>
      <c r="K436" s="13"/>
      <c r="L436" s="13">
        <v>1996</v>
      </c>
      <c r="M436" s="13">
        <v>6</v>
      </c>
      <c r="N436" s="13">
        <v>75</v>
      </c>
      <c r="O436" s="13">
        <v>203</v>
      </c>
      <c r="P436" s="13" t="s">
        <v>1029</v>
      </c>
      <c r="Q436" s="13" t="s">
        <v>1030</v>
      </c>
      <c r="R436" s="13">
        <v>0</v>
      </c>
      <c r="S436" s="13">
        <v>0</v>
      </c>
      <c r="T436" s="30">
        <f t="shared" si="44"/>
        <v>0.18</v>
      </c>
      <c r="U436" s="30">
        <f t="shared" si="45"/>
        <v>0.38</v>
      </c>
      <c r="V436" s="30">
        <f t="shared" si="46"/>
        <v>0.3</v>
      </c>
      <c r="W436" s="30">
        <f t="shared" si="47"/>
        <v>0.18</v>
      </c>
      <c r="X436" s="30">
        <f>VLOOKUP(N436,[1]PlayerC!$A$3:$B$30,2,FALSE)</f>
        <v>79</v>
      </c>
      <c r="Y436" s="30">
        <f>VLOOKUP(O436,[1]PlayerC!$C$3:$D$133,2,FALSE)</f>
        <v>70</v>
      </c>
      <c r="Z436" s="30">
        <f>VLOOKUP(R436,[2]PCharts!$R$3:$S$2003,2,FALSE)</f>
        <v>0</v>
      </c>
      <c r="AA436" s="30">
        <f>VLOOKUP(A436,PCharts!$T$3:$U$25,2,FALSE)</f>
        <v>0.9</v>
      </c>
      <c r="AB436" s="30">
        <f>ROUND((PFormulas!$F$2*AF436)+(PFormulas!$F$3*(120-AD436)),0)</f>
        <v>54</v>
      </c>
      <c r="AC436" s="30">
        <f>ROUND((PFormulas!$F$7*AF436)+(PFormulas!$F$9*AB436)+(PFormulas!$F$8*AD436),0)</f>
        <v>51</v>
      </c>
      <c r="AD436" s="30">
        <f>VLOOKUP(V436,PCharts!$I$3:$J$651,2,FALSE)</f>
        <v>90</v>
      </c>
      <c r="AE436" s="30">
        <f>ROUND((PFormulas!$B$29*AK436)+(PFormulas!$B$30*AI436)+(PFormulas!$B$31*AL436)+(PFormulas!$B$32*AF436)+PFormulas!$B$33,0)</f>
        <v>72</v>
      </c>
      <c r="AF436" s="30">
        <f t="shared" si="48"/>
        <v>75</v>
      </c>
      <c r="AG436" s="30">
        <f>ROUND((AK436*PFormulas!$F$40)+(AL436*PFormulas!$F$41)+(AH436*PFormulas!$F$42),0)</f>
        <v>70</v>
      </c>
      <c r="AH436" s="30">
        <f>VLOOKUP(D436,PCharts!$G$3:$H$83,2,FALSE)</f>
        <v>95</v>
      </c>
      <c r="AI436" s="30">
        <f>ROUND((AK436*PFormulas!$F$18)+(AL436*PFormulas!$F$17),0)</f>
        <v>50</v>
      </c>
      <c r="AJ436" s="30">
        <f>IF(C436&gt;7,25,IF(C436=1,IF(ROUND((PFormulas!$F$35*AK436)+(PFormulas!$F$36*AF436),0)&lt;50,50,ROUND((PFormulas!$F$35*AK436)+(PFormulas!$F$36*AF436),0)),ROUND((PFormulas!$F$35*AK436)+(PFormulas!$F$36*AF436),0)))</f>
        <v>55</v>
      </c>
      <c r="AK436" s="30">
        <f>ROUND(IF(C436&gt;7,ROUND(VLOOKUP(U436,PCharts!$K$3:$L$153,2,FALSE)*AA436,0)*PFormulas!$B$8,ROUND(VLOOKUP(U436,PCharts!$K$3:$L$153,2,FALSE)*AA436,0)),0)</f>
        <v>48</v>
      </c>
      <c r="AL436" s="30">
        <f>ROUND(IF(C436&gt;7,ROUND(VLOOKUP(T436,PCharts!$M$3:$N$133,2,FALSE)*AA436,0)*PFormulas!$B$9,ROUND(VLOOKUP(T436,PCharts!$M$3:$N$133,2,FALSE)*AA436,0)),0)</f>
        <v>42</v>
      </c>
      <c r="AM436" s="30">
        <f>ROUND(IF(C436&gt;7,ROUND((PFormulas!$F$30*Z436)+(PFormulas!$F$31*AB436)+(PFormulas!$F$32*AI436),0)*PFormulas!$B$13,ROUND((PFormulas!$F$30*Z436)+(PFormulas!$F$31*AB436)+(PFormulas!$F$32*AI436),0)+PFormulas!$B$14),0)</f>
        <v>48</v>
      </c>
      <c r="AN436" s="30">
        <f>ROUND((PFormulas!$F$46*AL436),0)</f>
        <v>44</v>
      </c>
      <c r="AO436" s="30">
        <f>VLOOKUP(2016-L436,PCharts!$O$3:$P$32,2,FALSE)</f>
        <v>50</v>
      </c>
      <c r="AP436" s="30">
        <f t="shared" si="49"/>
        <v>50</v>
      </c>
      <c r="AQ436" s="30">
        <f t="shared" si="50"/>
        <v>51</v>
      </c>
    </row>
    <row r="437" spans="1:43" x14ac:dyDescent="0.25">
      <c r="A437" s="48" t="s">
        <v>139</v>
      </c>
      <c r="B437" s="13" t="s">
        <v>1031</v>
      </c>
      <c r="C437" s="13">
        <v>2</v>
      </c>
      <c r="D437" s="13">
        <v>32</v>
      </c>
      <c r="E437" s="13">
        <v>8</v>
      </c>
      <c r="F437" s="13">
        <v>18</v>
      </c>
      <c r="G437" s="13">
        <f>E437+F437</f>
        <v>26</v>
      </c>
      <c r="H437" s="13">
        <v>34</v>
      </c>
      <c r="I437" s="13"/>
      <c r="J437" s="13"/>
      <c r="K437" s="13"/>
      <c r="L437" s="13">
        <v>1996</v>
      </c>
      <c r="M437" s="13">
        <v>5.5</v>
      </c>
      <c r="N437" s="13">
        <v>69</v>
      </c>
      <c r="O437" s="13">
        <v>175</v>
      </c>
      <c r="P437" s="13" t="s">
        <v>1032</v>
      </c>
      <c r="Q437" s="13" t="s">
        <v>1033</v>
      </c>
      <c r="R437" s="13">
        <v>0</v>
      </c>
      <c r="S437" s="13">
        <v>0</v>
      </c>
      <c r="T437" s="30">
        <f t="shared" si="44"/>
        <v>0.25</v>
      </c>
      <c r="U437" s="30">
        <f t="shared" si="45"/>
        <v>0.56000000000000005</v>
      </c>
      <c r="V437" s="30">
        <f t="shared" si="46"/>
        <v>1.06</v>
      </c>
      <c r="W437" s="30">
        <f t="shared" si="47"/>
        <v>0.25</v>
      </c>
      <c r="X437" s="30">
        <f>VLOOKUP(N437,[1]PlayerC!$A$3:$B$30,2,FALSE)</f>
        <v>67</v>
      </c>
      <c r="Y437" s="30">
        <f>VLOOKUP(O437,[1]PlayerC!$C$3:$D$133,2,FALSE)</f>
        <v>55</v>
      </c>
      <c r="Z437" s="30">
        <f>VLOOKUP(R437,[2]PCharts!$R$3:$S$2003,2,FALSE)</f>
        <v>0</v>
      </c>
      <c r="AA437" s="30">
        <f>VLOOKUP(A437,PCharts!$T$3:$U$25,2,FALSE)</f>
        <v>0.87</v>
      </c>
      <c r="AB437" s="30">
        <f>ROUND((PFormulas!$F$2*AF437)+(PFormulas!$F$3*(120-AD437)),0)</f>
        <v>51</v>
      </c>
      <c r="AC437" s="30">
        <f>ROUND((PFormulas!$F$7*AF437)+(PFormulas!$F$9*AB437)+(PFormulas!$F$8*AD437),0)</f>
        <v>44</v>
      </c>
      <c r="AD437" s="30">
        <f>VLOOKUP(V437,PCharts!$I$3:$J$651,2,FALSE)</f>
        <v>71</v>
      </c>
      <c r="AE437" s="30">
        <f>ROUND((PFormulas!$B$29*AK437)+(PFormulas!$B$30*AI437)+(PFormulas!$B$31*AL437)+(PFormulas!$B$32*AF437)+PFormulas!$B$33,0)</f>
        <v>77</v>
      </c>
      <c r="AF437" s="30">
        <f t="shared" si="48"/>
        <v>61</v>
      </c>
      <c r="AG437" s="30">
        <f>ROUND((AK437*PFormulas!$F$40)+(AL437*PFormulas!$F$41)+(AH437*PFormulas!$F$42),0)</f>
        <v>61</v>
      </c>
      <c r="AH437" s="30">
        <f>VLOOKUP(D437,PCharts!$G$3:$H$83,2,FALSE)</f>
        <v>72</v>
      </c>
      <c r="AI437" s="30">
        <f>ROUND((AK437*PFormulas!$F$18)+(AL437*PFormulas!$F$17),0)</f>
        <v>54</v>
      </c>
      <c r="AJ437" s="30">
        <f>IF(C437&gt;7,25,IF(C437=1,IF(ROUND((PFormulas!$F$35*AK437)+(PFormulas!$F$36*AF437),0)&lt;50,50,ROUND((PFormulas!$F$35*AK437)+(PFormulas!$F$36*AF437),0)),ROUND((PFormulas!$F$35*AK437)+(PFormulas!$F$36*AF437),0)))</f>
        <v>56</v>
      </c>
      <c r="AK437" s="30">
        <f>ROUND(IF(C437&gt;7,ROUND(VLOOKUP(U437,PCharts!$K$3:$L$153,2,FALSE)*AA437,0)*PFormulas!$B$8,ROUND(VLOOKUP(U437,PCharts!$K$3:$L$153,2,FALSE)*AA437,0)),0)</f>
        <v>54</v>
      </c>
      <c r="AL437" s="30">
        <f>ROUND(IF(C437&gt;7,ROUND(VLOOKUP(T437,PCharts!$M$3:$N$133,2,FALSE)*AA437,0)*PFormulas!$B$9,ROUND(VLOOKUP(T437,PCharts!$M$3:$N$133,2,FALSE)*AA437,0)),0)</f>
        <v>44</v>
      </c>
      <c r="AM437" s="30">
        <f>ROUND(IF(C437&gt;7,ROUND((PFormulas!$F$30*Z437)+(PFormulas!$F$31*AB437)+(PFormulas!$F$32*AI437),0)*PFormulas!$B$13,ROUND((PFormulas!$F$30*Z437)+(PFormulas!$F$31*AB437)+(PFormulas!$F$32*AI437),0)+PFormulas!$B$14),0)</f>
        <v>48</v>
      </c>
      <c r="AN437" s="30">
        <f>ROUND((PFormulas!$F$46*AL437),0)</f>
        <v>46</v>
      </c>
      <c r="AO437" s="30">
        <f>VLOOKUP(2016-L437,PCharts!$O$3:$P$32,2,FALSE)</f>
        <v>50</v>
      </c>
      <c r="AP437" s="30">
        <f t="shared" si="49"/>
        <v>50</v>
      </c>
      <c r="AQ437" s="30">
        <f t="shared" si="50"/>
        <v>53</v>
      </c>
    </row>
    <row r="438" spans="1:43" x14ac:dyDescent="0.25">
      <c r="A438" s="48" t="s">
        <v>139</v>
      </c>
      <c r="B438" s="13" t="s">
        <v>1034</v>
      </c>
      <c r="C438" s="13">
        <v>3</v>
      </c>
      <c r="D438" s="13">
        <v>36</v>
      </c>
      <c r="E438" s="48">
        <f>ROUND(G438*0.33,0)</f>
        <v>9</v>
      </c>
      <c r="F438" s="48">
        <f>G438-E438</f>
        <v>17</v>
      </c>
      <c r="G438" s="13">
        <v>26</v>
      </c>
      <c r="H438" s="48">
        <v>20</v>
      </c>
      <c r="I438" s="13"/>
      <c r="J438" s="13"/>
      <c r="K438" s="13"/>
      <c r="L438" s="13">
        <v>1995</v>
      </c>
      <c r="M438" s="13">
        <v>5.5</v>
      </c>
      <c r="N438" s="13">
        <v>67</v>
      </c>
      <c r="O438" s="13">
        <v>150</v>
      </c>
      <c r="P438" s="13" t="s">
        <v>1035</v>
      </c>
      <c r="Q438" s="13" t="s">
        <v>1036</v>
      </c>
      <c r="R438" s="13">
        <v>0</v>
      </c>
      <c r="S438" s="13">
        <v>0</v>
      </c>
      <c r="T438" s="30">
        <f t="shared" si="44"/>
        <v>0.25</v>
      </c>
      <c r="U438" s="30">
        <f t="shared" si="45"/>
        <v>0.47</v>
      </c>
      <c r="V438" s="30">
        <f t="shared" si="46"/>
        <v>0.56000000000000005</v>
      </c>
      <c r="W438" s="30">
        <f t="shared" si="47"/>
        <v>0.25</v>
      </c>
      <c r="X438" s="30">
        <f>VLOOKUP(N438,[1]PlayerC!$A$3:$B$30,2,FALSE)</f>
        <v>63</v>
      </c>
      <c r="Y438" s="30">
        <f>VLOOKUP(O438,[1]PlayerC!$C$3:$D$133,2,FALSE)</f>
        <v>40</v>
      </c>
      <c r="Z438" s="30">
        <f>VLOOKUP(R438,[2]PCharts!$R$3:$S$2003,2,FALSE)</f>
        <v>0</v>
      </c>
      <c r="AA438" s="30">
        <f>VLOOKUP(A438,PCharts!$T$3:$U$25,2,FALSE)</f>
        <v>0.87</v>
      </c>
      <c r="AB438" s="30">
        <f>ROUND((PFormulas!$F$2*AF438)+(PFormulas!$F$3*(120-AD438)),0)</f>
        <v>42</v>
      </c>
      <c r="AC438" s="30">
        <f>ROUND((PFormulas!$F$7*AF438)+(PFormulas!$F$9*AB438)+(PFormulas!$F$8*AD438),0)</f>
        <v>32</v>
      </c>
      <c r="AD438" s="30">
        <f>VLOOKUP(V438,PCharts!$I$3:$J$651,2,FALSE)</f>
        <v>83</v>
      </c>
      <c r="AE438" s="30">
        <f>ROUND((PFormulas!$B$29*AK438)+(PFormulas!$B$30*AI438)+(PFormulas!$B$31*AL438)+(PFormulas!$B$32*AF438)+PFormulas!$B$33,0)</f>
        <v>79</v>
      </c>
      <c r="AF438" s="30">
        <f t="shared" si="48"/>
        <v>52</v>
      </c>
      <c r="AG438" s="30">
        <f>ROUND((AK438*PFormulas!$F$40)+(AL438*PFormulas!$F$41)+(AH438*PFormulas!$F$42),0)</f>
        <v>62</v>
      </c>
      <c r="AH438" s="30">
        <f>VLOOKUP(D438,PCharts!$G$3:$H$83,2,FALSE)</f>
        <v>76</v>
      </c>
      <c r="AI438" s="30">
        <f>ROUND((AK438*PFormulas!$F$18)+(AL438*PFormulas!$F$17),0)</f>
        <v>53</v>
      </c>
      <c r="AJ438" s="30">
        <f>IF(C438&gt;7,25,IF(C438=1,IF(ROUND((PFormulas!$F$35*AK438)+(PFormulas!$F$36*AF438),0)&lt;50,50,ROUND((PFormulas!$F$35*AK438)+(PFormulas!$F$36*AF438),0)),ROUND((PFormulas!$F$35*AK438)+(PFormulas!$F$36*AF438),0)))</f>
        <v>52</v>
      </c>
      <c r="AK438" s="30">
        <f>ROUND(IF(C438&gt;7,ROUND(VLOOKUP(U438,PCharts!$K$3:$L$153,2,FALSE)*AA438,0)*PFormulas!$B$8,ROUND(VLOOKUP(U438,PCharts!$K$3:$L$153,2,FALSE)*AA438,0)),0)</f>
        <v>52</v>
      </c>
      <c r="AL438" s="30">
        <f>ROUND(IF(C438&gt;7,ROUND(VLOOKUP(T438,PCharts!$M$3:$N$133,2,FALSE)*AA438,0)*PFormulas!$B$9,ROUND(VLOOKUP(T438,PCharts!$M$3:$N$133,2,FALSE)*AA438,0)),0)</f>
        <v>44</v>
      </c>
      <c r="AM438" s="30">
        <f>ROUND(IF(C438&gt;7,ROUND((PFormulas!$F$30*Z438)+(PFormulas!$F$31*AB438)+(PFormulas!$F$32*AI438),0)*PFormulas!$B$13,ROUND((PFormulas!$F$30*Z438)+(PFormulas!$F$31*AB438)+(PFormulas!$F$32*AI438),0)+PFormulas!$B$14),0)</f>
        <v>42</v>
      </c>
      <c r="AN438" s="30">
        <f>ROUND((PFormulas!$F$46*AL438),0)</f>
        <v>46</v>
      </c>
      <c r="AO438" s="30">
        <f>VLOOKUP(2016-L438,PCharts!$O$3:$P$32,2,FALSE)</f>
        <v>54</v>
      </c>
      <c r="AP438" s="30">
        <f t="shared" si="49"/>
        <v>54</v>
      </c>
      <c r="AQ438" s="30">
        <f t="shared" si="50"/>
        <v>50</v>
      </c>
    </row>
    <row r="439" spans="1:43" x14ac:dyDescent="0.25">
      <c r="A439" s="13" t="s">
        <v>55</v>
      </c>
      <c r="B439" s="13" t="s">
        <v>1037</v>
      </c>
      <c r="C439" s="13">
        <v>5</v>
      </c>
      <c r="D439" s="13">
        <v>55</v>
      </c>
      <c r="E439" s="48">
        <f>ROUND(G439*0.33,0)</f>
        <v>10</v>
      </c>
      <c r="F439" s="48">
        <f>G439-E439</f>
        <v>19</v>
      </c>
      <c r="G439" s="13">
        <v>29</v>
      </c>
      <c r="H439" s="48">
        <v>20</v>
      </c>
      <c r="I439" s="13"/>
      <c r="J439" s="13"/>
      <c r="K439" s="13"/>
      <c r="L439" s="13">
        <v>1996</v>
      </c>
      <c r="M439" s="13">
        <v>5.5</v>
      </c>
      <c r="N439" s="13">
        <v>73</v>
      </c>
      <c r="O439" s="13">
        <v>218</v>
      </c>
      <c r="P439" s="13" t="s">
        <v>1038</v>
      </c>
      <c r="Q439" s="13" t="s">
        <v>1039</v>
      </c>
      <c r="R439" s="13">
        <v>0</v>
      </c>
      <c r="S439" s="13">
        <v>0</v>
      </c>
      <c r="T439" s="30">
        <f t="shared" si="44"/>
        <v>0.18</v>
      </c>
      <c r="U439" s="30">
        <f t="shared" si="45"/>
        <v>0.35</v>
      </c>
      <c r="V439" s="30">
        <f t="shared" si="46"/>
        <v>0.36</v>
      </c>
      <c r="W439" s="30">
        <f t="shared" si="47"/>
        <v>0.18</v>
      </c>
      <c r="X439" s="30">
        <f>VLOOKUP(N439,[1]PlayerC!$A$3:$B$30,2,FALSE)</f>
        <v>75</v>
      </c>
      <c r="Y439" s="30">
        <f>VLOOKUP(O439,[1]PlayerC!$C$3:$D$133,2,FALSE)</f>
        <v>79</v>
      </c>
      <c r="Z439" s="30">
        <f>VLOOKUP(R439,[2]PCharts!$R$3:$S$2003,2,FALSE)</f>
        <v>0</v>
      </c>
      <c r="AA439" s="30">
        <f>VLOOKUP(A439,PCharts!$T$3:$U$25,2,FALSE)</f>
        <v>0.9</v>
      </c>
      <c r="AB439" s="30">
        <f>ROUND((PFormulas!$F$2*AF439)+(PFormulas!$F$3*(120-AD439)),0)</f>
        <v>56</v>
      </c>
      <c r="AC439" s="30">
        <f>ROUND((PFormulas!$F$7*AF439)+(PFormulas!$F$9*AB439)+(PFormulas!$F$8*AD439),0)</f>
        <v>53</v>
      </c>
      <c r="AD439" s="30">
        <f>VLOOKUP(V439,PCharts!$I$3:$J$651,2,FALSE)</f>
        <v>88</v>
      </c>
      <c r="AE439" s="30">
        <f>ROUND((PFormulas!$B$29*AK439)+(PFormulas!$B$30*AI439)+(PFormulas!$B$31*AL439)+(PFormulas!$B$32*AF439)+PFormulas!$B$33,0)</f>
        <v>72</v>
      </c>
      <c r="AF439" s="30">
        <f t="shared" si="48"/>
        <v>77</v>
      </c>
      <c r="AG439" s="30">
        <f>ROUND((AK439*PFormulas!$F$40)+(AL439*PFormulas!$F$41)+(AH439*PFormulas!$F$42),0)</f>
        <v>71</v>
      </c>
      <c r="AH439" s="30">
        <f>VLOOKUP(D439,PCharts!$G$3:$H$83,2,FALSE)</f>
        <v>95</v>
      </c>
      <c r="AI439" s="30">
        <f>ROUND((AK439*PFormulas!$F$18)+(AL439*PFormulas!$F$17),0)</f>
        <v>51</v>
      </c>
      <c r="AJ439" s="30">
        <f>IF(C439&gt;7,25,IF(C439=1,IF(ROUND((PFormulas!$F$35*AK439)+(PFormulas!$F$36*AF439),0)&lt;50,50,ROUND((PFormulas!$F$35*AK439)+(PFormulas!$F$36*AF439),0)),ROUND((PFormulas!$F$35*AK439)+(PFormulas!$F$36*AF439),0)))</f>
        <v>58</v>
      </c>
      <c r="AK439" s="30">
        <f>ROUND(IF(C439&gt;7,ROUND(VLOOKUP(U439,PCharts!$K$3:$L$153,2,FALSE)*AA439,0)*PFormulas!$B$8,ROUND(VLOOKUP(U439,PCharts!$K$3:$L$153,2,FALSE)*AA439,0)),0)</f>
        <v>51</v>
      </c>
      <c r="AL439" s="30">
        <f>ROUND(IF(C439&gt;7,ROUND(VLOOKUP(T439,PCharts!$M$3:$N$133,2,FALSE)*AA439,0)*PFormulas!$B$9,ROUND(VLOOKUP(T439,PCharts!$M$3:$N$133,2,FALSE)*AA439,0)),0)</f>
        <v>42</v>
      </c>
      <c r="AM439" s="30">
        <f>ROUND(IF(C439&gt;7,ROUND((PFormulas!$F$30*Z439)+(PFormulas!$F$31*AB439)+(PFormulas!$F$32*AI439),0)*PFormulas!$B$13,ROUND((PFormulas!$F$30*Z439)+(PFormulas!$F$31*AB439)+(PFormulas!$F$32*AI439),0)+PFormulas!$B$14),0)</f>
        <v>50</v>
      </c>
      <c r="AN439" s="30">
        <f>ROUND((PFormulas!$F$46*AL439),0)</f>
        <v>44</v>
      </c>
      <c r="AO439" s="30">
        <f>VLOOKUP(2016-L439,PCharts!$O$3:$P$32,2,FALSE)</f>
        <v>50</v>
      </c>
      <c r="AP439" s="30">
        <f t="shared" si="49"/>
        <v>50</v>
      </c>
      <c r="AQ439" s="30">
        <f t="shared" si="50"/>
        <v>52</v>
      </c>
    </row>
    <row r="440" spans="1:43" x14ac:dyDescent="0.25">
      <c r="A440" s="13" t="s">
        <v>55</v>
      </c>
      <c r="B440" s="13" t="s">
        <v>1040</v>
      </c>
      <c r="C440" s="13">
        <v>7</v>
      </c>
      <c r="D440" s="13">
        <v>72</v>
      </c>
      <c r="E440" s="13">
        <v>13</v>
      </c>
      <c r="F440" s="13">
        <v>58</v>
      </c>
      <c r="G440" s="13">
        <f>E440+F440</f>
        <v>71</v>
      </c>
      <c r="H440" s="13">
        <v>64</v>
      </c>
      <c r="I440" s="13"/>
      <c r="J440" s="13"/>
      <c r="K440" s="13"/>
      <c r="L440" s="13">
        <v>1995</v>
      </c>
      <c r="M440" s="13">
        <v>5.5</v>
      </c>
      <c r="N440" s="13">
        <v>72</v>
      </c>
      <c r="O440" s="13">
        <v>198</v>
      </c>
      <c r="P440" s="13" t="s">
        <v>1041</v>
      </c>
      <c r="Q440" s="13" t="s">
        <v>1042</v>
      </c>
      <c r="R440" s="13">
        <v>0</v>
      </c>
      <c r="S440" s="13">
        <v>0</v>
      </c>
      <c r="T440" s="30">
        <f t="shared" si="44"/>
        <v>0.18</v>
      </c>
      <c r="U440" s="30">
        <f t="shared" si="45"/>
        <v>0.81</v>
      </c>
      <c r="V440" s="30">
        <f t="shared" si="46"/>
        <v>0.89</v>
      </c>
      <c r="W440" s="30">
        <f t="shared" si="47"/>
        <v>0.18</v>
      </c>
      <c r="X440" s="30">
        <f>VLOOKUP(N440,[1]PlayerC!$A$3:$B$30,2,FALSE)</f>
        <v>73</v>
      </c>
      <c r="Y440" s="30">
        <f>VLOOKUP(O440,[1]PlayerC!$C$3:$D$133,2,FALSE)</f>
        <v>67</v>
      </c>
      <c r="Z440" s="30">
        <f>VLOOKUP(R440,[2]PCharts!$R$3:$S$2003,2,FALSE)</f>
        <v>0</v>
      </c>
      <c r="AA440" s="30">
        <f>VLOOKUP(A440,PCharts!$T$3:$U$25,2,FALSE)</f>
        <v>0.9</v>
      </c>
      <c r="AB440" s="30">
        <f>ROUND((PFormulas!$F$2*AF440)+(PFormulas!$F$3*(120-AD440)),0)</f>
        <v>56</v>
      </c>
      <c r="AC440" s="30">
        <f>ROUND((PFormulas!$F$7*AF440)+(PFormulas!$F$9*AB440)+(PFormulas!$F$8*AD440),0)</f>
        <v>51</v>
      </c>
      <c r="AD440" s="30">
        <f>VLOOKUP(V440,PCharts!$I$3:$J$651,2,FALSE)</f>
        <v>75</v>
      </c>
      <c r="AE440" s="30">
        <f>ROUND((PFormulas!$B$29*AK440)+(PFormulas!$B$30*AI440)+(PFormulas!$B$31*AL440)+(PFormulas!$B$32*AF440)+PFormulas!$B$33,0)</f>
        <v>76</v>
      </c>
      <c r="AF440" s="30">
        <f t="shared" si="48"/>
        <v>70</v>
      </c>
      <c r="AG440" s="30">
        <f>ROUND((AK440*PFormulas!$F$40)+(AL440*PFormulas!$F$41)+(AH440*PFormulas!$F$42),0)</f>
        <v>75</v>
      </c>
      <c r="AH440" s="30">
        <f>VLOOKUP(D440,PCharts!$G$3:$H$83,2,FALSE)</f>
        <v>95</v>
      </c>
      <c r="AI440" s="30">
        <f>ROUND((AK440*PFormulas!$F$18)+(AL440*PFormulas!$F$17),0)</f>
        <v>60</v>
      </c>
      <c r="AJ440" s="30">
        <f>IF(C440&gt;7,25,IF(C440=1,IF(ROUND((PFormulas!$F$35*AK440)+(PFormulas!$F$36*AF440),0)&lt;50,50,ROUND((PFormulas!$F$35*AK440)+(PFormulas!$F$36*AF440),0)),ROUND((PFormulas!$F$35*AK440)+(PFormulas!$F$36*AF440),0)))</f>
        <v>68</v>
      </c>
      <c r="AK440" s="30">
        <f>ROUND(IF(C440&gt;7,ROUND(VLOOKUP(U440,PCharts!$K$3:$L$153,2,FALSE)*AA440,0)*PFormulas!$B$8,ROUND(VLOOKUP(U440,PCharts!$K$3:$L$153,2,FALSE)*AA440,0)),0)</f>
        <v>67</v>
      </c>
      <c r="AL440" s="30">
        <f>ROUND(IF(C440&gt;7,ROUND(VLOOKUP(T440,PCharts!$M$3:$N$133,2,FALSE)*AA440,0)*PFormulas!$B$9,ROUND(VLOOKUP(T440,PCharts!$M$3:$N$133,2,FALSE)*AA440,0)),0)</f>
        <v>42</v>
      </c>
      <c r="AM440" s="30">
        <f>ROUND(IF(C440&gt;7,ROUND((PFormulas!$F$30*Z440)+(PFormulas!$F$31*AB440)+(PFormulas!$F$32*AI440),0)*PFormulas!$B$13,ROUND((PFormulas!$F$30*Z440)+(PFormulas!$F$31*AB440)+(PFormulas!$F$32*AI440),0)+PFormulas!$B$14),0)</f>
        <v>53</v>
      </c>
      <c r="AN440" s="30">
        <f>ROUND((PFormulas!$F$46*AL440),0)</f>
        <v>44</v>
      </c>
      <c r="AO440" s="30">
        <f>VLOOKUP(2016-L440,PCharts!$O$3:$P$32,2,FALSE)</f>
        <v>54</v>
      </c>
      <c r="AP440" s="30">
        <f t="shared" si="49"/>
        <v>54</v>
      </c>
      <c r="AQ440" s="30">
        <f t="shared" si="50"/>
        <v>58</v>
      </c>
    </row>
    <row r="441" spans="1:43" x14ac:dyDescent="0.25">
      <c r="A441" s="13" t="s">
        <v>74</v>
      </c>
      <c r="B441" s="13" t="s">
        <v>1043</v>
      </c>
      <c r="C441" s="13">
        <v>7</v>
      </c>
      <c r="D441" s="13">
        <v>11</v>
      </c>
      <c r="E441" s="13">
        <v>1</v>
      </c>
      <c r="F441" s="13">
        <v>1</v>
      </c>
      <c r="G441" s="13">
        <v>2</v>
      </c>
      <c r="H441" s="13">
        <v>0</v>
      </c>
      <c r="I441" s="13">
        <v>-2</v>
      </c>
      <c r="J441" s="13">
        <v>16</v>
      </c>
      <c r="K441" s="13">
        <v>3</v>
      </c>
      <c r="L441" s="13">
        <v>1994</v>
      </c>
      <c r="M441" s="13"/>
      <c r="N441" s="13">
        <v>75</v>
      </c>
      <c r="O441" s="13">
        <v>190</v>
      </c>
      <c r="P441" s="13" t="s">
        <v>76</v>
      </c>
      <c r="Q441" s="13" t="s">
        <v>80</v>
      </c>
      <c r="R441" s="13">
        <v>0</v>
      </c>
      <c r="S441" s="13">
        <v>0</v>
      </c>
      <c r="T441" s="30">
        <f t="shared" si="44"/>
        <v>0.09</v>
      </c>
      <c r="U441" s="30">
        <f t="shared" si="45"/>
        <v>0.09</v>
      </c>
      <c r="V441" s="30">
        <f t="shared" si="46"/>
        <v>0</v>
      </c>
      <c r="W441" s="30">
        <f t="shared" si="47"/>
        <v>0.09</v>
      </c>
      <c r="X441" s="30">
        <f>VLOOKUP(N441,[1]PlayerC!$A$3:$B$30,2,FALSE)</f>
        <v>79</v>
      </c>
      <c r="Y441" s="30">
        <f>VLOOKUP(O441,[1]PlayerC!$C$3:$D$133,2,FALSE)</f>
        <v>64</v>
      </c>
      <c r="Z441" s="30">
        <f>VLOOKUP(R441,[2]PCharts!$R$3:$S$2003,2,FALSE)</f>
        <v>0</v>
      </c>
      <c r="AA441" s="30">
        <f>VLOOKUP(A441,PCharts!$T$3:$U$25,2,FALSE)</f>
        <v>0.95</v>
      </c>
      <c r="AB441" s="30">
        <f>ROUND((PFormulas!$F$2*AF441)+(PFormulas!$F$3*(120-AD441)),0)</f>
        <v>50</v>
      </c>
      <c r="AC441" s="30">
        <f>ROUND((PFormulas!$F$7*AF441)+(PFormulas!$F$9*AB441)+(PFormulas!$F$8*AD441),0)</f>
        <v>46</v>
      </c>
      <c r="AD441" s="30">
        <f>VLOOKUP(V441,PCharts!$I$3:$J$651,2,FALSE)</f>
        <v>99</v>
      </c>
      <c r="AE441" s="30">
        <f>ROUND((PFormulas!$B$29*AK441)+(PFormulas!$B$30*AI441)+(PFormulas!$B$31*AL441)+(PFormulas!$B$32*AF441)+PFormulas!$B$33,0)</f>
        <v>71</v>
      </c>
      <c r="AF441" s="30">
        <f t="shared" si="48"/>
        <v>72</v>
      </c>
      <c r="AG441" s="30">
        <f>ROUND((AK441*PFormulas!$F$40)+(AL441*PFormulas!$F$41)+(AH441*PFormulas!$F$42),0)</f>
        <v>44</v>
      </c>
      <c r="AH441" s="30">
        <f>VLOOKUP(D441,PCharts!$G$3:$H$83,2,FALSE)</f>
        <v>51</v>
      </c>
      <c r="AI441" s="30">
        <f>ROUND((AK441*PFormulas!$F$18)+(AL441*PFormulas!$F$17),0)</f>
        <v>41</v>
      </c>
      <c r="AJ441" s="30">
        <f>IF(C441&gt;7,25,IF(C441=1,IF(ROUND((PFormulas!$F$35*AK441)+(PFormulas!$F$36*AF441),0)&lt;50,50,ROUND((PFormulas!$F$35*AK441)+(PFormulas!$F$36*AF441),0)),ROUND((PFormulas!$F$35*AK441)+(PFormulas!$F$36*AF441),0)))</f>
        <v>43</v>
      </c>
      <c r="AK441" s="30">
        <f>ROUND(IF(C441&gt;7,ROUND(VLOOKUP(U441,PCharts!$K$3:$L$153,2,FALSE)*AA441,0)*PFormulas!$B$8,ROUND(VLOOKUP(U441,PCharts!$K$3:$L$153,2,FALSE)*AA441,0)),0)</f>
        <v>33</v>
      </c>
      <c r="AL441" s="30">
        <f>ROUND(IF(C441&gt;7,ROUND(VLOOKUP(T441,PCharts!$M$3:$N$133,2,FALSE)*AA441,0)*PFormulas!$B$9,ROUND(VLOOKUP(T441,PCharts!$M$3:$N$133,2,FALSE)*AA441,0)),0)</f>
        <v>42</v>
      </c>
      <c r="AM441" s="30">
        <f>ROUND(IF(C441&gt;7,ROUND((PFormulas!$F$30*Z441)+(PFormulas!$F$31*AB441)+(PFormulas!$F$32*AI441),0)*PFormulas!$B$13,ROUND((PFormulas!$F$30*Z441)+(PFormulas!$F$31*AB441)+(PFormulas!$F$32*AI441),0)+PFormulas!$B$14),0)</f>
        <v>43</v>
      </c>
      <c r="AN441" s="30">
        <f>ROUND((PFormulas!$F$46*AL441),0)</f>
        <v>44</v>
      </c>
      <c r="AO441" s="30">
        <f>VLOOKUP(2016-L441,PCharts!$O$3:$P$32,2,FALSE)</f>
        <v>58</v>
      </c>
      <c r="AP441" s="30">
        <f t="shared" si="49"/>
        <v>58</v>
      </c>
      <c r="AQ441" s="30">
        <f t="shared" si="50"/>
        <v>45</v>
      </c>
    </row>
    <row r="442" spans="1:43" x14ac:dyDescent="0.25">
      <c r="A442" s="13" t="s">
        <v>43</v>
      </c>
      <c r="B442" s="13" t="s">
        <v>1044</v>
      </c>
      <c r="C442" s="13">
        <v>8</v>
      </c>
      <c r="D442" s="13">
        <v>18</v>
      </c>
      <c r="E442" s="13">
        <v>1</v>
      </c>
      <c r="F442" s="13">
        <v>1</v>
      </c>
      <c r="G442" s="13">
        <v>2</v>
      </c>
      <c r="H442" s="13">
        <v>16</v>
      </c>
      <c r="I442" s="13">
        <v>-4</v>
      </c>
      <c r="J442" s="13">
        <v>2</v>
      </c>
      <c r="K442" s="13">
        <v>12</v>
      </c>
      <c r="L442" s="13">
        <v>1993</v>
      </c>
      <c r="M442" s="13"/>
      <c r="N442" s="13">
        <v>71</v>
      </c>
      <c r="O442" s="13">
        <v>185</v>
      </c>
      <c r="P442" s="13" t="s">
        <v>45</v>
      </c>
      <c r="Q442" s="13" t="s">
        <v>1045</v>
      </c>
      <c r="R442" s="13">
        <v>0</v>
      </c>
      <c r="S442" s="13">
        <v>0</v>
      </c>
      <c r="T442" s="30">
        <f t="shared" si="44"/>
        <v>0.06</v>
      </c>
      <c r="U442" s="30">
        <f t="shared" si="45"/>
        <v>0.06</v>
      </c>
      <c r="V442" s="30">
        <f t="shared" si="46"/>
        <v>0.89</v>
      </c>
      <c r="W442" s="30">
        <f t="shared" si="47"/>
        <v>0.06</v>
      </c>
      <c r="X442" s="30">
        <f>VLOOKUP(N442,[1]PlayerC!$A$3:$B$30,2,FALSE)</f>
        <v>71</v>
      </c>
      <c r="Y442" s="30">
        <f>VLOOKUP(O442,[1]PlayerC!$C$3:$D$133,2,FALSE)</f>
        <v>61</v>
      </c>
      <c r="Z442" s="30">
        <f>VLOOKUP(R442,[2]PCharts!$R$3:$S$2003,2,FALSE)</f>
        <v>0</v>
      </c>
      <c r="AA442" s="30">
        <f>VLOOKUP(A442,PCharts!$T$3:$U$25,2,FALSE)</f>
        <v>1.05</v>
      </c>
      <c r="AB442" s="30">
        <f>ROUND((PFormulas!$F$2*AF442)+(PFormulas!$F$3*(120-AD442)),0)</f>
        <v>53</v>
      </c>
      <c r="AC442" s="30">
        <f>ROUND((PFormulas!$F$7*AF442)+(PFormulas!$F$9*AB442)+(PFormulas!$F$8*AD442),0)</f>
        <v>47</v>
      </c>
      <c r="AD442" s="30">
        <f>VLOOKUP(V442,PCharts!$I$3:$J$651,2,FALSE)</f>
        <v>75</v>
      </c>
      <c r="AE442" s="30">
        <f>ROUND((PFormulas!$B$29*AK442)+(PFormulas!$B$30*AI442)+(PFormulas!$B$31*AL442)+(PFormulas!$B$32*AF442)+PFormulas!$B$33,0)</f>
        <v>72</v>
      </c>
      <c r="AF442" s="30">
        <f t="shared" si="48"/>
        <v>66</v>
      </c>
      <c r="AG442" s="30">
        <f>ROUND((AK442*PFormulas!$F$40)+(AL442*PFormulas!$F$41)+(AH442*PFormulas!$F$42),0)</f>
        <v>48</v>
      </c>
      <c r="AH442" s="30">
        <f>VLOOKUP(D442,PCharts!$G$3:$H$83,2,FALSE)</f>
        <v>58</v>
      </c>
      <c r="AI442" s="30">
        <f>ROUND((AK442*PFormulas!$F$18)+(AL442*PFormulas!$F$17),0)</f>
        <v>42</v>
      </c>
      <c r="AJ442" s="30">
        <f>IF(C442&gt;7,25,IF(C442=1,IF(ROUND((PFormulas!$F$35*AK442)+(PFormulas!$F$36*AF442),0)&lt;50,50,ROUND((PFormulas!$F$35*AK442)+(PFormulas!$F$36*AF442),0)),ROUND((PFormulas!$F$35*AK442)+(PFormulas!$F$36*AF442),0)))</f>
        <v>25</v>
      </c>
      <c r="AK442" s="30">
        <f>ROUND(IF(C442&gt;7,ROUND(VLOOKUP(U442,PCharts!$K$3:$L$153,2,FALSE)*AA442,0)*PFormulas!$B$8,ROUND(VLOOKUP(U442,PCharts!$K$3:$L$153,2,FALSE)*AA442,0)),0)</f>
        <v>35</v>
      </c>
      <c r="AL442" s="30">
        <f>ROUND(IF(C442&gt;7,ROUND(VLOOKUP(T442,PCharts!$M$3:$N$133,2,FALSE)*AA442,0)*PFormulas!$B$9,ROUND(VLOOKUP(T442,PCharts!$M$3:$N$133,2,FALSE)*AA442,0)),0)</f>
        <v>42</v>
      </c>
      <c r="AM442" s="30">
        <f>ROUND(IF(C442&gt;7,ROUND((PFormulas!$F$30*Z442)+(PFormulas!$F$31*AB442)+(PFormulas!$F$32*AI442),0)*PFormulas!$B$13,ROUND((PFormulas!$F$30*Z442)+(PFormulas!$F$31*AB442)+(PFormulas!$F$32*AI442),0)+PFormulas!$B$14),0)</f>
        <v>54</v>
      </c>
      <c r="AN442" s="30">
        <f>ROUND((PFormulas!$F$46*AL442),0)</f>
        <v>44</v>
      </c>
      <c r="AO442" s="30">
        <f>VLOOKUP(2016-L442,PCharts!$O$3:$P$32,2,FALSE)</f>
        <v>60</v>
      </c>
      <c r="AP442" s="30">
        <f t="shared" si="49"/>
        <v>60</v>
      </c>
      <c r="AQ442" s="30">
        <f t="shared" si="50"/>
        <v>47</v>
      </c>
    </row>
    <row r="443" spans="1:43" x14ac:dyDescent="0.25">
      <c r="A443" s="13" t="s">
        <v>43</v>
      </c>
      <c r="B443" s="13" t="s">
        <v>1046</v>
      </c>
      <c r="C443" s="13">
        <v>2</v>
      </c>
      <c r="D443" s="13">
        <v>23</v>
      </c>
      <c r="E443" s="13">
        <v>1</v>
      </c>
      <c r="F443" s="13">
        <v>1</v>
      </c>
      <c r="G443" s="13">
        <v>2</v>
      </c>
      <c r="H443" s="13">
        <v>4</v>
      </c>
      <c r="I443" s="13">
        <v>-1</v>
      </c>
      <c r="J443" s="13">
        <v>18</v>
      </c>
      <c r="K443" s="13">
        <v>6</v>
      </c>
      <c r="L443" s="13">
        <v>1995</v>
      </c>
      <c r="M443" s="13"/>
      <c r="N443" s="13">
        <v>68</v>
      </c>
      <c r="O443" s="13">
        <v>159</v>
      </c>
      <c r="P443" s="13" t="s">
        <v>1047</v>
      </c>
      <c r="Q443" s="13" t="s">
        <v>1048</v>
      </c>
      <c r="R443" s="13">
        <v>0</v>
      </c>
      <c r="S443" s="13">
        <v>0</v>
      </c>
      <c r="T443" s="30">
        <f t="shared" si="44"/>
        <v>0.04</v>
      </c>
      <c r="U443" s="30">
        <f t="shared" si="45"/>
        <v>0.04</v>
      </c>
      <c r="V443" s="30">
        <f t="shared" si="46"/>
        <v>0.17</v>
      </c>
      <c r="W443" s="30">
        <f t="shared" si="47"/>
        <v>0.04</v>
      </c>
      <c r="X443" s="30">
        <f>VLOOKUP(N443,[1]PlayerC!$A$3:$B$30,2,FALSE)</f>
        <v>65</v>
      </c>
      <c r="Y443" s="30">
        <f>VLOOKUP(O443,[1]PlayerC!$C$3:$D$133,2,FALSE)</f>
        <v>43</v>
      </c>
      <c r="Z443" s="30">
        <f>VLOOKUP(R443,[2]PCharts!$R$3:$S$2003,2,FALSE)</f>
        <v>0</v>
      </c>
      <c r="AA443" s="30">
        <f>VLOOKUP(A443,PCharts!$T$3:$U$25,2,FALSE)</f>
        <v>1.05</v>
      </c>
      <c r="AB443" s="30">
        <f>ROUND((PFormulas!$F$2*AF443)+(PFormulas!$F$3*(120-AD443)),0)</f>
        <v>40</v>
      </c>
      <c r="AC443" s="30">
        <f>ROUND((PFormulas!$F$7*AF443)+(PFormulas!$F$9*AB443)+(PFormulas!$F$8*AD443),0)</f>
        <v>31</v>
      </c>
      <c r="AD443" s="30">
        <f>VLOOKUP(V443,PCharts!$I$3:$J$651,2,FALSE)</f>
        <v>94</v>
      </c>
      <c r="AE443" s="30">
        <f>ROUND((PFormulas!$B$29*AK443)+(PFormulas!$B$30*AI443)+(PFormulas!$B$31*AL443)+(PFormulas!$B$32*AF443)+PFormulas!$B$33,0)</f>
        <v>76</v>
      </c>
      <c r="AF443" s="30">
        <f t="shared" si="48"/>
        <v>54</v>
      </c>
      <c r="AG443" s="30">
        <f>ROUND((AK443*PFormulas!$F$40)+(AL443*PFormulas!$F$41)+(AH443*PFormulas!$F$42),0)</f>
        <v>52</v>
      </c>
      <c r="AH443" s="30">
        <f>VLOOKUP(D443,PCharts!$G$3:$H$83,2,FALSE)</f>
        <v>63</v>
      </c>
      <c r="AI443" s="30">
        <f>ROUND((AK443*PFormulas!$F$18)+(AL443*PFormulas!$F$17),0)</f>
        <v>44</v>
      </c>
      <c r="AJ443" s="30">
        <f>IF(C443&gt;7,25,IF(C443=1,IF(ROUND((PFormulas!$F$35*AK443)+(PFormulas!$F$36*AF443),0)&lt;50,50,ROUND((PFormulas!$F$35*AK443)+(PFormulas!$F$36*AF443),0)),ROUND((PFormulas!$F$35*AK443)+(PFormulas!$F$36*AF443),0)))</f>
        <v>41</v>
      </c>
      <c r="AK443" s="30">
        <f>ROUND(IF(C443&gt;7,ROUND(VLOOKUP(U443,PCharts!$K$3:$L$153,2,FALSE)*AA443,0)*PFormulas!$B$8,ROUND(VLOOKUP(U443,PCharts!$K$3:$L$153,2,FALSE)*AA443,0)),0)</f>
        <v>37</v>
      </c>
      <c r="AL443" s="30">
        <f>ROUND(IF(C443&gt;7,ROUND(VLOOKUP(T443,PCharts!$M$3:$N$133,2,FALSE)*AA443,0)*PFormulas!$B$9,ROUND(VLOOKUP(T443,PCharts!$M$3:$N$133,2,FALSE)*AA443,0)),0)</f>
        <v>43</v>
      </c>
      <c r="AM443" s="30">
        <f>ROUND(IF(C443&gt;7,ROUND((PFormulas!$F$30*Z443)+(PFormulas!$F$31*AB443)+(PFormulas!$F$32*AI443),0)*PFormulas!$B$13,ROUND((PFormulas!$F$30*Z443)+(PFormulas!$F$31*AB443)+(PFormulas!$F$32*AI443),0)+PFormulas!$B$14),0)</f>
        <v>38</v>
      </c>
      <c r="AN443" s="30">
        <f>ROUND((PFormulas!$F$46*AL443),0)</f>
        <v>45</v>
      </c>
      <c r="AO443" s="30">
        <f>VLOOKUP(2016-L443,PCharts!$O$3:$P$32,2,FALSE)</f>
        <v>54</v>
      </c>
      <c r="AP443" s="30">
        <f t="shared" si="49"/>
        <v>54</v>
      </c>
      <c r="AQ443" s="30">
        <f t="shared" si="50"/>
        <v>44</v>
      </c>
    </row>
    <row r="444" spans="1:43" x14ac:dyDescent="0.25">
      <c r="A444" s="13" t="s">
        <v>685</v>
      </c>
      <c r="B444" s="13" t="s">
        <v>1049</v>
      </c>
      <c r="C444" s="13">
        <v>7</v>
      </c>
      <c r="D444" s="13">
        <v>23</v>
      </c>
      <c r="E444" s="13">
        <v>5</v>
      </c>
      <c r="F444" s="13">
        <v>7</v>
      </c>
      <c r="G444" s="13">
        <v>12</v>
      </c>
      <c r="H444" s="13">
        <v>6</v>
      </c>
      <c r="I444" s="13">
        <v>6</v>
      </c>
      <c r="J444" s="13">
        <v>28</v>
      </c>
      <c r="K444" s="13">
        <v>4</v>
      </c>
      <c r="L444" s="13">
        <v>1993</v>
      </c>
      <c r="M444" s="13"/>
      <c r="N444" s="13">
        <v>74</v>
      </c>
      <c r="O444" s="13">
        <v>192</v>
      </c>
      <c r="P444" s="13" t="s">
        <v>1050</v>
      </c>
      <c r="Q444" s="13" t="s">
        <v>80</v>
      </c>
      <c r="R444" s="13">
        <v>0</v>
      </c>
      <c r="S444" s="13">
        <v>0</v>
      </c>
      <c r="T444" s="30">
        <f t="shared" si="44"/>
        <v>0.22</v>
      </c>
      <c r="U444" s="30">
        <f t="shared" si="45"/>
        <v>0.3</v>
      </c>
      <c r="V444" s="30">
        <f t="shared" si="46"/>
        <v>0.26</v>
      </c>
      <c r="W444" s="30">
        <f t="shared" si="47"/>
        <v>0.22</v>
      </c>
      <c r="X444" s="30">
        <f>VLOOKUP(N444,[1]PlayerC!$A$3:$B$30,2,FALSE)</f>
        <v>77</v>
      </c>
      <c r="Y444" s="30">
        <f>VLOOKUP(O444,[1]PlayerC!$C$3:$D$133,2,FALSE)</f>
        <v>64</v>
      </c>
      <c r="Z444" s="30">
        <f>VLOOKUP(R444,[2]PCharts!$R$3:$S$2003,2,FALSE)</f>
        <v>0</v>
      </c>
      <c r="AA444" s="30">
        <f>VLOOKUP(A444,PCharts!$T$3:$U$25,2,FALSE)</f>
        <v>0.9</v>
      </c>
      <c r="AB444" s="30">
        <f>ROUND((PFormulas!$F$2*AF444)+(PFormulas!$F$3*(120-AD444)),0)</f>
        <v>51</v>
      </c>
      <c r="AC444" s="30">
        <f>ROUND((PFormulas!$F$7*AF444)+(PFormulas!$F$9*AB444)+(PFormulas!$F$8*AD444),0)</f>
        <v>47</v>
      </c>
      <c r="AD444" s="30">
        <f>VLOOKUP(V444,PCharts!$I$3:$J$651,2,FALSE)</f>
        <v>91</v>
      </c>
      <c r="AE444" s="30">
        <f>ROUND((PFormulas!$B$29*AK444)+(PFormulas!$B$30*AI444)+(PFormulas!$B$31*AL444)+(PFormulas!$B$32*AF444)+PFormulas!$B$33,0)</f>
        <v>74</v>
      </c>
      <c r="AF444" s="30">
        <f t="shared" si="48"/>
        <v>71</v>
      </c>
      <c r="AG444" s="30">
        <f>ROUND((AK444*PFormulas!$F$40)+(AL444*PFormulas!$F$41)+(AH444*PFormulas!$F$42),0)</f>
        <v>55</v>
      </c>
      <c r="AH444" s="30">
        <f>VLOOKUP(D444,PCharts!$G$3:$H$83,2,FALSE)</f>
        <v>63</v>
      </c>
      <c r="AI444" s="30">
        <f>ROUND((AK444*PFormulas!$F$18)+(AL444*PFormulas!$F$17),0)</f>
        <v>52</v>
      </c>
      <c r="AJ444" s="30">
        <f>IF(C444&gt;7,25,IF(C444=1,IF(ROUND((PFormulas!$F$35*AK444)+(PFormulas!$F$36*AF444),0)&lt;50,50,ROUND((PFormulas!$F$35*AK444)+(PFormulas!$F$36*AF444),0)),ROUND((PFormulas!$F$35*AK444)+(PFormulas!$F$36*AF444),0)))</f>
        <v>55</v>
      </c>
      <c r="AK444" s="30">
        <f>ROUND(IF(C444&gt;7,ROUND(VLOOKUP(U444,PCharts!$K$3:$L$153,2,FALSE)*AA444,0)*PFormulas!$B$8,ROUND(VLOOKUP(U444,PCharts!$K$3:$L$153,2,FALSE)*AA444,0)),0)</f>
        <v>50</v>
      </c>
      <c r="AL444" s="30">
        <f>ROUND(IF(C444&gt;7,ROUND(VLOOKUP(T444,PCharts!$M$3:$N$133,2,FALSE)*AA444,0)*PFormulas!$B$9,ROUND(VLOOKUP(T444,PCharts!$M$3:$N$133,2,FALSE)*AA444,0)),0)</f>
        <v>44</v>
      </c>
      <c r="AM444" s="30">
        <f>ROUND(IF(C444&gt;7,ROUND((PFormulas!$F$30*Z444)+(PFormulas!$F$31*AB444)+(PFormulas!$F$32*AI444),0)*PFormulas!$B$13,ROUND((PFormulas!$F$30*Z444)+(PFormulas!$F$31*AB444)+(PFormulas!$F$32*AI444),0)+PFormulas!$B$14),0)</f>
        <v>47</v>
      </c>
      <c r="AN444" s="30">
        <f>ROUND((PFormulas!$F$46*AL444),0)</f>
        <v>46</v>
      </c>
      <c r="AO444" s="30">
        <f>VLOOKUP(2016-L444,PCharts!$O$3:$P$32,2,FALSE)</f>
        <v>60</v>
      </c>
      <c r="AP444" s="30">
        <f t="shared" si="49"/>
        <v>60</v>
      </c>
      <c r="AQ444" s="30">
        <f t="shared" si="50"/>
        <v>52</v>
      </c>
    </row>
    <row r="445" spans="1:43" x14ac:dyDescent="0.25">
      <c r="A445" s="13" t="s">
        <v>1051</v>
      </c>
      <c r="B445" s="13" t="s">
        <v>1052</v>
      </c>
      <c r="C445" s="13">
        <v>7</v>
      </c>
      <c r="D445" s="13">
        <v>39</v>
      </c>
      <c r="E445" s="13">
        <v>25</v>
      </c>
      <c r="F445" s="13">
        <v>30</v>
      </c>
      <c r="G445" s="13">
        <v>55</v>
      </c>
      <c r="H445" s="13">
        <v>50</v>
      </c>
      <c r="I445" s="13">
        <v>23</v>
      </c>
      <c r="J445" s="13">
        <v>15</v>
      </c>
      <c r="K445" s="13">
        <v>3</v>
      </c>
      <c r="L445" s="13">
        <v>1992</v>
      </c>
      <c r="M445" s="13"/>
      <c r="N445" s="13">
        <v>72</v>
      </c>
      <c r="O445" s="13">
        <v>190</v>
      </c>
      <c r="P445" s="13" t="s">
        <v>53</v>
      </c>
      <c r="Q445" s="13" t="s">
        <v>1053</v>
      </c>
      <c r="R445" s="13">
        <v>0</v>
      </c>
      <c r="S445" s="13">
        <v>0</v>
      </c>
      <c r="T445" s="30">
        <f t="shared" si="44"/>
        <v>0.64</v>
      </c>
      <c r="U445" s="30">
        <f t="shared" si="45"/>
        <v>0.77</v>
      </c>
      <c r="V445" s="30">
        <f t="shared" si="46"/>
        <v>1.28</v>
      </c>
      <c r="W445" s="30">
        <f t="shared" si="47"/>
        <v>0.64</v>
      </c>
      <c r="X445" s="30">
        <f>VLOOKUP(N445,[1]PlayerC!$A$3:$B$30,2,FALSE)</f>
        <v>73</v>
      </c>
      <c r="Y445" s="30">
        <f>VLOOKUP(O445,[1]PlayerC!$C$3:$D$133,2,FALSE)</f>
        <v>64</v>
      </c>
      <c r="Z445" s="30">
        <f>VLOOKUP(R445,[2]PCharts!$R$3:$S$2003,2,FALSE)</f>
        <v>0</v>
      </c>
      <c r="AA445" s="30">
        <f>VLOOKUP(A445,PCharts!$T$3:$U$25,2,FALSE)</f>
        <v>0.8</v>
      </c>
      <c r="AB445" s="30">
        <f>ROUND((PFormulas!$F$2*AF445)+(PFormulas!$F$3*(120-AD445)),0)</f>
        <v>58</v>
      </c>
      <c r="AC445" s="30">
        <f>ROUND((PFormulas!$F$7*AF445)+(PFormulas!$F$9*AB445)+(PFormulas!$F$8*AD445),0)</f>
        <v>53</v>
      </c>
      <c r="AD445" s="30">
        <f>VLOOKUP(V445,PCharts!$I$3:$J$651,2,FALSE)</f>
        <v>65</v>
      </c>
      <c r="AE445" s="30">
        <f>ROUND((PFormulas!$B$29*AK445)+(PFormulas!$B$30*AI445)+(PFormulas!$B$31*AL445)+(PFormulas!$B$32*AF445)+PFormulas!$B$33,0)</f>
        <v>78</v>
      </c>
      <c r="AF445" s="30">
        <f t="shared" si="48"/>
        <v>69</v>
      </c>
      <c r="AG445" s="30">
        <f>ROUND((AK445*PFormulas!$F$40)+(AL445*PFormulas!$F$41)+(AH445*PFormulas!$F$42),0)</f>
        <v>69</v>
      </c>
      <c r="AH445" s="30">
        <f>VLOOKUP(D445,PCharts!$G$3:$H$83,2,FALSE)</f>
        <v>79</v>
      </c>
      <c r="AI445" s="30">
        <f>ROUND((AK445*PFormulas!$F$18)+(AL445*PFormulas!$F$17),0)</f>
        <v>65</v>
      </c>
      <c r="AJ445" s="30">
        <f>IF(C445&gt;7,25,IF(C445=1,IF(ROUND((PFormulas!$F$35*AK445)+(PFormulas!$F$36*AF445),0)&lt;50,50,ROUND((PFormulas!$F$35*AK445)+(PFormulas!$F$36*AF445),0)),ROUND((PFormulas!$F$35*AK445)+(PFormulas!$F$36*AF445),0)))</f>
        <v>61</v>
      </c>
      <c r="AK445" s="30">
        <f>ROUND(IF(C445&gt;7,ROUND(VLOOKUP(U445,PCharts!$K$3:$L$153,2,FALSE)*AA445,0)*PFormulas!$B$8,ROUND(VLOOKUP(U445,PCharts!$K$3:$L$153,2,FALSE)*AA445,0)),0)</f>
        <v>58</v>
      </c>
      <c r="AL445" s="30">
        <f>ROUND(IF(C445&gt;7,ROUND(VLOOKUP(T445,PCharts!$M$3:$N$133,2,FALSE)*AA445,0)*PFormulas!$B$9,ROUND(VLOOKUP(T445,PCharts!$M$3:$N$133,2,FALSE)*AA445,0)),0)</f>
        <v>61</v>
      </c>
      <c r="AM445" s="30">
        <f>ROUND(IF(C445&gt;7,ROUND((PFormulas!$F$30*Z445)+(PFormulas!$F$31*AB445)+(PFormulas!$F$32*AI445),0)*PFormulas!$B$13,ROUND((PFormulas!$F$30*Z445)+(PFormulas!$F$31*AB445)+(PFormulas!$F$32*AI445),0)+PFormulas!$B$14),0)</f>
        <v>55</v>
      </c>
      <c r="AN445" s="30">
        <f>ROUND((PFormulas!$F$46*AL445),0)</f>
        <v>64</v>
      </c>
      <c r="AO445" s="30">
        <f>VLOOKUP(2016-L445,PCharts!$O$3:$P$32,2,FALSE)</f>
        <v>62</v>
      </c>
      <c r="AP445" s="30">
        <f t="shared" si="49"/>
        <v>62</v>
      </c>
      <c r="AQ445" s="30">
        <f t="shared" si="50"/>
        <v>61</v>
      </c>
    </row>
    <row r="446" spans="1:43" x14ac:dyDescent="0.25">
      <c r="A446" s="13" t="s">
        <v>95</v>
      </c>
      <c r="B446" s="13" t="s">
        <v>1054</v>
      </c>
      <c r="C446" s="13">
        <v>1</v>
      </c>
      <c r="D446" s="13">
        <v>43</v>
      </c>
      <c r="E446" s="13">
        <v>1</v>
      </c>
      <c r="F446" s="13">
        <v>1</v>
      </c>
      <c r="G446" s="13">
        <v>2</v>
      </c>
      <c r="H446" s="13">
        <v>20</v>
      </c>
      <c r="I446" s="13">
        <v>-6</v>
      </c>
      <c r="J446" s="13">
        <v>20</v>
      </c>
      <c r="K446" s="13">
        <v>9</v>
      </c>
      <c r="L446" s="13">
        <v>1996</v>
      </c>
      <c r="M446" s="13"/>
      <c r="N446" s="13">
        <v>76</v>
      </c>
      <c r="O446" s="13">
        <v>201</v>
      </c>
      <c r="P446" s="13" t="s">
        <v>97</v>
      </c>
      <c r="Q446" s="13" t="s">
        <v>80</v>
      </c>
      <c r="R446" s="13">
        <v>0</v>
      </c>
      <c r="S446" s="13">
        <v>0</v>
      </c>
      <c r="T446" s="30">
        <f t="shared" si="44"/>
        <v>0.02</v>
      </c>
      <c r="U446" s="30">
        <f t="shared" si="45"/>
        <v>0.02</v>
      </c>
      <c r="V446" s="30">
        <f t="shared" si="46"/>
        <v>0.47</v>
      </c>
      <c r="W446" s="30">
        <f t="shared" si="47"/>
        <v>0.02</v>
      </c>
      <c r="X446" s="30">
        <f>VLOOKUP(N446,[1]PlayerC!$A$3:$B$30,2,FALSE)</f>
        <v>81</v>
      </c>
      <c r="Y446" s="30">
        <f>VLOOKUP(O446,[1]PlayerC!$C$3:$D$133,2,FALSE)</f>
        <v>70</v>
      </c>
      <c r="Z446" s="30">
        <f>VLOOKUP(R446,[2]PCharts!$R$3:$S$2003,2,FALSE)</f>
        <v>0</v>
      </c>
      <c r="AA446" s="30">
        <f>VLOOKUP(A446,PCharts!$T$3:$U$25,2,FALSE)</f>
        <v>1.06</v>
      </c>
      <c r="AB446" s="30">
        <f>ROUND((PFormulas!$F$2*AF446)+(PFormulas!$F$3*(120-AD446)),0)</f>
        <v>56</v>
      </c>
      <c r="AC446" s="30">
        <f>ROUND((PFormulas!$F$7*AF446)+(PFormulas!$F$9*AB446)+(PFormulas!$F$8*AD446),0)</f>
        <v>53</v>
      </c>
      <c r="AD446" s="30">
        <f>VLOOKUP(V446,PCharts!$I$3:$J$651,2,FALSE)</f>
        <v>86</v>
      </c>
      <c r="AE446" s="30">
        <f>ROUND((PFormulas!$B$29*AK446)+(PFormulas!$B$30*AI446)+(PFormulas!$B$31*AL446)+(PFormulas!$B$32*AF446)+PFormulas!$B$33,0)</f>
        <v>70</v>
      </c>
      <c r="AF446" s="30">
        <f t="shared" si="48"/>
        <v>76</v>
      </c>
      <c r="AG446" s="30">
        <f>ROUND((AK446*PFormulas!$F$40)+(AL446*PFormulas!$F$41)+(AH446*PFormulas!$F$42),0)</f>
        <v>61</v>
      </c>
      <c r="AH446" s="30">
        <f>VLOOKUP(D446,PCharts!$G$3:$H$83,2,FALSE)</f>
        <v>83</v>
      </c>
      <c r="AI446" s="30">
        <f>ROUND((AK446*PFormulas!$F$18)+(AL446*PFormulas!$F$17),0)</f>
        <v>43</v>
      </c>
      <c r="AJ446" s="30">
        <f>IF(C446&gt;7,25,IF(C446=1,IF(ROUND((PFormulas!$F$35*AK446)+(PFormulas!$F$36*AF446),0)&lt;50,50,ROUND((PFormulas!$F$35*AK446)+(PFormulas!$F$36*AF446),0)),ROUND((PFormulas!$F$35*AK446)+(PFormulas!$F$36*AF446),0)))</f>
        <v>50</v>
      </c>
      <c r="AK446" s="30">
        <f>ROUND(IF(C446&gt;7,ROUND(VLOOKUP(U446,PCharts!$K$3:$L$153,2,FALSE)*AA446,0)*PFormulas!$B$8,ROUND(VLOOKUP(U446,PCharts!$K$3:$L$153,2,FALSE)*AA446,0)),0)</f>
        <v>37</v>
      </c>
      <c r="AL446" s="30">
        <f>ROUND(IF(C446&gt;7,ROUND(VLOOKUP(T446,PCharts!$M$3:$N$133,2,FALSE)*AA446,0)*PFormulas!$B$9,ROUND(VLOOKUP(T446,PCharts!$M$3:$N$133,2,FALSE)*AA446,0)),0)</f>
        <v>42</v>
      </c>
      <c r="AM446" s="30">
        <f>ROUND(IF(C446&gt;7,ROUND((PFormulas!$F$30*Z446)+(PFormulas!$F$31*AB446)+(PFormulas!$F$32*AI446),0)*PFormulas!$B$13,ROUND((PFormulas!$F$30*Z446)+(PFormulas!$F$31*AB446)+(PFormulas!$F$32*AI446),0)+PFormulas!$B$14),0)</f>
        <v>48</v>
      </c>
      <c r="AN446" s="30">
        <f>ROUND((PFormulas!$F$46*AL446),0)</f>
        <v>44</v>
      </c>
      <c r="AO446" s="30">
        <f>VLOOKUP(2016-L446,PCharts!$O$3:$P$32,2,FALSE)</f>
        <v>50</v>
      </c>
      <c r="AP446" s="30">
        <f t="shared" si="49"/>
        <v>50</v>
      </c>
      <c r="AQ446" s="30">
        <f t="shared" si="50"/>
        <v>47</v>
      </c>
    </row>
    <row r="447" spans="1:43" x14ac:dyDescent="0.25">
      <c r="A447" s="13" t="s">
        <v>78</v>
      </c>
      <c r="B447" s="13" t="s">
        <v>1055</v>
      </c>
      <c r="C447" s="13">
        <v>6</v>
      </c>
      <c r="D447" s="13">
        <v>46</v>
      </c>
      <c r="E447" s="13">
        <v>7</v>
      </c>
      <c r="F447" s="13">
        <v>7</v>
      </c>
      <c r="G447" s="13">
        <v>14</v>
      </c>
      <c r="H447" s="13">
        <v>8</v>
      </c>
      <c r="I447" s="13">
        <v>0</v>
      </c>
      <c r="J447" s="13">
        <v>27</v>
      </c>
      <c r="K447" s="13">
        <v>8</v>
      </c>
      <c r="L447" s="13">
        <v>1994</v>
      </c>
      <c r="M447" s="13"/>
      <c r="N447" s="13">
        <v>72</v>
      </c>
      <c r="O447" s="13">
        <v>194</v>
      </c>
      <c r="P447" s="13" t="s">
        <v>162</v>
      </c>
      <c r="Q447" s="13" t="s">
        <v>1056</v>
      </c>
      <c r="R447" s="13"/>
      <c r="S447" s="13"/>
      <c r="T447" s="30">
        <f t="shared" si="44"/>
        <v>0.15</v>
      </c>
      <c r="U447" s="30">
        <f t="shared" si="45"/>
        <v>0.15</v>
      </c>
      <c r="V447" s="30">
        <f t="shared" si="46"/>
        <v>0.17</v>
      </c>
      <c r="W447" s="30">
        <f t="shared" si="47"/>
        <v>0.15</v>
      </c>
      <c r="X447" s="30">
        <f>VLOOKUP(N447,[1]PlayerC!$A$3:$B$30,2,FALSE)</f>
        <v>73</v>
      </c>
      <c r="Y447" s="30">
        <f>VLOOKUP(O447,[1]PlayerC!$C$3:$D$133,2,FALSE)</f>
        <v>64</v>
      </c>
      <c r="Z447" s="30">
        <f>VLOOKUP(R447,[2]PCharts!$R$3:$S$2003,2,FALSE)</f>
        <v>0</v>
      </c>
      <c r="AA447" s="30">
        <f>VLOOKUP(A447,PCharts!$T$3:$U$25,2,FALSE)</f>
        <v>0.98</v>
      </c>
      <c r="AB447" s="30">
        <f>ROUND((PFormulas!$F$2*AF447)+(PFormulas!$F$3*(120-AD447)),0)</f>
        <v>49</v>
      </c>
      <c r="AC447" s="30">
        <f>ROUND((PFormulas!$F$7*AF447)+(PFormulas!$F$9*AB447)+(PFormulas!$F$8*AD447),0)</f>
        <v>44</v>
      </c>
      <c r="AD447" s="30">
        <f>VLOOKUP(V447,PCharts!$I$3:$J$651,2,FALSE)</f>
        <v>94</v>
      </c>
      <c r="AE447" s="30">
        <f>ROUND((PFormulas!$B$29*AK447)+(PFormulas!$B$30*AI447)+(PFormulas!$B$31*AL447)+(PFormulas!$B$32*AF447)+PFormulas!$B$33,0)</f>
        <v>74</v>
      </c>
      <c r="AF447" s="30">
        <f t="shared" si="48"/>
        <v>69</v>
      </c>
      <c r="AG447" s="30">
        <f>ROUND((AK447*PFormulas!$F$40)+(AL447*PFormulas!$F$41)+(AH447*PFormulas!$F$42),0)</f>
        <v>67</v>
      </c>
      <c r="AH447" s="30">
        <f>VLOOKUP(D447,PCharts!$G$3:$H$83,2,FALSE)</f>
        <v>86</v>
      </c>
      <c r="AI447" s="30">
        <f>ROUND((AK447*PFormulas!$F$18)+(AL447*PFormulas!$F$17),0)</f>
        <v>52</v>
      </c>
      <c r="AJ447" s="30">
        <f>IF(C447&gt;7,25,IF(C447=1,IF(ROUND((PFormulas!$F$35*AK447)+(PFormulas!$F$36*AF447),0)&lt;50,50,ROUND((PFormulas!$F$35*AK447)+(PFormulas!$F$36*AF447),0)),ROUND((PFormulas!$F$35*AK447)+(PFormulas!$F$36*AF447),0)))</f>
        <v>54</v>
      </c>
      <c r="AK447" s="30">
        <f>ROUND(IF(C447&gt;7,ROUND(VLOOKUP(U447,PCharts!$K$3:$L$153,2,FALSE)*AA447,0)*PFormulas!$B$8,ROUND(VLOOKUP(U447,PCharts!$K$3:$L$153,2,FALSE)*AA447,0)),0)</f>
        <v>49</v>
      </c>
      <c r="AL447" s="30">
        <f>ROUND(IF(C447&gt;7,ROUND(VLOOKUP(T447,PCharts!$M$3:$N$133,2,FALSE)*AA447,0)*PFormulas!$B$9,ROUND(VLOOKUP(T447,PCharts!$M$3:$N$133,2,FALSE)*AA447,0)),0)</f>
        <v>45</v>
      </c>
      <c r="AM447" s="30">
        <f>ROUND(IF(C447&gt;7,ROUND((PFormulas!$F$30*Z447)+(PFormulas!$F$31*AB447)+(PFormulas!$F$32*AI447),0)*PFormulas!$B$13,ROUND((PFormulas!$F$30*Z447)+(PFormulas!$F$31*AB447)+(PFormulas!$F$32*AI447),0)+PFormulas!$B$14),0)</f>
        <v>46</v>
      </c>
      <c r="AN447" s="30">
        <f>ROUND((PFormulas!$F$46*AL447),0)</f>
        <v>47</v>
      </c>
      <c r="AO447" s="30">
        <f>VLOOKUP(2016-L447,PCharts!$O$3:$P$32,2,FALSE)</f>
        <v>58</v>
      </c>
      <c r="AP447" s="30">
        <f t="shared" si="49"/>
        <v>58</v>
      </c>
      <c r="AQ447" s="30">
        <f t="shared" si="50"/>
        <v>51</v>
      </c>
    </row>
    <row r="448" spans="1:43" x14ac:dyDescent="0.25">
      <c r="A448" s="13" t="s">
        <v>43</v>
      </c>
      <c r="B448" s="13" t="s">
        <v>1057</v>
      </c>
      <c r="C448" s="13">
        <v>8</v>
      </c>
      <c r="D448" s="13">
        <v>48</v>
      </c>
      <c r="E448" s="13">
        <v>3</v>
      </c>
      <c r="F448" s="13">
        <v>4</v>
      </c>
      <c r="G448" s="13">
        <v>7</v>
      </c>
      <c r="H448" s="13">
        <v>24</v>
      </c>
      <c r="I448" s="13">
        <v>0</v>
      </c>
      <c r="J448" s="13">
        <v>3</v>
      </c>
      <c r="K448" s="13">
        <v>12</v>
      </c>
      <c r="L448" s="13">
        <v>1994</v>
      </c>
      <c r="M448" s="13"/>
      <c r="N448" s="13">
        <v>74</v>
      </c>
      <c r="O448" s="13">
        <v>218</v>
      </c>
      <c r="P448" s="13" t="s">
        <v>45</v>
      </c>
      <c r="Q448" s="13" t="s">
        <v>1058</v>
      </c>
      <c r="R448" s="13">
        <v>0</v>
      </c>
      <c r="S448" s="13">
        <v>0</v>
      </c>
      <c r="T448" s="30">
        <f t="shared" si="44"/>
        <v>0.06</v>
      </c>
      <c r="U448" s="30">
        <f t="shared" si="45"/>
        <v>0.08</v>
      </c>
      <c r="V448" s="30">
        <f t="shared" si="46"/>
        <v>0.5</v>
      </c>
      <c r="W448" s="30">
        <f t="shared" si="47"/>
        <v>0.06</v>
      </c>
      <c r="X448" s="30">
        <f>VLOOKUP(N448,[1]PlayerC!$A$3:$B$30,2,FALSE)</f>
        <v>77</v>
      </c>
      <c r="Y448" s="30">
        <f>VLOOKUP(O448,[1]PlayerC!$C$3:$D$133,2,FALSE)</f>
        <v>79</v>
      </c>
      <c r="Z448" s="30">
        <f>VLOOKUP(R448,[2]PCharts!$R$3:$S$2003,2,FALSE)</f>
        <v>0</v>
      </c>
      <c r="AA448" s="30">
        <f>VLOOKUP(A448,PCharts!$T$3:$U$25,2,FALSE)</f>
        <v>1.05</v>
      </c>
      <c r="AB448" s="30">
        <f>ROUND((PFormulas!$F$2*AF448)+(PFormulas!$F$3*(120-AD448)),0)</f>
        <v>57</v>
      </c>
      <c r="AC448" s="30">
        <f>ROUND((PFormulas!$F$7*AF448)+(PFormulas!$F$9*AB448)+(PFormulas!$F$8*AD448),0)</f>
        <v>55</v>
      </c>
      <c r="AD448" s="30">
        <f>VLOOKUP(V448,PCharts!$I$3:$J$651,2,FALSE)</f>
        <v>85</v>
      </c>
      <c r="AE448" s="30">
        <f>ROUND((PFormulas!$B$29*AK448)+(PFormulas!$B$30*AI448)+(PFormulas!$B$31*AL448)+(PFormulas!$B$32*AF448)+PFormulas!$B$33,0)</f>
        <v>69</v>
      </c>
      <c r="AF448" s="30">
        <f t="shared" si="48"/>
        <v>78</v>
      </c>
      <c r="AG448" s="30">
        <f>ROUND((AK448*PFormulas!$F$40)+(AL448*PFormulas!$F$41)+(AH448*PFormulas!$F$42),0)</f>
        <v>63</v>
      </c>
      <c r="AH448" s="30">
        <f>VLOOKUP(D448,PCharts!$G$3:$H$83,2,FALSE)</f>
        <v>88</v>
      </c>
      <c r="AI448" s="30">
        <f>ROUND((AK448*PFormulas!$F$18)+(AL448*PFormulas!$F$17),0)</f>
        <v>42</v>
      </c>
      <c r="AJ448" s="30">
        <f>IF(C448&gt;7,25,IF(C448=1,IF(ROUND((PFormulas!$F$35*AK448)+(PFormulas!$F$36*AF448),0)&lt;50,50,ROUND((PFormulas!$F$35*AK448)+(PFormulas!$F$36*AF448),0)),ROUND((PFormulas!$F$35*AK448)+(PFormulas!$F$36*AF448),0)))</f>
        <v>25</v>
      </c>
      <c r="AK448" s="30">
        <f>ROUND(IF(C448&gt;7,ROUND(VLOOKUP(U448,PCharts!$K$3:$L$153,2,FALSE)*AA448,0)*PFormulas!$B$8,ROUND(VLOOKUP(U448,PCharts!$K$3:$L$153,2,FALSE)*AA448,0)),0)</f>
        <v>35</v>
      </c>
      <c r="AL448" s="30">
        <f>ROUND(IF(C448&gt;7,ROUND(VLOOKUP(T448,PCharts!$M$3:$N$133,2,FALSE)*AA448,0)*PFormulas!$B$9,ROUND(VLOOKUP(T448,PCharts!$M$3:$N$133,2,FALSE)*AA448,0)),0)</f>
        <v>42</v>
      </c>
      <c r="AM448" s="30">
        <f>ROUND(IF(C448&gt;7,ROUND((PFormulas!$F$30*Z448)+(PFormulas!$F$31*AB448)+(PFormulas!$F$32*AI448),0)*PFormulas!$B$13,ROUND((PFormulas!$F$30*Z448)+(PFormulas!$F$31*AB448)+(PFormulas!$F$32*AI448),0)+PFormulas!$B$14),0)</f>
        <v>57</v>
      </c>
      <c r="AN448" s="30">
        <f>ROUND((PFormulas!$F$46*AL448),0)</f>
        <v>44</v>
      </c>
      <c r="AO448" s="30">
        <f>VLOOKUP(2016-L448,PCharts!$O$3:$P$32,2,FALSE)</f>
        <v>58</v>
      </c>
      <c r="AP448" s="30">
        <f t="shared" si="49"/>
        <v>58</v>
      </c>
      <c r="AQ448" s="30">
        <f t="shared" si="50"/>
        <v>49</v>
      </c>
    </row>
    <row r="449" spans="1:43" x14ac:dyDescent="0.25">
      <c r="A449" s="13" t="s">
        <v>78</v>
      </c>
      <c r="B449" s="13" t="s">
        <v>1059</v>
      </c>
      <c r="C449" s="13">
        <v>1</v>
      </c>
      <c r="D449" s="13">
        <v>49</v>
      </c>
      <c r="E449" s="13">
        <v>8</v>
      </c>
      <c r="F449" s="13">
        <v>8</v>
      </c>
      <c r="G449" s="13">
        <v>16</v>
      </c>
      <c r="H449" s="13">
        <v>0</v>
      </c>
      <c r="I449" s="13">
        <v>-4</v>
      </c>
      <c r="J449" s="13">
        <v>21</v>
      </c>
      <c r="K449" s="13">
        <v>8</v>
      </c>
      <c r="L449" s="13">
        <v>1995</v>
      </c>
      <c r="M449" s="13"/>
      <c r="N449" s="13">
        <v>71</v>
      </c>
      <c r="O449" s="13">
        <v>179</v>
      </c>
      <c r="P449" s="13" t="s">
        <v>162</v>
      </c>
      <c r="Q449" s="13" t="s">
        <v>1060</v>
      </c>
      <c r="R449" s="13"/>
      <c r="S449" s="13"/>
      <c r="T449" s="30">
        <f t="shared" si="44"/>
        <v>0.16</v>
      </c>
      <c r="U449" s="30">
        <f t="shared" si="45"/>
        <v>0.16</v>
      </c>
      <c r="V449" s="30">
        <f t="shared" si="46"/>
        <v>0</v>
      </c>
      <c r="W449" s="30">
        <f t="shared" si="47"/>
        <v>0.16</v>
      </c>
      <c r="X449" s="30">
        <f>VLOOKUP(N449,[1]PlayerC!$A$3:$B$30,2,FALSE)</f>
        <v>71</v>
      </c>
      <c r="Y449" s="30">
        <f>VLOOKUP(O449,[1]PlayerC!$C$3:$D$133,2,FALSE)</f>
        <v>55</v>
      </c>
      <c r="Z449" s="30">
        <f>VLOOKUP(R449,[2]PCharts!$R$3:$S$2003,2,FALSE)</f>
        <v>0</v>
      </c>
      <c r="AA449" s="30">
        <f>VLOOKUP(A449,PCharts!$T$3:$U$25,2,FALSE)</f>
        <v>0.98</v>
      </c>
      <c r="AB449" s="30">
        <f>ROUND((PFormulas!$F$2*AF449)+(PFormulas!$F$3*(120-AD449)),0)</f>
        <v>44</v>
      </c>
      <c r="AC449" s="30">
        <f>ROUND((PFormulas!$F$7*AF449)+(PFormulas!$F$9*AB449)+(PFormulas!$F$8*AD449),0)</f>
        <v>38</v>
      </c>
      <c r="AD449" s="30">
        <f>VLOOKUP(V449,PCharts!$I$3:$J$651,2,FALSE)</f>
        <v>99</v>
      </c>
      <c r="AE449" s="30">
        <f>ROUND((PFormulas!$B$29*AK449)+(PFormulas!$B$30*AI449)+(PFormulas!$B$31*AL449)+(PFormulas!$B$32*AF449)+PFormulas!$B$33,0)</f>
        <v>76</v>
      </c>
      <c r="AF449" s="30">
        <f t="shared" si="48"/>
        <v>63</v>
      </c>
      <c r="AG449" s="30">
        <f>ROUND((AK449*PFormulas!$F$40)+(AL449*PFormulas!$F$41)+(AH449*PFormulas!$F$42),0)</f>
        <v>68</v>
      </c>
      <c r="AH449" s="30">
        <f>VLOOKUP(D449,PCharts!$G$3:$H$83,2,FALSE)</f>
        <v>89</v>
      </c>
      <c r="AI449" s="30">
        <f>ROUND((AK449*PFormulas!$F$18)+(AL449*PFormulas!$F$17),0)</f>
        <v>52</v>
      </c>
      <c r="AJ449" s="30">
        <f>IF(C449&gt;7,25,IF(C449=1,IF(ROUND((PFormulas!$F$35*AK449)+(PFormulas!$F$36*AF449),0)&lt;50,50,ROUND((PFormulas!$F$35*AK449)+(PFormulas!$F$36*AF449),0)),ROUND((PFormulas!$F$35*AK449)+(PFormulas!$F$36*AF449),0)))</f>
        <v>53</v>
      </c>
      <c r="AK449" s="30">
        <f>ROUND(IF(C449&gt;7,ROUND(VLOOKUP(U449,PCharts!$K$3:$L$153,2,FALSE)*AA449,0)*PFormulas!$B$8,ROUND(VLOOKUP(U449,PCharts!$K$3:$L$153,2,FALSE)*AA449,0)),0)</f>
        <v>49</v>
      </c>
      <c r="AL449" s="30">
        <f>ROUND(IF(C449&gt;7,ROUND(VLOOKUP(T449,PCharts!$M$3:$N$133,2,FALSE)*AA449,0)*PFormulas!$B$9,ROUND(VLOOKUP(T449,PCharts!$M$3:$N$133,2,FALSE)*AA449,0)),0)</f>
        <v>45</v>
      </c>
      <c r="AM449" s="30">
        <f>ROUND(IF(C449&gt;7,ROUND((PFormulas!$F$30*Z449)+(PFormulas!$F$31*AB449)+(PFormulas!$F$32*AI449),0)*PFormulas!$B$13,ROUND((PFormulas!$F$30*Z449)+(PFormulas!$F$31*AB449)+(PFormulas!$F$32*AI449),0)+PFormulas!$B$14),0)</f>
        <v>43</v>
      </c>
      <c r="AN449" s="30">
        <f>ROUND((PFormulas!$F$46*AL449),0)</f>
        <v>47</v>
      </c>
      <c r="AO449" s="30">
        <f>VLOOKUP(2016-L449,PCharts!$O$3:$P$32,2,FALSE)</f>
        <v>54</v>
      </c>
      <c r="AP449" s="30">
        <f t="shared" si="49"/>
        <v>54</v>
      </c>
      <c r="AQ449" s="30">
        <f t="shared" si="50"/>
        <v>50</v>
      </c>
    </row>
    <row r="450" spans="1:43" x14ac:dyDescent="0.25">
      <c r="A450" s="13" t="s">
        <v>95</v>
      </c>
      <c r="B450" s="13" t="s">
        <v>1061</v>
      </c>
      <c r="C450" s="13">
        <v>8</v>
      </c>
      <c r="D450" s="13">
        <v>51</v>
      </c>
      <c r="E450" s="13">
        <v>2</v>
      </c>
      <c r="F450" s="13">
        <v>18</v>
      </c>
      <c r="G450" s="13">
        <v>20</v>
      </c>
      <c r="H450" s="13">
        <v>14</v>
      </c>
      <c r="I450" s="13">
        <v>-6</v>
      </c>
      <c r="J450" s="13">
        <v>26</v>
      </c>
      <c r="K450" s="13">
        <v>4</v>
      </c>
      <c r="L450" s="13">
        <v>1993</v>
      </c>
      <c r="M450" s="13"/>
      <c r="N450" s="13">
        <v>70</v>
      </c>
      <c r="O450" s="13">
        <v>176</v>
      </c>
      <c r="P450" s="13" t="s">
        <v>97</v>
      </c>
      <c r="Q450" s="13" t="s">
        <v>1062</v>
      </c>
      <c r="R450" s="13">
        <v>0</v>
      </c>
      <c r="S450" s="13">
        <v>0</v>
      </c>
      <c r="T450" s="30">
        <f t="shared" ref="T450:T513" si="51">ROUND(E450/D450,2)</f>
        <v>0.04</v>
      </c>
      <c r="U450" s="30">
        <f t="shared" ref="U450:U513" si="52">ROUND(F450/D450,2)</f>
        <v>0.35</v>
      </c>
      <c r="V450" s="30">
        <f t="shared" ref="V450:V513" si="53">ROUND(H450/D450,2)</f>
        <v>0.27</v>
      </c>
      <c r="W450" s="30">
        <f t="shared" ref="W450:W513" si="54">ROUND(E450/D450,2)</f>
        <v>0.04</v>
      </c>
      <c r="X450" s="30">
        <f>VLOOKUP(N450,[1]PlayerC!$A$3:$B$30,2,FALSE)</f>
        <v>69</v>
      </c>
      <c r="Y450" s="30">
        <f>VLOOKUP(O450,[1]PlayerC!$C$3:$D$133,2,FALSE)</f>
        <v>55</v>
      </c>
      <c r="Z450" s="30">
        <f>VLOOKUP(R450,[2]PCharts!$R$3:$S$2003,2,FALSE)</f>
        <v>0</v>
      </c>
      <c r="AA450" s="30">
        <f>VLOOKUP(A450,PCharts!$T$3:$U$25,2,FALSE)</f>
        <v>1.06</v>
      </c>
      <c r="AB450" s="30">
        <f>ROUND((PFormulas!$F$2*AF450)+(PFormulas!$F$3*(120-AD450)),0)</f>
        <v>46</v>
      </c>
      <c r="AC450" s="30">
        <f>ROUND((PFormulas!$F$7*AF450)+(PFormulas!$F$9*AB450)+(PFormulas!$F$8*AD450),0)</f>
        <v>39</v>
      </c>
      <c r="AD450" s="30">
        <f>VLOOKUP(V450,PCharts!$I$3:$J$651,2,FALSE)</f>
        <v>91</v>
      </c>
      <c r="AE450" s="30">
        <f>ROUND((PFormulas!$B$29*AK450)+(PFormulas!$B$30*AI450)+(PFormulas!$B$31*AL450)+(PFormulas!$B$32*AF450)+PFormulas!$B$33,0)</f>
        <v>77</v>
      </c>
      <c r="AF450" s="30">
        <f t="shared" ref="AF450:AF513" si="55">ROUND((X450+Y450)/2,0)</f>
        <v>62</v>
      </c>
      <c r="AG450" s="30">
        <f>ROUND((AK450*PFormulas!$F$40)+(AL450*PFormulas!$F$41)+(AH450*PFormulas!$F$42),0)</f>
        <v>70</v>
      </c>
      <c r="AH450" s="30">
        <f>VLOOKUP(D450,PCharts!$G$3:$H$83,2,FALSE)</f>
        <v>91</v>
      </c>
      <c r="AI450" s="30">
        <f>ROUND((AK450*PFormulas!$F$18)+(AL450*PFormulas!$F$17),0)</f>
        <v>54</v>
      </c>
      <c r="AJ450" s="30">
        <f>IF(C450&gt;7,25,IF(C450=1,IF(ROUND((PFormulas!$F$35*AK450)+(PFormulas!$F$36*AF450),0)&lt;50,50,ROUND((PFormulas!$F$35*AK450)+(PFormulas!$F$36*AF450),0)),ROUND((PFormulas!$F$35*AK450)+(PFormulas!$F$36*AF450),0)))</f>
        <v>25</v>
      </c>
      <c r="AK450" s="30">
        <f>ROUND(IF(C450&gt;7,ROUND(VLOOKUP(U450,PCharts!$K$3:$L$153,2,FALSE)*AA450,0)*PFormulas!$B$8,ROUND(VLOOKUP(U450,PCharts!$K$3:$L$153,2,FALSE)*AA450,0)),0)</f>
        <v>57</v>
      </c>
      <c r="AL450" s="30">
        <f>ROUND(IF(C450&gt;7,ROUND(VLOOKUP(T450,PCharts!$M$3:$N$133,2,FALSE)*AA450,0)*PFormulas!$B$9,ROUND(VLOOKUP(T450,PCharts!$M$3:$N$133,2,FALSE)*AA450,0)),0)</f>
        <v>41</v>
      </c>
      <c r="AM450" s="30">
        <f>ROUND(IF(C450&gt;7,ROUND((PFormulas!$F$30*Z450)+(PFormulas!$F$31*AB450)+(PFormulas!$F$32*AI450),0)*PFormulas!$B$13,ROUND((PFormulas!$F$30*Z450)+(PFormulas!$F$31*AB450)+(PFormulas!$F$32*AI450),0)+PFormulas!$B$14),0)</f>
        <v>54</v>
      </c>
      <c r="AN450" s="30">
        <f>ROUND((PFormulas!$F$46*AL450),0)</f>
        <v>43</v>
      </c>
      <c r="AO450" s="30">
        <f>VLOOKUP(2016-L450,PCharts!$O$3:$P$32,2,FALSE)</f>
        <v>60</v>
      </c>
      <c r="AP450" s="30">
        <f t="shared" ref="AP450:AP513" si="56">IF(ROUND(AO450+(Z450/7),0)&gt;99,99,ROUND(AO450+(Z450/7),0))</f>
        <v>60</v>
      </c>
      <c r="AQ450" s="30">
        <f t="shared" ref="AQ450:AQ513" si="57">ROUND((((AB450+AE450+AF450)/3)*20%)+(((AI450+AK450+AL450+AM450)/4)*80%),0)</f>
        <v>54</v>
      </c>
    </row>
    <row r="451" spans="1:43" x14ac:dyDescent="0.25">
      <c r="A451" s="13" t="s">
        <v>43</v>
      </c>
      <c r="B451" s="13" t="s">
        <v>1063</v>
      </c>
      <c r="C451" s="13">
        <v>8</v>
      </c>
      <c r="D451" s="13">
        <v>51</v>
      </c>
      <c r="E451" s="13">
        <v>3</v>
      </c>
      <c r="F451" s="13">
        <v>12</v>
      </c>
      <c r="G451" s="13">
        <v>15</v>
      </c>
      <c r="H451" s="13">
        <v>43</v>
      </c>
      <c r="I451" s="13">
        <v>-5</v>
      </c>
      <c r="J451" s="13">
        <v>21</v>
      </c>
      <c r="K451" s="13">
        <v>1</v>
      </c>
      <c r="L451" s="13">
        <v>1993</v>
      </c>
      <c r="M451" s="13"/>
      <c r="N451" s="13">
        <v>71</v>
      </c>
      <c r="O451" s="13">
        <v>205</v>
      </c>
      <c r="P451" s="13" t="s">
        <v>45</v>
      </c>
      <c r="Q451" s="13" t="s">
        <v>1064</v>
      </c>
      <c r="R451" s="13">
        <v>0</v>
      </c>
      <c r="S451" s="13">
        <v>0</v>
      </c>
      <c r="T451" s="30">
        <f t="shared" si="51"/>
        <v>0.06</v>
      </c>
      <c r="U451" s="30">
        <f t="shared" si="52"/>
        <v>0.24</v>
      </c>
      <c r="V451" s="30">
        <f t="shared" si="53"/>
        <v>0.84</v>
      </c>
      <c r="W451" s="30">
        <f t="shared" si="54"/>
        <v>0.06</v>
      </c>
      <c r="X451" s="30">
        <f>VLOOKUP(N451,[1]PlayerC!$A$3:$B$30,2,FALSE)</f>
        <v>71</v>
      </c>
      <c r="Y451" s="30">
        <f>VLOOKUP(O451,[1]PlayerC!$C$3:$D$133,2,FALSE)</f>
        <v>73</v>
      </c>
      <c r="Z451" s="30">
        <f>VLOOKUP(R451,[2]PCharts!$R$3:$S$2003,2,FALSE)</f>
        <v>0</v>
      </c>
      <c r="AA451" s="30">
        <f>VLOOKUP(A451,PCharts!$T$3:$U$25,2,FALSE)</f>
        <v>1.05</v>
      </c>
      <c r="AB451" s="30">
        <f>ROUND((PFormulas!$F$2*AF451)+(PFormulas!$F$3*(120-AD451)),0)</f>
        <v>56</v>
      </c>
      <c r="AC451" s="30">
        <f>ROUND((PFormulas!$F$7*AF451)+(PFormulas!$F$9*AB451)+(PFormulas!$F$8*AD451),0)</f>
        <v>52</v>
      </c>
      <c r="AD451" s="30">
        <f>VLOOKUP(V451,PCharts!$I$3:$J$651,2,FALSE)</f>
        <v>76</v>
      </c>
      <c r="AE451" s="30">
        <f>ROUND((PFormulas!$B$29*AK451)+(PFormulas!$B$30*AI451)+(PFormulas!$B$31*AL451)+(PFormulas!$B$32*AF451)+PFormulas!$B$33,0)</f>
        <v>74</v>
      </c>
      <c r="AF451" s="30">
        <f t="shared" si="55"/>
        <v>72</v>
      </c>
      <c r="AG451" s="30">
        <f>ROUND((AK451*PFormulas!$F$40)+(AL451*PFormulas!$F$41)+(AH451*PFormulas!$F$42),0)</f>
        <v>70</v>
      </c>
      <c r="AH451" s="30">
        <f>VLOOKUP(D451,PCharts!$G$3:$H$83,2,FALSE)</f>
        <v>91</v>
      </c>
      <c r="AI451" s="30">
        <f>ROUND((AK451*PFormulas!$F$18)+(AL451*PFormulas!$F$17),0)</f>
        <v>53</v>
      </c>
      <c r="AJ451" s="30">
        <f>IF(C451&gt;7,25,IF(C451=1,IF(ROUND((PFormulas!$F$35*AK451)+(PFormulas!$F$36*AF451),0)&lt;50,50,ROUND((PFormulas!$F$35*AK451)+(PFormulas!$F$36*AF451),0)),ROUND((PFormulas!$F$35*AK451)+(PFormulas!$F$36*AF451),0)))</f>
        <v>25</v>
      </c>
      <c r="AK451" s="30">
        <f>ROUND(IF(C451&gt;7,ROUND(VLOOKUP(U451,PCharts!$K$3:$L$153,2,FALSE)*AA451,0)*PFormulas!$B$8,ROUND(VLOOKUP(U451,PCharts!$K$3:$L$153,2,FALSE)*AA451,0)),0)</f>
        <v>55</v>
      </c>
      <c r="AL451" s="30">
        <f>ROUND(IF(C451&gt;7,ROUND(VLOOKUP(T451,PCharts!$M$3:$N$133,2,FALSE)*AA451,0)*PFormulas!$B$9,ROUND(VLOOKUP(T451,PCharts!$M$3:$N$133,2,FALSE)*AA451,0)),0)</f>
        <v>42</v>
      </c>
      <c r="AM451" s="30">
        <f>ROUND(IF(C451&gt;7,ROUND((PFormulas!$F$30*Z451)+(PFormulas!$F$31*AB451)+(PFormulas!$F$32*AI451),0)*PFormulas!$B$13,ROUND((PFormulas!$F$30*Z451)+(PFormulas!$F$31*AB451)+(PFormulas!$F$32*AI451),0)+PFormulas!$B$14),0)</f>
        <v>61</v>
      </c>
      <c r="AN451" s="30">
        <f>ROUND((PFormulas!$F$46*AL451),0)</f>
        <v>44</v>
      </c>
      <c r="AO451" s="30">
        <f>VLOOKUP(2016-L451,PCharts!$O$3:$P$32,2,FALSE)</f>
        <v>60</v>
      </c>
      <c r="AP451" s="30">
        <f t="shared" si="56"/>
        <v>60</v>
      </c>
      <c r="AQ451" s="30">
        <f t="shared" si="57"/>
        <v>56</v>
      </c>
    </row>
    <row r="452" spans="1:43" x14ac:dyDescent="0.25">
      <c r="A452" s="13" t="s">
        <v>95</v>
      </c>
      <c r="B452" s="13" t="s">
        <v>1065</v>
      </c>
      <c r="C452" s="13">
        <v>6</v>
      </c>
      <c r="D452" s="13">
        <v>52</v>
      </c>
      <c r="E452" s="13">
        <v>1</v>
      </c>
      <c r="F452" s="13">
        <v>7</v>
      </c>
      <c r="G452" s="13">
        <v>8</v>
      </c>
      <c r="H452" s="13">
        <v>8</v>
      </c>
      <c r="I452" s="13">
        <v>-4</v>
      </c>
      <c r="J452" s="13">
        <v>22</v>
      </c>
      <c r="K452" s="13">
        <v>2</v>
      </c>
      <c r="L452" s="13">
        <v>1995</v>
      </c>
      <c r="M452" s="13"/>
      <c r="N452" s="13">
        <v>71</v>
      </c>
      <c r="O452" s="13">
        <v>168</v>
      </c>
      <c r="P452" s="13" t="s">
        <v>97</v>
      </c>
      <c r="Q452" s="13" t="s">
        <v>1066</v>
      </c>
      <c r="R452" s="13">
        <v>0</v>
      </c>
      <c r="S452" s="13">
        <v>0</v>
      </c>
      <c r="T452" s="30">
        <f t="shared" si="51"/>
        <v>0.02</v>
      </c>
      <c r="U452" s="30">
        <f t="shared" si="52"/>
        <v>0.13</v>
      </c>
      <c r="V452" s="30">
        <f t="shared" si="53"/>
        <v>0.15</v>
      </c>
      <c r="W452" s="30">
        <f t="shared" si="54"/>
        <v>0.02</v>
      </c>
      <c r="X452" s="30">
        <f>VLOOKUP(N452,[1]PlayerC!$A$3:$B$30,2,FALSE)</f>
        <v>71</v>
      </c>
      <c r="Y452" s="30">
        <f>VLOOKUP(O452,[1]PlayerC!$C$3:$D$133,2,FALSE)</f>
        <v>49</v>
      </c>
      <c r="Z452" s="30">
        <f>VLOOKUP(R452,[2]PCharts!$R$3:$S$2003,2,FALSE)</f>
        <v>0</v>
      </c>
      <c r="AA452" s="30">
        <f>VLOOKUP(A452,PCharts!$T$3:$U$25,2,FALSE)</f>
        <v>1.06</v>
      </c>
      <c r="AB452" s="30">
        <f>ROUND((PFormulas!$F$2*AF452)+(PFormulas!$F$3*(120-AD452)),0)</f>
        <v>44</v>
      </c>
      <c r="AC452" s="30">
        <f>ROUND((PFormulas!$F$7*AF452)+(PFormulas!$F$9*AB452)+(PFormulas!$F$8*AD452),0)</f>
        <v>36</v>
      </c>
      <c r="AD452" s="30">
        <f>VLOOKUP(V452,PCharts!$I$3:$J$651,2,FALSE)</f>
        <v>94</v>
      </c>
      <c r="AE452" s="30">
        <f>ROUND((PFormulas!$B$29*AK452)+(PFormulas!$B$30*AI452)+(PFormulas!$B$31*AL452)+(PFormulas!$B$32*AF452)+PFormulas!$B$33,0)</f>
        <v>77</v>
      </c>
      <c r="AF452" s="30">
        <f t="shared" si="55"/>
        <v>60</v>
      </c>
      <c r="AG452" s="30">
        <f>ROUND((AK452*PFormulas!$F$40)+(AL452*PFormulas!$F$41)+(AH452*PFormulas!$F$42),0)</f>
        <v>70</v>
      </c>
      <c r="AH452" s="30">
        <f>VLOOKUP(D452,PCharts!$G$3:$H$83,2,FALSE)</f>
        <v>92</v>
      </c>
      <c r="AI452" s="30">
        <f>ROUND((AK452*PFormulas!$F$18)+(AL452*PFormulas!$F$17),0)</f>
        <v>52</v>
      </c>
      <c r="AJ452" s="30">
        <f>IF(C452&gt;7,25,IF(C452=1,IF(ROUND((PFormulas!$F$35*AK452)+(PFormulas!$F$36*AF452),0)&lt;50,50,ROUND((PFormulas!$F$35*AK452)+(PFormulas!$F$36*AF452),0)),ROUND((PFormulas!$F$35*AK452)+(PFormulas!$F$36*AF452),0)))</f>
        <v>55</v>
      </c>
      <c r="AK452" s="30">
        <f>ROUND(IF(C452&gt;7,ROUND(VLOOKUP(U452,PCharts!$K$3:$L$153,2,FALSE)*AA452,0)*PFormulas!$B$8,ROUND(VLOOKUP(U452,PCharts!$K$3:$L$153,2,FALSE)*AA452,0)),0)</f>
        <v>53</v>
      </c>
      <c r="AL452" s="30">
        <f>ROUND(IF(C452&gt;7,ROUND(VLOOKUP(T452,PCharts!$M$3:$N$133,2,FALSE)*AA452,0)*PFormulas!$B$9,ROUND(VLOOKUP(T452,PCharts!$M$3:$N$133,2,FALSE)*AA452,0)),0)</f>
        <v>42</v>
      </c>
      <c r="AM452" s="30">
        <f>ROUND(IF(C452&gt;7,ROUND((PFormulas!$F$30*Z452)+(PFormulas!$F$31*AB452)+(PFormulas!$F$32*AI452),0)*PFormulas!$B$13,ROUND((PFormulas!$F$30*Z452)+(PFormulas!$F$31*AB452)+(PFormulas!$F$32*AI452),0)+PFormulas!$B$14),0)</f>
        <v>43</v>
      </c>
      <c r="AN452" s="30">
        <f>ROUND((PFormulas!$F$46*AL452),0)</f>
        <v>44</v>
      </c>
      <c r="AO452" s="30">
        <f>VLOOKUP(2016-L452,PCharts!$O$3:$P$32,2,FALSE)</f>
        <v>54</v>
      </c>
      <c r="AP452" s="30">
        <f t="shared" si="56"/>
        <v>54</v>
      </c>
      <c r="AQ452" s="30">
        <f t="shared" si="57"/>
        <v>50</v>
      </c>
    </row>
    <row r="453" spans="1:43" x14ac:dyDescent="0.25">
      <c r="A453" s="13" t="s">
        <v>47</v>
      </c>
      <c r="B453" s="13" t="s">
        <v>1067</v>
      </c>
      <c r="C453" s="13">
        <v>8</v>
      </c>
      <c r="D453" s="13">
        <v>54</v>
      </c>
      <c r="E453" s="13">
        <v>3</v>
      </c>
      <c r="F453" s="13">
        <v>5</v>
      </c>
      <c r="G453" s="13">
        <v>8</v>
      </c>
      <c r="H453" s="13">
        <v>16</v>
      </c>
      <c r="I453" s="13">
        <v>-13</v>
      </c>
      <c r="J453" s="13">
        <v>3</v>
      </c>
      <c r="K453" s="13">
        <v>2</v>
      </c>
      <c r="L453" s="13">
        <v>1995</v>
      </c>
      <c r="M453" s="13"/>
      <c r="N453" s="13">
        <v>71</v>
      </c>
      <c r="O453" s="13">
        <v>176</v>
      </c>
      <c r="P453" s="13" t="s">
        <v>49</v>
      </c>
      <c r="Q453" s="13" t="s">
        <v>1068</v>
      </c>
      <c r="R453" s="13">
        <v>0</v>
      </c>
      <c r="S453" s="13">
        <v>0</v>
      </c>
      <c r="T453" s="30">
        <f t="shared" si="51"/>
        <v>0.06</v>
      </c>
      <c r="U453" s="30">
        <f t="shared" si="52"/>
        <v>0.09</v>
      </c>
      <c r="V453" s="30">
        <f t="shared" si="53"/>
        <v>0.3</v>
      </c>
      <c r="W453" s="30">
        <f t="shared" si="54"/>
        <v>0.06</v>
      </c>
      <c r="X453" s="30">
        <f>VLOOKUP(N453,[1]PlayerC!$A$3:$B$30,2,FALSE)</f>
        <v>71</v>
      </c>
      <c r="Y453" s="30">
        <f>VLOOKUP(O453,[1]PlayerC!$C$3:$D$133,2,FALSE)</f>
        <v>55</v>
      </c>
      <c r="Z453" s="30">
        <f>VLOOKUP(R453,[2]PCharts!$R$3:$S$2003,2,FALSE)</f>
        <v>0</v>
      </c>
      <c r="AA453" s="30">
        <f>VLOOKUP(A453,PCharts!$T$3:$U$25,2,FALSE)</f>
        <v>1.07</v>
      </c>
      <c r="AB453" s="30">
        <f>ROUND((PFormulas!$F$2*AF453)+(PFormulas!$F$3*(120-AD453)),0)</f>
        <v>47</v>
      </c>
      <c r="AC453" s="30">
        <f>ROUND((PFormulas!$F$7*AF453)+(PFormulas!$F$9*AB453)+(PFormulas!$F$8*AD453),0)</f>
        <v>40</v>
      </c>
      <c r="AD453" s="30">
        <f>VLOOKUP(V453,PCharts!$I$3:$J$651,2,FALSE)</f>
        <v>90</v>
      </c>
      <c r="AE453" s="30">
        <f>ROUND((PFormulas!$B$29*AK453)+(PFormulas!$B$30*AI453)+(PFormulas!$B$31*AL453)+(PFormulas!$B$32*AF453)+PFormulas!$B$33,0)</f>
        <v>73</v>
      </c>
      <c r="AF453" s="30">
        <f t="shared" si="55"/>
        <v>63</v>
      </c>
      <c r="AG453" s="30">
        <f>ROUND((AK453*PFormulas!$F$40)+(AL453*PFormulas!$F$41)+(AH453*PFormulas!$F$42),0)</f>
        <v>67</v>
      </c>
      <c r="AH453" s="30">
        <f>VLOOKUP(D453,PCharts!$G$3:$H$83,2,FALSE)</f>
        <v>94</v>
      </c>
      <c r="AI453" s="30">
        <f>ROUND((AK453*PFormulas!$F$18)+(AL453*PFormulas!$F$17),0)</f>
        <v>43</v>
      </c>
      <c r="AJ453" s="30">
        <f>IF(C453&gt;7,25,IF(C453=1,IF(ROUND((PFormulas!$F$35*AK453)+(PFormulas!$F$36*AF453),0)&lt;50,50,ROUND((PFormulas!$F$35*AK453)+(PFormulas!$F$36*AF453),0)),ROUND((PFormulas!$F$35*AK453)+(PFormulas!$F$36*AF453),0)))</f>
        <v>25</v>
      </c>
      <c r="AK453" s="30">
        <f>ROUND(IF(C453&gt;7,ROUND(VLOOKUP(U453,PCharts!$K$3:$L$153,2,FALSE)*AA453,0)*PFormulas!$B$8,ROUND(VLOOKUP(U453,PCharts!$K$3:$L$153,2,FALSE)*AA453,0)),0)</f>
        <v>35</v>
      </c>
      <c r="AL453" s="30">
        <f>ROUND(IF(C453&gt;7,ROUND(VLOOKUP(T453,PCharts!$M$3:$N$133,2,FALSE)*AA453,0)*PFormulas!$B$9,ROUND(VLOOKUP(T453,PCharts!$M$3:$N$133,2,FALSE)*AA453,0)),0)</f>
        <v>43</v>
      </c>
      <c r="AM453" s="30">
        <f>ROUND(IF(C453&gt;7,ROUND((PFormulas!$F$30*Z453)+(PFormulas!$F$31*AB453)+(PFormulas!$F$32*AI453),0)*PFormulas!$B$13,ROUND((PFormulas!$F$30*Z453)+(PFormulas!$F$31*AB453)+(PFormulas!$F$32*AI453),0)+PFormulas!$B$14),0)</f>
        <v>50</v>
      </c>
      <c r="AN453" s="30">
        <f>ROUND((PFormulas!$F$46*AL453),0)</f>
        <v>45</v>
      </c>
      <c r="AO453" s="30">
        <f>VLOOKUP(2016-L453,PCharts!$O$3:$P$32,2,FALSE)</f>
        <v>54</v>
      </c>
      <c r="AP453" s="30">
        <f t="shared" si="56"/>
        <v>54</v>
      </c>
      <c r="AQ453" s="30">
        <f t="shared" si="57"/>
        <v>46</v>
      </c>
    </row>
    <row r="454" spans="1:43" x14ac:dyDescent="0.25">
      <c r="A454" s="13" t="s">
        <v>685</v>
      </c>
      <c r="B454" s="13" t="s">
        <v>1069</v>
      </c>
      <c r="C454" s="13">
        <v>1</v>
      </c>
      <c r="D454" s="13">
        <v>55</v>
      </c>
      <c r="E454" s="13">
        <v>12</v>
      </c>
      <c r="F454" s="13">
        <v>22</v>
      </c>
      <c r="G454" s="13">
        <v>34</v>
      </c>
      <c r="H454" s="13">
        <v>22</v>
      </c>
      <c r="I454" s="13">
        <v>20</v>
      </c>
      <c r="J454" s="13">
        <v>13</v>
      </c>
      <c r="K454" s="13">
        <v>4</v>
      </c>
      <c r="L454" s="13">
        <v>1993</v>
      </c>
      <c r="M454" s="13"/>
      <c r="N454" s="13">
        <v>72</v>
      </c>
      <c r="O454" s="13">
        <v>154</v>
      </c>
      <c r="P454" s="13" t="s">
        <v>247</v>
      </c>
      <c r="Q454" s="13" t="s">
        <v>1070</v>
      </c>
      <c r="R454" s="13">
        <v>0</v>
      </c>
      <c r="S454" s="13">
        <v>0</v>
      </c>
      <c r="T454" s="30">
        <f t="shared" si="51"/>
        <v>0.22</v>
      </c>
      <c r="U454" s="30">
        <f t="shared" si="52"/>
        <v>0.4</v>
      </c>
      <c r="V454" s="30">
        <f t="shared" si="53"/>
        <v>0.4</v>
      </c>
      <c r="W454" s="30">
        <f t="shared" si="54"/>
        <v>0.22</v>
      </c>
      <c r="X454" s="30">
        <f>VLOOKUP(N454,[1]PlayerC!$A$3:$B$30,2,FALSE)</f>
        <v>73</v>
      </c>
      <c r="Y454" s="30">
        <f>VLOOKUP(O454,[1]PlayerC!$C$3:$D$133,2,FALSE)</f>
        <v>40</v>
      </c>
      <c r="Z454" s="30">
        <f>VLOOKUP(R454,[2]PCharts!$R$3:$S$2003,2,FALSE)</f>
        <v>0</v>
      </c>
      <c r="AA454" s="30">
        <f>VLOOKUP(A454,PCharts!$T$3:$U$25,2,FALSE)</f>
        <v>0.9</v>
      </c>
      <c r="AB454" s="30">
        <f>ROUND((PFormulas!$F$2*AF454)+(PFormulas!$F$3*(120-AD454)),0)</f>
        <v>44</v>
      </c>
      <c r="AC454" s="30">
        <f>ROUND((PFormulas!$F$7*AF454)+(PFormulas!$F$9*AB454)+(PFormulas!$F$8*AD454),0)</f>
        <v>36</v>
      </c>
      <c r="AD454" s="30">
        <f>VLOOKUP(V454,PCharts!$I$3:$J$651,2,FALSE)</f>
        <v>87</v>
      </c>
      <c r="AE454" s="30">
        <f>ROUND((PFormulas!$B$29*AK454)+(PFormulas!$B$30*AI454)+(PFormulas!$B$31*AL454)+(PFormulas!$B$32*AF454)+PFormulas!$B$33,0)</f>
        <v>77</v>
      </c>
      <c r="AF454" s="30">
        <f t="shared" si="55"/>
        <v>57</v>
      </c>
      <c r="AG454" s="30">
        <f>ROUND((AK454*PFormulas!$F$40)+(AL454*PFormulas!$F$41)+(AH454*PFormulas!$F$42),0)</f>
        <v>71</v>
      </c>
      <c r="AH454" s="30">
        <f>VLOOKUP(D454,PCharts!$G$3:$H$83,2,FALSE)</f>
        <v>95</v>
      </c>
      <c r="AI454" s="30">
        <f>ROUND((AK454*PFormulas!$F$18)+(AL454*PFormulas!$F$17),0)</f>
        <v>52</v>
      </c>
      <c r="AJ454" s="30">
        <f>IF(C454&gt;7,25,IF(C454=1,IF(ROUND((PFormulas!$F$35*AK454)+(PFormulas!$F$36*AF454),0)&lt;50,50,ROUND((PFormulas!$F$35*AK454)+(PFormulas!$F$36*AF454),0)),ROUND((PFormulas!$F$35*AK454)+(PFormulas!$F$36*AF454),0)))</f>
        <v>52</v>
      </c>
      <c r="AK454" s="30">
        <f>ROUND(IF(C454&gt;7,ROUND(VLOOKUP(U454,PCharts!$K$3:$L$153,2,FALSE)*AA454,0)*PFormulas!$B$8,ROUND(VLOOKUP(U454,PCharts!$K$3:$L$153,2,FALSE)*AA454,0)),0)</f>
        <v>50</v>
      </c>
      <c r="AL454" s="30">
        <f>ROUND(IF(C454&gt;7,ROUND(VLOOKUP(T454,PCharts!$M$3:$N$133,2,FALSE)*AA454,0)*PFormulas!$B$9,ROUND(VLOOKUP(T454,PCharts!$M$3:$N$133,2,FALSE)*AA454,0)),0)</f>
        <v>44</v>
      </c>
      <c r="AM454" s="30">
        <f>ROUND(IF(C454&gt;7,ROUND((PFormulas!$F$30*Z454)+(PFormulas!$F$31*AB454)+(PFormulas!$F$32*AI454),0)*PFormulas!$B$13,ROUND((PFormulas!$F$30*Z454)+(PFormulas!$F$31*AB454)+(PFormulas!$F$32*AI454),0)+PFormulas!$B$14),0)</f>
        <v>43</v>
      </c>
      <c r="AN454" s="30">
        <f>ROUND((PFormulas!$F$46*AL454),0)</f>
        <v>46</v>
      </c>
      <c r="AO454" s="30">
        <f>VLOOKUP(2016-L454,PCharts!$O$3:$P$32,2,FALSE)</f>
        <v>60</v>
      </c>
      <c r="AP454" s="30">
        <f t="shared" si="56"/>
        <v>60</v>
      </c>
      <c r="AQ454" s="30">
        <f t="shared" si="57"/>
        <v>50</v>
      </c>
    </row>
    <row r="455" spans="1:43" x14ac:dyDescent="0.25">
      <c r="A455" s="13" t="s">
        <v>78</v>
      </c>
      <c r="B455" s="13" t="s">
        <v>1071</v>
      </c>
      <c r="C455" s="13">
        <v>7</v>
      </c>
      <c r="D455" s="13">
        <v>12</v>
      </c>
      <c r="E455" s="13">
        <v>2</v>
      </c>
      <c r="F455" s="13">
        <v>1</v>
      </c>
      <c r="G455" s="13">
        <v>3</v>
      </c>
      <c r="H455" s="13">
        <v>0</v>
      </c>
      <c r="I455" s="13">
        <v>0</v>
      </c>
      <c r="J455" s="13">
        <v>27</v>
      </c>
      <c r="K455" s="13">
        <v>8</v>
      </c>
      <c r="L455" s="13">
        <v>1995</v>
      </c>
      <c r="M455" s="13"/>
      <c r="N455" s="13">
        <v>70</v>
      </c>
      <c r="O455" s="13">
        <v>172</v>
      </c>
      <c r="P455" s="13" t="s">
        <v>162</v>
      </c>
      <c r="Q455" s="13" t="s">
        <v>80</v>
      </c>
      <c r="R455" s="13">
        <v>0</v>
      </c>
      <c r="S455" s="13">
        <v>0</v>
      </c>
      <c r="T455" s="30">
        <f t="shared" si="51"/>
        <v>0.17</v>
      </c>
      <c r="U455" s="30">
        <f t="shared" si="52"/>
        <v>0.08</v>
      </c>
      <c r="V455" s="30">
        <f t="shared" si="53"/>
        <v>0</v>
      </c>
      <c r="W455" s="30">
        <f t="shared" si="54"/>
        <v>0.17</v>
      </c>
      <c r="X455" s="30">
        <f>VLOOKUP(N455,[1]PlayerC!$A$3:$B$30,2,FALSE)</f>
        <v>69</v>
      </c>
      <c r="Y455" s="30">
        <f>VLOOKUP(O455,[1]PlayerC!$C$3:$D$133,2,FALSE)</f>
        <v>52</v>
      </c>
      <c r="Z455" s="30">
        <f>VLOOKUP(R455,[2]PCharts!$R$3:$S$2003,2,FALSE)</f>
        <v>0</v>
      </c>
      <c r="AA455" s="30">
        <f>VLOOKUP(A455,PCharts!$T$3:$U$25,2,FALSE)</f>
        <v>0.98</v>
      </c>
      <c r="AB455" s="30">
        <f>ROUND((PFormulas!$F$2*AF455)+(PFormulas!$F$3*(120-AD455)),0)</f>
        <v>43</v>
      </c>
      <c r="AC455" s="30">
        <f>ROUND((PFormulas!$F$7*AF455)+(PFormulas!$F$9*AB455)+(PFormulas!$F$8*AD455),0)</f>
        <v>36</v>
      </c>
      <c r="AD455" s="30">
        <f>VLOOKUP(V455,PCharts!$I$3:$J$651,2,FALSE)</f>
        <v>99</v>
      </c>
      <c r="AE455" s="30">
        <f>ROUND((PFormulas!$B$29*AK455)+(PFormulas!$B$30*AI455)+(PFormulas!$B$31*AL455)+(PFormulas!$B$32*AF455)+PFormulas!$B$33,0)</f>
        <v>74</v>
      </c>
      <c r="AF455" s="30">
        <f t="shared" si="55"/>
        <v>61</v>
      </c>
      <c r="AG455" s="30">
        <f>ROUND((AK455*PFormulas!$F$40)+(AL455*PFormulas!$F$41)+(AH455*PFormulas!$F$42),0)</f>
        <v>46</v>
      </c>
      <c r="AH455" s="30">
        <f>VLOOKUP(D455,PCharts!$G$3:$H$83,2,FALSE)</f>
        <v>52</v>
      </c>
      <c r="AI455" s="30">
        <f>ROUND((AK455*PFormulas!$F$18)+(AL455*PFormulas!$F$17),0)</f>
        <v>44</v>
      </c>
      <c r="AJ455" s="30">
        <f>IF(C455&gt;7,25,IF(C455=1,IF(ROUND((PFormulas!$F$35*AK455)+(PFormulas!$F$36*AF455),0)&lt;50,50,ROUND((PFormulas!$F$35*AK455)+(PFormulas!$F$36*AF455),0)),ROUND((PFormulas!$F$35*AK455)+(PFormulas!$F$36*AF455),0)))</f>
        <v>41</v>
      </c>
      <c r="AK455" s="30">
        <f>ROUND(IF(C455&gt;7,ROUND(VLOOKUP(U455,PCharts!$K$3:$L$153,2,FALSE)*AA455,0)*PFormulas!$B$8,ROUND(VLOOKUP(U455,PCharts!$K$3:$L$153,2,FALSE)*AA455,0)),0)</f>
        <v>34</v>
      </c>
      <c r="AL455" s="30">
        <f>ROUND(IF(C455&gt;7,ROUND(VLOOKUP(T455,PCharts!$M$3:$N$133,2,FALSE)*AA455,0)*PFormulas!$B$9,ROUND(VLOOKUP(T455,PCharts!$M$3:$N$133,2,FALSE)*AA455,0)),0)</f>
        <v>46</v>
      </c>
      <c r="AM455" s="30">
        <f>ROUND(IF(C455&gt;7,ROUND((PFormulas!$F$30*Z455)+(PFormulas!$F$31*AB455)+(PFormulas!$F$32*AI455),0)*PFormulas!$B$13,ROUND((PFormulas!$F$30*Z455)+(PFormulas!$F$31*AB455)+(PFormulas!$F$32*AI455),0)+PFormulas!$B$14),0)</f>
        <v>40</v>
      </c>
      <c r="AN455" s="30">
        <f>ROUND((PFormulas!$F$46*AL455),0)</f>
        <v>48</v>
      </c>
      <c r="AO455" s="30">
        <f>VLOOKUP(2016-L455,PCharts!$O$3:$P$32,2,FALSE)</f>
        <v>54</v>
      </c>
      <c r="AP455" s="30">
        <f t="shared" si="56"/>
        <v>54</v>
      </c>
      <c r="AQ455" s="30">
        <f t="shared" si="57"/>
        <v>45</v>
      </c>
    </row>
    <row r="456" spans="1:43" x14ac:dyDescent="0.25">
      <c r="A456" s="13" t="s">
        <v>43</v>
      </c>
      <c r="B456" s="13" t="s">
        <v>1072</v>
      </c>
      <c r="C456" s="13">
        <v>8</v>
      </c>
      <c r="D456" s="13">
        <v>18</v>
      </c>
      <c r="E456" s="13">
        <v>1</v>
      </c>
      <c r="F456" s="13">
        <v>1</v>
      </c>
      <c r="G456" s="13">
        <v>2</v>
      </c>
      <c r="H456" s="13">
        <v>14</v>
      </c>
      <c r="I456" s="13">
        <v>-2</v>
      </c>
      <c r="J456" s="13">
        <v>24</v>
      </c>
      <c r="K456" s="13">
        <v>7</v>
      </c>
      <c r="L456" s="13">
        <v>1995</v>
      </c>
      <c r="M456" s="13"/>
      <c r="N456" s="13">
        <v>70</v>
      </c>
      <c r="O456" s="13">
        <v>179</v>
      </c>
      <c r="P456" s="13" t="s">
        <v>45</v>
      </c>
      <c r="Q456" s="13" t="s">
        <v>1073</v>
      </c>
      <c r="R456" s="13">
        <v>0</v>
      </c>
      <c r="S456" s="13">
        <v>0</v>
      </c>
      <c r="T456" s="30">
        <f t="shared" si="51"/>
        <v>0.06</v>
      </c>
      <c r="U456" s="30">
        <f t="shared" si="52"/>
        <v>0.06</v>
      </c>
      <c r="V456" s="30">
        <f t="shared" si="53"/>
        <v>0.78</v>
      </c>
      <c r="W456" s="30">
        <f t="shared" si="54"/>
        <v>0.06</v>
      </c>
      <c r="X456" s="30">
        <f>VLOOKUP(N456,[1]PlayerC!$A$3:$B$30,2,FALSE)</f>
        <v>69</v>
      </c>
      <c r="Y456" s="30">
        <f>VLOOKUP(O456,[1]PlayerC!$C$3:$D$133,2,FALSE)</f>
        <v>55</v>
      </c>
      <c r="Z456" s="30">
        <f>VLOOKUP(R456,[2]PCharts!$R$3:$S$2003,2,FALSE)</f>
        <v>0</v>
      </c>
      <c r="AA456" s="30">
        <f>VLOOKUP(A456,PCharts!$T$3:$U$25,2,FALSE)</f>
        <v>1.05</v>
      </c>
      <c r="AB456" s="30">
        <f>ROUND((PFormulas!$F$2*AF456)+(PFormulas!$F$3*(120-AD456)),0)</f>
        <v>50</v>
      </c>
      <c r="AC456" s="30">
        <f>ROUND((PFormulas!$F$7*AF456)+(PFormulas!$F$9*AB456)+(PFormulas!$F$8*AD456),0)</f>
        <v>43</v>
      </c>
      <c r="AD456" s="30">
        <f>VLOOKUP(V456,PCharts!$I$3:$J$651,2,FALSE)</f>
        <v>78</v>
      </c>
      <c r="AE456" s="30">
        <f>ROUND((PFormulas!$B$29*AK456)+(PFormulas!$B$30*AI456)+(PFormulas!$B$31*AL456)+(PFormulas!$B$32*AF456)+PFormulas!$B$33,0)</f>
        <v>73</v>
      </c>
      <c r="AF456" s="30">
        <f t="shared" si="55"/>
        <v>62</v>
      </c>
      <c r="AG456" s="30">
        <f>ROUND((AK456*PFormulas!$F$40)+(AL456*PFormulas!$F$41)+(AH456*PFormulas!$F$42),0)</f>
        <v>48</v>
      </c>
      <c r="AH456" s="30">
        <f>VLOOKUP(D456,PCharts!$G$3:$H$83,2,FALSE)</f>
        <v>58</v>
      </c>
      <c r="AI456" s="30">
        <f>ROUND((AK456*PFormulas!$F$18)+(AL456*PFormulas!$F$17),0)</f>
        <v>42</v>
      </c>
      <c r="AJ456" s="30">
        <f>IF(C456&gt;7,25,IF(C456=1,IF(ROUND((PFormulas!$F$35*AK456)+(PFormulas!$F$36*AF456),0)&lt;50,50,ROUND((PFormulas!$F$35*AK456)+(PFormulas!$F$36*AF456),0)),ROUND((PFormulas!$F$35*AK456)+(PFormulas!$F$36*AF456),0)))</f>
        <v>25</v>
      </c>
      <c r="AK456" s="30">
        <f>ROUND(IF(C456&gt;7,ROUND(VLOOKUP(U456,PCharts!$K$3:$L$153,2,FALSE)*AA456,0)*PFormulas!$B$8,ROUND(VLOOKUP(U456,PCharts!$K$3:$L$153,2,FALSE)*AA456,0)),0)</f>
        <v>35</v>
      </c>
      <c r="AL456" s="30">
        <f>ROUND(IF(C456&gt;7,ROUND(VLOOKUP(T456,PCharts!$M$3:$N$133,2,FALSE)*AA456,0)*PFormulas!$B$9,ROUND(VLOOKUP(T456,PCharts!$M$3:$N$133,2,FALSE)*AA456,0)),0)</f>
        <v>42</v>
      </c>
      <c r="AM456" s="30">
        <f>ROUND(IF(C456&gt;7,ROUND((PFormulas!$F$30*Z456)+(PFormulas!$F$31*AB456)+(PFormulas!$F$32*AI456),0)*PFormulas!$B$13,ROUND((PFormulas!$F$30*Z456)+(PFormulas!$F$31*AB456)+(PFormulas!$F$32*AI456),0)+PFormulas!$B$14),0)</f>
        <v>52</v>
      </c>
      <c r="AN456" s="30">
        <f>ROUND((PFormulas!$F$46*AL456),0)</f>
        <v>44</v>
      </c>
      <c r="AO456" s="30">
        <f>VLOOKUP(2016-L456,PCharts!$O$3:$P$32,2,FALSE)</f>
        <v>54</v>
      </c>
      <c r="AP456" s="30">
        <f t="shared" si="56"/>
        <v>54</v>
      </c>
      <c r="AQ456" s="30">
        <f t="shared" si="57"/>
        <v>47</v>
      </c>
    </row>
    <row r="457" spans="1:43" x14ac:dyDescent="0.25">
      <c r="A457" s="13" t="s">
        <v>74</v>
      </c>
      <c r="B457" s="13" t="s">
        <v>1074</v>
      </c>
      <c r="C457" s="13">
        <v>6</v>
      </c>
      <c r="D457" s="13">
        <v>22</v>
      </c>
      <c r="E457" s="13">
        <v>2</v>
      </c>
      <c r="F457" s="13">
        <v>5</v>
      </c>
      <c r="G457" s="13">
        <v>7</v>
      </c>
      <c r="H457" s="13">
        <v>24</v>
      </c>
      <c r="I457" s="13">
        <v>5</v>
      </c>
      <c r="J457" s="13">
        <v>10</v>
      </c>
      <c r="K457" s="13">
        <v>4</v>
      </c>
      <c r="L457" s="13">
        <v>1995</v>
      </c>
      <c r="M457" s="13"/>
      <c r="N457" s="13">
        <v>75</v>
      </c>
      <c r="O457" s="13">
        <v>183</v>
      </c>
      <c r="P457" s="13" t="s">
        <v>76</v>
      </c>
      <c r="Q457" s="13" t="s">
        <v>1075</v>
      </c>
      <c r="R457" s="13">
        <v>0</v>
      </c>
      <c r="S457" s="13">
        <v>0</v>
      </c>
      <c r="T457" s="30">
        <f t="shared" si="51"/>
        <v>0.09</v>
      </c>
      <c r="U457" s="30">
        <f t="shared" si="52"/>
        <v>0.23</v>
      </c>
      <c r="V457" s="30">
        <f t="shared" si="53"/>
        <v>1.0900000000000001</v>
      </c>
      <c r="W457" s="30">
        <f t="shared" si="54"/>
        <v>0.09</v>
      </c>
      <c r="X457" s="30">
        <f>VLOOKUP(N457,[1]PlayerC!$A$3:$B$30,2,FALSE)</f>
        <v>79</v>
      </c>
      <c r="Y457" s="30">
        <f>VLOOKUP(O457,[1]PlayerC!$C$3:$D$133,2,FALSE)</f>
        <v>58</v>
      </c>
      <c r="Z457" s="30">
        <f>VLOOKUP(R457,[2]PCharts!$R$3:$S$2003,2,FALSE)</f>
        <v>0</v>
      </c>
      <c r="AA457" s="30">
        <f>VLOOKUP(A457,PCharts!$T$3:$U$25,2,FALSE)</f>
        <v>0.95</v>
      </c>
      <c r="AB457" s="30">
        <f>ROUND((PFormulas!$F$2*AF457)+(PFormulas!$F$3*(120-AD457)),0)</f>
        <v>56</v>
      </c>
      <c r="AC457" s="30">
        <f>ROUND((PFormulas!$F$7*AF457)+(PFormulas!$F$9*AB457)+(PFormulas!$F$8*AD457),0)</f>
        <v>51</v>
      </c>
      <c r="AD457" s="30">
        <f>VLOOKUP(V457,PCharts!$I$3:$J$651,2,FALSE)</f>
        <v>70</v>
      </c>
      <c r="AE457" s="30">
        <f>ROUND((PFormulas!$B$29*AK457)+(PFormulas!$B$30*AI457)+(PFormulas!$B$31*AL457)+(PFormulas!$B$32*AF457)+PFormulas!$B$33,0)</f>
        <v>74</v>
      </c>
      <c r="AF457" s="30">
        <f t="shared" si="55"/>
        <v>69</v>
      </c>
      <c r="AG457" s="30">
        <f>ROUND((AK457*PFormulas!$F$40)+(AL457*PFormulas!$F$41)+(AH457*PFormulas!$F$42),0)</f>
        <v>55</v>
      </c>
      <c r="AH457" s="30">
        <f>VLOOKUP(D457,PCharts!$G$3:$H$83,2,FALSE)</f>
        <v>62</v>
      </c>
      <c r="AI457" s="30">
        <f>ROUND((AK457*PFormulas!$F$18)+(AL457*PFormulas!$F$17),0)</f>
        <v>52</v>
      </c>
      <c r="AJ457" s="30">
        <f>IF(C457&gt;7,25,IF(C457=1,IF(ROUND((PFormulas!$F$35*AK457)+(PFormulas!$F$36*AF457),0)&lt;50,50,ROUND((PFormulas!$F$35*AK457)+(PFormulas!$F$36*AF457),0)),ROUND((PFormulas!$F$35*AK457)+(PFormulas!$F$36*AF457),0)))</f>
        <v>56</v>
      </c>
      <c r="AK457" s="30">
        <f>ROUND(IF(C457&gt;7,ROUND(VLOOKUP(U457,PCharts!$K$3:$L$153,2,FALSE)*AA457,0)*PFormulas!$B$8,ROUND(VLOOKUP(U457,PCharts!$K$3:$L$153,2,FALSE)*AA457,0)),0)</f>
        <v>52</v>
      </c>
      <c r="AL457" s="30">
        <f>ROUND(IF(C457&gt;7,ROUND(VLOOKUP(T457,PCharts!$M$3:$N$133,2,FALSE)*AA457,0)*PFormulas!$B$9,ROUND(VLOOKUP(T457,PCharts!$M$3:$N$133,2,FALSE)*AA457,0)),0)</f>
        <v>42</v>
      </c>
      <c r="AM457" s="30">
        <f>ROUND(IF(C457&gt;7,ROUND((PFormulas!$F$30*Z457)+(PFormulas!$F$31*AB457)+(PFormulas!$F$32*AI457),0)*PFormulas!$B$13,ROUND((PFormulas!$F$30*Z457)+(PFormulas!$F$31*AB457)+(PFormulas!$F$32*AI457),0)+PFormulas!$B$14),0)</f>
        <v>50</v>
      </c>
      <c r="AN457" s="30">
        <f>ROUND((PFormulas!$F$46*AL457),0)</f>
        <v>44</v>
      </c>
      <c r="AO457" s="30">
        <f>VLOOKUP(2016-L457,PCharts!$O$3:$P$32,2,FALSE)</f>
        <v>54</v>
      </c>
      <c r="AP457" s="30">
        <f t="shared" si="56"/>
        <v>54</v>
      </c>
      <c r="AQ457" s="30">
        <f t="shared" si="57"/>
        <v>52</v>
      </c>
    </row>
    <row r="458" spans="1:43" x14ac:dyDescent="0.25">
      <c r="A458" s="13" t="s">
        <v>43</v>
      </c>
      <c r="B458" s="13" t="s">
        <v>1076</v>
      </c>
      <c r="C458" s="13">
        <v>5</v>
      </c>
      <c r="D458" s="13">
        <v>26</v>
      </c>
      <c r="E458" s="13">
        <v>1</v>
      </c>
      <c r="F458" s="13">
        <v>0</v>
      </c>
      <c r="G458" s="13">
        <v>1</v>
      </c>
      <c r="H458" s="13">
        <v>6</v>
      </c>
      <c r="I458" s="13">
        <v>-3</v>
      </c>
      <c r="J458" s="13">
        <v>15</v>
      </c>
      <c r="K458" s="13">
        <v>5</v>
      </c>
      <c r="L458" s="13">
        <v>1996</v>
      </c>
      <c r="M458" s="13"/>
      <c r="N458" s="13">
        <v>72</v>
      </c>
      <c r="O458" s="13">
        <v>181</v>
      </c>
      <c r="P458" s="13" t="s">
        <v>45</v>
      </c>
      <c r="Q458" s="13" t="s">
        <v>1077</v>
      </c>
      <c r="R458" s="13">
        <v>0</v>
      </c>
      <c r="S458" s="13">
        <v>0</v>
      </c>
      <c r="T458" s="30">
        <f t="shared" si="51"/>
        <v>0.04</v>
      </c>
      <c r="U458" s="30">
        <f t="shared" si="52"/>
        <v>0</v>
      </c>
      <c r="V458" s="30">
        <f t="shared" si="53"/>
        <v>0.23</v>
      </c>
      <c r="W458" s="30">
        <f t="shared" si="54"/>
        <v>0.04</v>
      </c>
      <c r="X458" s="30">
        <f>VLOOKUP(N458,[1]PlayerC!$A$3:$B$30,2,FALSE)</f>
        <v>73</v>
      </c>
      <c r="Y458" s="30">
        <f>VLOOKUP(O458,[1]PlayerC!$C$3:$D$133,2,FALSE)</f>
        <v>58</v>
      </c>
      <c r="Z458" s="30">
        <f>VLOOKUP(R458,[2]PCharts!$R$3:$S$2003,2,FALSE)</f>
        <v>0</v>
      </c>
      <c r="AA458" s="30">
        <f>VLOOKUP(A458,PCharts!$T$3:$U$25,2,FALSE)</f>
        <v>1.05</v>
      </c>
      <c r="AB458" s="30">
        <f>ROUND((PFormulas!$F$2*AF458)+(PFormulas!$F$3*(120-AD458)),0)</f>
        <v>48</v>
      </c>
      <c r="AC458" s="30">
        <f>ROUND((PFormulas!$F$7*AF458)+(PFormulas!$F$9*AB458)+(PFormulas!$F$8*AD458),0)</f>
        <v>42</v>
      </c>
      <c r="AD458" s="30">
        <f>VLOOKUP(V458,PCharts!$I$3:$J$651,2,FALSE)</f>
        <v>92</v>
      </c>
      <c r="AE458" s="30">
        <f>ROUND((PFormulas!$B$29*AK458)+(PFormulas!$B$30*AI458)+(PFormulas!$B$31*AL458)+(PFormulas!$B$32*AF458)+PFormulas!$B$33,0)</f>
        <v>73</v>
      </c>
      <c r="AF458" s="30">
        <f t="shared" si="55"/>
        <v>66</v>
      </c>
      <c r="AG458" s="30">
        <f>ROUND((AK458*PFormulas!$F$40)+(AL458*PFormulas!$F$41)+(AH458*PFormulas!$F$42),0)</f>
        <v>53</v>
      </c>
      <c r="AH458" s="30">
        <f>VLOOKUP(D458,PCharts!$G$3:$H$83,2,FALSE)</f>
        <v>66</v>
      </c>
      <c r="AI458" s="30">
        <f>ROUND((AK458*PFormulas!$F$18)+(AL458*PFormulas!$F$17),0)</f>
        <v>44</v>
      </c>
      <c r="AJ458" s="30">
        <f>IF(C458&gt;7,25,IF(C458=1,IF(ROUND((PFormulas!$F$35*AK458)+(PFormulas!$F$36*AF458),0)&lt;50,50,ROUND((PFormulas!$F$35*AK458)+(PFormulas!$F$36*AF458),0)),ROUND((PFormulas!$F$35*AK458)+(PFormulas!$F$36*AF458),0)))</f>
        <v>44</v>
      </c>
      <c r="AK458" s="30">
        <f>ROUND(IF(C458&gt;7,ROUND(VLOOKUP(U458,PCharts!$K$3:$L$153,2,FALSE)*AA458,0)*PFormulas!$B$8,ROUND(VLOOKUP(U458,PCharts!$K$3:$L$153,2,FALSE)*AA458,0)),0)</f>
        <v>37</v>
      </c>
      <c r="AL458" s="30">
        <f>ROUND(IF(C458&gt;7,ROUND(VLOOKUP(T458,PCharts!$M$3:$N$133,2,FALSE)*AA458,0)*PFormulas!$B$9,ROUND(VLOOKUP(T458,PCharts!$M$3:$N$133,2,FALSE)*AA458,0)),0)</f>
        <v>43</v>
      </c>
      <c r="AM458" s="30">
        <f>ROUND(IF(C458&gt;7,ROUND((PFormulas!$F$30*Z458)+(PFormulas!$F$31*AB458)+(PFormulas!$F$32*AI458),0)*PFormulas!$B$13,ROUND((PFormulas!$F$30*Z458)+(PFormulas!$F$31*AB458)+(PFormulas!$F$32*AI458),0)+PFormulas!$B$14),0)</f>
        <v>43</v>
      </c>
      <c r="AN458" s="30">
        <f>ROUND((PFormulas!$F$46*AL458),0)</f>
        <v>45</v>
      </c>
      <c r="AO458" s="30">
        <f>VLOOKUP(2016-L458,PCharts!$O$3:$P$32,2,FALSE)</f>
        <v>50</v>
      </c>
      <c r="AP458" s="30">
        <f t="shared" si="56"/>
        <v>50</v>
      </c>
      <c r="AQ458" s="30">
        <f t="shared" si="57"/>
        <v>46</v>
      </c>
    </row>
    <row r="459" spans="1:43" x14ac:dyDescent="0.25">
      <c r="A459" s="13" t="s">
        <v>43</v>
      </c>
      <c r="B459" s="13" t="s">
        <v>1078</v>
      </c>
      <c r="C459" s="13">
        <v>1</v>
      </c>
      <c r="D459" s="13">
        <v>27</v>
      </c>
      <c r="E459" s="13">
        <v>1</v>
      </c>
      <c r="F459" s="13">
        <v>5</v>
      </c>
      <c r="G459" s="13">
        <v>6</v>
      </c>
      <c r="H459" s="13">
        <v>18</v>
      </c>
      <c r="I459" s="13">
        <v>-8</v>
      </c>
      <c r="J459" s="13">
        <v>27</v>
      </c>
      <c r="K459" s="13">
        <v>10</v>
      </c>
      <c r="L459" s="13">
        <v>1994</v>
      </c>
      <c r="M459" s="13"/>
      <c r="N459" s="13">
        <v>72</v>
      </c>
      <c r="O459" s="13">
        <v>165</v>
      </c>
      <c r="P459" s="13" t="s">
        <v>45</v>
      </c>
      <c r="Q459" s="13" t="s">
        <v>1079</v>
      </c>
      <c r="R459" s="13">
        <v>0</v>
      </c>
      <c r="S459" s="13">
        <v>0</v>
      </c>
      <c r="T459" s="30">
        <f t="shared" si="51"/>
        <v>0.04</v>
      </c>
      <c r="U459" s="30">
        <f t="shared" si="52"/>
        <v>0.19</v>
      </c>
      <c r="V459" s="30">
        <f t="shared" si="53"/>
        <v>0.67</v>
      </c>
      <c r="W459" s="30">
        <f t="shared" si="54"/>
        <v>0.04</v>
      </c>
      <c r="X459" s="30">
        <f>VLOOKUP(N459,[1]PlayerC!$A$3:$B$30,2,FALSE)</f>
        <v>73</v>
      </c>
      <c r="Y459" s="30">
        <f>VLOOKUP(O459,[1]PlayerC!$C$3:$D$133,2,FALSE)</f>
        <v>49</v>
      </c>
      <c r="Z459" s="30">
        <f>VLOOKUP(R459,[2]PCharts!$R$3:$S$2003,2,FALSE)</f>
        <v>0</v>
      </c>
      <c r="AA459" s="30">
        <f>VLOOKUP(A459,PCharts!$T$3:$U$25,2,FALSE)</f>
        <v>1.05</v>
      </c>
      <c r="AB459" s="30">
        <f>ROUND((PFormulas!$F$2*AF459)+(PFormulas!$F$3*(120-AD459)),0)</f>
        <v>48</v>
      </c>
      <c r="AC459" s="30">
        <f>ROUND((PFormulas!$F$7*AF459)+(PFormulas!$F$9*AB459)+(PFormulas!$F$8*AD459),0)</f>
        <v>41</v>
      </c>
      <c r="AD459" s="30">
        <f>VLOOKUP(V459,PCharts!$I$3:$J$651,2,FALSE)</f>
        <v>81</v>
      </c>
      <c r="AE459" s="30">
        <f>ROUND((PFormulas!$B$29*AK459)+(PFormulas!$B$30*AI459)+(PFormulas!$B$31*AL459)+(PFormulas!$B$32*AF459)+PFormulas!$B$33,0)</f>
        <v>77</v>
      </c>
      <c r="AF459" s="30">
        <f t="shared" si="55"/>
        <v>61</v>
      </c>
      <c r="AG459" s="30">
        <f>ROUND((AK459*PFormulas!$F$40)+(AL459*PFormulas!$F$41)+(AH459*PFormulas!$F$42),0)</f>
        <v>58</v>
      </c>
      <c r="AH459" s="30">
        <f>VLOOKUP(D459,PCharts!$G$3:$H$83,2,FALSE)</f>
        <v>67</v>
      </c>
      <c r="AI459" s="30">
        <f>ROUND((AK459*PFormulas!$F$18)+(AL459*PFormulas!$F$17),0)</f>
        <v>53</v>
      </c>
      <c r="AJ459" s="30">
        <f>IF(C459&gt;7,25,IF(C459=1,IF(ROUND((PFormulas!$F$35*AK459)+(PFormulas!$F$36*AF459),0)&lt;50,50,ROUND((PFormulas!$F$35*AK459)+(PFormulas!$F$36*AF459),0)),ROUND((PFormulas!$F$35*AK459)+(PFormulas!$F$36*AF459),0)))</f>
        <v>55</v>
      </c>
      <c r="AK459" s="30">
        <f>ROUND(IF(C459&gt;7,ROUND(VLOOKUP(U459,PCharts!$K$3:$L$153,2,FALSE)*AA459,0)*PFormulas!$B$8,ROUND(VLOOKUP(U459,PCharts!$K$3:$L$153,2,FALSE)*AA459,0)),0)</f>
        <v>53</v>
      </c>
      <c r="AL459" s="30">
        <f>ROUND(IF(C459&gt;7,ROUND(VLOOKUP(T459,PCharts!$M$3:$N$133,2,FALSE)*AA459,0)*PFormulas!$B$9,ROUND(VLOOKUP(T459,PCharts!$M$3:$N$133,2,FALSE)*AA459,0)),0)</f>
        <v>43</v>
      </c>
      <c r="AM459" s="30">
        <f>ROUND(IF(C459&gt;7,ROUND((PFormulas!$F$30*Z459)+(PFormulas!$F$31*AB459)+(PFormulas!$F$32*AI459),0)*PFormulas!$B$13,ROUND((PFormulas!$F$30*Z459)+(PFormulas!$F$31*AB459)+(PFormulas!$F$32*AI459),0)+PFormulas!$B$14),0)</f>
        <v>46</v>
      </c>
      <c r="AN459" s="30">
        <f>ROUND((PFormulas!$F$46*AL459),0)</f>
        <v>45</v>
      </c>
      <c r="AO459" s="30">
        <f>VLOOKUP(2016-L459,PCharts!$O$3:$P$32,2,FALSE)</f>
        <v>58</v>
      </c>
      <c r="AP459" s="30">
        <f t="shared" si="56"/>
        <v>58</v>
      </c>
      <c r="AQ459" s="30">
        <f t="shared" si="57"/>
        <v>51</v>
      </c>
    </row>
    <row r="460" spans="1:43" x14ac:dyDescent="0.25">
      <c r="A460" s="13" t="s">
        <v>43</v>
      </c>
      <c r="B460" s="13" t="s">
        <v>1080</v>
      </c>
      <c r="C460" s="13">
        <v>1</v>
      </c>
      <c r="D460" s="13">
        <v>27</v>
      </c>
      <c r="E460" s="13">
        <v>1</v>
      </c>
      <c r="F460" s="13">
        <v>3</v>
      </c>
      <c r="G460" s="13">
        <v>4</v>
      </c>
      <c r="H460" s="13">
        <v>30</v>
      </c>
      <c r="I460" s="13">
        <v>4</v>
      </c>
      <c r="J460" s="13">
        <v>8</v>
      </c>
      <c r="K460" s="13">
        <v>3</v>
      </c>
      <c r="L460" s="13">
        <v>1993</v>
      </c>
      <c r="M460" s="13"/>
      <c r="N460" s="13">
        <v>74</v>
      </c>
      <c r="O460" s="13">
        <v>194</v>
      </c>
      <c r="P460" s="13" t="s">
        <v>45</v>
      </c>
      <c r="Q460" s="13" t="s">
        <v>1081</v>
      </c>
      <c r="R460" s="13">
        <v>0</v>
      </c>
      <c r="S460" s="13">
        <v>0</v>
      </c>
      <c r="T460" s="30">
        <f t="shared" si="51"/>
        <v>0.04</v>
      </c>
      <c r="U460" s="30">
        <f t="shared" si="52"/>
        <v>0.11</v>
      </c>
      <c r="V460" s="30">
        <f t="shared" si="53"/>
        <v>1.1100000000000001</v>
      </c>
      <c r="W460" s="30">
        <f t="shared" si="54"/>
        <v>0.04</v>
      </c>
      <c r="X460" s="30">
        <f>VLOOKUP(N460,[1]PlayerC!$A$3:$B$30,2,FALSE)</f>
        <v>77</v>
      </c>
      <c r="Y460" s="30">
        <f>VLOOKUP(O460,[1]PlayerC!$C$3:$D$133,2,FALSE)</f>
        <v>64</v>
      </c>
      <c r="Z460" s="30">
        <f>VLOOKUP(R460,[2]PCharts!$R$3:$S$2003,2,FALSE)</f>
        <v>0</v>
      </c>
      <c r="AA460" s="30">
        <f>VLOOKUP(A460,PCharts!$T$3:$U$25,2,FALSE)</f>
        <v>1.05</v>
      </c>
      <c r="AB460" s="30">
        <f>ROUND((PFormulas!$F$2*AF460)+(PFormulas!$F$3*(120-AD460)),0)</f>
        <v>58</v>
      </c>
      <c r="AC460" s="30">
        <f>ROUND((PFormulas!$F$7*AF460)+(PFormulas!$F$9*AB460)+(PFormulas!$F$8*AD460),0)</f>
        <v>53</v>
      </c>
      <c r="AD460" s="30">
        <f>VLOOKUP(V460,PCharts!$I$3:$J$651,2,FALSE)</f>
        <v>70</v>
      </c>
      <c r="AE460" s="30">
        <f>ROUND((PFormulas!$B$29*AK460)+(PFormulas!$B$30*AI460)+(PFormulas!$B$31*AL460)+(PFormulas!$B$32*AF460)+PFormulas!$B$33,0)</f>
        <v>74</v>
      </c>
      <c r="AF460" s="30">
        <f t="shared" si="55"/>
        <v>71</v>
      </c>
      <c r="AG460" s="30">
        <f>ROUND((AK460*PFormulas!$F$40)+(AL460*PFormulas!$F$41)+(AH460*PFormulas!$F$42),0)</f>
        <v>58</v>
      </c>
      <c r="AH460" s="30">
        <f>VLOOKUP(D460,PCharts!$G$3:$H$83,2,FALSE)</f>
        <v>67</v>
      </c>
      <c r="AI460" s="30">
        <f>ROUND((AK460*PFormulas!$F$18)+(AL460*PFormulas!$F$17),0)</f>
        <v>53</v>
      </c>
      <c r="AJ460" s="30">
        <f>IF(C460&gt;7,25,IF(C460=1,IF(ROUND((PFormulas!$F$35*AK460)+(PFormulas!$F$36*AF460),0)&lt;50,50,ROUND((PFormulas!$F$35*AK460)+(PFormulas!$F$36*AF460),0)),ROUND((PFormulas!$F$35*AK460)+(PFormulas!$F$36*AF460),0)))</f>
        <v>58</v>
      </c>
      <c r="AK460" s="30">
        <f>ROUND(IF(C460&gt;7,ROUND(VLOOKUP(U460,PCharts!$K$3:$L$153,2,FALSE)*AA460,0)*PFormulas!$B$8,ROUND(VLOOKUP(U460,PCharts!$K$3:$L$153,2,FALSE)*AA460,0)),0)</f>
        <v>53</v>
      </c>
      <c r="AL460" s="30">
        <f>ROUND(IF(C460&gt;7,ROUND(VLOOKUP(T460,PCharts!$M$3:$N$133,2,FALSE)*AA460,0)*PFormulas!$B$9,ROUND(VLOOKUP(T460,PCharts!$M$3:$N$133,2,FALSE)*AA460,0)),0)</f>
        <v>43</v>
      </c>
      <c r="AM460" s="30">
        <f>ROUND(IF(C460&gt;7,ROUND((PFormulas!$F$30*Z460)+(PFormulas!$F$31*AB460)+(PFormulas!$F$32*AI460),0)*PFormulas!$B$13,ROUND((PFormulas!$F$30*Z460)+(PFormulas!$F$31*AB460)+(PFormulas!$F$32*AI460),0)+PFormulas!$B$14),0)</f>
        <v>52</v>
      </c>
      <c r="AN460" s="30">
        <f>ROUND((PFormulas!$F$46*AL460),0)</f>
        <v>45</v>
      </c>
      <c r="AO460" s="30">
        <f>VLOOKUP(2016-L460,PCharts!$O$3:$P$32,2,FALSE)</f>
        <v>60</v>
      </c>
      <c r="AP460" s="30">
        <f t="shared" si="56"/>
        <v>60</v>
      </c>
      <c r="AQ460" s="30">
        <f t="shared" si="57"/>
        <v>54</v>
      </c>
    </row>
    <row r="461" spans="1:43" x14ac:dyDescent="0.25">
      <c r="A461" s="13" t="s">
        <v>43</v>
      </c>
      <c r="B461" s="13" t="s">
        <v>1082</v>
      </c>
      <c r="C461" s="13">
        <v>8</v>
      </c>
      <c r="D461" s="13">
        <v>33</v>
      </c>
      <c r="E461" s="13">
        <v>2</v>
      </c>
      <c r="F461" s="13">
        <v>1</v>
      </c>
      <c r="G461" s="13">
        <v>3</v>
      </c>
      <c r="H461" s="13">
        <v>2</v>
      </c>
      <c r="I461" s="13">
        <v>2</v>
      </c>
      <c r="J461" s="13">
        <v>10</v>
      </c>
      <c r="K461" s="13">
        <v>5</v>
      </c>
      <c r="L461" s="13">
        <v>1994</v>
      </c>
      <c r="M461" s="13"/>
      <c r="N461" s="13">
        <v>71</v>
      </c>
      <c r="O461" s="13">
        <v>172</v>
      </c>
      <c r="P461" s="13" t="s">
        <v>45</v>
      </c>
      <c r="Q461" s="13" t="s">
        <v>1083</v>
      </c>
      <c r="R461" s="13">
        <v>0</v>
      </c>
      <c r="S461" s="13">
        <v>0</v>
      </c>
      <c r="T461" s="30">
        <f t="shared" si="51"/>
        <v>0.06</v>
      </c>
      <c r="U461" s="30">
        <f t="shared" si="52"/>
        <v>0.03</v>
      </c>
      <c r="V461" s="30">
        <f t="shared" si="53"/>
        <v>0.06</v>
      </c>
      <c r="W461" s="30">
        <f t="shared" si="54"/>
        <v>0.06</v>
      </c>
      <c r="X461" s="30">
        <f>VLOOKUP(N461,[1]PlayerC!$A$3:$B$30,2,FALSE)</f>
        <v>71</v>
      </c>
      <c r="Y461" s="30">
        <f>VLOOKUP(O461,[1]PlayerC!$C$3:$D$133,2,FALSE)</f>
        <v>52</v>
      </c>
      <c r="Z461" s="30">
        <f>VLOOKUP(R461,[2]PCharts!$R$3:$S$2003,2,FALSE)</f>
        <v>0</v>
      </c>
      <c r="AA461" s="30">
        <f>VLOOKUP(A461,PCharts!$T$3:$U$25,2,FALSE)</f>
        <v>1.05</v>
      </c>
      <c r="AB461" s="30">
        <f>ROUND((PFormulas!$F$2*AF461)+(PFormulas!$F$3*(120-AD461)),0)</f>
        <v>44</v>
      </c>
      <c r="AC461" s="30">
        <f>ROUND((PFormulas!$F$7*AF461)+(PFormulas!$F$9*AB461)+(PFormulas!$F$8*AD461),0)</f>
        <v>37</v>
      </c>
      <c r="AD461" s="30">
        <f>VLOOKUP(V461,PCharts!$I$3:$J$651,2,FALSE)</f>
        <v>97</v>
      </c>
      <c r="AE461" s="30">
        <f>ROUND((PFormulas!$B$29*AK461)+(PFormulas!$B$30*AI461)+(PFormulas!$B$31*AL461)+(PFormulas!$B$32*AF461)+PFormulas!$B$33,0)</f>
        <v>73</v>
      </c>
      <c r="AF461" s="30">
        <f t="shared" si="55"/>
        <v>62</v>
      </c>
      <c r="AG461" s="30">
        <f>ROUND((AK461*PFormulas!$F$40)+(AL461*PFormulas!$F$41)+(AH461*PFormulas!$F$42),0)</f>
        <v>56</v>
      </c>
      <c r="AH461" s="30">
        <f>VLOOKUP(D461,PCharts!$G$3:$H$83,2,FALSE)</f>
        <v>73</v>
      </c>
      <c r="AI461" s="30">
        <f>ROUND((AK461*PFormulas!$F$18)+(AL461*PFormulas!$F$17),0)</f>
        <v>42</v>
      </c>
      <c r="AJ461" s="30">
        <f>IF(C461&gt;7,25,IF(C461=1,IF(ROUND((PFormulas!$F$35*AK461)+(PFormulas!$F$36*AF461),0)&lt;50,50,ROUND((PFormulas!$F$35*AK461)+(PFormulas!$F$36*AF461),0)),ROUND((PFormulas!$F$35*AK461)+(PFormulas!$F$36*AF461),0)))</f>
        <v>25</v>
      </c>
      <c r="AK461" s="30">
        <f>ROUND(IF(C461&gt;7,ROUND(VLOOKUP(U461,PCharts!$K$3:$L$153,2,FALSE)*AA461,0)*PFormulas!$B$8,ROUND(VLOOKUP(U461,PCharts!$K$3:$L$153,2,FALSE)*AA461,0)),0)</f>
        <v>35</v>
      </c>
      <c r="AL461" s="30">
        <f>ROUND(IF(C461&gt;7,ROUND(VLOOKUP(T461,PCharts!$M$3:$N$133,2,FALSE)*AA461,0)*PFormulas!$B$9,ROUND(VLOOKUP(T461,PCharts!$M$3:$N$133,2,FALSE)*AA461,0)),0)</f>
        <v>42</v>
      </c>
      <c r="AM461" s="30">
        <f>ROUND(IF(C461&gt;7,ROUND((PFormulas!$F$30*Z461)+(PFormulas!$F$31*AB461)+(PFormulas!$F$32*AI461),0)*PFormulas!$B$13,ROUND((PFormulas!$F$30*Z461)+(PFormulas!$F$31*AB461)+(PFormulas!$F$32*AI461),0)+PFormulas!$B$14),0)</f>
        <v>48</v>
      </c>
      <c r="AN461" s="30">
        <f>ROUND((PFormulas!$F$46*AL461),0)</f>
        <v>44</v>
      </c>
      <c r="AO461" s="30">
        <f>VLOOKUP(2016-L461,PCharts!$O$3:$P$32,2,FALSE)</f>
        <v>58</v>
      </c>
      <c r="AP461" s="30">
        <f t="shared" si="56"/>
        <v>58</v>
      </c>
      <c r="AQ461" s="30">
        <f t="shared" si="57"/>
        <v>45</v>
      </c>
    </row>
    <row r="462" spans="1:43" x14ac:dyDescent="0.25">
      <c r="A462" s="13" t="s">
        <v>685</v>
      </c>
      <c r="B462" s="13" t="s">
        <v>1084</v>
      </c>
      <c r="C462" s="13">
        <v>7</v>
      </c>
      <c r="D462" s="13">
        <v>35</v>
      </c>
      <c r="E462" s="13">
        <v>8</v>
      </c>
      <c r="F462" s="13">
        <v>8</v>
      </c>
      <c r="G462" s="13">
        <v>16</v>
      </c>
      <c r="H462" s="13">
        <v>20</v>
      </c>
      <c r="I462" s="13">
        <v>-10</v>
      </c>
      <c r="J462" s="13">
        <v>28</v>
      </c>
      <c r="K462" s="13">
        <v>10</v>
      </c>
      <c r="L462" s="13">
        <v>1998</v>
      </c>
      <c r="M462" s="13"/>
      <c r="N462" s="13">
        <v>72</v>
      </c>
      <c r="O462" s="13">
        <v>163</v>
      </c>
      <c r="P462" s="13" t="s">
        <v>247</v>
      </c>
      <c r="Q462" s="13" t="s">
        <v>80</v>
      </c>
      <c r="R462" s="13">
        <v>0</v>
      </c>
      <c r="S462" s="13">
        <v>0</v>
      </c>
      <c r="T462" s="30">
        <f t="shared" si="51"/>
        <v>0.23</v>
      </c>
      <c r="U462" s="30">
        <f t="shared" si="52"/>
        <v>0.23</v>
      </c>
      <c r="V462" s="30">
        <f t="shared" si="53"/>
        <v>0.56999999999999995</v>
      </c>
      <c r="W462" s="30">
        <f t="shared" si="54"/>
        <v>0.23</v>
      </c>
      <c r="X462" s="30">
        <f>VLOOKUP(N462,[1]PlayerC!$A$3:$B$30,2,FALSE)</f>
        <v>73</v>
      </c>
      <c r="Y462" s="30">
        <f>VLOOKUP(O462,[1]PlayerC!$C$3:$D$133,2,FALSE)</f>
        <v>46</v>
      </c>
      <c r="Z462" s="30">
        <f>VLOOKUP(R462,[2]PCharts!$R$3:$S$2003,2,FALSE)</f>
        <v>0</v>
      </c>
      <c r="AA462" s="30">
        <f>VLOOKUP(A462,PCharts!$T$3:$U$25,2,FALSE)</f>
        <v>0.9</v>
      </c>
      <c r="AB462" s="30">
        <f>ROUND((PFormulas!$F$2*AF462)+(PFormulas!$F$3*(120-AD462)),0)</f>
        <v>47</v>
      </c>
      <c r="AC462" s="30">
        <f>ROUND((PFormulas!$F$7*AF462)+(PFormulas!$F$9*AB462)+(PFormulas!$F$8*AD462),0)</f>
        <v>40</v>
      </c>
      <c r="AD462" s="30">
        <f>VLOOKUP(V462,PCharts!$I$3:$J$651,2,FALSE)</f>
        <v>83</v>
      </c>
      <c r="AE462" s="30">
        <f>ROUND((PFormulas!$B$29*AK462)+(PFormulas!$B$30*AI462)+(PFormulas!$B$31*AL462)+(PFormulas!$B$32*AF462)+PFormulas!$B$33,0)</f>
        <v>77</v>
      </c>
      <c r="AF462" s="30">
        <f t="shared" si="55"/>
        <v>60</v>
      </c>
      <c r="AG462" s="30">
        <f>ROUND((AK462*PFormulas!$F$40)+(AL462*PFormulas!$F$41)+(AH462*PFormulas!$F$42),0)</f>
        <v>61</v>
      </c>
      <c r="AH462" s="30">
        <f>VLOOKUP(D462,PCharts!$G$3:$H$83,2,FALSE)</f>
        <v>75</v>
      </c>
      <c r="AI462" s="30">
        <f>ROUND((AK462*PFormulas!$F$18)+(AL462*PFormulas!$F$17),0)</f>
        <v>52</v>
      </c>
      <c r="AJ462" s="30">
        <f>IF(C462&gt;7,25,IF(C462=1,IF(ROUND((PFormulas!$F$35*AK462)+(PFormulas!$F$36*AF462),0)&lt;50,50,ROUND((PFormulas!$F$35*AK462)+(PFormulas!$F$36*AF462),0)),ROUND((PFormulas!$F$35*AK462)+(PFormulas!$F$36*AF462),0)))</f>
        <v>53</v>
      </c>
      <c r="AK462" s="30">
        <f>ROUND(IF(C462&gt;7,ROUND(VLOOKUP(U462,PCharts!$K$3:$L$153,2,FALSE)*AA462,0)*PFormulas!$B$8,ROUND(VLOOKUP(U462,PCharts!$K$3:$L$153,2,FALSE)*AA462,0)),0)</f>
        <v>50</v>
      </c>
      <c r="AL462" s="30">
        <f>ROUND(IF(C462&gt;7,ROUND(VLOOKUP(T462,PCharts!$M$3:$N$133,2,FALSE)*AA462,0)*PFormulas!$B$9,ROUND(VLOOKUP(T462,PCharts!$M$3:$N$133,2,FALSE)*AA462,0)),0)</f>
        <v>44</v>
      </c>
      <c r="AM462" s="30">
        <f>ROUND(IF(C462&gt;7,ROUND((PFormulas!$F$30*Z462)+(PFormulas!$F$31*AB462)+(PFormulas!$F$32*AI462),0)*PFormulas!$B$13,ROUND((PFormulas!$F$30*Z462)+(PFormulas!$F$31*AB462)+(PFormulas!$F$32*AI462),0)+PFormulas!$B$14),0)</f>
        <v>45</v>
      </c>
      <c r="AN462" s="30">
        <f>ROUND((PFormulas!$F$46*AL462),0)</f>
        <v>46</v>
      </c>
      <c r="AO462" s="30">
        <f>VLOOKUP(2016-L462,PCharts!$O$3:$P$32,2,FALSE)</f>
        <v>44</v>
      </c>
      <c r="AP462" s="30">
        <f t="shared" si="56"/>
        <v>44</v>
      </c>
      <c r="AQ462" s="30">
        <f t="shared" si="57"/>
        <v>50</v>
      </c>
    </row>
    <row r="463" spans="1:43" x14ac:dyDescent="0.25">
      <c r="A463" s="13" t="s">
        <v>43</v>
      </c>
      <c r="B463" s="13" t="s">
        <v>1085</v>
      </c>
      <c r="C463" s="13">
        <v>8</v>
      </c>
      <c r="D463" s="13">
        <v>36</v>
      </c>
      <c r="E463" s="13">
        <v>2</v>
      </c>
      <c r="F463" s="13">
        <v>7</v>
      </c>
      <c r="G463" s="13">
        <v>9</v>
      </c>
      <c r="H463" s="13">
        <v>20</v>
      </c>
      <c r="I463" s="13">
        <v>7</v>
      </c>
      <c r="J463" s="13">
        <v>7</v>
      </c>
      <c r="K463" s="13">
        <v>6</v>
      </c>
      <c r="L463" s="13">
        <v>1995</v>
      </c>
      <c r="M463" s="13"/>
      <c r="N463" s="13">
        <v>72</v>
      </c>
      <c r="O463" s="13">
        <v>198</v>
      </c>
      <c r="P463" s="13" t="s">
        <v>1047</v>
      </c>
      <c r="Q463" s="13" t="s">
        <v>1086</v>
      </c>
      <c r="R463" s="13">
        <v>0</v>
      </c>
      <c r="S463" s="13">
        <v>0</v>
      </c>
      <c r="T463" s="30">
        <f t="shared" si="51"/>
        <v>0.06</v>
      </c>
      <c r="U463" s="30">
        <f t="shared" si="52"/>
        <v>0.19</v>
      </c>
      <c r="V463" s="30">
        <f t="shared" si="53"/>
        <v>0.56000000000000005</v>
      </c>
      <c r="W463" s="30">
        <f t="shared" si="54"/>
        <v>0.06</v>
      </c>
      <c r="X463" s="30">
        <f>VLOOKUP(N463,[1]PlayerC!$A$3:$B$30,2,FALSE)</f>
        <v>73</v>
      </c>
      <c r="Y463" s="30">
        <f>VLOOKUP(O463,[1]PlayerC!$C$3:$D$133,2,FALSE)</f>
        <v>67</v>
      </c>
      <c r="Z463" s="30">
        <f>VLOOKUP(R463,[2]PCharts!$R$3:$S$2003,2,FALSE)</f>
        <v>0</v>
      </c>
      <c r="AA463" s="30">
        <f>VLOOKUP(A463,PCharts!$T$3:$U$25,2,FALSE)</f>
        <v>1.05</v>
      </c>
      <c r="AB463" s="30">
        <f>ROUND((PFormulas!$F$2*AF463)+(PFormulas!$F$3*(120-AD463)),0)</f>
        <v>53</v>
      </c>
      <c r="AC463" s="30">
        <f>ROUND((PFormulas!$F$7*AF463)+(PFormulas!$F$9*AB463)+(PFormulas!$F$8*AD463),0)</f>
        <v>48</v>
      </c>
      <c r="AD463" s="30">
        <f>VLOOKUP(V463,PCharts!$I$3:$J$651,2,FALSE)</f>
        <v>83</v>
      </c>
      <c r="AE463" s="30">
        <f>ROUND((PFormulas!$B$29*AK463)+(PFormulas!$B$30*AI463)+(PFormulas!$B$31*AL463)+(PFormulas!$B$32*AF463)+PFormulas!$B$33,0)</f>
        <v>74</v>
      </c>
      <c r="AF463" s="30">
        <f t="shared" si="55"/>
        <v>70</v>
      </c>
      <c r="AG463" s="30">
        <f>ROUND((AK463*PFormulas!$F$40)+(AL463*PFormulas!$F$41)+(AH463*PFormulas!$F$42),0)</f>
        <v>61</v>
      </c>
      <c r="AH463" s="30">
        <f>VLOOKUP(D463,PCharts!$G$3:$H$83,2,FALSE)</f>
        <v>76</v>
      </c>
      <c r="AI463" s="30">
        <f>ROUND((AK463*PFormulas!$F$18)+(AL463*PFormulas!$F$17),0)</f>
        <v>51</v>
      </c>
      <c r="AJ463" s="30">
        <f>IF(C463&gt;7,25,IF(C463=1,IF(ROUND((PFormulas!$F$35*AK463)+(PFormulas!$F$36*AF463),0)&lt;50,50,ROUND((PFormulas!$F$35*AK463)+(PFormulas!$F$36*AF463),0)),ROUND((PFormulas!$F$35*AK463)+(PFormulas!$F$36*AF463),0)))</f>
        <v>25</v>
      </c>
      <c r="AK463" s="30">
        <f>ROUND(IF(C463&gt;7,ROUND(VLOOKUP(U463,PCharts!$K$3:$L$153,2,FALSE)*AA463,0)*PFormulas!$B$8,ROUND(VLOOKUP(U463,PCharts!$K$3:$L$153,2,FALSE)*AA463,0)),0)</f>
        <v>50</v>
      </c>
      <c r="AL463" s="30">
        <f>ROUND(IF(C463&gt;7,ROUND(VLOOKUP(T463,PCharts!$M$3:$N$133,2,FALSE)*AA463,0)*PFormulas!$B$9,ROUND(VLOOKUP(T463,PCharts!$M$3:$N$133,2,FALSE)*AA463,0)),0)</f>
        <v>42</v>
      </c>
      <c r="AM463" s="30">
        <f>ROUND(IF(C463&gt;7,ROUND((PFormulas!$F$30*Z463)+(PFormulas!$F$31*AB463)+(PFormulas!$F$32*AI463),0)*PFormulas!$B$13,ROUND((PFormulas!$F$30*Z463)+(PFormulas!$F$31*AB463)+(PFormulas!$F$32*AI463),0)+PFormulas!$B$14),0)</f>
        <v>57</v>
      </c>
      <c r="AN463" s="30">
        <f>ROUND((PFormulas!$F$46*AL463),0)</f>
        <v>44</v>
      </c>
      <c r="AO463" s="30">
        <f>VLOOKUP(2016-L463,PCharts!$O$3:$P$32,2,FALSE)</f>
        <v>54</v>
      </c>
      <c r="AP463" s="30">
        <f t="shared" si="56"/>
        <v>54</v>
      </c>
      <c r="AQ463" s="30">
        <f t="shared" si="57"/>
        <v>53</v>
      </c>
    </row>
    <row r="464" spans="1:43" x14ac:dyDescent="0.25">
      <c r="A464" s="13" t="s">
        <v>78</v>
      </c>
      <c r="B464" s="13" t="s">
        <v>1087</v>
      </c>
      <c r="C464" s="13">
        <v>7</v>
      </c>
      <c r="D464" s="13">
        <v>44</v>
      </c>
      <c r="E464" s="13">
        <v>7</v>
      </c>
      <c r="F464" s="13">
        <v>9</v>
      </c>
      <c r="G464" s="13">
        <v>16</v>
      </c>
      <c r="H464" s="13">
        <v>12</v>
      </c>
      <c r="I464" s="13">
        <v>-5</v>
      </c>
      <c r="J464" s="13">
        <v>7</v>
      </c>
      <c r="K464" s="13">
        <v>6</v>
      </c>
      <c r="L464" s="13">
        <v>1996</v>
      </c>
      <c r="M464" s="13"/>
      <c r="N464" s="13">
        <v>72</v>
      </c>
      <c r="O464" s="13">
        <v>192</v>
      </c>
      <c r="P464" s="13" t="s">
        <v>162</v>
      </c>
      <c r="Q464" s="13" t="s">
        <v>1088</v>
      </c>
      <c r="R464" s="13"/>
      <c r="S464" s="13"/>
      <c r="T464" s="30">
        <f t="shared" si="51"/>
        <v>0.16</v>
      </c>
      <c r="U464" s="30">
        <f t="shared" si="52"/>
        <v>0.2</v>
      </c>
      <c r="V464" s="30">
        <f t="shared" si="53"/>
        <v>0.27</v>
      </c>
      <c r="W464" s="30">
        <f t="shared" si="54"/>
        <v>0.16</v>
      </c>
      <c r="X464" s="30">
        <f>VLOOKUP(N464,[1]PlayerC!$A$3:$B$30,2,FALSE)</f>
        <v>73</v>
      </c>
      <c r="Y464" s="30">
        <f>VLOOKUP(O464,[1]PlayerC!$C$3:$D$133,2,FALSE)</f>
        <v>64</v>
      </c>
      <c r="Z464" s="30">
        <f>VLOOKUP(R464,[2]PCharts!$R$3:$S$2003,2,FALSE)</f>
        <v>0</v>
      </c>
      <c r="AA464" s="30">
        <f>VLOOKUP(A464,PCharts!$T$3:$U$25,2,FALSE)</f>
        <v>0.98</v>
      </c>
      <c r="AB464" s="30">
        <f>ROUND((PFormulas!$F$2*AF464)+(PFormulas!$F$3*(120-AD464)),0)</f>
        <v>50</v>
      </c>
      <c r="AC464" s="30">
        <f>ROUND((PFormulas!$F$7*AF464)+(PFormulas!$F$9*AB464)+(PFormulas!$F$8*AD464),0)</f>
        <v>45</v>
      </c>
      <c r="AD464" s="30">
        <f>VLOOKUP(V464,PCharts!$I$3:$J$651,2,FALSE)</f>
        <v>91</v>
      </c>
      <c r="AE464" s="30">
        <f>ROUND((PFormulas!$B$29*AK464)+(PFormulas!$B$30*AI464)+(PFormulas!$B$31*AL464)+(PFormulas!$B$32*AF464)+PFormulas!$B$33,0)</f>
        <v>75</v>
      </c>
      <c r="AF464" s="30">
        <f t="shared" si="55"/>
        <v>69</v>
      </c>
      <c r="AG464" s="30">
        <f>ROUND((AK464*PFormulas!$F$40)+(AL464*PFormulas!$F$41)+(AH464*PFormulas!$F$42),0)</f>
        <v>67</v>
      </c>
      <c r="AH464" s="30">
        <f>VLOOKUP(D464,PCharts!$G$3:$H$83,2,FALSE)</f>
        <v>84</v>
      </c>
      <c r="AI464" s="30">
        <f>ROUND((AK464*PFormulas!$F$18)+(AL464*PFormulas!$F$17),0)</f>
        <v>54</v>
      </c>
      <c r="AJ464" s="30">
        <f>IF(C464&gt;7,25,IF(C464=1,IF(ROUND((PFormulas!$F$35*AK464)+(PFormulas!$F$36*AF464),0)&lt;50,50,ROUND((PFormulas!$F$35*AK464)+(PFormulas!$F$36*AF464),0)),ROUND((PFormulas!$F$35*AK464)+(PFormulas!$F$36*AF464),0)))</f>
        <v>58</v>
      </c>
      <c r="AK464" s="30">
        <f>ROUND(IF(C464&gt;7,ROUND(VLOOKUP(U464,PCharts!$K$3:$L$153,2,FALSE)*AA464,0)*PFormulas!$B$8,ROUND(VLOOKUP(U464,PCharts!$K$3:$L$153,2,FALSE)*AA464,0)),0)</f>
        <v>54</v>
      </c>
      <c r="AL464" s="30">
        <f>ROUND(IF(C464&gt;7,ROUND(VLOOKUP(T464,PCharts!$M$3:$N$133,2,FALSE)*AA464,0)*PFormulas!$B$9,ROUND(VLOOKUP(T464,PCharts!$M$3:$N$133,2,FALSE)*AA464,0)),0)</f>
        <v>45</v>
      </c>
      <c r="AM464" s="30">
        <f>ROUND(IF(C464&gt;7,ROUND((PFormulas!$F$30*Z464)+(PFormulas!$F$31*AB464)+(PFormulas!$F$32*AI464),0)*PFormulas!$B$13,ROUND((PFormulas!$F$30*Z464)+(PFormulas!$F$31*AB464)+(PFormulas!$F$32*AI464),0)+PFormulas!$B$14),0)</f>
        <v>47</v>
      </c>
      <c r="AN464" s="30">
        <f>ROUND((PFormulas!$F$46*AL464),0)</f>
        <v>47</v>
      </c>
      <c r="AO464" s="30">
        <f>VLOOKUP(2016-L464,PCharts!$O$3:$P$32,2,FALSE)</f>
        <v>50</v>
      </c>
      <c r="AP464" s="30">
        <f t="shared" si="56"/>
        <v>50</v>
      </c>
      <c r="AQ464" s="30">
        <f t="shared" si="57"/>
        <v>53</v>
      </c>
    </row>
    <row r="465" spans="1:43" x14ac:dyDescent="0.25">
      <c r="A465" s="13" t="s">
        <v>95</v>
      </c>
      <c r="B465" s="13" t="s">
        <v>1089</v>
      </c>
      <c r="C465" s="13">
        <v>8</v>
      </c>
      <c r="D465" s="13">
        <v>45</v>
      </c>
      <c r="E465" s="13">
        <v>2</v>
      </c>
      <c r="F465" s="13">
        <v>8</v>
      </c>
      <c r="G465" s="13">
        <v>10</v>
      </c>
      <c r="H465" s="13">
        <v>61</v>
      </c>
      <c r="I465" s="13">
        <v>2</v>
      </c>
      <c r="J465" s="13">
        <v>29</v>
      </c>
      <c r="K465" s="13">
        <v>3</v>
      </c>
      <c r="L465" s="13">
        <v>1993</v>
      </c>
      <c r="M465" s="13"/>
      <c r="N465" s="13">
        <v>74</v>
      </c>
      <c r="O465" s="13">
        <v>212</v>
      </c>
      <c r="P465" s="13" t="s">
        <v>97</v>
      </c>
      <c r="Q465" s="13" t="s">
        <v>80</v>
      </c>
      <c r="R465" s="13">
        <v>0</v>
      </c>
      <c r="S465" s="13">
        <v>0</v>
      </c>
      <c r="T465" s="30">
        <f t="shared" si="51"/>
        <v>0.04</v>
      </c>
      <c r="U465" s="30">
        <f t="shared" si="52"/>
        <v>0.18</v>
      </c>
      <c r="V465" s="30">
        <f t="shared" si="53"/>
        <v>1.36</v>
      </c>
      <c r="W465" s="30">
        <f t="shared" si="54"/>
        <v>0.04</v>
      </c>
      <c r="X465" s="30">
        <f>VLOOKUP(N465,[1]PlayerC!$A$3:$B$30,2,FALSE)</f>
        <v>77</v>
      </c>
      <c r="Y465" s="30">
        <f>VLOOKUP(O465,[1]PlayerC!$C$3:$D$133,2,FALSE)</f>
        <v>76</v>
      </c>
      <c r="Z465" s="30">
        <f>VLOOKUP(R465,[2]PCharts!$R$3:$S$2003,2,FALSE)</f>
        <v>0</v>
      </c>
      <c r="AA465" s="30">
        <f>VLOOKUP(A465,PCharts!$T$3:$U$25,2,FALSE)</f>
        <v>1.06</v>
      </c>
      <c r="AB465" s="30">
        <f>ROUND((PFormulas!$F$2*AF465)+(PFormulas!$F$3*(120-AD465)),0)</f>
        <v>63</v>
      </c>
      <c r="AC465" s="30">
        <f>ROUND((PFormulas!$F$7*AF465)+(PFormulas!$F$9*AB465)+(PFormulas!$F$8*AD465),0)</f>
        <v>60</v>
      </c>
      <c r="AD465" s="30">
        <f>VLOOKUP(V465,PCharts!$I$3:$J$651,2,FALSE)</f>
        <v>63</v>
      </c>
      <c r="AE465" s="30">
        <f>ROUND((PFormulas!$B$29*AK465)+(PFormulas!$B$30*AI465)+(PFormulas!$B$31*AL465)+(PFormulas!$B$32*AF465)+PFormulas!$B$33,0)</f>
        <v>72</v>
      </c>
      <c r="AF465" s="30">
        <f t="shared" si="55"/>
        <v>77</v>
      </c>
      <c r="AG465" s="30">
        <f>ROUND((AK465*PFormulas!$F$40)+(AL465*PFormulas!$F$41)+(AH465*PFormulas!$F$42),0)</f>
        <v>65</v>
      </c>
      <c r="AH465" s="30">
        <f>VLOOKUP(D465,PCharts!$G$3:$H$83,2,FALSE)</f>
        <v>85</v>
      </c>
      <c r="AI465" s="30">
        <f>ROUND((AK465*PFormulas!$F$18)+(AL465*PFormulas!$F$17),0)</f>
        <v>50</v>
      </c>
      <c r="AJ465" s="30">
        <f>IF(C465&gt;7,25,IF(C465=1,IF(ROUND((PFormulas!$F$35*AK465)+(PFormulas!$F$36*AF465),0)&lt;50,50,ROUND((PFormulas!$F$35*AK465)+(PFormulas!$F$36*AF465),0)),ROUND((PFormulas!$F$35*AK465)+(PFormulas!$F$36*AF465),0)))</f>
        <v>25</v>
      </c>
      <c r="AK465" s="30">
        <f>ROUND(IF(C465&gt;7,ROUND(VLOOKUP(U465,PCharts!$K$3:$L$153,2,FALSE)*AA465,0)*PFormulas!$B$8,ROUND(VLOOKUP(U465,PCharts!$K$3:$L$153,2,FALSE)*AA465,0)),0)</f>
        <v>50</v>
      </c>
      <c r="AL465" s="30">
        <f>ROUND(IF(C465&gt;7,ROUND(VLOOKUP(T465,PCharts!$M$3:$N$133,2,FALSE)*AA465,0)*PFormulas!$B$9,ROUND(VLOOKUP(T465,PCharts!$M$3:$N$133,2,FALSE)*AA465,0)),0)</f>
        <v>41</v>
      </c>
      <c r="AM465" s="49">
        <f>ROUND(IF(C465&gt;7,ROUND((PFormulas!$F$30*Z465)+(PFormulas!$F$31*AB465)+(PFormulas!$F$32*AI465),0)*PFormulas!$B$13,ROUND((PFormulas!$F$30*Z465)+(PFormulas!$F$31*AB465)+(PFormulas!$F$32*AI465),0)+PFormulas!$B$14),0)</f>
        <v>65</v>
      </c>
      <c r="AN465" s="30">
        <f>ROUND((PFormulas!$F$46*AL465),0)</f>
        <v>43</v>
      </c>
      <c r="AO465" s="30">
        <f>VLOOKUP(2016-L465,PCharts!$O$3:$P$32,2,FALSE)</f>
        <v>60</v>
      </c>
      <c r="AP465" s="30">
        <f t="shared" si="56"/>
        <v>60</v>
      </c>
      <c r="AQ465" s="30">
        <f t="shared" si="57"/>
        <v>55</v>
      </c>
    </row>
    <row r="466" spans="1:43" x14ac:dyDescent="0.25">
      <c r="A466" s="13" t="s">
        <v>43</v>
      </c>
      <c r="B466" s="13" t="s">
        <v>1090</v>
      </c>
      <c r="C466" s="13">
        <v>1</v>
      </c>
      <c r="D466" s="13">
        <v>46</v>
      </c>
      <c r="E466" s="13">
        <v>2</v>
      </c>
      <c r="F466" s="13">
        <v>1</v>
      </c>
      <c r="G466" s="13">
        <v>3</v>
      </c>
      <c r="H466" s="13">
        <v>8</v>
      </c>
      <c r="I466" s="13">
        <v>2</v>
      </c>
      <c r="J466" s="13">
        <v>18</v>
      </c>
      <c r="K466" s="13">
        <v>1</v>
      </c>
      <c r="L466" s="13">
        <v>1996</v>
      </c>
      <c r="M466" s="13"/>
      <c r="N466" s="13">
        <v>71</v>
      </c>
      <c r="O466" s="13">
        <v>185</v>
      </c>
      <c r="P466" s="13" t="s">
        <v>45</v>
      </c>
      <c r="Q466" s="13" t="s">
        <v>1091</v>
      </c>
      <c r="R466" s="13">
        <v>0</v>
      </c>
      <c r="S466" s="13">
        <v>0</v>
      </c>
      <c r="T466" s="30">
        <f t="shared" si="51"/>
        <v>0.04</v>
      </c>
      <c r="U466" s="30">
        <f t="shared" si="52"/>
        <v>0.02</v>
      </c>
      <c r="V466" s="30">
        <f t="shared" si="53"/>
        <v>0.17</v>
      </c>
      <c r="W466" s="30">
        <f t="shared" si="54"/>
        <v>0.04</v>
      </c>
      <c r="X466" s="30">
        <f>VLOOKUP(N466,[1]PlayerC!$A$3:$B$30,2,FALSE)</f>
        <v>71</v>
      </c>
      <c r="Y466" s="30">
        <f>VLOOKUP(O466,[1]PlayerC!$C$3:$D$133,2,FALSE)</f>
        <v>61</v>
      </c>
      <c r="Z466" s="30">
        <f>VLOOKUP(R466,[2]PCharts!$R$3:$S$2003,2,FALSE)</f>
        <v>0</v>
      </c>
      <c r="AA466" s="30">
        <f>VLOOKUP(A466,PCharts!$T$3:$U$25,2,FALSE)</f>
        <v>1.05</v>
      </c>
      <c r="AB466" s="30">
        <f>ROUND((PFormulas!$F$2*AF466)+(PFormulas!$F$3*(120-AD466)),0)</f>
        <v>47</v>
      </c>
      <c r="AC466" s="30">
        <f>ROUND((PFormulas!$F$7*AF466)+(PFormulas!$F$9*AB466)+(PFormulas!$F$8*AD466),0)</f>
        <v>42</v>
      </c>
      <c r="AD466" s="30">
        <f>VLOOKUP(V466,PCharts!$I$3:$J$651,2,FALSE)</f>
        <v>94</v>
      </c>
      <c r="AE466" s="30">
        <f>ROUND((PFormulas!$B$29*AK466)+(PFormulas!$B$30*AI466)+(PFormulas!$B$31*AL466)+(PFormulas!$B$32*AF466)+PFormulas!$B$33,0)</f>
        <v>73</v>
      </c>
      <c r="AF466" s="30">
        <f t="shared" si="55"/>
        <v>66</v>
      </c>
      <c r="AG466" s="30">
        <f>ROUND((AK466*PFormulas!$F$40)+(AL466*PFormulas!$F$41)+(AH466*PFormulas!$F$42),0)</f>
        <v>63</v>
      </c>
      <c r="AH466" s="30">
        <f>VLOOKUP(D466,PCharts!$G$3:$H$83,2,FALSE)</f>
        <v>86</v>
      </c>
      <c r="AI466" s="30">
        <f>ROUND((AK466*PFormulas!$F$18)+(AL466*PFormulas!$F$17),0)</f>
        <v>44</v>
      </c>
      <c r="AJ466" s="30">
        <f>IF(C466&gt;7,25,IF(C466=1,IF(ROUND((PFormulas!$F$35*AK466)+(PFormulas!$F$36*AF466),0)&lt;50,50,ROUND((PFormulas!$F$35*AK466)+(PFormulas!$F$36*AF466),0)),ROUND((PFormulas!$F$35*AK466)+(PFormulas!$F$36*AF466),0)))</f>
        <v>50</v>
      </c>
      <c r="AK466" s="30">
        <f>ROUND(IF(C466&gt;7,ROUND(VLOOKUP(U466,PCharts!$K$3:$L$153,2,FALSE)*AA466,0)*PFormulas!$B$8,ROUND(VLOOKUP(U466,PCharts!$K$3:$L$153,2,FALSE)*AA466,0)),0)</f>
        <v>37</v>
      </c>
      <c r="AL466" s="30">
        <f>ROUND(IF(C466&gt;7,ROUND(VLOOKUP(T466,PCharts!$M$3:$N$133,2,FALSE)*AA466,0)*PFormulas!$B$9,ROUND(VLOOKUP(T466,PCharts!$M$3:$N$133,2,FALSE)*AA466,0)),0)</f>
        <v>43</v>
      </c>
      <c r="AM466" s="30">
        <f>ROUND(IF(C466&gt;7,ROUND((PFormulas!$F$30*Z466)+(PFormulas!$F$31*AB466)+(PFormulas!$F$32*AI466),0)*PFormulas!$B$13,ROUND((PFormulas!$F$30*Z466)+(PFormulas!$F$31*AB466)+(PFormulas!$F$32*AI466),0)+PFormulas!$B$14),0)</f>
        <v>42</v>
      </c>
      <c r="AN466" s="30">
        <f>ROUND((PFormulas!$F$46*AL466),0)</f>
        <v>45</v>
      </c>
      <c r="AO466" s="30">
        <f>VLOOKUP(2016-L466,PCharts!$O$3:$P$32,2,FALSE)</f>
        <v>50</v>
      </c>
      <c r="AP466" s="30">
        <f t="shared" si="56"/>
        <v>50</v>
      </c>
      <c r="AQ466" s="30">
        <f t="shared" si="57"/>
        <v>46</v>
      </c>
    </row>
    <row r="467" spans="1:43" x14ac:dyDescent="0.25">
      <c r="A467" s="13" t="s">
        <v>95</v>
      </c>
      <c r="B467" s="13" t="s">
        <v>1092</v>
      </c>
      <c r="C467" s="13">
        <v>8</v>
      </c>
      <c r="D467" s="13">
        <v>46</v>
      </c>
      <c r="E467" s="13">
        <v>2</v>
      </c>
      <c r="F467" s="13">
        <v>8</v>
      </c>
      <c r="G467" s="13">
        <v>10</v>
      </c>
      <c r="H467" s="13">
        <v>20</v>
      </c>
      <c r="I467" s="13">
        <v>-12</v>
      </c>
      <c r="J467" s="13">
        <v>6</v>
      </c>
      <c r="K467" s="13">
        <v>7</v>
      </c>
      <c r="L467" s="13">
        <v>1995</v>
      </c>
      <c r="M467" s="13"/>
      <c r="N467" s="13">
        <v>73</v>
      </c>
      <c r="O467" s="13">
        <v>190</v>
      </c>
      <c r="P467" s="13" t="s">
        <v>97</v>
      </c>
      <c r="Q467" s="13" t="s">
        <v>80</v>
      </c>
      <c r="R467" s="13">
        <v>0</v>
      </c>
      <c r="S467" s="13">
        <v>0</v>
      </c>
      <c r="T467" s="30">
        <f t="shared" si="51"/>
        <v>0.04</v>
      </c>
      <c r="U467" s="30">
        <f t="shared" si="52"/>
        <v>0.17</v>
      </c>
      <c r="V467" s="30">
        <f t="shared" si="53"/>
        <v>0.43</v>
      </c>
      <c r="W467" s="30">
        <f t="shared" si="54"/>
        <v>0.04</v>
      </c>
      <c r="X467" s="30">
        <f>VLOOKUP(N467,[1]PlayerC!$A$3:$B$30,2,FALSE)</f>
        <v>75</v>
      </c>
      <c r="Y467" s="30">
        <f>VLOOKUP(O467,[1]PlayerC!$C$3:$D$133,2,FALSE)</f>
        <v>64</v>
      </c>
      <c r="Z467" s="30">
        <f>VLOOKUP(R467,[2]PCharts!$R$3:$S$2003,2,FALSE)</f>
        <v>0</v>
      </c>
      <c r="AA467" s="30">
        <f>VLOOKUP(A467,PCharts!$T$3:$U$25,2,FALSE)</f>
        <v>1.06</v>
      </c>
      <c r="AB467" s="30">
        <f>ROUND((PFormulas!$F$2*AF467)+(PFormulas!$F$3*(120-AD467)),0)</f>
        <v>52</v>
      </c>
      <c r="AC467" s="30">
        <f>ROUND((PFormulas!$F$7*AF467)+(PFormulas!$F$9*AB467)+(PFormulas!$F$8*AD467),0)</f>
        <v>47</v>
      </c>
      <c r="AD467" s="30">
        <f>VLOOKUP(V467,PCharts!$I$3:$J$651,2,FALSE)</f>
        <v>87</v>
      </c>
      <c r="AE467" s="30">
        <f>ROUND((PFormulas!$B$29*AK467)+(PFormulas!$B$30*AI467)+(PFormulas!$B$31*AL467)+(PFormulas!$B$32*AF467)+PFormulas!$B$33,0)</f>
        <v>74</v>
      </c>
      <c r="AF467" s="30">
        <f t="shared" si="55"/>
        <v>70</v>
      </c>
      <c r="AG467" s="30">
        <f>ROUND((AK467*PFormulas!$F$40)+(AL467*PFormulas!$F$41)+(AH467*PFormulas!$F$42),0)</f>
        <v>66</v>
      </c>
      <c r="AH467" s="30">
        <f>VLOOKUP(D467,PCharts!$G$3:$H$83,2,FALSE)</f>
        <v>86</v>
      </c>
      <c r="AI467" s="30">
        <f>ROUND((AK467*PFormulas!$F$18)+(AL467*PFormulas!$F$17),0)</f>
        <v>50</v>
      </c>
      <c r="AJ467" s="30">
        <f>IF(C467&gt;7,25,IF(C467=1,IF(ROUND((PFormulas!$F$35*AK467)+(PFormulas!$F$36*AF467),0)&lt;50,50,ROUND((PFormulas!$F$35*AK467)+(PFormulas!$F$36*AF467),0)),ROUND((PFormulas!$F$35*AK467)+(PFormulas!$F$36*AF467),0)))</f>
        <v>25</v>
      </c>
      <c r="AK467" s="30">
        <f>ROUND(IF(C467&gt;7,ROUND(VLOOKUP(U467,PCharts!$K$3:$L$153,2,FALSE)*AA467,0)*PFormulas!$B$8,ROUND(VLOOKUP(U467,PCharts!$K$3:$L$153,2,FALSE)*AA467,0)),0)</f>
        <v>50</v>
      </c>
      <c r="AL467" s="30">
        <f>ROUND(IF(C467&gt;7,ROUND(VLOOKUP(T467,PCharts!$M$3:$N$133,2,FALSE)*AA467,0)*PFormulas!$B$9,ROUND(VLOOKUP(T467,PCharts!$M$3:$N$133,2,FALSE)*AA467,0)),0)</f>
        <v>41</v>
      </c>
      <c r="AM467" s="30">
        <f>ROUND(IF(C467&gt;7,ROUND((PFormulas!$F$30*Z467)+(PFormulas!$F$31*AB467)+(PFormulas!$F$32*AI467),0)*PFormulas!$B$13,ROUND((PFormulas!$F$30*Z467)+(PFormulas!$F$31*AB467)+(PFormulas!$F$32*AI467),0)+PFormulas!$B$14),0)</f>
        <v>56</v>
      </c>
      <c r="AN467" s="30">
        <f>ROUND((PFormulas!$F$46*AL467),0)</f>
        <v>43</v>
      </c>
      <c r="AO467" s="30">
        <f>VLOOKUP(2016-L467,PCharts!$O$3:$P$32,2,FALSE)</f>
        <v>54</v>
      </c>
      <c r="AP467" s="30">
        <f t="shared" si="56"/>
        <v>54</v>
      </c>
      <c r="AQ467" s="30">
        <f t="shared" si="57"/>
        <v>52</v>
      </c>
    </row>
    <row r="468" spans="1:43" x14ac:dyDescent="0.25">
      <c r="A468" s="13" t="s">
        <v>95</v>
      </c>
      <c r="B468" s="13" t="s">
        <v>1093</v>
      </c>
      <c r="C468" s="13">
        <v>8</v>
      </c>
      <c r="D468" s="13">
        <v>46</v>
      </c>
      <c r="E468" s="13">
        <v>2</v>
      </c>
      <c r="F468" s="13">
        <v>5</v>
      </c>
      <c r="G468" s="13">
        <v>7</v>
      </c>
      <c r="H468" s="13">
        <v>10</v>
      </c>
      <c r="I468" s="13">
        <v>17</v>
      </c>
      <c r="J468" s="13">
        <v>8</v>
      </c>
      <c r="K468" s="13">
        <v>5</v>
      </c>
      <c r="L468" s="13">
        <v>1996</v>
      </c>
      <c r="M468" s="13"/>
      <c r="N468" s="13">
        <v>76</v>
      </c>
      <c r="O468" s="13">
        <v>183</v>
      </c>
      <c r="P468" s="13" t="s">
        <v>97</v>
      </c>
      <c r="Q468" s="13" t="s">
        <v>80</v>
      </c>
      <c r="R468" s="13">
        <v>0</v>
      </c>
      <c r="S468" s="13">
        <v>0</v>
      </c>
      <c r="T468" s="30">
        <f t="shared" si="51"/>
        <v>0.04</v>
      </c>
      <c r="U468" s="30">
        <f t="shared" si="52"/>
        <v>0.11</v>
      </c>
      <c r="V468" s="30">
        <f t="shared" si="53"/>
        <v>0.22</v>
      </c>
      <c r="W468" s="30">
        <f t="shared" si="54"/>
        <v>0.04</v>
      </c>
      <c r="X468" s="30">
        <f>VLOOKUP(N468,[1]PlayerC!$A$3:$B$30,2,FALSE)</f>
        <v>81</v>
      </c>
      <c r="Y468" s="30">
        <f>VLOOKUP(O468,[1]PlayerC!$C$3:$D$133,2,FALSE)</f>
        <v>58</v>
      </c>
      <c r="Z468" s="30">
        <f>VLOOKUP(R468,[2]PCharts!$R$3:$S$2003,2,FALSE)</f>
        <v>0</v>
      </c>
      <c r="AA468" s="30">
        <f>VLOOKUP(A468,PCharts!$T$3:$U$25,2,FALSE)</f>
        <v>1.06</v>
      </c>
      <c r="AB468" s="30">
        <f>ROUND((PFormulas!$F$2*AF468)+(PFormulas!$F$3*(120-AD468)),0)</f>
        <v>50</v>
      </c>
      <c r="AC468" s="30">
        <f>ROUND((PFormulas!$F$7*AF468)+(PFormulas!$F$9*AB468)+(PFormulas!$F$8*AD468),0)</f>
        <v>46</v>
      </c>
      <c r="AD468" s="30">
        <f>VLOOKUP(V468,PCharts!$I$3:$J$651,2,FALSE)</f>
        <v>92</v>
      </c>
      <c r="AE468" s="30">
        <f>ROUND((PFormulas!$B$29*AK468)+(PFormulas!$B$30*AI468)+(PFormulas!$B$31*AL468)+(PFormulas!$B$32*AF468)+PFormulas!$B$33,0)</f>
        <v>74</v>
      </c>
      <c r="AF468" s="30">
        <f t="shared" si="55"/>
        <v>70</v>
      </c>
      <c r="AG468" s="30">
        <f>ROUND((AK468*PFormulas!$F$40)+(AL468*PFormulas!$F$41)+(AH468*PFormulas!$F$42),0)</f>
        <v>66</v>
      </c>
      <c r="AH468" s="30">
        <f>VLOOKUP(D468,PCharts!$G$3:$H$83,2,FALSE)</f>
        <v>86</v>
      </c>
      <c r="AI468" s="30">
        <f>ROUND((AK468*PFormulas!$F$18)+(AL468*PFormulas!$F$17),0)</f>
        <v>50</v>
      </c>
      <c r="AJ468" s="30">
        <f>IF(C468&gt;7,25,IF(C468=1,IF(ROUND((PFormulas!$F$35*AK468)+(PFormulas!$F$36*AF468),0)&lt;50,50,ROUND((PFormulas!$F$35*AK468)+(PFormulas!$F$36*AF468),0)),ROUND((PFormulas!$F$35*AK468)+(PFormulas!$F$36*AF468),0)))</f>
        <v>25</v>
      </c>
      <c r="AK468" s="30">
        <f>ROUND(IF(C468&gt;7,ROUND(VLOOKUP(U468,PCharts!$K$3:$L$153,2,FALSE)*AA468,0)*PFormulas!$B$8,ROUND(VLOOKUP(U468,PCharts!$K$3:$L$153,2,FALSE)*AA468,0)),0)</f>
        <v>50</v>
      </c>
      <c r="AL468" s="30">
        <f>ROUND(IF(C468&gt;7,ROUND(VLOOKUP(T468,PCharts!$M$3:$N$133,2,FALSE)*AA468,0)*PFormulas!$B$9,ROUND(VLOOKUP(T468,PCharts!$M$3:$N$133,2,FALSE)*AA468,0)),0)</f>
        <v>41</v>
      </c>
      <c r="AM468" s="30">
        <f>ROUND(IF(C468&gt;7,ROUND((PFormulas!$F$30*Z468)+(PFormulas!$F$31*AB468)+(PFormulas!$F$32*AI468),0)*PFormulas!$B$13,ROUND((PFormulas!$F$30*Z468)+(PFormulas!$F$31*AB468)+(PFormulas!$F$32*AI468),0)+PFormulas!$B$14),0)</f>
        <v>55</v>
      </c>
      <c r="AN468" s="30">
        <f>ROUND((PFormulas!$F$46*AL468),0)</f>
        <v>43</v>
      </c>
      <c r="AO468" s="30">
        <f>VLOOKUP(2016-L468,PCharts!$O$3:$P$32,2,FALSE)</f>
        <v>50</v>
      </c>
      <c r="AP468" s="30">
        <f t="shared" si="56"/>
        <v>50</v>
      </c>
      <c r="AQ468" s="30">
        <f t="shared" si="57"/>
        <v>52</v>
      </c>
    </row>
    <row r="469" spans="1:43" x14ac:dyDescent="0.25">
      <c r="A469" s="13" t="s">
        <v>95</v>
      </c>
      <c r="B469" s="13" t="s">
        <v>1094</v>
      </c>
      <c r="C469" s="13">
        <v>8</v>
      </c>
      <c r="D469" s="13">
        <v>46</v>
      </c>
      <c r="E469" s="13">
        <v>2</v>
      </c>
      <c r="F469" s="13">
        <v>4</v>
      </c>
      <c r="G469" s="13">
        <v>6</v>
      </c>
      <c r="H469" s="13">
        <v>36</v>
      </c>
      <c r="I469" s="13">
        <v>5</v>
      </c>
      <c r="J469" s="13">
        <v>21</v>
      </c>
      <c r="K469" s="13">
        <v>1</v>
      </c>
      <c r="L469" s="13">
        <v>1996</v>
      </c>
      <c r="M469" s="13"/>
      <c r="N469" s="13">
        <v>75</v>
      </c>
      <c r="O469" s="13">
        <v>190</v>
      </c>
      <c r="P469" s="13" t="s">
        <v>97</v>
      </c>
      <c r="Q469" s="13" t="s">
        <v>80</v>
      </c>
      <c r="R469" s="13">
        <v>0</v>
      </c>
      <c r="S469" s="13">
        <v>0</v>
      </c>
      <c r="T469" s="30">
        <f t="shared" si="51"/>
        <v>0.04</v>
      </c>
      <c r="U469" s="30">
        <f t="shared" si="52"/>
        <v>0.09</v>
      </c>
      <c r="V469" s="30">
        <f t="shared" si="53"/>
        <v>0.78</v>
      </c>
      <c r="W469" s="30">
        <f t="shared" si="54"/>
        <v>0.04</v>
      </c>
      <c r="X469" s="30">
        <f>VLOOKUP(N469,[1]PlayerC!$A$3:$B$30,2,FALSE)</f>
        <v>79</v>
      </c>
      <c r="Y469" s="30">
        <f>VLOOKUP(O469,[1]PlayerC!$C$3:$D$133,2,FALSE)</f>
        <v>64</v>
      </c>
      <c r="Z469" s="30">
        <f>VLOOKUP(R469,[2]PCharts!$R$3:$S$2003,2,FALSE)</f>
        <v>0</v>
      </c>
      <c r="AA469" s="30">
        <f>VLOOKUP(A469,PCharts!$T$3:$U$25,2,FALSE)</f>
        <v>1.06</v>
      </c>
      <c r="AB469" s="30">
        <f>ROUND((PFormulas!$F$2*AF469)+(PFormulas!$F$3*(120-AD469)),0)</f>
        <v>56</v>
      </c>
      <c r="AC469" s="30">
        <f>ROUND((PFormulas!$F$7*AF469)+(PFormulas!$F$9*AB469)+(PFormulas!$F$8*AD469),0)</f>
        <v>52</v>
      </c>
      <c r="AD469" s="30">
        <f>VLOOKUP(V469,PCharts!$I$3:$J$651,2,FALSE)</f>
        <v>78</v>
      </c>
      <c r="AE469" s="30">
        <f>ROUND((PFormulas!$B$29*AK469)+(PFormulas!$B$30*AI469)+(PFormulas!$B$31*AL469)+(PFormulas!$B$32*AF469)+PFormulas!$B$33,0)</f>
        <v>71</v>
      </c>
      <c r="AF469" s="30">
        <f t="shared" si="55"/>
        <v>72</v>
      </c>
      <c r="AG469" s="30">
        <f>ROUND((AK469*PFormulas!$F$40)+(AL469*PFormulas!$F$41)+(AH469*PFormulas!$F$42),0)</f>
        <v>62</v>
      </c>
      <c r="AH469" s="30">
        <f>VLOOKUP(D469,PCharts!$G$3:$H$83,2,FALSE)</f>
        <v>86</v>
      </c>
      <c r="AI469" s="30">
        <f>ROUND((AK469*PFormulas!$F$18)+(AL469*PFormulas!$F$17),0)</f>
        <v>42</v>
      </c>
      <c r="AJ469" s="30">
        <f>IF(C469&gt;7,25,IF(C469=1,IF(ROUND((PFormulas!$F$35*AK469)+(PFormulas!$F$36*AF469),0)&lt;50,50,ROUND((PFormulas!$F$35*AK469)+(PFormulas!$F$36*AF469),0)),ROUND((PFormulas!$F$35*AK469)+(PFormulas!$F$36*AF469),0)))</f>
        <v>25</v>
      </c>
      <c r="AK469" s="30">
        <f>ROUND(IF(C469&gt;7,ROUND(VLOOKUP(U469,PCharts!$K$3:$L$153,2,FALSE)*AA469,0)*PFormulas!$B$8,ROUND(VLOOKUP(U469,PCharts!$K$3:$L$153,2,FALSE)*AA469,0)),0)</f>
        <v>35</v>
      </c>
      <c r="AL469" s="30">
        <f>ROUND(IF(C469&gt;7,ROUND(VLOOKUP(T469,PCharts!$M$3:$N$133,2,FALSE)*AA469,0)*PFormulas!$B$9,ROUND(VLOOKUP(T469,PCharts!$M$3:$N$133,2,FALSE)*AA469,0)),0)</f>
        <v>41</v>
      </c>
      <c r="AM469" s="30">
        <f>ROUND(IF(C469&gt;7,ROUND((PFormulas!$F$30*Z469)+(PFormulas!$F$31*AB469)+(PFormulas!$F$32*AI469),0)*PFormulas!$B$13,ROUND((PFormulas!$F$30*Z469)+(PFormulas!$F$31*AB469)+(PFormulas!$F$32*AI469),0)+PFormulas!$B$14),0)</f>
        <v>56</v>
      </c>
      <c r="AN469" s="30">
        <f>ROUND((PFormulas!$F$46*AL469),0)</f>
        <v>43</v>
      </c>
      <c r="AO469" s="30">
        <f>VLOOKUP(2016-L469,PCharts!$O$3:$P$32,2,FALSE)</f>
        <v>50</v>
      </c>
      <c r="AP469" s="30">
        <f t="shared" si="56"/>
        <v>50</v>
      </c>
      <c r="AQ469" s="30">
        <f t="shared" si="57"/>
        <v>48</v>
      </c>
    </row>
    <row r="470" spans="1:43" x14ac:dyDescent="0.25">
      <c r="A470" s="13" t="s">
        <v>95</v>
      </c>
      <c r="B470" s="13" t="s">
        <v>1095</v>
      </c>
      <c r="C470" s="13">
        <v>7</v>
      </c>
      <c r="D470" s="13">
        <v>47</v>
      </c>
      <c r="E470" s="13">
        <v>1</v>
      </c>
      <c r="F470" s="13">
        <v>2</v>
      </c>
      <c r="G470" s="13">
        <v>3</v>
      </c>
      <c r="H470" s="13">
        <v>10</v>
      </c>
      <c r="I470" s="13">
        <v>-7</v>
      </c>
      <c r="J470" s="13">
        <v>28</v>
      </c>
      <c r="K470" s="13">
        <v>3</v>
      </c>
      <c r="L470" s="13">
        <v>1994</v>
      </c>
      <c r="M470" s="13"/>
      <c r="N470" s="13">
        <v>73</v>
      </c>
      <c r="O470" s="13">
        <v>185</v>
      </c>
      <c r="P470" s="13" t="s">
        <v>97</v>
      </c>
      <c r="Q470" s="13" t="s">
        <v>80</v>
      </c>
      <c r="R470" s="13">
        <v>0</v>
      </c>
      <c r="S470" s="13">
        <v>0</v>
      </c>
      <c r="T470" s="30">
        <f t="shared" si="51"/>
        <v>0.02</v>
      </c>
      <c r="U470" s="30">
        <f t="shared" si="52"/>
        <v>0.04</v>
      </c>
      <c r="V470" s="30">
        <f t="shared" si="53"/>
        <v>0.21</v>
      </c>
      <c r="W470" s="30">
        <f t="shared" si="54"/>
        <v>0.02</v>
      </c>
      <c r="X470" s="30">
        <f>VLOOKUP(N470,[1]PlayerC!$A$3:$B$30,2,FALSE)</f>
        <v>75</v>
      </c>
      <c r="Y470" s="30">
        <f>VLOOKUP(O470,[1]PlayerC!$C$3:$D$133,2,FALSE)</f>
        <v>61</v>
      </c>
      <c r="Z470" s="30">
        <f>VLOOKUP(R470,[2]PCharts!$R$3:$S$2003,2,FALSE)</f>
        <v>0</v>
      </c>
      <c r="AA470" s="30">
        <f>VLOOKUP(A470,PCharts!$T$3:$U$25,2,FALSE)</f>
        <v>1.06</v>
      </c>
      <c r="AB470" s="30">
        <f>ROUND((PFormulas!$F$2*AF470)+(PFormulas!$F$3*(120-AD470)),0)</f>
        <v>49</v>
      </c>
      <c r="AC470" s="30">
        <f>ROUND((PFormulas!$F$7*AF470)+(PFormulas!$F$9*AB470)+(PFormulas!$F$8*AD470),0)</f>
        <v>44</v>
      </c>
      <c r="AD470" s="30">
        <f>VLOOKUP(V470,PCharts!$I$3:$J$651,2,FALSE)</f>
        <v>92</v>
      </c>
      <c r="AE470" s="30">
        <f>ROUND((PFormulas!$B$29*AK470)+(PFormulas!$B$30*AI470)+(PFormulas!$B$31*AL470)+(PFormulas!$B$32*AF470)+PFormulas!$B$33,0)</f>
        <v>72</v>
      </c>
      <c r="AF470" s="30">
        <f t="shared" si="55"/>
        <v>68</v>
      </c>
      <c r="AG470" s="30">
        <f>ROUND((AK470*PFormulas!$F$40)+(AL470*PFormulas!$F$41)+(AH470*PFormulas!$F$42),0)</f>
        <v>63</v>
      </c>
      <c r="AH470" s="30">
        <f>VLOOKUP(D470,PCharts!$G$3:$H$83,2,FALSE)</f>
        <v>87</v>
      </c>
      <c r="AI470" s="30">
        <f>ROUND((AK470*PFormulas!$F$18)+(AL470*PFormulas!$F$17),0)</f>
        <v>43</v>
      </c>
      <c r="AJ470" s="30">
        <f>IF(C470&gt;7,25,IF(C470=1,IF(ROUND((PFormulas!$F$35*AK470)+(PFormulas!$F$36*AF470),0)&lt;50,50,ROUND((PFormulas!$F$35*AK470)+(PFormulas!$F$36*AF470),0)),ROUND((PFormulas!$F$35*AK470)+(PFormulas!$F$36*AF470),0)))</f>
        <v>45</v>
      </c>
      <c r="AK470" s="30">
        <f>ROUND(IF(C470&gt;7,ROUND(VLOOKUP(U470,PCharts!$K$3:$L$153,2,FALSE)*AA470,0)*PFormulas!$B$8,ROUND(VLOOKUP(U470,PCharts!$K$3:$L$153,2,FALSE)*AA470,0)),0)</f>
        <v>37</v>
      </c>
      <c r="AL470" s="30">
        <f>ROUND(IF(C470&gt;7,ROUND(VLOOKUP(T470,PCharts!$M$3:$N$133,2,FALSE)*AA470,0)*PFormulas!$B$9,ROUND(VLOOKUP(T470,PCharts!$M$3:$N$133,2,FALSE)*AA470,0)),0)</f>
        <v>42</v>
      </c>
      <c r="AM470" s="30">
        <f>ROUND(IF(C470&gt;7,ROUND((PFormulas!$F$30*Z470)+(PFormulas!$F$31*AB470)+(PFormulas!$F$32*AI470),0)*PFormulas!$B$13,ROUND((PFormulas!$F$30*Z470)+(PFormulas!$F$31*AB470)+(PFormulas!$F$32*AI470),0)+PFormulas!$B$14),0)</f>
        <v>43</v>
      </c>
      <c r="AN470" s="30">
        <f>ROUND((PFormulas!$F$46*AL470),0)</f>
        <v>44</v>
      </c>
      <c r="AO470" s="30">
        <f>VLOOKUP(2016-L470,PCharts!$O$3:$P$32,2,FALSE)</f>
        <v>58</v>
      </c>
      <c r="AP470" s="30">
        <f t="shared" si="56"/>
        <v>58</v>
      </c>
      <c r="AQ470" s="30">
        <f t="shared" si="57"/>
        <v>46</v>
      </c>
    </row>
    <row r="471" spans="1:43" x14ac:dyDescent="0.25">
      <c r="A471" s="13" t="s">
        <v>95</v>
      </c>
      <c r="B471" s="13" t="s">
        <v>1096</v>
      </c>
      <c r="C471" s="13">
        <v>3</v>
      </c>
      <c r="D471" s="13">
        <v>49</v>
      </c>
      <c r="E471" s="13">
        <v>1</v>
      </c>
      <c r="F471" s="13">
        <v>8</v>
      </c>
      <c r="G471" s="13">
        <v>9</v>
      </c>
      <c r="H471" s="13">
        <v>12</v>
      </c>
      <c r="I471" s="13">
        <v>-7</v>
      </c>
      <c r="J471" s="13">
        <v>19</v>
      </c>
      <c r="K471" s="13">
        <v>4</v>
      </c>
      <c r="L471" s="13">
        <v>1996</v>
      </c>
      <c r="M471" s="13"/>
      <c r="N471" s="13">
        <v>70</v>
      </c>
      <c r="O471" s="13">
        <v>181</v>
      </c>
      <c r="P471" s="13" t="s">
        <v>97</v>
      </c>
      <c r="Q471" s="13" t="s">
        <v>80</v>
      </c>
      <c r="R471" s="13">
        <v>0</v>
      </c>
      <c r="S471" s="13">
        <v>0</v>
      </c>
      <c r="T471" s="30">
        <f t="shared" si="51"/>
        <v>0.02</v>
      </c>
      <c r="U471" s="30">
        <f t="shared" si="52"/>
        <v>0.16</v>
      </c>
      <c r="V471" s="30">
        <f t="shared" si="53"/>
        <v>0.24</v>
      </c>
      <c r="W471" s="30">
        <f t="shared" si="54"/>
        <v>0.02</v>
      </c>
      <c r="X471" s="30">
        <f>VLOOKUP(N471,[1]PlayerC!$A$3:$B$30,2,FALSE)</f>
        <v>69</v>
      </c>
      <c r="Y471" s="30">
        <f>VLOOKUP(O471,[1]PlayerC!$C$3:$D$133,2,FALSE)</f>
        <v>58</v>
      </c>
      <c r="Z471" s="30">
        <f>VLOOKUP(R471,[2]PCharts!$R$3:$S$2003,2,FALSE)</f>
        <v>0</v>
      </c>
      <c r="AA471" s="30">
        <f>VLOOKUP(A471,PCharts!$T$3:$U$25,2,FALSE)</f>
        <v>1.06</v>
      </c>
      <c r="AB471" s="30">
        <f>ROUND((PFormulas!$F$2*AF471)+(PFormulas!$F$3*(120-AD471)),0)</f>
        <v>47</v>
      </c>
      <c r="AC471" s="30">
        <f>ROUND((PFormulas!$F$7*AF471)+(PFormulas!$F$9*AB471)+(PFormulas!$F$8*AD471),0)</f>
        <v>41</v>
      </c>
      <c r="AD471" s="30">
        <f>VLOOKUP(V471,PCharts!$I$3:$J$651,2,FALSE)</f>
        <v>91</v>
      </c>
      <c r="AE471" s="30">
        <f>ROUND((PFormulas!$B$29*AK471)+(PFormulas!$B$30*AI471)+(PFormulas!$B$31*AL471)+(PFormulas!$B$32*AF471)+PFormulas!$B$33,0)</f>
        <v>76</v>
      </c>
      <c r="AF471" s="30">
        <f t="shared" si="55"/>
        <v>64</v>
      </c>
      <c r="AG471" s="30">
        <f>ROUND((AK471*PFormulas!$F$40)+(AL471*PFormulas!$F$41)+(AH471*PFormulas!$F$42),0)</f>
        <v>68</v>
      </c>
      <c r="AH471" s="30">
        <f>VLOOKUP(D471,PCharts!$G$3:$H$83,2,FALSE)</f>
        <v>89</v>
      </c>
      <c r="AI471" s="30">
        <f>ROUND((AK471*PFormulas!$F$18)+(AL471*PFormulas!$F$17),0)</f>
        <v>52</v>
      </c>
      <c r="AJ471" s="30">
        <f>IF(C471&gt;7,25,IF(C471=1,IF(ROUND((PFormulas!$F$35*AK471)+(PFormulas!$F$36*AF471),0)&lt;50,50,ROUND((PFormulas!$F$35*AK471)+(PFormulas!$F$36*AF471),0)),ROUND((PFormulas!$F$35*AK471)+(PFormulas!$F$36*AF471),0)))</f>
        <v>56</v>
      </c>
      <c r="AK471" s="30">
        <f>ROUND(IF(C471&gt;7,ROUND(VLOOKUP(U471,PCharts!$K$3:$L$153,2,FALSE)*AA471,0)*PFormulas!$B$8,ROUND(VLOOKUP(U471,PCharts!$K$3:$L$153,2,FALSE)*AA471,0)),0)</f>
        <v>53</v>
      </c>
      <c r="AL471" s="30">
        <f>ROUND(IF(C471&gt;7,ROUND(VLOOKUP(T471,PCharts!$M$3:$N$133,2,FALSE)*AA471,0)*PFormulas!$B$9,ROUND(VLOOKUP(T471,PCharts!$M$3:$N$133,2,FALSE)*AA471,0)),0)</f>
        <v>42</v>
      </c>
      <c r="AM471" s="30">
        <f>ROUND(IF(C471&gt;7,ROUND((PFormulas!$F$30*Z471)+(PFormulas!$F$31*AB471)+(PFormulas!$F$32*AI471),0)*PFormulas!$B$13,ROUND((PFormulas!$F$30*Z471)+(PFormulas!$F$31*AB471)+(PFormulas!$F$32*AI471),0)+PFormulas!$B$14),0)</f>
        <v>45</v>
      </c>
      <c r="AN471" s="30">
        <f>ROUND((PFormulas!$F$46*AL471),0)</f>
        <v>44</v>
      </c>
      <c r="AO471" s="30">
        <f>VLOOKUP(2016-L471,PCharts!$O$3:$P$32,2,FALSE)</f>
        <v>50</v>
      </c>
      <c r="AP471" s="30">
        <f t="shared" si="56"/>
        <v>50</v>
      </c>
      <c r="AQ471" s="30">
        <f t="shared" si="57"/>
        <v>51</v>
      </c>
    </row>
    <row r="472" spans="1:43" x14ac:dyDescent="0.25">
      <c r="A472" s="13" t="s">
        <v>95</v>
      </c>
      <c r="B472" s="13" t="s">
        <v>1097</v>
      </c>
      <c r="C472" s="13">
        <v>8</v>
      </c>
      <c r="D472" s="13">
        <v>50</v>
      </c>
      <c r="E472" s="13">
        <v>2</v>
      </c>
      <c r="F472" s="13">
        <v>8</v>
      </c>
      <c r="G472" s="13">
        <v>10</v>
      </c>
      <c r="H472" s="13">
        <v>12</v>
      </c>
      <c r="I472" s="13">
        <v>2</v>
      </c>
      <c r="J472" s="13">
        <v>6</v>
      </c>
      <c r="K472" s="13">
        <v>5</v>
      </c>
      <c r="L472" s="13">
        <v>1996</v>
      </c>
      <c r="M472" s="13"/>
      <c r="N472" s="13">
        <v>71</v>
      </c>
      <c r="O472" s="13">
        <v>190</v>
      </c>
      <c r="P472" s="13" t="s">
        <v>97</v>
      </c>
      <c r="Q472" s="13" t="s">
        <v>1098</v>
      </c>
      <c r="R472" s="13">
        <v>0</v>
      </c>
      <c r="S472" s="13">
        <v>0</v>
      </c>
      <c r="T472" s="30">
        <f t="shared" si="51"/>
        <v>0.04</v>
      </c>
      <c r="U472" s="30">
        <f t="shared" si="52"/>
        <v>0.16</v>
      </c>
      <c r="V472" s="30">
        <f t="shared" si="53"/>
        <v>0.24</v>
      </c>
      <c r="W472" s="30">
        <f t="shared" si="54"/>
        <v>0.04</v>
      </c>
      <c r="X472" s="30">
        <f>VLOOKUP(N472,[1]PlayerC!$A$3:$B$30,2,FALSE)</f>
        <v>71</v>
      </c>
      <c r="Y472" s="30">
        <f>VLOOKUP(O472,[1]PlayerC!$C$3:$D$133,2,FALSE)</f>
        <v>64</v>
      </c>
      <c r="Z472" s="30">
        <f>VLOOKUP(R472,[2]PCharts!$R$3:$S$2003,2,FALSE)</f>
        <v>0</v>
      </c>
      <c r="AA472" s="30">
        <f>VLOOKUP(A472,PCharts!$T$3:$U$25,2,FALSE)</f>
        <v>1.06</v>
      </c>
      <c r="AB472" s="30">
        <f>ROUND((PFormulas!$F$2*AF472)+(PFormulas!$F$3*(120-AD472)),0)</f>
        <v>50</v>
      </c>
      <c r="AC472" s="30">
        <f>ROUND((PFormulas!$F$7*AF472)+(PFormulas!$F$9*AB472)+(PFormulas!$F$8*AD472),0)</f>
        <v>44</v>
      </c>
      <c r="AD472" s="30">
        <f>VLOOKUP(V472,PCharts!$I$3:$J$651,2,FALSE)</f>
        <v>91</v>
      </c>
      <c r="AE472" s="30">
        <f>ROUND((PFormulas!$B$29*AK472)+(PFormulas!$B$30*AI472)+(PFormulas!$B$31*AL472)+(PFormulas!$B$32*AF472)+PFormulas!$B$33,0)</f>
        <v>74</v>
      </c>
      <c r="AF472" s="30">
        <f t="shared" si="55"/>
        <v>68</v>
      </c>
      <c r="AG472" s="30">
        <f>ROUND((AK472*PFormulas!$F$40)+(AL472*PFormulas!$F$41)+(AH472*PFormulas!$F$42),0)</f>
        <v>68</v>
      </c>
      <c r="AH472" s="30">
        <f>VLOOKUP(D472,PCharts!$G$3:$H$83,2,FALSE)</f>
        <v>90</v>
      </c>
      <c r="AI472" s="30">
        <f>ROUND((AK472*PFormulas!$F$18)+(AL472*PFormulas!$F$17),0)</f>
        <v>50</v>
      </c>
      <c r="AJ472" s="30">
        <f>IF(C472&gt;7,25,IF(C472=1,IF(ROUND((PFormulas!$F$35*AK472)+(PFormulas!$F$36*AF472),0)&lt;50,50,ROUND((PFormulas!$F$35*AK472)+(PFormulas!$F$36*AF472),0)),ROUND((PFormulas!$F$35*AK472)+(PFormulas!$F$36*AF472),0)))</f>
        <v>25</v>
      </c>
      <c r="AK472" s="30">
        <f>ROUND(IF(C472&gt;7,ROUND(VLOOKUP(U472,PCharts!$K$3:$L$153,2,FALSE)*AA472,0)*PFormulas!$B$8,ROUND(VLOOKUP(U472,PCharts!$K$3:$L$153,2,FALSE)*AA472,0)),0)</f>
        <v>50</v>
      </c>
      <c r="AL472" s="30">
        <f>ROUND(IF(C472&gt;7,ROUND(VLOOKUP(T472,PCharts!$M$3:$N$133,2,FALSE)*AA472,0)*PFormulas!$B$9,ROUND(VLOOKUP(T472,PCharts!$M$3:$N$133,2,FALSE)*AA472,0)),0)</f>
        <v>41</v>
      </c>
      <c r="AM472" s="30">
        <f>ROUND(IF(C472&gt;7,ROUND((PFormulas!$F$30*Z472)+(PFormulas!$F$31*AB472)+(PFormulas!$F$32*AI472),0)*PFormulas!$B$13,ROUND((PFormulas!$F$30*Z472)+(PFormulas!$F$31*AB472)+(PFormulas!$F$32*AI472),0)+PFormulas!$B$14),0)</f>
        <v>55</v>
      </c>
      <c r="AN472" s="30">
        <f>ROUND((PFormulas!$F$46*AL472),0)</f>
        <v>43</v>
      </c>
      <c r="AO472" s="30">
        <f>VLOOKUP(2016-L472,PCharts!$O$3:$P$32,2,FALSE)</f>
        <v>50</v>
      </c>
      <c r="AP472" s="30">
        <f t="shared" si="56"/>
        <v>50</v>
      </c>
      <c r="AQ472" s="30">
        <f t="shared" si="57"/>
        <v>52</v>
      </c>
    </row>
    <row r="473" spans="1:43" x14ac:dyDescent="0.25">
      <c r="A473" s="13" t="s">
        <v>95</v>
      </c>
      <c r="B473" s="13" t="s">
        <v>1099</v>
      </c>
      <c r="C473" s="13">
        <v>8</v>
      </c>
      <c r="D473" s="13">
        <v>51</v>
      </c>
      <c r="E473" s="13">
        <v>2</v>
      </c>
      <c r="F473" s="13">
        <v>6</v>
      </c>
      <c r="G473" s="13">
        <v>8</v>
      </c>
      <c r="H473" s="13">
        <v>16</v>
      </c>
      <c r="I473" s="13">
        <v>1</v>
      </c>
      <c r="J473" s="13">
        <v>18</v>
      </c>
      <c r="K473" s="13">
        <v>2</v>
      </c>
      <c r="L473" s="13">
        <v>1995</v>
      </c>
      <c r="M473" s="13"/>
      <c r="N473" s="13">
        <v>71</v>
      </c>
      <c r="O473" s="13">
        <v>194</v>
      </c>
      <c r="P473" s="13" t="s">
        <v>97</v>
      </c>
      <c r="Q473" s="13" t="s">
        <v>1100</v>
      </c>
      <c r="R473" s="13">
        <v>0</v>
      </c>
      <c r="S473" s="13">
        <v>0</v>
      </c>
      <c r="T473" s="30">
        <f t="shared" si="51"/>
        <v>0.04</v>
      </c>
      <c r="U473" s="30">
        <f t="shared" si="52"/>
        <v>0.12</v>
      </c>
      <c r="V473" s="30">
        <f t="shared" si="53"/>
        <v>0.31</v>
      </c>
      <c r="W473" s="30">
        <f t="shared" si="54"/>
        <v>0.04</v>
      </c>
      <c r="X473" s="30">
        <f>VLOOKUP(N473,[1]PlayerC!$A$3:$B$30,2,FALSE)</f>
        <v>71</v>
      </c>
      <c r="Y473" s="30">
        <f>VLOOKUP(O473,[1]PlayerC!$C$3:$D$133,2,FALSE)</f>
        <v>64</v>
      </c>
      <c r="Z473" s="30">
        <f>VLOOKUP(R473,[2]PCharts!$R$3:$S$2003,2,FALSE)</f>
        <v>0</v>
      </c>
      <c r="AA473" s="30">
        <f>VLOOKUP(A473,PCharts!$T$3:$U$25,2,FALSE)</f>
        <v>1.06</v>
      </c>
      <c r="AB473" s="30">
        <f>ROUND((PFormulas!$F$2*AF473)+(PFormulas!$F$3*(120-AD473)),0)</f>
        <v>50</v>
      </c>
      <c r="AC473" s="30">
        <f>ROUND((PFormulas!$F$7*AF473)+(PFormulas!$F$9*AB473)+(PFormulas!$F$8*AD473),0)</f>
        <v>45</v>
      </c>
      <c r="AD473" s="30">
        <f>VLOOKUP(V473,PCharts!$I$3:$J$651,2,FALSE)</f>
        <v>90</v>
      </c>
      <c r="AE473" s="30">
        <f>ROUND((PFormulas!$B$29*AK473)+(PFormulas!$B$30*AI473)+(PFormulas!$B$31*AL473)+(PFormulas!$B$32*AF473)+PFormulas!$B$33,0)</f>
        <v>74</v>
      </c>
      <c r="AF473" s="30">
        <f t="shared" si="55"/>
        <v>68</v>
      </c>
      <c r="AG473" s="30">
        <f>ROUND((AK473*PFormulas!$F$40)+(AL473*PFormulas!$F$41)+(AH473*PFormulas!$F$42),0)</f>
        <v>68</v>
      </c>
      <c r="AH473" s="30">
        <f>VLOOKUP(D473,PCharts!$G$3:$H$83,2,FALSE)</f>
        <v>91</v>
      </c>
      <c r="AI473" s="30">
        <f>ROUND((AK473*PFormulas!$F$18)+(AL473*PFormulas!$F$17),0)</f>
        <v>50</v>
      </c>
      <c r="AJ473" s="30">
        <f>IF(C473&gt;7,25,IF(C473=1,IF(ROUND((PFormulas!$F$35*AK473)+(PFormulas!$F$36*AF473),0)&lt;50,50,ROUND((PFormulas!$F$35*AK473)+(PFormulas!$F$36*AF473),0)),ROUND((PFormulas!$F$35*AK473)+(PFormulas!$F$36*AF473),0)))</f>
        <v>25</v>
      </c>
      <c r="AK473" s="30">
        <f>ROUND(IF(C473&gt;7,ROUND(VLOOKUP(U473,PCharts!$K$3:$L$153,2,FALSE)*AA473,0)*PFormulas!$B$8,ROUND(VLOOKUP(U473,PCharts!$K$3:$L$153,2,FALSE)*AA473,0)),0)</f>
        <v>50</v>
      </c>
      <c r="AL473" s="30">
        <f>ROUND(IF(C473&gt;7,ROUND(VLOOKUP(T473,PCharts!$M$3:$N$133,2,FALSE)*AA473,0)*PFormulas!$B$9,ROUND(VLOOKUP(T473,PCharts!$M$3:$N$133,2,FALSE)*AA473,0)),0)</f>
        <v>41</v>
      </c>
      <c r="AM473" s="30">
        <f>ROUND(IF(C473&gt;7,ROUND((PFormulas!$F$30*Z473)+(PFormulas!$F$31*AB473)+(PFormulas!$F$32*AI473),0)*PFormulas!$B$13,ROUND((PFormulas!$F$30*Z473)+(PFormulas!$F$31*AB473)+(PFormulas!$F$32*AI473),0)+PFormulas!$B$14),0)</f>
        <v>55</v>
      </c>
      <c r="AN473" s="30">
        <f>ROUND((PFormulas!$F$46*AL473),0)</f>
        <v>43</v>
      </c>
      <c r="AO473" s="30">
        <f>VLOOKUP(2016-L473,PCharts!$O$3:$P$32,2,FALSE)</f>
        <v>54</v>
      </c>
      <c r="AP473" s="30">
        <f t="shared" si="56"/>
        <v>54</v>
      </c>
      <c r="AQ473" s="30">
        <f t="shared" si="57"/>
        <v>52</v>
      </c>
    </row>
    <row r="474" spans="1:43" x14ac:dyDescent="0.25">
      <c r="A474" s="13" t="s">
        <v>47</v>
      </c>
      <c r="B474" s="13" t="s">
        <v>1101</v>
      </c>
      <c r="C474" s="13">
        <v>3</v>
      </c>
      <c r="D474" s="13">
        <v>53</v>
      </c>
      <c r="E474" s="13">
        <v>2</v>
      </c>
      <c r="F474" s="13">
        <v>2</v>
      </c>
      <c r="G474" s="13">
        <v>4</v>
      </c>
      <c r="H474" s="13">
        <v>16</v>
      </c>
      <c r="I474" s="13">
        <v>-9</v>
      </c>
      <c r="J474" s="13">
        <v>5</v>
      </c>
      <c r="K474" s="13">
        <v>7</v>
      </c>
      <c r="L474" s="13">
        <v>1993</v>
      </c>
      <c r="M474" s="13"/>
      <c r="N474" s="13">
        <v>72</v>
      </c>
      <c r="O474" s="13">
        <v>185</v>
      </c>
      <c r="P474" s="13" t="s">
        <v>49</v>
      </c>
      <c r="Q474" s="13" t="s">
        <v>1102</v>
      </c>
      <c r="R474" s="13">
        <v>0</v>
      </c>
      <c r="S474" s="13">
        <v>0</v>
      </c>
      <c r="T474" s="30">
        <f t="shared" si="51"/>
        <v>0.04</v>
      </c>
      <c r="U474" s="30">
        <f t="shared" si="52"/>
        <v>0.04</v>
      </c>
      <c r="V474" s="30">
        <f t="shared" si="53"/>
        <v>0.3</v>
      </c>
      <c r="W474" s="30">
        <f t="shared" si="54"/>
        <v>0.04</v>
      </c>
      <c r="X474" s="30">
        <f>VLOOKUP(N474,[1]PlayerC!$A$3:$B$30,2,FALSE)</f>
        <v>73</v>
      </c>
      <c r="Y474" s="30">
        <f>VLOOKUP(O474,[1]PlayerC!$C$3:$D$133,2,FALSE)</f>
        <v>61</v>
      </c>
      <c r="Z474" s="30">
        <f>VLOOKUP(R474,[2]PCharts!$R$3:$S$2003,2,FALSE)</f>
        <v>0</v>
      </c>
      <c r="AA474" s="30">
        <f>VLOOKUP(A474,PCharts!$T$3:$U$25,2,FALSE)</f>
        <v>1.07</v>
      </c>
      <c r="AB474" s="30">
        <f>ROUND((PFormulas!$F$2*AF474)+(PFormulas!$F$3*(120-AD474)),0)</f>
        <v>49</v>
      </c>
      <c r="AC474" s="30">
        <f>ROUND((PFormulas!$F$7*AF474)+(PFormulas!$F$9*AB474)+(PFormulas!$F$8*AD474),0)</f>
        <v>44</v>
      </c>
      <c r="AD474" s="30">
        <f>VLOOKUP(V474,PCharts!$I$3:$J$651,2,FALSE)</f>
        <v>90</v>
      </c>
      <c r="AE474" s="30">
        <f>ROUND((PFormulas!$B$29*AK474)+(PFormulas!$B$30*AI474)+(PFormulas!$B$31*AL474)+(PFormulas!$B$32*AF474)+PFormulas!$B$33,0)</f>
        <v>73</v>
      </c>
      <c r="AF474" s="30">
        <f t="shared" si="55"/>
        <v>67</v>
      </c>
      <c r="AG474" s="30">
        <f>ROUND((AK474*PFormulas!$F$40)+(AL474*PFormulas!$F$41)+(AH474*PFormulas!$F$42),0)</f>
        <v>67</v>
      </c>
      <c r="AH474" s="30">
        <f>VLOOKUP(D474,PCharts!$G$3:$H$83,2,FALSE)</f>
        <v>93</v>
      </c>
      <c r="AI474" s="30">
        <f>ROUND((AK474*PFormulas!$F$18)+(AL474*PFormulas!$F$17),0)</f>
        <v>45</v>
      </c>
      <c r="AJ474" s="30">
        <f>IF(C474&gt;7,25,IF(C474=1,IF(ROUND((PFormulas!$F$35*AK474)+(PFormulas!$F$36*AF474),0)&lt;50,50,ROUND((PFormulas!$F$35*AK474)+(PFormulas!$F$36*AF474),0)),ROUND((PFormulas!$F$35*AK474)+(PFormulas!$F$36*AF474),0)))</f>
        <v>45</v>
      </c>
      <c r="AK474" s="30">
        <f>ROUND(IF(C474&gt;7,ROUND(VLOOKUP(U474,PCharts!$K$3:$L$153,2,FALSE)*AA474,0)*PFormulas!$B$8,ROUND(VLOOKUP(U474,PCharts!$K$3:$L$153,2,FALSE)*AA474,0)),0)</f>
        <v>37</v>
      </c>
      <c r="AL474" s="30">
        <f>ROUND(IF(C474&gt;7,ROUND(VLOOKUP(T474,PCharts!$M$3:$N$133,2,FALSE)*AA474,0)*PFormulas!$B$9,ROUND(VLOOKUP(T474,PCharts!$M$3:$N$133,2,FALSE)*AA474,0)),0)</f>
        <v>44</v>
      </c>
      <c r="AM474" s="30">
        <f>ROUND(IF(C474&gt;7,ROUND((PFormulas!$F$30*Z474)+(PFormulas!$F$31*AB474)+(PFormulas!$F$32*AI474),0)*PFormulas!$B$13,ROUND((PFormulas!$F$30*Z474)+(PFormulas!$F$31*AB474)+(PFormulas!$F$32*AI474),0)+PFormulas!$B$14),0)</f>
        <v>44</v>
      </c>
      <c r="AN474" s="30">
        <f>ROUND((PFormulas!$F$46*AL474),0)</f>
        <v>46</v>
      </c>
      <c r="AO474" s="30">
        <f>VLOOKUP(2016-L474,PCharts!$O$3:$P$32,2,FALSE)</f>
        <v>60</v>
      </c>
      <c r="AP474" s="30">
        <f t="shared" si="56"/>
        <v>60</v>
      </c>
      <c r="AQ474" s="30">
        <f t="shared" si="57"/>
        <v>47</v>
      </c>
    </row>
    <row r="475" spans="1:43" x14ac:dyDescent="0.25">
      <c r="A475" s="13" t="s">
        <v>47</v>
      </c>
      <c r="B475" s="13" t="s">
        <v>1103</v>
      </c>
      <c r="C475" s="13">
        <v>8</v>
      </c>
      <c r="D475" s="13">
        <v>53</v>
      </c>
      <c r="E475" s="13">
        <v>3</v>
      </c>
      <c r="F475" s="13">
        <v>6</v>
      </c>
      <c r="G475" s="13">
        <v>9</v>
      </c>
      <c r="H475" s="13">
        <v>22</v>
      </c>
      <c r="I475" s="13">
        <v>-7</v>
      </c>
      <c r="J475" s="13">
        <v>27</v>
      </c>
      <c r="K475" s="13">
        <v>4</v>
      </c>
      <c r="L475" s="13">
        <v>1996</v>
      </c>
      <c r="M475" s="13"/>
      <c r="N475" s="13">
        <v>76</v>
      </c>
      <c r="O475" s="13">
        <v>185</v>
      </c>
      <c r="P475" s="13" t="s">
        <v>49</v>
      </c>
      <c r="Q475" s="13" t="s">
        <v>1104</v>
      </c>
      <c r="R475" s="13">
        <v>0</v>
      </c>
      <c r="S475" s="13">
        <v>0</v>
      </c>
      <c r="T475" s="30">
        <f t="shared" si="51"/>
        <v>0.06</v>
      </c>
      <c r="U475" s="30">
        <f t="shared" si="52"/>
        <v>0.11</v>
      </c>
      <c r="V475" s="30">
        <f t="shared" si="53"/>
        <v>0.42</v>
      </c>
      <c r="W475" s="30">
        <f t="shared" si="54"/>
        <v>0.06</v>
      </c>
      <c r="X475" s="30">
        <f>VLOOKUP(N475,[1]PlayerC!$A$3:$B$30,2,FALSE)</f>
        <v>81</v>
      </c>
      <c r="Y475" s="30">
        <f>VLOOKUP(O475,[1]PlayerC!$C$3:$D$133,2,FALSE)</f>
        <v>61</v>
      </c>
      <c r="Z475" s="30">
        <f>VLOOKUP(R475,[2]PCharts!$R$3:$S$2003,2,FALSE)</f>
        <v>0</v>
      </c>
      <c r="AA475" s="30">
        <f>VLOOKUP(A475,PCharts!$T$3:$U$25,2,FALSE)</f>
        <v>1.07</v>
      </c>
      <c r="AB475" s="30">
        <f>ROUND((PFormulas!$F$2*AF475)+(PFormulas!$F$3*(120-AD475)),0)</f>
        <v>53</v>
      </c>
      <c r="AC475" s="30">
        <f>ROUND((PFormulas!$F$7*AF475)+(PFormulas!$F$9*AB475)+(PFormulas!$F$8*AD475),0)</f>
        <v>48</v>
      </c>
      <c r="AD475" s="30">
        <f>VLOOKUP(V475,PCharts!$I$3:$J$651,2,FALSE)</f>
        <v>87</v>
      </c>
      <c r="AE475" s="30">
        <f>ROUND((PFormulas!$B$29*AK475)+(PFormulas!$B$30*AI475)+(PFormulas!$B$31*AL475)+(PFormulas!$B$32*AF475)+PFormulas!$B$33,0)</f>
        <v>74</v>
      </c>
      <c r="AF475" s="30">
        <f t="shared" si="55"/>
        <v>71</v>
      </c>
      <c r="AG475" s="30">
        <f>ROUND((AK475*PFormulas!$F$40)+(AL475*PFormulas!$F$41)+(AH475*PFormulas!$F$42),0)</f>
        <v>70</v>
      </c>
      <c r="AH475" s="30">
        <f>VLOOKUP(D475,PCharts!$G$3:$H$83,2,FALSE)</f>
        <v>93</v>
      </c>
      <c r="AI475" s="30">
        <f>ROUND((AK475*PFormulas!$F$18)+(AL475*PFormulas!$F$17),0)</f>
        <v>52</v>
      </c>
      <c r="AJ475" s="30">
        <f>IF(C475&gt;7,25,IF(C475=1,IF(ROUND((PFormulas!$F$35*AK475)+(PFormulas!$F$36*AF475),0)&lt;50,50,ROUND((PFormulas!$F$35*AK475)+(PFormulas!$F$36*AF475),0)),ROUND((PFormulas!$F$35*AK475)+(PFormulas!$F$36*AF475),0)))</f>
        <v>25</v>
      </c>
      <c r="AK475" s="30">
        <f>ROUND(IF(C475&gt;7,ROUND(VLOOKUP(U475,PCharts!$K$3:$L$153,2,FALSE)*AA475,0)*PFormulas!$B$8,ROUND(VLOOKUP(U475,PCharts!$K$3:$L$153,2,FALSE)*AA475,0)),0)</f>
        <v>51</v>
      </c>
      <c r="AL475" s="30">
        <f>ROUND(IF(C475&gt;7,ROUND(VLOOKUP(T475,PCharts!$M$3:$N$133,2,FALSE)*AA475,0)*PFormulas!$B$9,ROUND(VLOOKUP(T475,PCharts!$M$3:$N$133,2,FALSE)*AA475,0)),0)</f>
        <v>43</v>
      </c>
      <c r="AM475" s="30">
        <f>ROUND(IF(C475&gt;7,ROUND((PFormulas!$F$30*Z475)+(PFormulas!$F$31*AB475)+(PFormulas!$F$32*AI475),0)*PFormulas!$B$13,ROUND((PFormulas!$F$30*Z475)+(PFormulas!$F$31*AB475)+(PFormulas!$F$32*AI475),0)+PFormulas!$B$14),0)</f>
        <v>57</v>
      </c>
      <c r="AN475" s="30">
        <f>ROUND((PFormulas!$F$46*AL475),0)</f>
        <v>45</v>
      </c>
      <c r="AO475" s="30">
        <f>VLOOKUP(2016-L475,PCharts!$O$3:$P$32,2,FALSE)</f>
        <v>50</v>
      </c>
      <c r="AP475" s="30">
        <f t="shared" si="56"/>
        <v>50</v>
      </c>
      <c r="AQ475" s="30">
        <f t="shared" si="57"/>
        <v>54</v>
      </c>
    </row>
    <row r="476" spans="1:43" x14ac:dyDescent="0.25">
      <c r="A476" s="13" t="s">
        <v>43</v>
      </c>
      <c r="B476" s="13" t="s">
        <v>1105</v>
      </c>
      <c r="C476" s="13">
        <v>8</v>
      </c>
      <c r="D476" s="13">
        <v>54</v>
      </c>
      <c r="E476" s="13">
        <v>3</v>
      </c>
      <c r="F476" s="13">
        <v>10</v>
      </c>
      <c r="G476" s="13">
        <v>13</v>
      </c>
      <c r="H476" s="13">
        <v>10</v>
      </c>
      <c r="I476" s="13">
        <v>3</v>
      </c>
      <c r="J476" s="13">
        <v>19</v>
      </c>
      <c r="K476" s="13">
        <v>1</v>
      </c>
      <c r="L476" s="13">
        <v>1995</v>
      </c>
      <c r="M476" s="13"/>
      <c r="N476" s="13">
        <v>74</v>
      </c>
      <c r="O476" s="13">
        <v>163</v>
      </c>
      <c r="P476" s="13" t="s">
        <v>45</v>
      </c>
      <c r="Q476" s="13" t="s">
        <v>1106</v>
      </c>
      <c r="R476" s="13">
        <v>0</v>
      </c>
      <c r="S476" s="13">
        <v>0</v>
      </c>
      <c r="T476" s="30">
        <f t="shared" si="51"/>
        <v>0.06</v>
      </c>
      <c r="U476" s="30">
        <f t="shared" si="52"/>
        <v>0.19</v>
      </c>
      <c r="V476" s="30">
        <f t="shared" si="53"/>
        <v>0.19</v>
      </c>
      <c r="W476" s="30">
        <f t="shared" si="54"/>
        <v>0.06</v>
      </c>
      <c r="X476" s="30">
        <f>VLOOKUP(N476,[1]PlayerC!$A$3:$B$30,2,FALSE)</f>
        <v>77</v>
      </c>
      <c r="Y476" s="30">
        <f>VLOOKUP(O476,[1]PlayerC!$C$3:$D$133,2,FALSE)</f>
        <v>46</v>
      </c>
      <c r="Z476" s="30">
        <f>VLOOKUP(R476,[2]PCharts!$R$3:$S$2003,2,FALSE)</f>
        <v>0</v>
      </c>
      <c r="AA476" s="30">
        <f>VLOOKUP(A476,PCharts!$T$3:$U$25,2,FALSE)</f>
        <v>1.05</v>
      </c>
      <c r="AB476" s="30">
        <f>ROUND((PFormulas!$F$2*AF476)+(PFormulas!$F$3*(120-AD476)),0)</f>
        <v>45</v>
      </c>
      <c r="AC476" s="30">
        <f>ROUND((PFormulas!$F$7*AF476)+(PFormulas!$F$9*AB476)+(PFormulas!$F$8*AD476),0)</f>
        <v>38</v>
      </c>
      <c r="AD476" s="30">
        <f>VLOOKUP(V476,PCharts!$I$3:$J$651,2,FALSE)</f>
        <v>93</v>
      </c>
      <c r="AE476" s="30">
        <f>ROUND((PFormulas!$B$29*AK476)+(PFormulas!$B$30*AI476)+(PFormulas!$B$31*AL476)+(PFormulas!$B$32*AF476)+PFormulas!$B$33,0)</f>
        <v>76</v>
      </c>
      <c r="AF476" s="30">
        <f t="shared" si="55"/>
        <v>62</v>
      </c>
      <c r="AG476" s="30">
        <f>ROUND((AK476*PFormulas!$F$40)+(AL476*PFormulas!$F$41)+(AH476*PFormulas!$F$42),0)</f>
        <v>70</v>
      </c>
      <c r="AH476" s="30">
        <f>VLOOKUP(D476,PCharts!$G$3:$H$83,2,FALSE)</f>
        <v>94</v>
      </c>
      <c r="AI476" s="30">
        <f>ROUND((AK476*PFormulas!$F$18)+(AL476*PFormulas!$F$17),0)</f>
        <v>51</v>
      </c>
      <c r="AJ476" s="30">
        <f>IF(C476&gt;7,25,IF(C476=1,IF(ROUND((PFormulas!$F$35*AK476)+(PFormulas!$F$36*AF476),0)&lt;50,50,ROUND((PFormulas!$F$35*AK476)+(PFormulas!$F$36*AF476),0)),ROUND((PFormulas!$F$35*AK476)+(PFormulas!$F$36*AF476),0)))</f>
        <v>25</v>
      </c>
      <c r="AK476" s="30">
        <f>ROUND(IF(C476&gt;7,ROUND(VLOOKUP(U476,PCharts!$K$3:$L$153,2,FALSE)*AA476,0)*PFormulas!$B$8,ROUND(VLOOKUP(U476,PCharts!$K$3:$L$153,2,FALSE)*AA476,0)),0)</f>
        <v>50</v>
      </c>
      <c r="AL476" s="30">
        <f>ROUND(IF(C476&gt;7,ROUND(VLOOKUP(T476,PCharts!$M$3:$N$133,2,FALSE)*AA476,0)*PFormulas!$B$9,ROUND(VLOOKUP(T476,PCharts!$M$3:$N$133,2,FALSE)*AA476,0)),0)</f>
        <v>42</v>
      </c>
      <c r="AM476" s="30">
        <f>ROUND(IF(C476&gt;7,ROUND((PFormulas!$F$30*Z476)+(PFormulas!$F$31*AB476)+(PFormulas!$F$32*AI476),0)*PFormulas!$B$13,ROUND((PFormulas!$F$30*Z476)+(PFormulas!$F$31*AB476)+(PFormulas!$F$32*AI476),0)+PFormulas!$B$14),0)</f>
        <v>51</v>
      </c>
      <c r="AN476" s="30">
        <f>ROUND((PFormulas!$F$46*AL476),0)</f>
        <v>44</v>
      </c>
      <c r="AO476" s="30">
        <f>VLOOKUP(2016-L476,PCharts!$O$3:$P$32,2,FALSE)</f>
        <v>54</v>
      </c>
      <c r="AP476" s="30">
        <f t="shared" si="56"/>
        <v>54</v>
      </c>
      <c r="AQ476" s="30">
        <f t="shared" si="57"/>
        <v>51</v>
      </c>
    </row>
    <row r="477" spans="1:43" x14ac:dyDescent="0.25">
      <c r="A477" s="48" t="s">
        <v>139</v>
      </c>
      <c r="B477" s="13" t="s">
        <v>1107</v>
      </c>
      <c r="C477" s="13">
        <v>8</v>
      </c>
      <c r="D477" s="13">
        <v>34</v>
      </c>
      <c r="E477" s="13">
        <v>10</v>
      </c>
      <c r="F477" s="13">
        <v>24</v>
      </c>
      <c r="G477" s="13">
        <f>E477+F477</f>
        <v>34</v>
      </c>
      <c r="H477" s="13">
        <v>20</v>
      </c>
      <c r="I477" s="13"/>
      <c r="J477" s="13"/>
      <c r="K477" s="13"/>
      <c r="L477" s="13">
        <v>1997</v>
      </c>
      <c r="M477" s="13">
        <v>10</v>
      </c>
      <c r="N477" s="13">
        <v>74</v>
      </c>
      <c r="O477" s="13">
        <v>209</v>
      </c>
      <c r="P477" s="13" t="s">
        <v>1108</v>
      </c>
      <c r="Q477" s="13" t="s">
        <v>1109</v>
      </c>
      <c r="R477" s="13">
        <v>0</v>
      </c>
      <c r="S477" s="13">
        <v>0</v>
      </c>
      <c r="T477" s="30">
        <f t="shared" si="51"/>
        <v>0.28999999999999998</v>
      </c>
      <c r="U477" s="30">
        <f t="shared" si="52"/>
        <v>0.71</v>
      </c>
      <c r="V477" s="30">
        <f t="shared" si="53"/>
        <v>0.59</v>
      </c>
      <c r="W477" s="30">
        <f t="shared" si="54"/>
        <v>0.28999999999999998</v>
      </c>
      <c r="X477" s="30">
        <f>VLOOKUP(N477,[1]PlayerC!$A$3:$B$30,2,FALSE)</f>
        <v>77</v>
      </c>
      <c r="Y477" s="30">
        <f>VLOOKUP(O477,[1]PlayerC!$C$3:$D$133,2,FALSE)</f>
        <v>73</v>
      </c>
      <c r="Z477" s="30">
        <f>VLOOKUP(R477,[2]PCharts!$R$3:$S$2003,2,FALSE)</f>
        <v>0</v>
      </c>
      <c r="AA477" s="30">
        <f>VLOOKUP(A477,PCharts!$T$3:$U$25,2,FALSE)</f>
        <v>0.87</v>
      </c>
      <c r="AB477" s="30">
        <f>ROUND((PFormulas!$F$2*AF477)+(PFormulas!$F$3*(120-AD477)),0)</f>
        <v>56</v>
      </c>
      <c r="AC477" s="30">
        <f>ROUND((PFormulas!$F$7*AF477)+(PFormulas!$F$9*AB477)+(PFormulas!$F$8*AD477),0)</f>
        <v>53</v>
      </c>
      <c r="AD477" s="30">
        <f>VLOOKUP(V477,PCharts!$I$3:$J$651,2,FALSE)</f>
        <v>83</v>
      </c>
      <c r="AE477" s="30">
        <f>ROUND((PFormulas!$B$29*AK477)+(PFormulas!$B$30*AI477)+(PFormulas!$B$31*AL477)+(PFormulas!$B$32*AF477)+PFormulas!$B$33,0)</f>
        <v>74</v>
      </c>
      <c r="AF477" s="30">
        <f t="shared" si="55"/>
        <v>75</v>
      </c>
      <c r="AG477" s="30">
        <f>ROUND((AK477*PFormulas!$F$40)+(AL477*PFormulas!$F$41)+(AH477*PFormulas!$F$42),0)</f>
        <v>62</v>
      </c>
      <c r="AH477" s="30">
        <f>VLOOKUP(D477,PCharts!$G$3:$H$83,2,FALSE)</f>
        <v>74</v>
      </c>
      <c r="AI477" s="30">
        <f>ROUND((AK477*PFormulas!$F$18)+(AL477*PFormulas!$F$17),0)</f>
        <v>55</v>
      </c>
      <c r="AJ477" s="30">
        <f>IF(C477&gt;7,25,IF(C477=1,IF(ROUND((PFormulas!$F$35*AK477)+(PFormulas!$F$36*AF477),0)&lt;50,50,ROUND((PFormulas!$F$35*AK477)+(PFormulas!$F$36*AF477),0)),ROUND((PFormulas!$F$35*AK477)+(PFormulas!$F$36*AF477),0)))</f>
        <v>25</v>
      </c>
      <c r="AK477" s="49">
        <f>ROUND(IF(C477&gt;7,ROUND(VLOOKUP(U477,PCharts!$K$3:$L$153,2,FALSE)*AA477,0)*PFormulas!$B$8,ROUND(VLOOKUP(U477,PCharts!$K$3:$L$153,2,FALSE)*AA477,0)),0)</f>
        <v>57</v>
      </c>
      <c r="AL477" s="30">
        <f>ROUND(IF(C477&gt;7,ROUND(VLOOKUP(T477,PCharts!$M$3:$N$133,2,FALSE)*AA477,0)*PFormulas!$B$9,ROUND(VLOOKUP(T477,PCharts!$M$3:$N$133,2,FALSE)*AA477,0)),0)</f>
        <v>43</v>
      </c>
      <c r="AM477" s="49">
        <f>ROUND(IF(C477&gt;7,ROUND((PFormulas!$F$30*Z477)+(PFormulas!$F$31*AB477)+(PFormulas!$F$32*AI477),0)*PFormulas!$B$13,ROUND((PFormulas!$F$30*Z477)+(PFormulas!$F$31*AB477)+(PFormulas!$F$32*AI477),0)+PFormulas!$B$14),0)</f>
        <v>61</v>
      </c>
      <c r="AN477" s="30">
        <f>ROUND((PFormulas!$F$46*AL477),0)</f>
        <v>45</v>
      </c>
      <c r="AO477" s="30">
        <f>VLOOKUP(2016-L477,PCharts!$O$3:$P$32,2,FALSE)</f>
        <v>46</v>
      </c>
      <c r="AP477" s="30">
        <f t="shared" si="56"/>
        <v>46</v>
      </c>
      <c r="AQ477" s="30">
        <f t="shared" si="57"/>
        <v>57</v>
      </c>
    </row>
    <row r="478" spans="1:43" x14ac:dyDescent="0.25">
      <c r="A478" s="13" t="s">
        <v>130</v>
      </c>
      <c r="B478" s="13" t="s">
        <v>1110</v>
      </c>
      <c r="C478" s="13">
        <v>1</v>
      </c>
      <c r="D478" s="13">
        <v>52</v>
      </c>
      <c r="E478" s="13">
        <v>12</v>
      </c>
      <c r="F478" s="13">
        <v>42</v>
      </c>
      <c r="G478" s="13">
        <f>E478+F478</f>
        <v>54</v>
      </c>
      <c r="H478" s="13">
        <v>50</v>
      </c>
      <c r="I478" s="13"/>
      <c r="J478" s="13"/>
      <c r="K478" s="13"/>
      <c r="L478" s="13">
        <v>1997</v>
      </c>
      <c r="M478" s="13">
        <v>7.5</v>
      </c>
      <c r="N478" s="13">
        <v>73</v>
      </c>
      <c r="O478" s="13">
        <v>196</v>
      </c>
      <c r="P478" s="13" t="s">
        <v>1111</v>
      </c>
      <c r="Q478" s="13" t="s">
        <v>1112</v>
      </c>
      <c r="R478" s="13">
        <v>0</v>
      </c>
      <c r="S478" s="13">
        <v>0</v>
      </c>
      <c r="T478" s="30">
        <f t="shared" si="51"/>
        <v>0.23</v>
      </c>
      <c r="U478" s="30">
        <f t="shared" si="52"/>
        <v>0.81</v>
      </c>
      <c r="V478" s="30">
        <f t="shared" si="53"/>
        <v>0.96</v>
      </c>
      <c r="W478" s="30">
        <f t="shared" si="54"/>
        <v>0.23</v>
      </c>
      <c r="X478" s="30">
        <f>VLOOKUP(N478,[1]PlayerC!$A$3:$B$30,2,FALSE)</f>
        <v>75</v>
      </c>
      <c r="Y478" s="30">
        <f>VLOOKUP(O478,[1]PlayerC!$C$3:$D$133,2,FALSE)</f>
        <v>67</v>
      </c>
      <c r="Z478" s="30">
        <f>VLOOKUP(R478,[2]PCharts!$R$3:$S$2003,2,FALSE)</f>
        <v>0</v>
      </c>
      <c r="AA478" s="30">
        <f>VLOOKUP(A478,PCharts!$T$3:$U$25,2,FALSE)</f>
        <v>0.87</v>
      </c>
      <c r="AB478" s="30">
        <f>ROUND((PFormulas!$F$2*AF478)+(PFormulas!$F$3*(120-AD478)),0)</f>
        <v>57</v>
      </c>
      <c r="AC478" s="30">
        <f>ROUND((PFormulas!$F$7*AF478)+(PFormulas!$F$9*AB478)+(PFormulas!$F$8*AD478),0)</f>
        <v>52</v>
      </c>
      <c r="AD478" s="30">
        <f>VLOOKUP(V478,PCharts!$I$3:$J$651,2,FALSE)</f>
        <v>73</v>
      </c>
      <c r="AE478" s="30">
        <f>ROUND((PFormulas!$B$29*AK478)+(PFormulas!$B$30*AI478)+(PFormulas!$B$31*AL478)+(PFormulas!$B$32*AF478)+PFormulas!$B$33,0)</f>
        <v>76</v>
      </c>
      <c r="AF478" s="30">
        <f t="shared" si="55"/>
        <v>71</v>
      </c>
      <c r="AG478" s="30">
        <f>ROUND((AK478*PFormulas!$F$40)+(AL478*PFormulas!$F$41)+(AH478*PFormulas!$F$42),0)</f>
        <v>73</v>
      </c>
      <c r="AH478" s="30">
        <f>VLOOKUP(D478,PCharts!$G$3:$H$83,2,FALSE)</f>
        <v>92</v>
      </c>
      <c r="AI478" s="30">
        <f>ROUND((AK478*PFormulas!$F$18)+(AL478*PFormulas!$F$17),0)</f>
        <v>59</v>
      </c>
      <c r="AJ478" s="30">
        <f>IF(C478&gt;7,25,IF(C478=1,IF(ROUND((PFormulas!$F$35*AK478)+(PFormulas!$F$36*AF478),0)&lt;50,50,ROUND((PFormulas!$F$35*AK478)+(PFormulas!$F$36*AF478),0)),ROUND((PFormulas!$F$35*AK478)+(PFormulas!$F$36*AF478),0)))</f>
        <v>66</v>
      </c>
      <c r="AK478" s="30">
        <f>ROUND(IF(C478&gt;7,ROUND(VLOOKUP(U478,PCharts!$K$3:$L$153,2,FALSE)*AA478,0)*PFormulas!$B$8,ROUND(VLOOKUP(U478,PCharts!$K$3:$L$153,2,FALSE)*AA478,0)),0)</f>
        <v>64</v>
      </c>
      <c r="AL478" s="30">
        <f>ROUND(IF(C478&gt;7,ROUND(VLOOKUP(T478,PCharts!$M$3:$N$133,2,FALSE)*AA478,0)*PFormulas!$B$9,ROUND(VLOOKUP(T478,PCharts!$M$3:$N$133,2,FALSE)*AA478,0)),0)</f>
        <v>43</v>
      </c>
      <c r="AM478" s="30">
        <f>ROUND(IF(C478&gt;7,ROUND((PFormulas!$F$30*Z478)+(PFormulas!$F$31*AB478)+(PFormulas!$F$32*AI478),0)*PFormulas!$B$13,ROUND((PFormulas!$F$30*Z478)+(PFormulas!$F$31*AB478)+(PFormulas!$F$32*AI478),0)+PFormulas!$B$14),0)</f>
        <v>53</v>
      </c>
      <c r="AN478" s="30">
        <f>ROUND((PFormulas!$F$46*AL478),0)</f>
        <v>45</v>
      </c>
      <c r="AO478" s="30">
        <f>VLOOKUP(2016-L478,PCharts!$O$3:$P$32,2,FALSE)</f>
        <v>46</v>
      </c>
      <c r="AP478" s="30">
        <f t="shared" si="56"/>
        <v>46</v>
      </c>
      <c r="AQ478" s="30">
        <f t="shared" si="57"/>
        <v>57</v>
      </c>
    </row>
    <row r="479" spans="1:43" x14ac:dyDescent="0.25">
      <c r="A479" s="48" t="s">
        <v>139</v>
      </c>
      <c r="B479" s="13" t="s">
        <v>1113</v>
      </c>
      <c r="C479" s="13">
        <v>1</v>
      </c>
      <c r="D479" s="13">
        <v>32</v>
      </c>
      <c r="E479" s="48">
        <f>ROUND(G479*0.33,0)</f>
        <v>7</v>
      </c>
      <c r="F479" s="48">
        <f>G479-E479</f>
        <v>14</v>
      </c>
      <c r="G479" s="13">
        <v>21</v>
      </c>
      <c r="H479" s="48">
        <v>20</v>
      </c>
      <c r="I479" s="13"/>
      <c r="J479" s="13"/>
      <c r="K479" s="13"/>
      <c r="L479" s="13">
        <v>1996</v>
      </c>
      <c r="M479" s="13">
        <v>7</v>
      </c>
      <c r="N479" s="13">
        <v>72</v>
      </c>
      <c r="O479" s="13">
        <v>181</v>
      </c>
      <c r="P479" s="13" t="s">
        <v>1114</v>
      </c>
      <c r="Q479" s="13" t="s">
        <v>1115</v>
      </c>
      <c r="R479" s="13">
        <v>0</v>
      </c>
      <c r="S479" s="13">
        <v>0</v>
      </c>
      <c r="T479" s="30">
        <f t="shared" si="51"/>
        <v>0.22</v>
      </c>
      <c r="U479" s="30">
        <f t="shared" si="52"/>
        <v>0.44</v>
      </c>
      <c r="V479" s="30">
        <f t="shared" si="53"/>
        <v>0.63</v>
      </c>
      <c r="W479" s="30">
        <f t="shared" si="54"/>
        <v>0.22</v>
      </c>
      <c r="X479" s="30">
        <f>VLOOKUP(N479,[1]PlayerC!$A$3:$B$30,2,FALSE)</f>
        <v>73</v>
      </c>
      <c r="Y479" s="30">
        <f>VLOOKUP(O479,[1]PlayerC!$C$3:$D$133,2,FALSE)</f>
        <v>58</v>
      </c>
      <c r="Z479" s="30">
        <f>VLOOKUP(R479,[2]PCharts!$R$3:$S$2003,2,FALSE)</f>
        <v>0</v>
      </c>
      <c r="AA479" s="30">
        <f>VLOOKUP(A479,PCharts!$T$3:$U$25,2,FALSE)</f>
        <v>0.87</v>
      </c>
      <c r="AB479" s="30">
        <f>ROUND((PFormulas!$F$2*AF479)+(PFormulas!$F$3*(120-AD479)),0)</f>
        <v>51</v>
      </c>
      <c r="AC479" s="30">
        <f>ROUND((PFormulas!$F$7*AF479)+(PFormulas!$F$9*AB479)+(PFormulas!$F$8*AD479),0)</f>
        <v>45</v>
      </c>
      <c r="AD479" s="30">
        <f>VLOOKUP(V479,PCharts!$I$3:$J$651,2,FALSE)</f>
        <v>82</v>
      </c>
      <c r="AE479" s="30">
        <f>ROUND((PFormulas!$B$29*AK479)+(PFormulas!$B$30*AI479)+(PFormulas!$B$31*AL479)+(PFormulas!$B$32*AF479)+PFormulas!$B$33,0)</f>
        <v>75</v>
      </c>
      <c r="AF479" s="30">
        <f t="shared" si="55"/>
        <v>66</v>
      </c>
      <c r="AG479" s="30">
        <f>ROUND((AK479*PFormulas!$F$40)+(AL479*PFormulas!$F$41)+(AH479*PFormulas!$F$42),0)</f>
        <v>59</v>
      </c>
      <c r="AH479" s="30">
        <f>VLOOKUP(D479,PCharts!$G$3:$H$83,2,FALSE)</f>
        <v>72</v>
      </c>
      <c r="AI479" s="30">
        <f>ROUND((AK479*PFormulas!$F$18)+(AL479*PFormulas!$F$17),0)</f>
        <v>50</v>
      </c>
      <c r="AJ479" s="30">
        <f>IF(C479&gt;7,25,IF(C479=1,IF(ROUND((PFormulas!$F$35*AK479)+(PFormulas!$F$36*AF479),0)&lt;50,50,ROUND((PFormulas!$F$35*AK479)+(PFormulas!$F$36*AF479),0)),ROUND((PFormulas!$F$35*AK479)+(PFormulas!$F$36*AF479),0)))</f>
        <v>53</v>
      </c>
      <c r="AK479" s="30">
        <f>ROUND(IF(C479&gt;7,ROUND(VLOOKUP(U479,PCharts!$K$3:$L$153,2,FALSE)*AA479,0)*PFormulas!$B$8,ROUND(VLOOKUP(U479,PCharts!$K$3:$L$153,2,FALSE)*AA479,0)),0)</f>
        <v>48</v>
      </c>
      <c r="AL479" s="30">
        <f>ROUND(IF(C479&gt;7,ROUND(VLOOKUP(T479,PCharts!$M$3:$N$133,2,FALSE)*AA479,0)*PFormulas!$B$9,ROUND(VLOOKUP(T479,PCharts!$M$3:$N$133,2,FALSE)*AA479,0)),0)</f>
        <v>43</v>
      </c>
      <c r="AM479" s="30">
        <f>ROUND(IF(C479&gt;7,ROUND((PFormulas!$F$30*Z479)+(PFormulas!$F$31*AB479)+(PFormulas!$F$32*AI479),0)*PFormulas!$B$13,ROUND((PFormulas!$F$30*Z479)+(PFormulas!$F$31*AB479)+(PFormulas!$F$32*AI479),0)+PFormulas!$B$14),0)</f>
        <v>47</v>
      </c>
      <c r="AN479" s="30">
        <f>ROUND((PFormulas!$F$46*AL479),0)</f>
        <v>45</v>
      </c>
      <c r="AO479" s="30">
        <f>VLOOKUP(2016-L479,PCharts!$O$3:$P$32,2,FALSE)</f>
        <v>50</v>
      </c>
      <c r="AP479" s="30">
        <f t="shared" si="56"/>
        <v>50</v>
      </c>
      <c r="AQ479" s="30">
        <f t="shared" si="57"/>
        <v>50</v>
      </c>
    </row>
    <row r="480" spans="1:43" x14ac:dyDescent="0.25">
      <c r="A480" s="48" t="s">
        <v>139</v>
      </c>
      <c r="B480" s="13" t="s">
        <v>1116</v>
      </c>
      <c r="C480" s="13">
        <v>1</v>
      </c>
      <c r="D480" s="13">
        <v>36</v>
      </c>
      <c r="E480" s="48">
        <f>ROUND(G480*0.33,0)</f>
        <v>8</v>
      </c>
      <c r="F480" s="48">
        <f>G480-E480</f>
        <v>15</v>
      </c>
      <c r="G480" s="13">
        <v>23</v>
      </c>
      <c r="H480" s="48">
        <v>20</v>
      </c>
      <c r="I480" s="13"/>
      <c r="J480" s="13"/>
      <c r="K480" s="13"/>
      <c r="L480" s="13">
        <v>1993</v>
      </c>
      <c r="M480" s="13">
        <v>7</v>
      </c>
      <c r="N480" s="13">
        <v>74</v>
      </c>
      <c r="O480" s="13">
        <v>205</v>
      </c>
      <c r="P480" s="13" t="s">
        <v>1117</v>
      </c>
      <c r="Q480" s="13" t="s">
        <v>1118</v>
      </c>
      <c r="R480" s="13">
        <v>0</v>
      </c>
      <c r="S480" s="13">
        <v>0</v>
      </c>
      <c r="T480" s="30">
        <f t="shared" si="51"/>
        <v>0.22</v>
      </c>
      <c r="U480" s="30">
        <f t="shared" si="52"/>
        <v>0.42</v>
      </c>
      <c r="V480" s="30">
        <f t="shared" si="53"/>
        <v>0.56000000000000005</v>
      </c>
      <c r="W480" s="30">
        <f t="shared" si="54"/>
        <v>0.22</v>
      </c>
      <c r="X480" s="30">
        <f>VLOOKUP(N480,[1]PlayerC!$A$3:$B$30,2,FALSE)</f>
        <v>77</v>
      </c>
      <c r="Y480" s="30">
        <f>VLOOKUP(O480,[1]PlayerC!$C$3:$D$133,2,FALSE)</f>
        <v>73</v>
      </c>
      <c r="Z480" s="30">
        <f>VLOOKUP(R480,[2]PCharts!$R$3:$S$2003,2,FALSE)</f>
        <v>0</v>
      </c>
      <c r="AA480" s="30">
        <f>VLOOKUP(A480,PCharts!$T$3:$U$25,2,FALSE)</f>
        <v>0.87</v>
      </c>
      <c r="AB480" s="30">
        <f>ROUND((PFormulas!$F$2*AF480)+(PFormulas!$F$3*(120-AD480)),0)</f>
        <v>56</v>
      </c>
      <c r="AC480" s="30">
        <f>ROUND((PFormulas!$F$7*AF480)+(PFormulas!$F$9*AB480)+(PFormulas!$F$8*AD480),0)</f>
        <v>53</v>
      </c>
      <c r="AD480" s="30">
        <f>VLOOKUP(V480,PCharts!$I$3:$J$651,2,FALSE)</f>
        <v>83</v>
      </c>
      <c r="AE480" s="30">
        <f>ROUND((PFormulas!$B$29*AK480)+(PFormulas!$B$30*AI480)+(PFormulas!$B$31*AL480)+(PFormulas!$B$32*AF480)+PFormulas!$B$33,0)</f>
        <v>72</v>
      </c>
      <c r="AF480" s="30">
        <f t="shared" si="55"/>
        <v>75</v>
      </c>
      <c r="AG480" s="30">
        <f>ROUND((AK480*PFormulas!$F$40)+(AL480*PFormulas!$F$41)+(AH480*PFormulas!$F$42),0)</f>
        <v>61</v>
      </c>
      <c r="AH480" s="30">
        <f>VLOOKUP(D480,PCharts!$G$3:$H$83,2,FALSE)</f>
        <v>76</v>
      </c>
      <c r="AI480" s="30">
        <f>ROUND((AK480*PFormulas!$F$18)+(AL480*PFormulas!$F$17),0)</f>
        <v>50</v>
      </c>
      <c r="AJ480" s="30">
        <f>IF(C480&gt;7,25,IF(C480=1,IF(ROUND((PFormulas!$F$35*AK480)+(PFormulas!$F$36*AF480),0)&lt;50,50,ROUND((PFormulas!$F$35*AK480)+(PFormulas!$F$36*AF480),0)),ROUND((PFormulas!$F$35*AK480)+(PFormulas!$F$36*AF480),0)))</f>
        <v>55</v>
      </c>
      <c r="AK480" s="30">
        <f>ROUND(IF(C480&gt;7,ROUND(VLOOKUP(U480,PCharts!$K$3:$L$153,2,FALSE)*AA480,0)*PFormulas!$B$8,ROUND(VLOOKUP(U480,PCharts!$K$3:$L$153,2,FALSE)*AA480,0)),0)</f>
        <v>48</v>
      </c>
      <c r="AL480" s="30">
        <f>ROUND(IF(C480&gt;7,ROUND(VLOOKUP(T480,PCharts!$M$3:$N$133,2,FALSE)*AA480,0)*PFormulas!$B$9,ROUND(VLOOKUP(T480,PCharts!$M$3:$N$133,2,FALSE)*AA480,0)),0)</f>
        <v>43</v>
      </c>
      <c r="AM480" s="30">
        <f>ROUND(IF(C480&gt;7,ROUND((PFormulas!$F$30*Z480)+(PFormulas!$F$31*AB480)+(PFormulas!$F$32*AI480),0)*PFormulas!$B$13,ROUND((PFormulas!$F$30*Z480)+(PFormulas!$F$31*AB480)+(PFormulas!$F$32*AI480),0)+PFormulas!$B$14),0)</f>
        <v>50</v>
      </c>
      <c r="AN480" s="30">
        <f>ROUND((PFormulas!$F$46*AL480),0)</f>
        <v>45</v>
      </c>
      <c r="AO480" s="30">
        <f>VLOOKUP(2016-L480,PCharts!$O$3:$P$32,2,FALSE)</f>
        <v>60</v>
      </c>
      <c r="AP480" s="30">
        <f t="shared" si="56"/>
        <v>60</v>
      </c>
      <c r="AQ480" s="30">
        <f t="shared" si="57"/>
        <v>52</v>
      </c>
    </row>
    <row r="481" spans="1:43" x14ac:dyDescent="0.25">
      <c r="A481" s="48" t="s">
        <v>139</v>
      </c>
      <c r="B481" s="13" t="s">
        <v>1119</v>
      </c>
      <c r="C481" s="13">
        <v>2</v>
      </c>
      <c r="D481" s="13">
        <v>37</v>
      </c>
      <c r="E481" s="48">
        <f>ROUND(G481*0.33,0)</f>
        <v>8</v>
      </c>
      <c r="F481" s="48">
        <f>G481-E481</f>
        <v>16</v>
      </c>
      <c r="G481" s="13">
        <v>24</v>
      </c>
      <c r="H481" s="48">
        <v>20</v>
      </c>
      <c r="I481" s="13"/>
      <c r="J481" s="13"/>
      <c r="K481" s="13"/>
      <c r="L481" s="13">
        <v>1993</v>
      </c>
      <c r="M481" s="13">
        <v>7</v>
      </c>
      <c r="N481" s="13">
        <v>75</v>
      </c>
      <c r="O481" s="13">
        <v>205</v>
      </c>
      <c r="P481" s="13" t="s">
        <v>1120</v>
      </c>
      <c r="Q481" s="13" t="s">
        <v>1121</v>
      </c>
      <c r="R481" s="13">
        <v>0</v>
      </c>
      <c r="S481" s="13">
        <v>0</v>
      </c>
      <c r="T481" s="30">
        <f t="shared" si="51"/>
        <v>0.22</v>
      </c>
      <c r="U481" s="30">
        <f t="shared" si="52"/>
        <v>0.43</v>
      </c>
      <c r="V481" s="30">
        <f t="shared" si="53"/>
        <v>0.54</v>
      </c>
      <c r="W481" s="30">
        <f t="shared" si="54"/>
        <v>0.22</v>
      </c>
      <c r="X481" s="30">
        <f>VLOOKUP(N481,[1]PlayerC!$A$3:$B$30,2,FALSE)</f>
        <v>79</v>
      </c>
      <c r="Y481" s="30">
        <f>VLOOKUP(O481,[1]PlayerC!$C$3:$D$133,2,FALSE)</f>
        <v>73</v>
      </c>
      <c r="Z481" s="30">
        <f>VLOOKUP(R481,[2]PCharts!$R$3:$S$2003,2,FALSE)</f>
        <v>0</v>
      </c>
      <c r="AA481" s="30">
        <f>VLOOKUP(A481,PCharts!$T$3:$U$25,2,FALSE)</f>
        <v>0.87</v>
      </c>
      <c r="AB481" s="30">
        <f>ROUND((PFormulas!$F$2*AF481)+(PFormulas!$F$3*(120-AD481)),0)</f>
        <v>56</v>
      </c>
      <c r="AC481" s="30">
        <f>ROUND((PFormulas!$F$7*AF481)+(PFormulas!$F$9*AB481)+(PFormulas!$F$8*AD481),0)</f>
        <v>53</v>
      </c>
      <c r="AD481" s="30">
        <f>VLOOKUP(V481,PCharts!$I$3:$J$651,2,FALSE)</f>
        <v>84</v>
      </c>
      <c r="AE481" s="30">
        <f>ROUND((PFormulas!$B$29*AK481)+(PFormulas!$B$30*AI481)+(PFormulas!$B$31*AL481)+(PFormulas!$B$32*AF481)+PFormulas!$B$33,0)</f>
        <v>72</v>
      </c>
      <c r="AF481" s="30">
        <f t="shared" si="55"/>
        <v>76</v>
      </c>
      <c r="AG481" s="30">
        <f>ROUND((AK481*PFormulas!$F$40)+(AL481*PFormulas!$F$41)+(AH481*PFormulas!$F$42),0)</f>
        <v>61</v>
      </c>
      <c r="AH481" s="30">
        <f>VLOOKUP(D481,PCharts!$G$3:$H$83,2,FALSE)</f>
        <v>77</v>
      </c>
      <c r="AI481" s="30">
        <f>ROUND((AK481*PFormulas!$F$18)+(AL481*PFormulas!$F$17),0)</f>
        <v>50</v>
      </c>
      <c r="AJ481" s="30">
        <f>IF(C481&gt;7,25,IF(C481=1,IF(ROUND((PFormulas!$F$35*AK481)+(PFormulas!$F$36*AF481),0)&lt;50,50,ROUND((PFormulas!$F$35*AK481)+(PFormulas!$F$36*AF481),0)),ROUND((PFormulas!$F$35*AK481)+(PFormulas!$F$36*AF481),0)))</f>
        <v>55</v>
      </c>
      <c r="AK481" s="30">
        <f>ROUND(IF(C481&gt;7,ROUND(VLOOKUP(U481,PCharts!$K$3:$L$153,2,FALSE)*AA481,0)*PFormulas!$B$8,ROUND(VLOOKUP(U481,PCharts!$K$3:$L$153,2,FALSE)*AA481,0)),0)</f>
        <v>48</v>
      </c>
      <c r="AL481" s="30">
        <f>ROUND(IF(C481&gt;7,ROUND(VLOOKUP(T481,PCharts!$M$3:$N$133,2,FALSE)*AA481,0)*PFormulas!$B$9,ROUND(VLOOKUP(T481,PCharts!$M$3:$N$133,2,FALSE)*AA481,0)),0)</f>
        <v>43</v>
      </c>
      <c r="AM481" s="30">
        <f>ROUND(IF(C481&gt;7,ROUND((PFormulas!$F$30*Z481)+(PFormulas!$F$31*AB481)+(PFormulas!$F$32*AI481),0)*PFormulas!$B$13,ROUND((PFormulas!$F$30*Z481)+(PFormulas!$F$31*AB481)+(PFormulas!$F$32*AI481),0)+PFormulas!$B$14),0)</f>
        <v>50</v>
      </c>
      <c r="AN481" s="30">
        <f>ROUND((PFormulas!$F$46*AL481),0)</f>
        <v>45</v>
      </c>
      <c r="AO481" s="30">
        <f>VLOOKUP(2016-L481,PCharts!$O$3:$P$32,2,FALSE)</f>
        <v>60</v>
      </c>
      <c r="AP481" s="30">
        <f t="shared" si="56"/>
        <v>60</v>
      </c>
      <c r="AQ481" s="30">
        <f t="shared" si="57"/>
        <v>52</v>
      </c>
    </row>
    <row r="482" spans="1:43" x14ac:dyDescent="0.25">
      <c r="A482" s="48" t="s">
        <v>139</v>
      </c>
      <c r="B482" s="13" t="s">
        <v>1122</v>
      </c>
      <c r="C482" s="13">
        <v>8</v>
      </c>
      <c r="D482" s="13">
        <v>39</v>
      </c>
      <c r="E482" s="48">
        <f>ROUND(G482*0.33,0)</f>
        <v>11</v>
      </c>
      <c r="F482" s="48">
        <f>G482-E482</f>
        <v>21</v>
      </c>
      <c r="G482" s="13">
        <v>32</v>
      </c>
      <c r="H482" s="48">
        <v>20</v>
      </c>
      <c r="I482" s="13"/>
      <c r="J482" s="13"/>
      <c r="K482" s="13"/>
      <c r="L482" s="13">
        <v>1995</v>
      </c>
      <c r="M482" s="13">
        <v>7</v>
      </c>
      <c r="N482" s="13">
        <v>70</v>
      </c>
      <c r="O482" s="13">
        <v>190</v>
      </c>
      <c r="P482" s="13" t="s">
        <v>1123</v>
      </c>
      <c r="Q482" s="13" t="s">
        <v>1124</v>
      </c>
      <c r="R482" s="13">
        <v>0</v>
      </c>
      <c r="S482" s="13">
        <v>0</v>
      </c>
      <c r="T482" s="30">
        <f t="shared" si="51"/>
        <v>0.28000000000000003</v>
      </c>
      <c r="U482" s="30">
        <f t="shared" si="52"/>
        <v>0.54</v>
      </c>
      <c r="V482" s="30">
        <f t="shared" si="53"/>
        <v>0.51</v>
      </c>
      <c r="W482" s="30">
        <f t="shared" si="54"/>
        <v>0.28000000000000003</v>
      </c>
      <c r="X482" s="30">
        <f>VLOOKUP(N482,[1]PlayerC!$A$3:$B$30,2,FALSE)</f>
        <v>69</v>
      </c>
      <c r="Y482" s="30">
        <f>VLOOKUP(O482,[1]PlayerC!$C$3:$D$133,2,FALSE)</f>
        <v>64</v>
      </c>
      <c r="Z482" s="30">
        <f>VLOOKUP(R482,[2]PCharts!$R$3:$S$2003,2,FALSE)</f>
        <v>0</v>
      </c>
      <c r="AA482" s="30">
        <f>VLOOKUP(A482,PCharts!$T$3:$U$25,2,FALSE)</f>
        <v>0.87</v>
      </c>
      <c r="AB482" s="30">
        <f>ROUND((PFormulas!$F$2*AF482)+(PFormulas!$F$3*(120-AD482)),0)</f>
        <v>51</v>
      </c>
      <c r="AC482" s="30">
        <f>ROUND((PFormulas!$F$7*AF482)+(PFormulas!$F$9*AB482)+(PFormulas!$F$8*AD482),0)</f>
        <v>45</v>
      </c>
      <c r="AD482" s="30">
        <f>VLOOKUP(V482,PCharts!$I$3:$J$651,2,FALSE)</f>
        <v>85</v>
      </c>
      <c r="AE482" s="30">
        <f>ROUND((PFormulas!$B$29*AK482)+(PFormulas!$B$30*AI482)+(PFormulas!$B$31*AL482)+(PFormulas!$B$32*AF482)+PFormulas!$B$33,0)</f>
        <v>75</v>
      </c>
      <c r="AF482" s="30">
        <f t="shared" si="55"/>
        <v>67</v>
      </c>
      <c r="AG482" s="30">
        <f>ROUND((AK482*PFormulas!$F$40)+(AL482*PFormulas!$F$41)+(AH482*PFormulas!$F$42),0)</f>
        <v>63</v>
      </c>
      <c r="AH482" s="30">
        <f>VLOOKUP(D482,PCharts!$G$3:$H$83,2,FALSE)</f>
        <v>79</v>
      </c>
      <c r="AI482" s="30">
        <f>ROUND((AK482*PFormulas!$F$18)+(AL482*PFormulas!$F$17),0)</f>
        <v>51</v>
      </c>
      <c r="AJ482" s="30">
        <f>IF(C482&gt;7,25,IF(C482=1,IF(ROUND((PFormulas!$F$35*AK482)+(PFormulas!$F$36*AF482),0)&lt;50,50,ROUND((PFormulas!$F$35*AK482)+(PFormulas!$F$36*AF482),0)),ROUND((PFormulas!$F$35*AK482)+(PFormulas!$F$36*AF482),0)))</f>
        <v>25</v>
      </c>
      <c r="AK482" s="30">
        <f>ROUND(IF(C482&gt;7,ROUND(VLOOKUP(U482,PCharts!$K$3:$L$153,2,FALSE)*AA482,0)*PFormulas!$B$8,ROUND(VLOOKUP(U482,PCharts!$K$3:$L$153,2,FALSE)*AA482,0)),0)</f>
        <v>50</v>
      </c>
      <c r="AL482" s="30">
        <f>ROUND(IF(C482&gt;7,ROUND(VLOOKUP(T482,PCharts!$M$3:$N$133,2,FALSE)*AA482,0)*PFormulas!$B$9,ROUND(VLOOKUP(T482,PCharts!$M$3:$N$133,2,FALSE)*AA482,0)),0)</f>
        <v>43</v>
      </c>
      <c r="AM482" s="30">
        <f>ROUND(IF(C482&gt;7,ROUND((PFormulas!$F$30*Z482)+(PFormulas!$F$31*AB482)+(PFormulas!$F$32*AI482),0)*PFormulas!$B$13,ROUND((PFormulas!$F$30*Z482)+(PFormulas!$F$31*AB482)+(PFormulas!$F$32*AI482),0)+PFormulas!$B$14),0)</f>
        <v>56</v>
      </c>
      <c r="AN482" s="30">
        <f>ROUND((PFormulas!$F$46*AL482),0)</f>
        <v>45</v>
      </c>
      <c r="AO482" s="30">
        <f>VLOOKUP(2016-L482,PCharts!$O$3:$P$32,2,FALSE)</f>
        <v>54</v>
      </c>
      <c r="AP482" s="30">
        <f t="shared" si="56"/>
        <v>54</v>
      </c>
      <c r="AQ482" s="30">
        <f t="shared" si="57"/>
        <v>53</v>
      </c>
    </row>
    <row r="483" spans="1:43" x14ac:dyDescent="0.25">
      <c r="A483" s="13" t="s">
        <v>130</v>
      </c>
      <c r="B483" s="13" t="s">
        <v>1125</v>
      </c>
      <c r="C483" s="13">
        <v>8</v>
      </c>
      <c r="D483" s="13">
        <v>63</v>
      </c>
      <c r="E483" s="13">
        <v>17</v>
      </c>
      <c r="F483" s="13">
        <v>28</v>
      </c>
      <c r="G483" s="13">
        <f>E483+F483</f>
        <v>45</v>
      </c>
      <c r="H483" s="13">
        <v>44</v>
      </c>
      <c r="I483" s="13"/>
      <c r="J483" s="13"/>
      <c r="K483" s="13"/>
      <c r="L483" s="13">
        <v>1997</v>
      </c>
      <c r="M483" s="13">
        <v>7</v>
      </c>
      <c r="N483" s="13">
        <v>77</v>
      </c>
      <c r="O483" s="13">
        <v>209</v>
      </c>
      <c r="P483" s="13" t="s">
        <v>1126</v>
      </c>
      <c r="Q483" s="13" t="s">
        <v>1127</v>
      </c>
      <c r="R483" s="13">
        <v>0</v>
      </c>
      <c r="S483" s="13">
        <v>0</v>
      </c>
      <c r="T483" s="30">
        <f t="shared" si="51"/>
        <v>0.27</v>
      </c>
      <c r="U483" s="30">
        <f t="shared" si="52"/>
        <v>0.44</v>
      </c>
      <c r="V483" s="30">
        <f t="shared" si="53"/>
        <v>0.7</v>
      </c>
      <c r="W483" s="30">
        <f t="shared" si="54"/>
        <v>0.27</v>
      </c>
      <c r="X483" s="30">
        <f>VLOOKUP(N483,[1]PlayerC!$A$3:$B$30,2,FALSE)</f>
        <v>83</v>
      </c>
      <c r="Y483" s="30">
        <f>VLOOKUP(O483,[1]PlayerC!$C$3:$D$133,2,FALSE)</f>
        <v>73</v>
      </c>
      <c r="Z483" s="30">
        <f>VLOOKUP(R483,[2]PCharts!$R$3:$S$2003,2,FALSE)</f>
        <v>0</v>
      </c>
      <c r="AA483" s="30">
        <f>VLOOKUP(A483,PCharts!$T$3:$U$25,2,FALSE)</f>
        <v>0.87</v>
      </c>
      <c r="AB483" s="30">
        <f>ROUND((PFormulas!$F$2*AF483)+(PFormulas!$F$3*(120-AD483)),0)</f>
        <v>59</v>
      </c>
      <c r="AC483" s="30">
        <f>ROUND((PFormulas!$F$7*AF483)+(PFormulas!$F$9*AB483)+(PFormulas!$F$8*AD483),0)</f>
        <v>56</v>
      </c>
      <c r="AD483" s="30">
        <f>VLOOKUP(V483,PCharts!$I$3:$J$651,2,FALSE)</f>
        <v>80</v>
      </c>
      <c r="AE483" s="30">
        <f>ROUND((PFormulas!$B$29*AK483)+(PFormulas!$B$30*AI483)+(PFormulas!$B$31*AL483)+(PFormulas!$B$32*AF483)+PFormulas!$B$33,0)</f>
        <v>71</v>
      </c>
      <c r="AF483" s="30">
        <f t="shared" si="55"/>
        <v>78</v>
      </c>
      <c r="AG483" s="30">
        <f>ROUND((AK483*PFormulas!$F$40)+(AL483*PFormulas!$F$41)+(AH483*PFormulas!$F$42),0)</f>
        <v>70</v>
      </c>
      <c r="AH483" s="30">
        <f>VLOOKUP(D483,PCharts!$G$3:$H$83,2,FALSE)</f>
        <v>95</v>
      </c>
      <c r="AI483" s="30">
        <f>ROUND((AK483*PFormulas!$F$18)+(AL483*PFormulas!$F$17),0)</f>
        <v>48</v>
      </c>
      <c r="AJ483" s="30">
        <f>IF(C483&gt;7,25,IF(C483=1,IF(ROUND((PFormulas!$F$35*AK483)+(PFormulas!$F$36*AF483),0)&lt;50,50,ROUND((PFormulas!$F$35*AK483)+(PFormulas!$F$36*AF483),0)),ROUND((PFormulas!$F$35*AK483)+(PFormulas!$F$36*AF483),0)))</f>
        <v>25</v>
      </c>
      <c r="AK483" s="30">
        <f>ROUND(IF(C483&gt;7,ROUND(VLOOKUP(U483,PCharts!$K$3:$L$153,2,FALSE)*AA483,0)*PFormulas!$B$8,ROUND(VLOOKUP(U483,PCharts!$K$3:$L$153,2,FALSE)*AA483,0)),0)</f>
        <v>46</v>
      </c>
      <c r="AL483" s="30">
        <f>ROUND(IF(C483&gt;7,ROUND(VLOOKUP(T483,PCharts!$M$3:$N$133,2,FALSE)*AA483,0)*PFormulas!$B$9,ROUND(VLOOKUP(T483,PCharts!$M$3:$N$133,2,FALSE)*AA483,0)),0)</f>
        <v>42</v>
      </c>
      <c r="AM483" s="49">
        <f>ROUND(IF(C483&gt;7,ROUND((PFormulas!$F$30*Z483)+(PFormulas!$F$31*AB483)+(PFormulas!$F$32*AI483),0)*PFormulas!$B$13,ROUND((PFormulas!$F$30*Z483)+(PFormulas!$F$31*AB483)+(PFormulas!$F$32*AI483),0)+PFormulas!$B$14),0)</f>
        <v>61</v>
      </c>
      <c r="AN483" s="30">
        <f>ROUND((PFormulas!$F$46*AL483),0)</f>
        <v>44</v>
      </c>
      <c r="AO483" s="30">
        <f>VLOOKUP(2016-L483,PCharts!$O$3:$P$32,2,FALSE)</f>
        <v>46</v>
      </c>
      <c r="AP483" s="30">
        <f t="shared" si="56"/>
        <v>46</v>
      </c>
      <c r="AQ483" s="30">
        <f t="shared" si="57"/>
        <v>53</v>
      </c>
    </row>
    <row r="484" spans="1:43" x14ac:dyDescent="0.25">
      <c r="A484" s="13" t="s">
        <v>130</v>
      </c>
      <c r="B484" s="13" t="s">
        <v>1128</v>
      </c>
      <c r="C484" s="13">
        <v>1</v>
      </c>
      <c r="D484" s="13">
        <v>64</v>
      </c>
      <c r="E484" s="13">
        <v>15</v>
      </c>
      <c r="F484" s="13">
        <v>42</v>
      </c>
      <c r="G484" s="13">
        <f>E484+F484</f>
        <v>57</v>
      </c>
      <c r="H484" s="13">
        <v>58</v>
      </c>
      <c r="I484" s="13"/>
      <c r="J484" s="13"/>
      <c r="K484" s="13"/>
      <c r="L484" s="13">
        <v>1997</v>
      </c>
      <c r="M484" s="13">
        <v>7</v>
      </c>
      <c r="N484" s="13">
        <v>71</v>
      </c>
      <c r="O484" s="13">
        <v>170</v>
      </c>
      <c r="P484" s="13" t="s">
        <v>1129</v>
      </c>
      <c r="Q484" s="13" t="s">
        <v>1130</v>
      </c>
      <c r="R484" s="13">
        <v>0</v>
      </c>
      <c r="S484" s="13">
        <v>0</v>
      </c>
      <c r="T484" s="30">
        <f t="shared" si="51"/>
        <v>0.23</v>
      </c>
      <c r="U484" s="30">
        <f t="shared" si="52"/>
        <v>0.66</v>
      </c>
      <c r="V484" s="30">
        <f t="shared" si="53"/>
        <v>0.91</v>
      </c>
      <c r="W484" s="30">
        <f t="shared" si="54"/>
        <v>0.23</v>
      </c>
      <c r="X484" s="30">
        <f>VLOOKUP(N484,[1]PlayerC!$A$3:$B$30,2,FALSE)</f>
        <v>71</v>
      </c>
      <c r="Y484" s="30">
        <f>VLOOKUP(O484,[1]PlayerC!$C$3:$D$133,2,FALSE)</f>
        <v>52</v>
      </c>
      <c r="Z484" s="30">
        <f>VLOOKUP(R484,[2]PCharts!$R$3:$S$2003,2,FALSE)</f>
        <v>0</v>
      </c>
      <c r="AA484" s="30">
        <f>VLOOKUP(A484,PCharts!$T$3:$U$25,2,FALSE)</f>
        <v>0.87</v>
      </c>
      <c r="AB484" s="30">
        <f>ROUND((PFormulas!$F$2*AF484)+(PFormulas!$F$3*(120-AD484)),0)</f>
        <v>51</v>
      </c>
      <c r="AC484" s="30">
        <f>ROUND((PFormulas!$F$7*AF484)+(PFormulas!$F$9*AB484)+(PFormulas!$F$8*AD484),0)</f>
        <v>44</v>
      </c>
      <c r="AD484" s="30">
        <f>VLOOKUP(V484,PCharts!$I$3:$J$651,2,FALSE)</f>
        <v>75</v>
      </c>
      <c r="AE484" s="30">
        <f>ROUND((PFormulas!$B$29*AK484)+(PFormulas!$B$30*AI484)+(PFormulas!$B$31*AL484)+(PFormulas!$B$32*AF484)+PFormulas!$B$33,0)</f>
        <v>77</v>
      </c>
      <c r="AF484" s="30">
        <f t="shared" si="55"/>
        <v>62</v>
      </c>
      <c r="AG484" s="30">
        <f>ROUND((AK484*PFormulas!$F$40)+(AL484*PFormulas!$F$41)+(AH484*PFormulas!$F$42),0)</f>
        <v>73</v>
      </c>
      <c r="AH484" s="30">
        <f>VLOOKUP(D484,PCharts!$G$3:$H$83,2,FALSE)</f>
        <v>95</v>
      </c>
      <c r="AI484" s="30">
        <f>ROUND((AK484*PFormulas!$F$18)+(AL484*PFormulas!$F$17),0)</f>
        <v>55</v>
      </c>
      <c r="AJ484" s="30">
        <f>IF(C484&gt;7,25,IF(C484=1,IF(ROUND((PFormulas!$F$35*AK484)+(PFormulas!$F$36*AF484),0)&lt;50,50,ROUND((PFormulas!$F$35*AK484)+(PFormulas!$F$36*AF484),0)),ROUND((PFormulas!$F$35*AK484)+(PFormulas!$F$36*AF484),0)))</f>
        <v>58</v>
      </c>
      <c r="AK484" s="30">
        <f>ROUND(IF(C484&gt;7,ROUND(VLOOKUP(U484,PCharts!$K$3:$L$153,2,FALSE)*AA484,0)*PFormulas!$B$8,ROUND(VLOOKUP(U484,PCharts!$K$3:$L$153,2,FALSE)*AA484,0)),0)</f>
        <v>57</v>
      </c>
      <c r="AL484" s="30">
        <f>ROUND(IF(C484&gt;7,ROUND(VLOOKUP(T484,PCharts!$M$3:$N$133,2,FALSE)*AA484,0)*PFormulas!$B$9,ROUND(VLOOKUP(T484,PCharts!$M$3:$N$133,2,FALSE)*AA484,0)),0)</f>
        <v>43</v>
      </c>
      <c r="AM484" s="30">
        <f>ROUND(IF(C484&gt;7,ROUND((PFormulas!$F$30*Z484)+(PFormulas!$F$31*AB484)+(PFormulas!$F$32*AI484),0)*PFormulas!$B$13,ROUND((PFormulas!$F$30*Z484)+(PFormulas!$F$31*AB484)+(PFormulas!$F$32*AI484),0)+PFormulas!$B$14),0)</f>
        <v>48</v>
      </c>
      <c r="AN484" s="30">
        <f>ROUND((PFormulas!$F$46*AL484),0)</f>
        <v>45</v>
      </c>
      <c r="AO484" s="30">
        <f>VLOOKUP(2016-L484,PCharts!$O$3:$P$32,2,FALSE)</f>
        <v>46</v>
      </c>
      <c r="AP484" s="30">
        <f t="shared" si="56"/>
        <v>46</v>
      </c>
      <c r="AQ484" s="30">
        <f t="shared" si="57"/>
        <v>53</v>
      </c>
    </row>
    <row r="485" spans="1:43" x14ac:dyDescent="0.25">
      <c r="A485" s="48" t="s">
        <v>139</v>
      </c>
      <c r="B485" s="13" t="s">
        <v>1131</v>
      </c>
      <c r="C485" s="13">
        <v>5</v>
      </c>
      <c r="D485" s="13">
        <v>37</v>
      </c>
      <c r="E485" s="48">
        <f>ROUND(G485*0.33,0)</f>
        <v>8</v>
      </c>
      <c r="F485" s="48">
        <f>G485-E485</f>
        <v>15</v>
      </c>
      <c r="G485" s="13">
        <v>23</v>
      </c>
      <c r="H485" s="48">
        <v>20</v>
      </c>
      <c r="I485" s="13"/>
      <c r="J485" s="13"/>
      <c r="K485" s="13"/>
      <c r="L485" s="13">
        <v>1993</v>
      </c>
      <c r="M485" s="13">
        <v>6.5</v>
      </c>
      <c r="N485" s="13">
        <v>75</v>
      </c>
      <c r="O485" s="13">
        <v>212</v>
      </c>
      <c r="P485" s="13" t="s">
        <v>1132</v>
      </c>
      <c r="Q485" s="13" t="s">
        <v>1133</v>
      </c>
      <c r="R485" s="13">
        <v>0</v>
      </c>
      <c r="S485" s="13">
        <v>0</v>
      </c>
      <c r="T485" s="30">
        <f t="shared" si="51"/>
        <v>0.22</v>
      </c>
      <c r="U485" s="30">
        <f t="shared" si="52"/>
        <v>0.41</v>
      </c>
      <c r="V485" s="30">
        <f t="shared" si="53"/>
        <v>0.54</v>
      </c>
      <c r="W485" s="30">
        <f t="shared" si="54"/>
        <v>0.22</v>
      </c>
      <c r="X485" s="30">
        <f>VLOOKUP(N485,[1]PlayerC!$A$3:$B$30,2,FALSE)</f>
        <v>79</v>
      </c>
      <c r="Y485" s="30">
        <f>VLOOKUP(O485,[1]PlayerC!$C$3:$D$133,2,FALSE)</f>
        <v>76</v>
      </c>
      <c r="Z485" s="30">
        <f>VLOOKUP(R485,[2]PCharts!$R$3:$S$2003,2,FALSE)</f>
        <v>0</v>
      </c>
      <c r="AA485" s="30">
        <f>VLOOKUP(A485,PCharts!$T$3:$U$25,2,FALSE)</f>
        <v>0.87</v>
      </c>
      <c r="AB485" s="30">
        <f>ROUND((PFormulas!$F$2*AF485)+(PFormulas!$F$3*(120-AD485)),0)</f>
        <v>58</v>
      </c>
      <c r="AC485" s="30">
        <f>ROUND((PFormulas!$F$7*AF485)+(PFormulas!$F$9*AB485)+(PFormulas!$F$8*AD485),0)</f>
        <v>55</v>
      </c>
      <c r="AD485" s="30">
        <f>VLOOKUP(V485,PCharts!$I$3:$J$651,2,FALSE)</f>
        <v>84</v>
      </c>
      <c r="AE485" s="30">
        <f>ROUND((PFormulas!$B$29*AK485)+(PFormulas!$B$30*AI485)+(PFormulas!$B$31*AL485)+(PFormulas!$B$32*AF485)+PFormulas!$B$33,0)</f>
        <v>72</v>
      </c>
      <c r="AF485" s="30">
        <f t="shared" si="55"/>
        <v>78</v>
      </c>
      <c r="AG485" s="30">
        <f>ROUND((AK485*PFormulas!$F$40)+(AL485*PFormulas!$F$41)+(AH485*PFormulas!$F$42),0)</f>
        <v>61</v>
      </c>
      <c r="AH485" s="30">
        <f>VLOOKUP(D485,PCharts!$G$3:$H$83,2,FALSE)</f>
        <v>77</v>
      </c>
      <c r="AI485" s="30">
        <f>ROUND((AK485*PFormulas!$F$18)+(AL485*PFormulas!$F$17),0)</f>
        <v>50</v>
      </c>
      <c r="AJ485" s="30">
        <f>IF(C485&gt;7,25,IF(C485=1,IF(ROUND((PFormulas!$F$35*AK485)+(PFormulas!$F$36*AF485),0)&lt;50,50,ROUND((PFormulas!$F$35*AK485)+(PFormulas!$F$36*AF485),0)),ROUND((PFormulas!$F$35*AK485)+(PFormulas!$F$36*AF485),0)))</f>
        <v>56</v>
      </c>
      <c r="AK485" s="30">
        <f>ROUND(IF(C485&gt;7,ROUND(VLOOKUP(U485,PCharts!$K$3:$L$153,2,FALSE)*AA485,0)*PFormulas!$B$8,ROUND(VLOOKUP(U485,PCharts!$K$3:$L$153,2,FALSE)*AA485,0)),0)</f>
        <v>48</v>
      </c>
      <c r="AL485" s="30">
        <f>ROUND(IF(C485&gt;7,ROUND(VLOOKUP(T485,PCharts!$M$3:$N$133,2,FALSE)*AA485,0)*PFormulas!$B$9,ROUND(VLOOKUP(T485,PCharts!$M$3:$N$133,2,FALSE)*AA485,0)),0)</f>
        <v>43</v>
      </c>
      <c r="AM485" s="30">
        <f>ROUND(IF(C485&gt;7,ROUND((PFormulas!$F$30*Z485)+(PFormulas!$F$31*AB485)+(PFormulas!$F$32*AI485),0)*PFormulas!$B$13,ROUND((PFormulas!$F$30*Z485)+(PFormulas!$F$31*AB485)+(PFormulas!$F$32*AI485),0)+PFormulas!$B$14),0)</f>
        <v>51</v>
      </c>
      <c r="AN485" s="30">
        <f>ROUND((PFormulas!$F$46*AL485),0)</f>
        <v>45</v>
      </c>
      <c r="AO485" s="30">
        <f>VLOOKUP(2016-L485,PCharts!$O$3:$P$32,2,FALSE)</f>
        <v>60</v>
      </c>
      <c r="AP485" s="30">
        <f t="shared" si="56"/>
        <v>60</v>
      </c>
      <c r="AQ485" s="30">
        <f t="shared" si="57"/>
        <v>52</v>
      </c>
    </row>
    <row r="486" spans="1:43" x14ac:dyDescent="0.25">
      <c r="A486" s="48" t="s">
        <v>139</v>
      </c>
      <c r="B486" s="13" t="s">
        <v>1134</v>
      </c>
      <c r="C486" s="13">
        <v>5</v>
      </c>
      <c r="D486" s="13">
        <v>40</v>
      </c>
      <c r="E486" s="48">
        <f>ROUND(G486*0.33,0)</f>
        <v>9</v>
      </c>
      <c r="F486" s="48">
        <f>G486-E486</f>
        <v>19</v>
      </c>
      <c r="G486" s="13">
        <v>28</v>
      </c>
      <c r="H486" s="48">
        <v>20</v>
      </c>
      <c r="I486" s="13"/>
      <c r="J486" s="13"/>
      <c r="K486" s="13"/>
      <c r="L486" s="13">
        <v>1994</v>
      </c>
      <c r="M486" s="13">
        <v>6.5</v>
      </c>
      <c r="N486" s="13">
        <v>74</v>
      </c>
      <c r="O486" s="13">
        <v>183</v>
      </c>
      <c r="P486" s="13" t="s">
        <v>1135</v>
      </c>
      <c r="Q486" s="13" t="s">
        <v>1136</v>
      </c>
      <c r="R486" s="13">
        <v>0</v>
      </c>
      <c r="S486" s="13">
        <v>0</v>
      </c>
      <c r="T486" s="30">
        <f t="shared" si="51"/>
        <v>0.23</v>
      </c>
      <c r="U486" s="30">
        <f t="shared" si="52"/>
        <v>0.48</v>
      </c>
      <c r="V486" s="30">
        <f t="shared" si="53"/>
        <v>0.5</v>
      </c>
      <c r="W486" s="30">
        <f t="shared" si="54"/>
        <v>0.23</v>
      </c>
      <c r="X486" s="30">
        <f>VLOOKUP(N486,[1]PlayerC!$A$3:$B$30,2,FALSE)</f>
        <v>77</v>
      </c>
      <c r="Y486" s="30">
        <f>VLOOKUP(O486,[1]PlayerC!$C$3:$D$133,2,FALSE)</f>
        <v>58</v>
      </c>
      <c r="Z486" s="30">
        <f>VLOOKUP(R486,[2]PCharts!$R$3:$S$2003,2,FALSE)</f>
        <v>0</v>
      </c>
      <c r="AA486" s="30">
        <f>VLOOKUP(A486,PCharts!$T$3:$U$25,2,FALSE)</f>
        <v>0.87</v>
      </c>
      <c r="AB486" s="30">
        <f>ROUND((PFormulas!$F$2*AF486)+(PFormulas!$F$3*(120-AD486)),0)</f>
        <v>51</v>
      </c>
      <c r="AC486" s="30">
        <f>ROUND((PFormulas!$F$7*AF486)+(PFormulas!$F$9*AB486)+(PFormulas!$F$8*AD486),0)</f>
        <v>46</v>
      </c>
      <c r="AD486" s="30">
        <f>VLOOKUP(V486,PCharts!$I$3:$J$651,2,FALSE)</f>
        <v>85</v>
      </c>
      <c r="AE486" s="30">
        <f>ROUND((PFormulas!$B$29*AK486)+(PFormulas!$B$30*AI486)+(PFormulas!$B$31*AL486)+(PFormulas!$B$32*AF486)+PFormulas!$B$33,0)</f>
        <v>75</v>
      </c>
      <c r="AF486" s="30">
        <f t="shared" si="55"/>
        <v>68</v>
      </c>
      <c r="AG486" s="30">
        <f>ROUND((AK486*PFormulas!$F$40)+(AL486*PFormulas!$F$41)+(AH486*PFormulas!$F$42),0)</f>
        <v>64</v>
      </c>
      <c r="AH486" s="30">
        <f>VLOOKUP(D486,PCharts!$G$3:$H$83,2,FALSE)</f>
        <v>80</v>
      </c>
      <c r="AI486" s="30">
        <f>ROUND((AK486*PFormulas!$F$18)+(AL486*PFormulas!$F$17),0)</f>
        <v>52</v>
      </c>
      <c r="AJ486" s="30">
        <f>IF(C486&gt;7,25,IF(C486=1,IF(ROUND((PFormulas!$F$35*AK486)+(PFormulas!$F$36*AF486),0)&lt;50,50,ROUND((PFormulas!$F$35*AK486)+(PFormulas!$F$36*AF486),0)),ROUND((PFormulas!$F$35*AK486)+(PFormulas!$F$36*AF486),0)))</f>
        <v>56</v>
      </c>
      <c r="AK486" s="30">
        <f>ROUND(IF(C486&gt;7,ROUND(VLOOKUP(U486,PCharts!$K$3:$L$153,2,FALSE)*AA486,0)*PFormulas!$B$8,ROUND(VLOOKUP(U486,PCharts!$K$3:$L$153,2,FALSE)*AA486,0)),0)</f>
        <v>52</v>
      </c>
      <c r="AL486" s="30">
        <f>ROUND(IF(C486&gt;7,ROUND(VLOOKUP(T486,PCharts!$M$3:$N$133,2,FALSE)*AA486,0)*PFormulas!$B$9,ROUND(VLOOKUP(T486,PCharts!$M$3:$N$133,2,FALSE)*AA486,0)),0)</f>
        <v>43</v>
      </c>
      <c r="AM486" s="30">
        <f>ROUND(IF(C486&gt;7,ROUND((PFormulas!$F$30*Z486)+(PFormulas!$F$31*AB486)+(PFormulas!$F$32*AI486),0)*PFormulas!$B$13,ROUND((PFormulas!$F$30*Z486)+(PFormulas!$F$31*AB486)+(PFormulas!$F$32*AI486),0)+PFormulas!$B$14),0)</f>
        <v>47</v>
      </c>
      <c r="AN486" s="30">
        <f>ROUND((PFormulas!$F$46*AL486),0)</f>
        <v>45</v>
      </c>
      <c r="AO486" s="30">
        <f>VLOOKUP(2016-L486,PCharts!$O$3:$P$32,2,FALSE)</f>
        <v>58</v>
      </c>
      <c r="AP486" s="30">
        <f t="shared" si="56"/>
        <v>58</v>
      </c>
      <c r="AQ486" s="30">
        <f t="shared" si="57"/>
        <v>52</v>
      </c>
    </row>
    <row r="487" spans="1:43" x14ac:dyDescent="0.25">
      <c r="A487" s="48" t="s">
        <v>139</v>
      </c>
      <c r="B487" s="13" t="s">
        <v>1137</v>
      </c>
      <c r="C487" s="13">
        <v>5</v>
      </c>
      <c r="D487" s="13">
        <v>41</v>
      </c>
      <c r="E487" s="48">
        <f>ROUND(G487*0.33,0)</f>
        <v>9</v>
      </c>
      <c r="F487" s="48">
        <f>G487-E487</f>
        <v>17</v>
      </c>
      <c r="G487" s="13">
        <v>26</v>
      </c>
      <c r="H487" s="48">
        <v>20</v>
      </c>
      <c r="I487" s="13"/>
      <c r="J487" s="13"/>
      <c r="K487" s="13"/>
      <c r="L487" s="13">
        <v>1994</v>
      </c>
      <c r="M487" s="13">
        <v>6.5</v>
      </c>
      <c r="N487" s="13">
        <v>75</v>
      </c>
      <c r="O487" s="13">
        <v>192</v>
      </c>
      <c r="P487" s="13" t="s">
        <v>1138</v>
      </c>
      <c r="Q487" s="13" t="s">
        <v>1139</v>
      </c>
      <c r="R487" s="13">
        <v>0</v>
      </c>
      <c r="S487" s="13">
        <v>0</v>
      </c>
      <c r="T487" s="30">
        <f t="shared" si="51"/>
        <v>0.22</v>
      </c>
      <c r="U487" s="30">
        <f t="shared" si="52"/>
        <v>0.41</v>
      </c>
      <c r="V487" s="30">
        <f t="shared" si="53"/>
        <v>0.49</v>
      </c>
      <c r="W487" s="30">
        <f t="shared" si="54"/>
        <v>0.22</v>
      </c>
      <c r="X487" s="30">
        <f>VLOOKUP(N487,[1]PlayerC!$A$3:$B$30,2,FALSE)</f>
        <v>79</v>
      </c>
      <c r="Y487" s="30">
        <f>VLOOKUP(O487,[1]PlayerC!$C$3:$D$133,2,FALSE)</f>
        <v>64</v>
      </c>
      <c r="Z487" s="30">
        <f>VLOOKUP(R487,[2]PCharts!$R$3:$S$2003,2,FALSE)</f>
        <v>0</v>
      </c>
      <c r="AA487" s="30">
        <f>VLOOKUP(A487,PCharts!$T$3:$U$25,2,FALSE)</f>
        <v>0.87</v>
      </c>
      <c r="AB487" s="30">
        <f>ROUND((PFormulas!$F$2*AF487)+(PFormulas!$F$3*(120-AD487)),0)</f>
        <v>54</v>
      </c>
      <c r="AC487" s="30">
        <f>ROUND((PFormulas!$F$7*AF487)+(PFormulas!$F$9*AB487)+(PFormulas!$F$8*AD487),0)</f>
        <v>50</v>
      </c>
      <c r="AD487" s="30">
        <f>VLOOKUP(V487,PCharts!$I$3:$J$651,2,FALSE)</f>
        <v>85</v>
      </c>
      <c r="AE487" s="30">
        <f>ROUND((PFormulas!$B$29*AK487)+(PFormulas!$B$30*AI487)+(PFormulas!$B$31*AL487)+(PFormulas!$B$32*AF487)+PFormulas!$B$33,0)</f>
        <v>73</v>
      </c>
      <c r="AF487" s="30">
        <f t="shared" si="55"/>
        <v>72</v>
      </c>
      <c r="AG487" s="30">
        <f>ROUND((AK487*PFormulas!$F$40)+(AL487*PFormulas!$F$41)+(AH487*PFormulas!$F$42),0)</f>
        <v>63</v>
      </c>
      <c r="AH487" s="30">
        <f>VLOOKUP(D487,PCharts!$G$3:$H$83,2,FALSE)</f>
        <v>81</v>
      </c>
      <c r="AI487" s="30">
        <f>ROUND((AK487*PFormulas!$F$18)+(AL487*PFormulas!$F$17),0)</f>
        <v>50</v>
      </c>
      <c r="AJ487" s="30">
        <f>IF(C487&gt;7,25,IF(C487=1,IF(ROUND((PFormulas!$F$35*AK487)+(PFormulas!$F$36*AF487),0)&lt;50,50,ROUND((PFormulas!$F$35*AK487)+(PFormulas!$F$36*AF487),0)),ROUND((PFormulas!$F$35*AK487)+(PFormulas!$F$36*AF487),0)))</f>
        <v>54</v>
      </c>
      <c r="AK487" s="30">
        <f>ROUND(IF(C487&gt;7,ROUND(VLOOKUP(U487,PCharts!$K$3:$L$153,2,FALSE)*AA487,0)*PFormulas!$B$8,ROUND(VLOOKUP(U487,PCharts!$K$3:$L$153,2,FALSE)*AA487,0)),0)</f>
        <v>48</v>
      </c>
      <c r="AL487" s="30">
        <f>ROUND(IF(C487&gt;7,ROUND(VLOOKUP(T487,PCharts!$M$3:$N$133,2,FALSE)*AA487,0)*PFormulas!$B$9,ROUND(VLOOKUP(T487,PCharts!$M$3:$N$133,2,FALSE)*AA487,0)),0)</f>
        <v>43</v>
      </c>
      <c r="AM487" s="30">
        <f>ROUND(IF(C487&gt;7,ROUND((PFormulas!$F$30*Z487)+(PFormulas!$F$31*AB487)+(PFormulas!$F$32*AI487),0)*PFormulas!$B$13,ROUND((PFormulas!$F$30*Z487)+(PFormulas!$F$31*AB487)+(PFormulas!$F$32*AI487),0)+PFormulas!$B$14),0)</f>
        <v>48</v>
      </c>
      <c r="AN487" s="30">
        <f>ROUND((PFormulas!$F$46*AL487),0)</f>
        <v>45</v>
      </c>
      <c r="AO487" s="30">
        <f>VLOOKUP(2016-L487,PCharts!$O$3:$P$32,2,FALSE)</f>
        <v>58</v>
      </c>
      <c r="AP487" s="30">
        <f t="shared" si="56"/>
        <v>58</v>
      </c>
      <c r="AQ487" s="30">
        <f t="shared" si="57"/>
        <v>51</v>
      </c>
    </row>
    <row r="488" spans="1:43" x14ac:dyDescent="0.25">
      <c r="A488" s="13" t="s">
        <v>55</v>
      </c>
      <c r="B488" s="13" t="s">
        <v>1140</v>
      </c>
      <c r="C488" s="13">
        <v>8</v>
      </c>
      <c r="D488" s="13">
        <v>71</v>
      </c>
      <c r="E488" s="48">
        <f>ROUND(G488*0.33,0)</f>
        <v>14</v>
      </c>
      <c r="F488" s="48">
        <f>G488-E488</f>
        <v>29</v>
      </c>
      <c r="G488" s="13">
        <v>43</v>
      </c>
      <c r="H488" s="48">
        <v>20</v>
      </c>
      <c r="I488" s="13"/>
      <c r="J488" s="13"/>
      <c r="K488" s="13"/>
      <c r="L488" s="13">
        <v>1995</v>
      </c>
      <c r="M488" s="13">
        <v>6.5</v>
      </c>
      <c r="N488" s="13">
        <v>72</v>
      </c>
      <c r="O488" s="13">
        <v>185</v>
      </c>
      <c r="P488" s="13" t="s">
        <v>1141</v>
      </c>
      <c r="Q488" s="13" t="s">
        <v>1142</v>
      </c>
      <c r="R488" s="13">
        <v>0</v>
      </c>
      <c r="S488" s="13">
        <v>0</v>
      </c>
      <c r="T488" s="30">
        <f t="shared" si="51"/>
        <v>0.2</v>
      </c>
      <c r="U488" s="30">
        <f t="shared" si="52"/>
        <v>0.41</v>
      </c>
      <c r="V488" s="30">
        <f t="shared" si="53"/>
        <v>0.28000000000000003</v>
      </c>
      <c r="W488" s="30">
        <f t="shared" si="54"/>
        <v>0.2</v>
      </c>
      <c r="X488" s="30">
        <f>VLOOKUP(N488,[1]PlayerC!$A$3:$B$30,2,FALSE)</f>
        <v>73</v>
      </c>
      <c r="Y488" s="30">
        <f>VLOOKUP(O488,[1]PlayerC!$C$3:$D$133,2,FALSE)</f>
        <v>61</v>
      </c>
      <c r="Z488" s="30">
        <f>VLOOKUP(R488,[2]PCharts!$R$3:$S$2003,2,FALSE)</f>
        <v>0</v>
      </c>
      <c r="AA488" s="30">
        <f>VLOOKUP(A488,PCharts!$T$3:$U$25,2,FALSE)</f>
        <v>0.9</v>
      </c>
      <c r="AB488" s="30">
        <f>ROUND((PFormulas!$F$2*AF488)+(PFormulas!$F$3*(120-AD488)),0)</f>
        <v>49</v>
      </c>
      <c r="AC488" s="30">
        <f>ROUND((PFormulas!$F$7*AF488)+(PFormulas!$F$9*AB488)+(PFormulas!$F$8*AD488),0)</f>
        <v>44</v>
      </c>
      <c r="AD488" s="30">
        <f>VLOOKUP(V488,PCharts!$I$3:$J$651,2,FALSE)</f>
        <v>90</v>
      </c>
      <c r="AE488" s="30">
        <f>ROUND((PFormulas!$B$29*AK488)+(PFormulas!$B$30*AI488)+(PFormulas!$B$31*AL488)+(PFormulas!$B$32*AF488)+PFormulas!$B$33,0)</f>
        <v>74</v>
      </c>
      <c r="AF488" s="30">
        <f t="shared" si="55"/>
        <v>67</v>
      </c>
      <c r="AG488" s="30">
        <f>ROUND((AK488*PFormulas!$F$40)+(AL488*PFormulas!$F$41)+(AH488*PFormulas!$F$42),0)</f>
        <v>70</v>
      </c>
      <c r="AH488" s="30">
        <f>VLOOKUP(D488,PCharts!$G$3:$H$83,2,FALSE)</f>
        <v>95</v>
      </c>
      <c r="AI488" s="30">
        <f>ROUND((AK488*PFormulas!$F$18)+(AL488*PFormulas!$F$17),0)</f>
        <v>49</v>
      </c>
      <c r="AJ488" s="30">
        <f>IF(C488&gt;7,25,IF(C488=1,IF(ROUND((PFormulas!$F$35*AK488)+(PFormulas!$F$36*AF488),0)&lt;50,50,ROUND((PFormulas!$F$35*AK488)+(PFormulas!$F$36*AF488),0)),ROUND((PFormulas!$F$35*AK488)+(PFormulas!$F$36*AF488),0)))</f>
        <v>25</v>
      </c>
      <c r="AK488" s="30">
        <f>ROUND(IF(C488&gt;7,ROUND(VLOOKUP(U488,PCharts!$K$3:$L$153,2,FALSE)*AA488,0)*PFormulas!$B$8,ROUND(VLOOKUP(U488,PCharts!$K$3:$L$153,2,FALSE)*AA488,0)),0)</f>
        <v>48</v>
      </c>
      <c r="AL488" s="30">
        <f>ROUND(IF(C488&gt;7,ROUND(VLOOKUP(T488,PCharts!$M$3:$N$133,2,FALSE)*AA488,0)*PFormulas!$B$9,ROUND(VLOOKUP(T488,PCharts!$M$3:$N$133,2,FALSE)*AA488,0)),0)</f>
        <v>41</v>
      </c>
      <c r="AM488" s="30">
        <f>ROUND(IF(C488&gt;7,ROUND((PFormulas!$F$30*Z488)+(PFormulas!$F$31*AB488)+(PFormulas!$F$32*AI488),0)*PFormulas!$B$13,ROUND((PFormulas!$F$30*Z488)+(PFormulas!$F$31*AB488)+(PFormulas!$F$32*AI488),0)+PFormulas!$B$14),0)</f>
        <v>54</v>
      </c>
      <c r="AN488" s="30">
        <f>ROUND((PFormulas!$F$46*AL488),0)</f>
        <v>43</v>
      </c>
      <c r="AO488" s="30">
        <f>VLOOKUP(2016-L488,PCharts!$O$3:$P$32,2,FALSE)</f>
        <v>54</v>
      </c>
      <c r="AP488" s="30">
        <f t="shared" si="56"/>
        <v>54</v>
      </c>
      <c r="AQ488" s="30">
        <f t="shared" si="57"/>
        <v>51</v>
      </c>
    </row>
    <row r="489" spans="1:43" x14ac:dyDescent="0.25">
      <c r="A489" s="48" t="s">
        <v>139</v>
      </c>
      <c r="B489" s="13" t="s">
        <v>1143</v>
      </c>
      <c r="C489" s="13">
        <v>5</v>
      </c>
      <c r="D489" s="13">
        <v>37</v>
      </c>
      <c r="E489" s="13">
        <v>8</v>
      </c>
      <c r="F489" s="13">
        <v>25</v>
      </c>
      <c r="G489" s="13">
        <f>E489+F489</f>
        <v>33</v>
      </c>
      <c r="H489" s="13">
        <v>29</v>
      </c>
      <c r="I489" s="13"/>
      <c r="J489" s="13"/>
      <c r="K489" s="13"/>
      <c r="L489" s="13">
        <v>1996</v>
      </c>
      <c r="M489" s="13">
        <v>6</v>
      </c>
      <c r="N489" s="13">
        <v>72</v>
      </c>
      <c r="O489" s="13">
        <v>190</v>
      </c>
      <c r="P489" s="13" t="s">
        <v>1144</v>
      </c>
      <c r="Q489" s="13" t="s">
        <v>1145</v>
      </c>
      <c r="R489" s="13">
        <v>0</v>
      </c>
      <c r="S489" s="13">
        <v>0</v>
      </c>
      <c r="T489" s="30">
        <f t="shared" si="51"/>
        <v>0.22</v>
      </c>
      <c r="U489" s="30">
        <f t="shared" si="52"/>
        <v>0.68</v>
      </c>
      <c r="V489" s="30">
        <f t="shared" si="53"/>
        <v>0.78</v>
      </c>
      <c r="W489" s="30">
        <f t="shared" si="54"/>
        <v>0.22</v>
      </c>
      <c r="X489" s="30">
        <f>VLOOKUP(N489,[1]PlayerC!$A$3:$B$30,2,FALSE)</f>
        <v>73</v>
      </c>
      <c r="Y489" s="30">
        <f>VLOOKUP(O489,[1]PlayerC!$C$3:$D$133,2,FALSE)</f>
        <v>64</v>
      </c>
      <c r="Z489" s="30">
        <f>VLOOKUP(R489,[2]PCharts!$R$3:$S$2003,2,FALSE)</f>
        <v>0</v>
      </c>
      <c r="AA489" s="30">
        <f>VLOOKUP(A489,PCharts!$T$3:$U$25,2,FALSE)</f>
        <v>0.87</v>
      </c>
      <c r="AB489" s="30">
        <f>ROUND((PFormulas!$F$2*AF489)+(PFormulas!$F$3*(120-AD489)),0)</f>
        <v>54</v>
      </c>
      <c r="AC489" s="30">
        <f>ROUND((PFormulas!$F$7*AF489)+(PFormulas!$F$9*AB489)+(PFormulas!$F$8*AD489),0)</f>
        <v>49</v>
      </c>
      <c r="AD489" s="30">
        <f>VLOOKUP(V489,PCharts!$I$3:$J$651,2,FALSE)</f>
        <v>78</v>
      </c>
      <c r="AE489" s="30">
        <f>ROUND((PFormulas!$B$29*AK489)+(PFormulas!$B$30*AI489)+(PFormulas!$B$31*AL489)+(PFormulas!$B$32*AF489)+PFormulas!$B$33,0)</f>
        <v>75</v>
      </c>
      <c r="AF489" s="30">
        <f t="shared" si="55"/>
        <v>69</v>
      </c>
      <c r="AG489" s="30">
        <f>ROUND((AK489*PFormulas!$F$40)+(AL489*PFormulas!$F$41)+(AH489*PFormulas!$F$42),0)</f>
        <v>64</v>
      </c>
      <c r="AH489" s="30">
        <f>VLOOKUP(D489,PCharts!$G$3:$H$83,2,FALSE)</f>
        <v>77</v>
      </c>
      <c r="AI489" s="30">
        <f>ROUND((AK489*PFormulas!$F$18)+(AL489*PFormulas!$F$17),0)</f>
        <v>56</v>
      </c>
      <c r="AJ489" s="30">
        <f>IF(C489&gt;7,25,IF(C489=1,IF(ROUND((PFormulas!$F$35*AK489)+(PFormulas!$F$36*AF489),0)&lt;50,50,ROUND((PFormulas!$F$35*AK489)+(PFormulas!$F$36*AF489),0)),ROUND((PFormulas!$F$35*AK489)+(PFormulas!$F$36*AF489),0)))</f>
        <v>61</v>
      </c>
      <c r="AK489" s="30">
        <f>ROUND(IF(C489&gt;7,ROUND(VLOOKUP(U489,PCharts!$K$3:$L$153,2,FALSE)*AA489,0)*PFormulas!$B$8,ROUND(VLOOKUP(U489,PCharts!$K$3:$L$153,2,FALSE)*AA489,0)),0)</f>
        <v>58</v>
      </c>
      <c r="AL489" s="30">
        <f>ROUND(IF(C489&gt;7,ROUND(VLOOKUP(T489,PCharts!$M$3:$N$133,2,FALSE)*AA489,0)*PFormulas!$B$9,ROUND(VLOOKUP(T489,PCharts!$M$3:$N$133,2,FALSE)*AA489,0)),0)</f>
        <v>43</v>
      </c>
      <c r="AM489" s="30">
        <f>ROUND(IF(C489&gt;7,ROUND((PFormulas!$F$30*Z489)+(PFormulas!$F$31*AB489)+(PFormulas!$F$32*AI489),0)*PFormulas!$B$13,ROUND((PFormulas!$F$30*Z489)+(PFormulas!$F$31*AB489)+(PFormulas!$F$32*AI489),0)+PFormulas!$B$14),0)</f>
        <v>50</v>
      </c>
      <c r="AN489" s="30">
        <f>ROUND((PFormulas!$F$46*AL489),0)</f>
        <v>45</v>
      </c>
      <c r="AO489" s="30">
        <f>VLOOKUP(2016-L489,PCharts!$O$3:$P$32,2,FALSE)</f>
        <v>50</v>
      </c>
      <c r="AP489" s="30">
        <f t="shared" si="56"/>
        <v>50</v>
      </c>
      <c r="AQ489" s="30">
        <f t="shared" si="57"/>
        <v>55</v>
      </c>
    </row>
    <row r="490" spans="1:43" x14ac:dyDescent="0.25">
      <c r="A490" s="48" t="s">
        <v>139</v>
      </c>
      <c r="B490" s="13" t="s">
        <v>1146</v>
      </c>
      <c r="C490" s="13">
        <v>1</v>
      </c>
      <c r="D490" s="13">
        <v>27</v>
      </c>
      <c r="E490" s="48">
        <f>ROUND(G490*0.33,0)</f>
        <v>6</v>
      </c>
      <c r="F490" s="48">
        <f>G490-E490</f>
        <v>13</v>
      </c>
      <c r="G490" s="13">
        <v>19</v>
      </c>
      <c r="H490" s="48">
        <v>20</v>
      </c>
      <c r="I490" s="13"/>
      <c r="J490" s="13"/>
      <c r="K490" s="13"/>
      <c r="L490" s="13">
        <v>1995</v>
      </c>
      <c r="M490" s="13">
        <v>5.5</v>
      </c>
      <c r="N490" s="13">
        <v>72</v>
      </c>
      <c r="O490" s="13">
        <v>190</v>
      </c>
      <c r="P490" s="13" t="s">
        <v>1147</v>
      </c>
      <c r="Q490" s="13" t="s">
        <v>1148</v>
      </c>
      <c r="R490" s="13">
        <v>0</v>
      </c>
      <c r="S490" s="13">
        <v>0</v>
      </c>
      <c r="T490" s="30">
        <f t="shared" si="51"/>
        <v>0.22</v>
      </c>
      <c r="U490" s="30">
        <f t="shared" si="52"/>
        <v>0.48</v>
      </c>
      <c r="V490" s="30">
        <f t="shared" si="53"/>
        <v>0.74</v>
      </c>
      <c r="W490" s="30">
        <f t="shared" si="54"/>
        <v>0.22</v>
      </c>
      <c r="X490" s="30">
        <f>VLOOKUP(N490,[1]PlayerC!$A$3:$B$30,2,FALSE)</f>
        <v>73</v>
      </c>
      <c r="Y490" s="30">
        <f>VLOOKUP(O490,[1]PlayerC!$C$3:$D$133,2,FALSE)</f>
        <v>64</v>
      </c>
      <c r="Z490" s="30">
        <f>VLOOKUP(R490,[2]PCharts!$R$3:$S$2003,2,FALSE)</f>
        <v>0</v>
      </c>
      <c r="AA490" s="30">
        <f>VLOOKUP(A490,PCharts!$T$3:$U$25,2,FALSE)</f>
        <v>0.87</v>
      </c>
      <c r="AB490" s="30">
        <f>ROUND((PFormulas!$F$2*AF490)+(PFormulas!$F$3*(120-AD490)),0)</f>
        <v>54</v>
      </c>
      <c r="AC490" s="30">
        <f>ROUND((PFormulas!$F$7*AF490)+(PFormulas!$F$9*AB490)+(PFormulas!$F$8*AD490),0)</f>
        <v>49</v>
      </c>
      <c r="AD490" s="30">
        <f>VLOOKUP(V490,PCharts!$I$3:$J$651,2,FALSE)</f>
        <v>79</v>
      </c>
      <c r="AE490" s="30">
        <f>ROUND((PFormulas!$B$29*AK490)+(PFormulas!$B$30*AI490)+(PFormulas!$B$31*AL490)+(PFormulas!$B$32*AF490)+PFormulas!$B$33,0)</f>
        <v>74</v>
      </c>
      <c r="AF490" s="30">
        <f t="shared" si="55"/>
        <v>69</v>
      </c>
      <c r="AG490" s="30">
        <f>ROUND((AK490*PFormulas!$F$40)+(AL490*PFormulas!$F$41)+(AH490*PFormulas!$F$42),0)</f>
        <v>57</v>
      </c>
      <c r="AH490" s="30">
        <f>VLOOKUP(D490,PCharts!$G$3:$H$83,2,FALSE)</f>
        <v>67</v>
      </c>
      <c r="AI490" s="30">
        <f>ROUND((AK490*PFormulas!$F$18)+(AL490*PFormulas!$F$17),0)</f>
        <v>52</v>
      </c>
      <c r="AJ490" s="30">
        <f>IF(C490&gt;7,25,IF(C490=1,IF(ROUND((PFormulas!$F$35*AK490)+(PFormulas!$F$36*AF490),0)&lt;50,50,ROUND((PFormulas!$F$35*AK490)+(PFormulas!$F$36*AF490),0)),ROUND((PFormulas!$F$35*AK490)+(PFormulas!$F$36*AF490),0)))</f>
        <v>56</v>
      </c>
      <c r="AK490" s="30">
        <f>ROUND(IF(C490&gt;7,ROUND(VLOOKUP(U490,PCharts!$K$3:$L$153,2,FALSE)*AA490,0)*PFormulas!$B$8,ROUND(VLOOKUP(U490,PCharts!$K$3:$L$153,2,FALSE)*AA490,0)),0)</f>
        <v>52</v>
      </c>
      <c r="AL490" s="30">
        <f>ROUND(IF(C490&gt;7,ROUND(VLOOKUP(T490,PCharts!$M$3:$N$133,2,FALSE)*AA490,0)*PFormulas!$B$9,ROUND(VLOOKUP(T490,PCharts!$M$3:$N$133,2,FALSE)*AA490,0)),0)</f>
        <v>43</v>
      </c>
      <c r="AM490" s="30">
        <f>ROUND(IF(C490&gt;7,ROUND((PFormulas!$F$30*Z490)+(PFormulas!$F$31*AB490)+(PFormulas!$F$32*AI490),0)*PFormulas!$B$13,ROUND((PFormulas!$F$30*Z490)+(PFormulas!$F$31*AB490)+(PFormulas!$F$32*AI490),0)+PFormulas!$B$14),0)</f>
        <v>49</v>
      </c>
      <c r="AN490" s="30">
        <f>ROUND((PFormulas!$F$46*AL490),0)</f>
        <v>45</v>
      </c>
      <c r="AO490" s="30">
        <f>VLOOKUP(2016-L490,PCharts!$O$3:$P$32,2,FALSE)</f>
        <v>54</v>
      </c>
      <c r="AP490" s="30">
        <f t="shared" si="56"/>
        <v>54</v>
      </c>
      <c r="AQ490" s="30">
        <f t="shared" si="57"/>
        <v>52</v>
      </c>
    </row>
    <row r="491" spans="1:43" x14ac:dyDescent="0.25">
      <c r="A491" s="48" t="s">
        <v>139</v>
      </c>
      <c r="B491" s="13" t="s">
        <v>1149</v>
      </c>
      <c r="C491" s="13">
        <v>1</v>
      </c>
      <c r="D491" s="13">
        <v>31</v>
      </c>
      <c r="E491" s="13">
        <v>7</v>
      </c>
      <c r="F491" s="13">
        <v>12</v>
      </c>
      <c r="G491" s="13">
        <f>E491+F491</f>
        <v>19</v>
      </c>
      <c r="H491" s="13">
        <v>26</v>
      </c>
      <c r="I491" s="13"/>
      <c r="J491" s="13"/>
      <c r="K491" s="13"/>
      <c r="L491" s="13">
        <v>1995</v>
      </c>
      <c r="M491" s="13">
        <v>5.5</v>
      </c>
      <c r="N491" s="13">
        <v>73</v>
      </c>
      <c r="O491" s="13">
        <v>185</v>
      </c>
      <c r="P491" s="13" t="s">
        <v>1150</v>
      </c>
      <c r="Q491" s="13" t="s">
        <v>1151</v>
      </c>
      <c r="R491" s="13">
        <v>0</v>
      </c>
      <c r="S491" s="13">
        <v>0</v>
      </c>
      <c r="T491" s="30">
        <f t="shared" si="51"/>
        <v>0.23</v>
      </c>
      <c r="U491" s="30">
        <f t="shared" si="52"/>
        <v>0.39</v>
      </c>
      <c r="V491" s="30">
        <f t="shared" si="53"/>
        <v>0.84</v>
      </c>
      <c r="W491" s="30">
        <f t="shared" si="54"/>
        <v>0.23</v>
      </c>
      <c r="X491" s="30">
        <f>VLOOKUP(N491,[1]PlayerC!$A$3:$B$30,2,FALSE)</f>
        <v>75</v>
      </c>
      <c r="Y491" s="30">
        <f>VLOOKUP(O491,[1]PlayerC!$C$3:$D$133,2,FALSE)</f>
        <v>61</v>
      </c>
      <c r="Z491" s="30">
        <f>VLOOKUP(R491,[2]PCharts!$R$3:$S$2003,2,FALSE)</f>
        <v>0</v>
      </c>
      <c r="AA491" s="30">
        <f>VLOOKUP(A491,PCharts!$T$3:$U$25,2,FALSE)</f>
        <v>0.87</v>
      </c>
      <c r="AB491" s="30">
        <f>ROUND((PFormulas!$F$2*AF491)+(PFormulas!$F$3*(120-AD491)),0)</f>
        <v>54</v>
      </c>
      <c r="AC491" s="30">
        <f>ROUND((PFormulas!$F$7*AF491)+(PFormulas!$F$9*AB491)+(PFormulas!$F$8*AD491),0)</f>
        <v>49</v>
      </c>
      <c r="AD491" s="30">
        <f>VLOOKUP(V491,PCharts!$I$3:$J$651,2,FALSE)</f>
        <v>76</v>
      </c>
      <c r="AE491" s="30">
        <f>ROUND((PFormulas!$B$29*AK491)+(PFormulas!$B$30*AI491)+(PFormulas!$B$31*AL491)+(PFormulas!$B$32*AF491)+PFormulas!$B$33,0)</f>
        <v>74</v>
      </c>
      <c r="AF491" s="30">
        <f t="shared" si="55"/>
        <v>68</v>
      </c>
      <c r="AG491" s="30">
        <f>ROUND((AK491*PFormulas!$F$40)+(AL491*PFormulas!$F$41)+(AH491*PFormulas!$F$42),0)</f>
        <v>58</v>
      </c>
      <c r="AH491" s="30">
        <f>VLOOKUP(D491,PCharts!$G$3:$H$83,2,FALSE)</f>
        <v>71</v>
      </c>
      <c r="AI491" s="30">
        <f>ROUND((AK491*PFormulas!$F$18)+(AL491*PFormulas!$F$17),0)</f>
        <v>49</v>
      </c>
      <c r="AJ491" s="30">
        <f>IF(C491&gt;7,25,IF(C491=1,IF(ROUND((PFormulas!$F$35*AK491)+(PFormulas!$F$36*AF491),0)&lt;50,50,ROUND((PFormulas!$F$35*AK491)+(PFormulas!$F$36*AF491),0)),ROUND((PFormulas!$F$35*AK491)+(PFormulas!$F$36*AF491),0)))</f>
        <v>52</v>
      </c>
      <c r="AK491" s="30">
        <f>ROUND(IF(C491&gt;7,ROUND(VLOOKUP(U491,PCharts!$K$3:$L$153,2,FALSE)*AA491,0)*PFormulas!$B$8,ROUND(VLOOKUP(U491,PCharts!$K$3:$L$153,2,FALSE)*AA491,0)),0)</f>
        <v>46</v>
      </c>
      <c r="AL491" s="30">
        <f>ROUND(IF(C491&gt;7,ROUND(VLOOKUP(T491,PCharts!$M$3:$N$133,2,FALSE)*AA491,0)*PFormulas!$B$9,ROUND(VLOOKUP(T491,PCharts!$M$3:$N$133,2,FALSE)*AA491,0)),0)</f>
        <v>43</v>
      </c>
      <c r="AM491" s="30">
        <f>ROUND(IF(C491&gt;7,ROUND((PFormulas!$F$30*Z491)+(PFormulas!$F$31*AB491)+(PFormulas!$F$32*AI491),0)*PFormulas!$B$13,ROUND((PFormulas!$F$30*Z491)+(PFormulas!$F$31*AB491)+(PFormulas!$F$32*AI491),0)+PFormulas!$B$14),0)</f>
        <v>48</v>
      </c>
      <c r="AN491" s="30">
        <f>ROUND((PFormulas!$F$46*AL491),0)</f>
        <v>45</v>
      </c>
      <c r="AO491" s="30">
        <f>VLOOKUP(2016-L491,PCharts!$O$3:$P$32,2,FALSE)</f>
        <v>54</v>
      </c>
      <c r="AP491" s="30">
        <f t="shared" si="56"/>
        <v>54</v>
      </c>
      <c r="AQ491" s="30">
        <f t="shared" si="57"/>
        <v>50</v>
      </c>
    </row>
    <row r="492" spans="1:43" x14ac:dyDescent="0.25">
      <c r="A492" s="48" t="s">
        <v>139</v>
      </c>
      <c r="B492" s="13" t="s">
        <v>1152</v>
      </c>
      <c r="C492" s="13">
        <v>8</v>
      </c>
      <c r="D492" s="13">
        <v>34</v>
      </c>
      <c r="E492" s="13">
        <v>9</v>
      </c>
      <c r="F492" s="13">
        <v>14</v>
      </c>
      <c r="G492" s="13">
        <f>E492+F492</f>
        <v>23</v>
      </c>
      <c r="H492" s="13">
        <v>18</v>
      </c>
      <c r="I492" s="13"/>
      <c r="J492" s="13"/>
      <c r="K492" s="13"/>
      <c r="L492" s="13">
        <v>1993</v>
      </c>
      <c r="M492" s="13">
        <v>5.5</v>
      </c>
      <c r="N492" s="13">
        <v>71</v>
      </c>
      <c r="O492" s="13">
        <v>181</v>
      </c>
      <c r="P492" s="13" t="s">
        <v>1153</v>
      </c>
      <c r="Q492" s="13" t="s">
        <v>1154</v>
      </c>
      <c r="R492" s="13">
        <v>0</v>
      </c>
      <c r="S492" s="13">
        <v>0</v>
      </c>
      <c r="T492" s="30">
        <f t="shared" si="51"/>
        <v>0.26</v>
      </c>
      <c r="U492" s="30">
        <f t="shared" si="52"/>
        <v>0.41</v>
      </c>
      <c r="V492" s="30">
        <f t="shared" si="53"/>
        <v>0.53</v>
      </c>
      <c r="W492" s="30">
        <f t="shared" si="54"/>
        <v>0.26</v>
      </c>
      <c r="X492" s="30">
        <f>VLOOKUP(N492,[1]PlayerC!$A$3:$B$30,2,FALSE)</f>
        <v>71</v>
      </c>
      <c r="Y492" s="30">
        <f>VLOOKUP(O492,[1]PlayerC!$C$3:$D$133,2,FALSE)</f>
        <v>58</v>
      </c>
      <c r="Z492" s="30">
        <f>VLOOKUP(R492,[2]PCharts!$R$3:$S$2003,2,FALSE)</f>
        <v>0</v>
      </c>
      <c r="AA492" s="30">
        <f>VLOOKUP(A492,PCharts!$T$3:$U$25,2,FALSE)</f>
        <v>0.87</v>
      </c>
      <c r="AB492" s="30">
        <f>ROUND((PFormulas!$F$2*AF492)+(PFormulas!$F$3*(120-AD492)),0)</f>
        <v>50</v>
      </c>
      <c r="AC492" s="30">
        <f>ROUND((PFormulas!$F$7*AF492)+(PFormulas!$F$9*AB492)+(PFormulas!$F$8*AD492),0)</f>
        <v>44</v>
      </c>
      <c r="AD492" s="30">
        <f>VLOOKUP(V492,PCharts!$I$3:$J$651,2,FALSE)</f>
        <v>84</v>
      </c>
      <c r="AE492" s="30">
        <f>ROUND((PFormulas!$B$29*AK492)+(PFormulas!$B$30*AI492)+(PFormulas!$B$31*AL492)+(PFormulas!$B$32*AF492)+PFormulas!$B$33,0)</f>
        <v>74</v>
      </c>
      <c r="AF492" s="30">
        <f t="shared" si="55"/>
        <v>65</v>
      </c>
      <c r="AG492" s="30">
        <f>ROUND((AK492*PFormulas!$F$40)+(AL492*PFormulas!$F$41)+(AH492*PFormulas!$F$42),0)</f>
        <v>59</v>
      </c>
      <c r="AH492" s="30">
        <f>VLOOKUP(D492,PCharts!$G$3:$H$83,2,FALSE)</f>
        <v>74</v>
      </c>
      <c r="AI492" s="30">
        <f>ROUND((AK492*PFormulas!$F$18)+(AL492*PFormulas!$F$17),0)</f>
        <v>48</v>
      </c>
      <c r="AJ492" s="30">
        <f>IF(C492&gt;7,25,IF(C492=1,IF(ROUND((PFormulas!$F$35*AK492)+(PFormulas!$F$36*AF492),0)&lt;50,50,ROUND((PFormulas!$F$35*AK492)+(PFormulas!$F$36*AF492),0)),ROUND((PFormulas!$F$35*AK492)+(PFormulas!$F$36*AF492),0)))</f>
        <v>25</v>
      </c>
      <c r="AK492" s="30">
        <f>ROUND(IF(C492&gt;7,ROUND(VLOOKUP(U492,PCharts!$K$3:$L$153,2,FALSE)*AA492,0)*PFormulas!$B$8,ROUND(VLOOKUP(U492,PCharts!$K$3:$L$153,2,FALSE)*AA492,0)),0)</f>
        <v>46</v>
      </c>
      <c r="AL492" s="30">
        <f>ROUND(IF(C492&gt;7,ROUND(VLOOKUP(T492,PCharts!$M$3:$N$133,2,FALSE)*AA492,0)*PFormulas!$B$9,ROUND(VLOOKUP(T492,PCharts!$M$3:$N$133,2,FALSE)*AA492,0)),0)</f>
        <v>42</v>
      </c>
      <c r="AM492" s="30">
        <f>ROUND(IF(C492&gt;7,ROUND((PFormulas!$F$30*Z492)+(PFormulas!$F$31*AB492)+(PFormulas!$F$32*AI492),0)*PFormulas!$B$13,ROUND((PFormulas!$F$30*Z492)+(PFormulas!$F$31*AB492)+(PFormulas!$F$32*AI492),0)+PFormulas!$B$14),0)</f>
        <v>54</v>
      </c>
      <c r="AN492" s="30">
        <f>ROUND((PFormulas!$F$46*AL492),0)</f>
        <v>44</v>
      </c>
      <c r="AO492" s="30">
        <f>VLOOKUP(2016-L492,PCharts!$O$3:$P$32,2,FALSE)</f>
        <v>60</v>
      </c>
      <c r="AP492" s="30">
        <f t="shared" si="56"/>
        <v>60</v>
      </c>
      <c r="AQ492" s="30">
        <f t="shared" si="57"/>
        <v>51</v>
      </c>
    </row>
    <row r="493" spans="1:43" x14ac:dyDescent="0.25">
      <c r="A493" s="48" t="s">
        <v>139</v>
      </c>
      <c r="B493" s="13" t="s">
        <v>1155</v>
      </c>
      <c r="C493" s="13">
        <v>1</v>
      </c>
      <c r="D493" s="13">
        <v>41</v>
      </c>
      <c r="E493" s="13">
        <v>9</v>
      </c>
      <c r="F493" s="13">
        <v>16</v>
      </c>
      <c r="G493" s="13">
        <f>E493+F493</f>
        <v>25</v>
      </c>
      <c r="H493" s="13">
        <v>28</v>
      </c>
      <c r="I493" s="13"/>
      <c r="J493" s="13"/>
      <c r="K493" s="13"/>
      <c r="L493" s="13">
        <v>1994</v>
      </c>
      <c r="M493" s="13">
        <v>5.5</v>
      </c>
      <c r="N493" s="13">
        <v>72</v>
      </c>
      <c r="O493" s="13">
        <v>183</v>
      </c>
      <c r="P493" s="13" t="s">
        <v>1156</v>
      </c>
      <c r="Q493" s="13" t="s">
        <v>1157</v>
      </c>
      <c r="R493" s="13">
        <v>0</v>
      </c>
      <c r="S493" s="13">
        <v>0</v>
      </c>
      <c r="T493" s="30">
        <f t="shared" si="51"/>
        <v>0.22</v>
      </c>
      <c r="U493" s="30">
        <f t="shared" si="52"/>
        <v>0.39</v>
      </c>
      <c r="V493" s="30">
        <f t="shared" si="53"/>
        <v>0.68</v>
      </c>
      <c r="W493" s="30">
        <f t="shared" si="54"/>
        <v>0.22</v>
      </c>
      <c r="X493" s="30">
        <f>VLOOKUP(N493,[1]PlayerC!$A$3:$B$30,2,FALSE)</f>
        <v>73</v>
      </c>
      <c r="Y493" s="30">
        <f>VLOOKUP(O493,[1]PlayerC!$C$3:$D$133,2,FALSE)</f>
        <v>58</v>
      </c>
      <c r="Z493" s="30">
        <f>VLOOKUP(R493,[2]PCharts!$R$3:$S$2003,2,FALSE)</f>
        <v>0</v>
      </c>
      <c r="AA493" s="30">
        <f>VLOOKUP(A493,PCharts!$T$3:$U$25,2,FALSE)</f>
        <v>0.87</v>
      </c>
      <c r="AB493" s="30">
        <f>ROUND((PFormulas!$F$2*AF493)+(PFormulas!$F$3*(120-AD493)),0)</f>
        <v>52</v>
      </c>
      <c r="AC493" s="30">
        <f>ROUND((PFormulas!$F$7*AF493)+(PFormulas!$F$9*AB493)+(PFormulas!$F$8*AD493),0)</f>
        <v>46</v>
      </c>
      <c r="AD493" s="30">
        <f>VLOOKUP(V493,PCharts!$I$3:$J$651,2,FALSE)</f>
        <v>80</v>
      </c>
      <c r="AE493" s="30">
        <f>ROUND((PFormulas!$B$29*AK493)+(PFormulas!$B$30*AI493)+(PFormulas!$B$31*AL493)+(PFormulas!$B$32*AF493)+PFormulas!$B$33,0)</f>
        <v>74</v>
      </c>
      <c r="AF493" s="30">
        <f t="shared" si="55"/>
        <v>66</v>
      </c>
      <c r="AG493" s="30">
        <f>ROUND((AK493*PFormulas!$F$40)+(AL493*PFormulas!$F$41)+(AH493*PFormulas!$F$42),0)</f>
        <v>63</v>
      </c>
      <c r="AH493" s="30">
        <f>VLOOKUP(D493,PCharts!$G$3:$H$83,2,FALSE)</f>
        <v>81</v>
      </c>
      <c r="AI493" s="30">
        <f>ROUND((AK493*PFormulas!$F$18)+(AL493*PFormulas!$F$17),0)</f>
        <v>49</v>
      </c>
      <c r="AJ493" s="30">
        <f>IF(C493&gt;7,25,IF(C493=1,IF(ROUND((PFormulas!$F$35*AK493)+(PFormulas!$F$36*AF493),0)&lt;50,50,ROUND((PFormulas!$F$35*AK493)+(PFormulas!$F$36*AF493),0)),ROUND((PFormulas!$F$35*AK493)+(PFormulas!$F$36*AF493),0)))</f>
        <v>51</v>
      </c>
      <c r="AK493" s="30">
        <f>ROUND(IF(C493&gt;7,ROUND(VLOOKUP(U493,PCharts!$K$3:$L$153,2,FALSE)*AA493,0)*PFormulas!$B$8,ROUND(VLOOKUP(U493,PCharts!$K$3:$L$153,2,FALSE)*AA493,0)),0)</f>
        <v>46</v>
      </c>
      <c r="AL493" s="30">
        <f>ROUND(IF(C493&gt;7,ROUND(VLOOKUP(T493,PCharts!$M$3:$N$133,2,FALSE)*AA493,0)*PFormulas!$B$9,ROUND(VLOOKUP(T493,PCharts!$M$3:$N$133,2,FALSE)*AA493,0)),0)</f>
        <v>43</v>
      </c>
      <c r="AM493" s="30">
        <f>ROUND(IF(C493&gt;7,ROUND((PFormulas!$F$30*Z493)+(PFormulas!$F$31*AB493)+(PFormulas!$F$32*AI493),0)*PFormulas!$B$13,ROUND((PFormulas!$F$30*Z493)+(PFormulas!$F$31*AB493)+(PFormulas!$F$32*AI493),0)+PFormulas!$B$14),0)</f>
        <v>47</v>
      </c>
      <c r="AN493" s="30">
        <f>ROUND((PFormulas!$F$46*AL493),0)</f>
        <v>45</v>
      </c>
      <c r="AO493" s="30">
        <f>VLOOKUP(2016-L493,PCharts!$O$3:$P$32,2,FALSE)</f>
        <v>58</v>
      </c>
      <c r="AP493" s="30">
        <f t="shared" si="56"/>
        <v>58</v>
      </c>
      <c r="AQ493" s="30">
        <f t="shared" si="57"/>
        <v>50</v>
      </c>
    </row>
    <row r="494" spans="1:43" x14ac:dyDescent="0.25">
      <c r="A494" s="48" t="s">
        <v>139</v>
      </c>
      <c r="B494" s="13" t="s">
        <v>1158</v>
      </c>
      <c r="C494" s="13">
        <v>5</v>
      </c>
      <c r="D494" s="13">
        <v>41</v>
      </c>
      <c r="E494" s="13">
        <v>9</v>
      </c>
      <c r="F494" s="13">
        <v>13</v>
      </c>
      <c r="G494" s="13">
        <f>E494+F494</f>
        <v>22</v>
      </c>
      <c r="H494" s="13">
        <v>8</v>
      </c>
      <c r="I494" s="13"/>
      <c r="J494" s="13"/>
      <c r="K494" s="13"/>
      <c r="L494" s="13">
        <v>1997</v>
      </c>
      <c r="M494" s="13">
        <v>5.5</v>
      </c>
      <c r="N494" s="13">
        <v>71</v>
      </c>
      <c r="O494" s="13">
        <v>161</v>
      </c>
      <c r="P494" s="13" t="s">
        <v>1159</v>
      </c>
      <c r="Q494" s="13" t="s">
        <v>1160</v>
      </c>
      <c r="R494" s="13">
        <v>0</v>
      </c>
      <c r="S494" s="13">
        <v>0</v>
      </c>
      <c r="T494" s="30">
        <f t="shared" si="51"/>
        <v>0.22</v>
      </c>
      <c r="U494" s="30">
        <f t="shared" si="52"/>
        <v>0.32</v>
      </c>
      <c r="V494" s="30">
        <f t="shared" si="53"/>
        <v>0.2</v>
      </c>
      <c r="W494" s="30">
        <f t="shared" si="54"/>
        <v>0.22</v>
      </c>
      <c r="X494" s="30">
        <f>VLOOKUP(N494,[1]PlayerC!$A$3:$B$30,2,FALSE)</f>
        <v>71</v>
      </c>
      <c r="Y494" s="30">
        <f>VLOOKUP(O494,[1]PlayerC!$C$3:$D$133,2,FALSE)</f>
        <v>46</v>
      </c>
      <c r="Z494" s="30">
        <f>VLOOKUP(R494,[2]PCharts!$R$3:$S$2003,2,FALSE)</f>
        <v>0</v>
      </c>
      <c r="AA494" s="30">
        <f>VLOOKUP(A494,PCharts!$T$3:$U$25,2,FALSE)</f>
        <v>0.87</v>
      </c>
      <c r="AB494" s="30">
        <f>ROUND((PFormulas!$F$2*AF494)+(PFormulas!$F$3*(120-AD494)),0)</f>
        <v>44</v>
      </c>
      <c r="AC494" s="30">
        <f>ROUND((PFormulas!$F$7*AF494)+(PFormulas!$F$9*AB494)+(PFormulas!$F$8*AD494),0)</f>
        <v>36</v>
      </c>
      <c r="AD494" s="30">
        <f>VLOOKUP(V494,PCharts!$I$3:$J$651,2,FALSE)</f>
        <v>93</v>
      </c>
      <c r="AE494" s="30">
        <f>ROUND((PFormulas!$B$29*AK494)+(PFormulas!$B$30*AI494)+(PFormulas!$B$31*AL494)+(PFormulas!$B$32*AF494)+PFormulas!$B$33,0)</f>
        <v>77</v>
      </c>
      <c r="AF494" s="30">
        <f t="shared" si="55"/>
        <v>59</v>
      </c>
      <c r="AG494" s="30">
        <f>ROUND((AK494*PFormulas!$F$40)+(AL494*PFormulas!$F$41)+(AH494*PFormulas!$F$42),0)</f>
        <v>64</v>
      </c>
      <c r="AH494" s="30">
        <f>VLOOKUP(D494,PCharts!$G$3:$H$83,2,FALSE)</f>
        <v>81</v>
      </c>
      <c r="AI494" s="30">
        <f>ROUND((AK494*PFormulas!$F$18)+(AL494*PFormulas!$F$17),0)</f>
        <v>51</v>
      </c>
      <c r="AJ494" s="30">
        <f>IF(C494&gt;7,25,IF(C494=1,IF(ROUND((PFormulas!$F$35*AK494)+(PFormulas!$F$36*AF494),0)&lt;50,50,ROUND((PFormulas!$F$35*AK494)+(PFormulas!$F$36*AF494),0)),ROUND((PFormulas!$F$35*AK494)+(PFormulas!$F$36*AF494),0)))</f>
        <v>52</v>
      </c>
      <c r="AK494" s="30">
        <f>ROUND(IF(C494&gt;7,ROUND(VLOOKUP(U494,PCharts!$K$3:$L$153,2,FALSE)*AA494,0)*PFormulas!$B$8,ROUND(VLOOKUP(U494,PCharts!$K$3:$L$153,2,FALSE)*AA494,0)),0)</f>
        <v>50</v>
      </c>
      <c r="AL494" s="30">
        <f>ROUND(IF(C494&gt;7,ROUND(VLOOKUP(T494,PCharts!$M$3:$N$133,2,FALSE)*AA494,0)*PFormulas!$B$9,ROUND(VLOOKUP(T494,PCharts!$M$3:$N$133,2,FALSE)*AA494,0)),0)</f>
        <v>43</v>
      </c>
      <c r="AM494" s="30">
        <f>ROUND(IF(C494&gt;7,ROUND((PFormulas!$F$30*Z494)+(PFormulas!$F$31*AB494)+(PFormulas!$F$32*AI494),0)*PFormulas!$B$13,ROUND((PFormulas!$F$30*Z494)+(PFormulas!$F$31*AB494)+(PFormulas!$F$32*AI494),0)+PFormulas!$B$14),0)</f>
        <v>43</v>
      </c>
      <c r="AN494" s="30">
        <f>ROUND((PFormulas!$F$46*AL494),0)</f>
        <v>45</v>
      </c>
      <c r="AO494" s="30">
        <f>VLOOKUP(2016-L494,PCharts!$O$3:$P$32,2,FALSE)</f>
        <v>46</v>
      </c>
      <c r="AP494" s="30">
        <f t="shared" si="56"/>
        <v>46</v>
      </c>
      <c r="AQ494" s="30">
        <f t="shared" si="57"/>
        <v>49</v>
      </c>
    </row>
    <row r="495" spans="1:43" x14ac:dyDescent="0.25">
      <c r="A495" s="13" t="s">
        <v>51</v>
      </c>
      <c r="B495" s="13" t="s">
        <v>1161</v>
      </c>
      <c r="C495" s="13">
        <v>5</v>
      </c>
      <c r="D495" s="13">
        <v>65</v>
      </c>
      <c r="E495" s="13">
        <v>9</v>
      </c>
      <c r="F495" s="13">
        <v>21</v>
      </c>
      <c r="G495" s="13">
        <f>E495+F495</f>
        <v>30</v>
      </c>
      <c r="H495" s="13">
        <v>47</v>
      </c>
      <c r="I495" s="13"/>
      <c r="J495" s="13"/>
      <c r="K495" s="13"/>
      <c r="L495" s="13">
        <v>1996</v>
      </c>
      <c r="M495" s="13">
        <v>5.5</v>
      </c>
      <c r="N495" s="13">
        <v>78</v>
      </c>
      <c r="O495" s="13">
        <v>198</v>
      </c>
      <c r="P495" s="13" t="s">
        <v>1162</v>
      </c>
      <c r="Q495" s="13" t="s">
        <v>1163</v>
      </c>
      <c r="R495" s="13">
        <v>0</v>
      </c>
      <c r="S495" s="13">
        <v>0</v>
      </c>
      <c r="T495" s="30">
        <f t="shared" si="51"/>
        <v>0.14000000000000001</v>
      </c>
      <c r="U495" s="30">
        <f t="shared" si="52"/>
        <v>0.32</v>
      </c>
      <c r="V495" s="30">
        <f t="shared" si="53"/>
        <v>0.72</v>
      </c>
      <c r="W495" s="30">
        <f t="shared" si="54"/>
        <v>0.14000000000000001</v>
      </c>
      <c r="X495" s="30">
        <f>VLOOKUP(N495,[1]PlayerC!$A$3:$B$30,2,FALSE)</f>
        <v>85</v>
      </c>
      <c r="Y495" s="30">
        <f>VLOOKUP(O495,[1]PlayerC!$C$3:$D$133,2,FALSE)</f>
        <v>67</v>
      </c>
      <c r="Z495" s="30">
        <f>VLOOKUP(R495,[2]PCharts!$R$3:$S$2003,2,FALSE)</f>
        <v>0</v>
      </c>
      <c r="AA495" s="30">
        <f>VLOOKUP(A495,PCharts!$T$3:$U$25,2,FALSE)</f>
        <v>0.9</v>
      </c>
      <c r="AB495" s="30">
        <f>ROUND((PFormulas!$F$2*AF495)+(PFormulas!$F$3*(120-AD495)),0)</f>
        <v>58</v>
      </c>
      <c r="AC495" s="30">
        <f>ROUND((PFormulas!$F$7*AF495)+(PFormulas!$F$9*AB495)+(PFormulas!$F$8*AD495),0)</f>
        <v>55</v>
      </c>
      <c r="AD495" s="30">
        <f>VLOOKUP(V495,PCharts!$I$3:$J$651,2,FALSE)</f>
        <v>79</v>
      </c>
      <c r="AE495" s="30">
        <f>ROUND((PFormulas!$B$29*AK495)+(PFormulas!$B$30*AI495)+(PFormulas!$B$31*AL495)+(PFormulas!$B$32*AF495)+PFormulas!$B$33,0)</f>
        <v>72</v>
      </c>
      <c r="AF495" s="30">
        <f t="shared" si="55"/>
        <v>76</v>
      </c>
      <c r="AG495" s="30">
        <f>ROUND((AK495*PFormulas!$F$40)+(AL495*PFormulas!$F$41)+(AH495*PFormulas!$F$42),0)</f>
        <v>71</v>
      </c>
      <c r="AH495" s="30">
        <f>VLOOKUP(D495,PCharts!$G$3:$H$83,2,FALSE)</f>
        <v>95</v>
      </c>
      <c r="AI495" s="30">
        <f>ROUND((AK495*PFormulas!$F$18)+(AL495*PFormulas!$F$17),0)</f>
        <v>51</v>
      </c>
      <c r="AJ495" s="30">
        <f>IF(C495&gt;7,25,IF(C495=1,IF(ROUND((PFormulas!$F$35*AK495)+(PFormulas!$F$36*AF495),0)&lt;50,50,ROUND((PFormulas!$F$35*AK495)+(PFormulas!$F$36*AF495),0)),ROUND((PFormulas!$F$35*AK495)+(PFormulas!$F$36*AF495),0)))</f>
        <v>57</v>
      </c>
      <c r="AK495" s="30">
        <f>ROUND(IF(C495&gt;7,ROUND(VLOOKUP(U495,PCharts!$K$3:$L$153,2,FALSE)*AA495,0)*PFormulas!$B$8,ROUND(VLOOKUP(U495,PCharts!$K$3:$L$153,2,FALSE)*AA495,0)),0)</f>
        <v>51</v>
      </c>
      <c r="AL495" s="30">
        <f>ROUND(IF(C495&gt;7,ROUND(VLOOKUP(T495,PCharts!$M$3:$N$133,2,FALSE)*AA495,0)*PFormulas!$B$9,ROUND(VLOOKUP(T495,PCharts!$M$3:$N$133,2,FALSE)*AA495,0)),0)</f>
        <v>41</v>
      </c>
      <c r="AM495" s="30">
        <f>ROUND(IF(C495&gt;7,ROUND((PFormulas!$F$30*Z495)+(PFormulas!$F$31*AB495)+(PFormulas!$F$32*AI495),0)*PFormulas!$B$13,ROUND((PFormulas!$F$30*Z495)+(PFormulas!$F$31*AB495)+(PFormulas!$F$32*AI495),0)+PFormulas!$B$14),0)</f>
        <v>51</v>
      </c>
      <c r="AN495" s="30">
        <f>ROUND((PFormulas!$F$46*AL495),0)</f>
        <v>43</v>
      </c>
      <c r="AO495" s="30">
        <f>VLOOKUP(2016-L495,PCharts!$O$3:$P$32,2,FALSE)</f>
        <v>50</v>
      </c>
      <c r="AP495" s="30">
        <f t="shared" si="56"/>
        <v>50</v>
      </c>
      <c r="AQ495" s="30">
        <f t="shared" si="57"/>
        <v>53</v>
      </c>
    </row>
    <row r="496" spans="1:43" x14ac:dyDescent="0.25">
      <c r="A496" s="13" t="s">
        <v>51</v>
      </c>
      <c r="B496" s="13" t="s">
        <v>1164</v>
      </c>
      <c r="C496" s="13">
        <v>6</v>
      </c>
      <c r="D496" s="13">
        <v>22</v>
      </c>
      <c r="E496" s="48">
        <f>ROUND(G496*0.33,0)</f>
        <v>3</v>
      </c>
      <c r="F496" s="48">
        <f>G496-E496</f>
        <v>5</v>
      </c>
      <c r="G496" s="13">
        <v>8</v>
      </c>
      <c r="H496" s="48">
        <v>20</v>
      </c>
      <c r="I496" s="13"/>
      <c r="J496" s="13"/>
      <c r="K496" s="13"/>
      <c r="L496" s="13">
        <v>1995</v>
      </c>
      <c r="M496" s="13">
        <v>5</v>
      </c>
      <c r="N496" s="13">
        <v>72</v>
      </c>
      <c r="O496" s="13">
        <v>176</v>
      </c>
      <c r="P496" s="13" t="s">
        <v>1165</v>
      </c>
      <c r="Q496" s="13" t="s">
        <v>1166</v>
      </c>
      <c r="R496" s="13">
        <v>0</v>
      </c>
      <c r="S496" s="13">
        <v>0</v>
      </c>
      <c r="T496" s="30">
        <f t="shared" si="51"/>
        <v>0.14000000000000001</v>
      </c>
      <c r="U496" s="30">
        <f t="shared" si="52"/>
        <v>0.23</v>
      </c>
      <c r="V496" s="30">
        <f t="shared" si="53"/>
        <v>0.91</v>
      </c>
      <c r="W496" s="30">
        <f t="shared" si="54"/>
        <v>0.14000000000000001</v>
      </c>
      <c r="X496" s="30">
        <f>VLOOKUP(N496,[1]PlayerC!$A$3:$B$30,2,FALSE)</f>
        <v>73</v>
      </c>
      <c r="Y496" s="30">
        <f>VLOOKUP(O496,[1]PlayerC!$C$3:$D$133,2,FALSE)</f>
        <v>55</v>
      </c>
      <c r="Z496" s="30">
        <f>VLOOKUP(R496,[2]PCharts!$R$3:$S$2003,2,FALSE)</f>
        <v>0</v>
      </c>
      <c r="AA496" s="30">
        <f>VLOOKUP(A496,PCharts!$T$3:$U$25,2,FALSE)</f>
        <v>0.9</v>
      </c>
      <c r="AB496" s="30">
        <f>ROUND((PFormulas!$F$2*AF496)+(PFormulas!$F$3*(120-AD496)),0)</f>
        <v>52</v>
      </c>
      <c r="AC496" s="30">
        <f>ROUND((PFormulas!$F$7*AF496)+(PFormulas!$F$9*AB496)+(PFormulas!$F$8*AD496),0)</f>
        <v>45</v>
      </c>
      <c r="AD496" s="30">
        <f>VLOOKUP(V496,PCharts!$I$3:$J$651,2,FALSE)</f>
        <v>75</v>
      </c>
      <c r="AE496" s="30">
        <f>ROUND((PFormulas!$B$29*AK496)+(PFormulas!$B$30*AI496)+(PFormulas!$B$31*AL496)+(PFormulas!$B$32*AF496)+PFormulas!$B$33,0)</f>
        <v>75</v>
      </c>
      <c r="AF496" s="30">
        <f t="shared" si="55"/>
        <v>64</v>
      </c>
      <c r="AG496" s="30">
        <f>ROUND((AK496*PFormulas!$F$40)+(AL496*PFormulas!$F$41)+(AH496*PFormulas!$F$42),0)</f>
        <v>54</v>
      </c>
      <c r="AH496" s="30">
        <f>VLOOKUP(D496,PCharts!$G$3:$H$83,2,FALSE)</f>
        <v>62</v>
      </c>
      <c r="AI496" s="30">
        <f>ROUND((AK496*PFormulas!$F$18)+(AL496*PFormulas!$F$17),0)</f>
        <v>50</v>
      </c>
      <c r="AJ496" s="30">
        <f>IF(C496&gt;7,25,IF(C496=1,IF(ROUND((PFormulas!$F$35*AK496)+(PFormulas!$F$36*AF496),0)&lt;50,50,ROUND((PFormulas!$F$35*AK496)+(PFormulas!$F$36*AF496),0)),ROUND((PFormulas!$F$35*AK496)+(PFormulas!$F$36*AF496),0)))</f>
        <v>54</v>
      </c>
      <c r="AK496" s="30">
        <f>ROUND(IF(C496&gt;7,ROUND(VLOOKUP(U496,PCharts!$K$3:$L$153,2,FALSE)*AA496,0)*PFormulas!$B$8,ROUND(VLOOKUP(U496,PCharts!$K$3:$L$153,2,FALSE)*AA496,0)),0)</f>
        <v>50</v>
      </c>
      <c r="AL496" s="30">
        <f>ROUND(IF(C496&gt;7,ROUND(VLOOKUP(T496,PCharts!$M$3:$N$133,2,FALSE)*AA496,0)*PFormulas!$B$9,ROUND(VLOOKUP(T496,PCharts!$M$3:$N$133,2,FALSE)*AA496,0)),0)</f>
        <v>41</v>
      </c>
      <c r="AM496" s="30">
        <f>ROUND(IF(C496&gt;7,ROUND((PFormulas!$F$30*Z496)+(PFormulas!$F$31*AB496)+(PFormulas!$F$32*AI496),0)*PFormulas!$B$13,ROUND((PFormulas!$F$30*Z496)+(PFormulas!$F$31*AB496)+(PFormulas!$F$32*AI496),0)+PFormulas!$B$14),0)</f>
        <v>47</v>
      </c>
      <c r="AN496" s="30">
        <f>ROUND((PFormulas!$F$46*AL496),0)</f>
        <v>43</v>
      </c>
      <c r="AO496" s="30">
        <f>VLOOKUP(2016-L496,PCharts!$O$3:$P$32,2,FALSE)</f>
        <v>54</v>
      </c>
      <c r="AP496" s="30">
        <f t="shared" si="56"/>
        <v>54</v>
      </c>
      <c r="AQ496" s="30">
        <f t="shared" si="57"/>
        <v>50</v>
      </c>
    </row>
    <row r="497" spans="1:43" x14ac:dyDescent="0.25">
      <c r="A497" s="48" t="s">
        <v>139</v>
      </c>
      <c r="B497" s="13" t="s">
        <v>1167</v>
      </c>
      <c r="C497" s="13">
        <v>4</v>
      </c>
      <c r="D497" s="13">
        <v>36</v>
      </c>
      <c r="E497" s="13">
        <v>8</v>
      </c>
      <c r="F497" s="13">
        <v>9</v>
      </c>
      <c r="G497" s="13">
        <f>E497+F497</f>
        <v>17</v>
      </c>
      <c r="H497" s="13">
        <v>28</v>
      </c>
      <c r="I497" s="13"/>
      <c r="J497" s="13"/>
      <c r="K497" s="13"/>
      <c r="L497" s="13">
        <v>1994</v>
      </c>
      <c r="M497" s="13">
        <v>5</v>
      </c>
      <c r="N497" s="13">
        <v>75</v>
      </c>
      <c r="O497" s="13">
        <v>201</v>
      </c>
      <c r="P497" s="13" t="s">
        <v>1168</v>
      </c>
      <c r="Q497" s="13" t="s">
        <v>1169</v>
      </c>
      <c r="R497" s="13">
        <v>0</v>
      </c>
      <c r="S497" s="13">
        <v>0</v>
      </c>
      <c r="T497" s="30">
        <f t="shared" si="51"/>
        <v>0.22</v>
      </c>
      <c r="U497" s="30">
        <f t="shared" si="52"/>
        <v>0.25</v>
      </c>
      <c r="V497" s="30">
        <f t="shared" si="53"/>
        <v>0.78</v>
      </c>
      <c r="W497" s="30">
        <f t="shared" si="54"/>
        <v>0.22</v>
      </c>
      <c r="X497" s="30">
        <f>VLOOKUP(N497,[1]PlayerC!$A$3:$B$30,2,FALSE)</f>
        <v>79</v>
      </c>
      <c r="Y497" s="30">
        <f>VLOOKUP(O497,[1]PlayerC!$C$3:$D$133,2,FALSE)</f>
        <v>70</v>
      </c>
      <c r="Z497" s="30">
        <f>VLOOKUP(R497,[2]PCharts!$R$3:$S$2003,2,FALSE)</f>
        <v>0</v>
      </c>
      <c r="AA497" s="30">
        <f>VLOOKUP(A497,PCharts!$T$3:$U$25,2,FALSE)</f>
        <v>0.87</v>
      </c>
      <c r="AB497" s="30">
        <f>ROUND((PFormulas!$F$2*AF497)+(PFormulas!$F$3*(120-AD497)),0)</f>
        <v>58</v>
      </c>
      <c r="AC497" s="30">
        <f>ROUND((PFormulas!$F$7*AF497)+(PFormulas!$F$9*AB497)+(PFormulas!$F$8*AD497),0)</f>
        <v>54</v>
      </c>
      <c r="AD497" s="30">
        <f>VLOOKUP(V497,PCharts!$I$3:$J$651,2,FALSE)</f>
        <v>78</v>
      </c>
      <c r="AE497" s="30">
        <f>ROUND((PFormulas!$B$29*AK497)+(PFormulas!$B$30*AI497)+(PFormulas!$B$31*AL497)+(PFormulas!$B$32*AF497)+PFormulas!$B$33,0)</f>
        <v>72</v>
      </c>
      <c r="AF497" s="30">
        <f t="shared" si="55"/>
        <v>75</v>
      </c>
      <c r="AG497" s="30">
        <f>ROUND((AK497*PFormulas!$F$40)+(AL497*PFormulas!$F$41)+(AH497*PFormulas!$F$42),0)</f>
        <v>61</v>
      </c>
      <c r="AH497" s="30">
        <f>VLOOKUP(D497,PCharts!$G$3:$H$83,2,FALSE)</f>
        <v>76</v>
      </c>
      <c r="AI497" s="30">
        <f>ROUND((AK497*PFormulas!$F$18)+(AL497*PFormulas!$F$17),0)</f>
        <v>50</v>
      </c>
      <c r="AJ497" s="30">
        <f>IF(C497&gt;7,25,IF(C497=1,IF(ROUND((PFormulas!$F$35*AK497)+(PFormulas!$F$36*AF497),0)&lt;50,50,ROUND((PFormulas!$F$35*AK497)+(PFormulas!$F$36*AF497),0)),ROUND((PFormulas!$F$35*AK497)+(PFormulas!$F$36*AF497),0)))</f>
        <v>55</v>
      </c>
      <c r="AK497" s="30">
        <f>ROUND(IF(C497&gt;7,ROUND(VLOOKUP(U497,PCharts!$K$3:$L$153,2,FALSE)*AA497,0)*PFormulas!$B$8,ROUND(VLOOKUP(U497,PCharts!$K$3:$L$153,2,FALSE)*AA497,0)),0)</f>
        <v>48</v>
      </c>
      <c r="AL497" s="30">
        <f>ROUND(IF(C497&gt;7,ROUND(VLOOKUP(T497,PCharts!$M$3:$N$133,2,FALSE)*AA497,0)*PFormulas!$B$9,ROUND(VLOOKUP(T497,PCharts!$M$3:$N$133,2,FALSE)*AA497,0)),0)</f>
        <v>43</v>
      </c>
      <c r="AM497" s="30">
        <f>ROUND(IF(C497&gt;7,ROUND((PFormulas!$F$30*Z497)+(PFormulas!$F$31*AB497)+(PFormulas!$F$32*AI497),0)*PFormulas!$B$13,ROUND((PFormulas!$F$30*Z497)+(PFormulas!$F$31*AB497)+(PFormulas!$F$32*AI497),0)+PFormulas!$B$14),0)</f>
        <v>51</v>
      </c>
      <c r="AN497" s="30">
        <f>ROUND((PFormulas!$F$46*AL497),0)</f>
        <v>45</v>
      </c>
      <c r="AO497" s="30">
        <f>VLOOKUP(2016-L497,PCharts!$O$3:$P$32,2,FALSE)</f>
        <v>58</v>
      </c>
      <c r="AP497" s="30">
        <f t="shared" si="56"/>
        <v>58</v>
      </c>
      <c r="AQ497" s="30">
        <f t="shared" si="57"/>
        <v>52</v>
      </c>
    </row>
    <row r="498" spans="1:43" x14ac:dyDescent="0.25">
      <c r="A498" s="13" t="s">
        <v>51</v>
      </c>
      <c r="B498" s="13" t="s">
        <v>1170</v>
      </c>
      <c r="C498" s="13">
        <v>1</v>
      </c>
      <c r="D498" s="13">
        <v>58</v>
      </c>
      <c r="E498" s="13">
        <v>10</v>
      </c>
      <c r="F498" s="13">
        <v>11</v>
      </c>
      <c r="G498" s="13">
        <f>E498+F498</f>
        <v>21</v>
      </c>
      <c r="H498" s="13">
        <v>14</v>
      </c>
      <c r="I498" s="13"/>
      <c r="J498" s="13"/>
      <c r="K498" s="13"/>
      <c r="L498" s="13">
        <v>1996</v>
      </c>
      <c r="M498" s="13">
        <v>5</v>
      </c>
      <c r="N498" s="13">
        <v>76</v>
      </c>
      <c r="O498" s="13">
        <v>201</v>
      </c>
      <c r="P498" s="13" t="s">
        <v>1171</v>
      </c>
      <c r="Q498" s="13" t="s">
        <v>1172</v>
      </c>
      <c r="R498" s="13">
        <v>0</v>
      </c>
      <c r="S498" s="13">
        <v>0</v>
      </c>
      <c r="T498" s="30">
        <f t="shared" si="51"/>
        <v>0.17</v>
      </c>
      <c r="U498" s="30">
        <f t="shared" si="52"/>
        <v>0.19</v>
      </c>
      <c r="V498" s="30">
        <f t="shared" si="53"/>
        <v>0.24</v>
      </c>
      <c r="W498" s="30">
        <f t="shared" si="54"/>
        <v>0.17</v>
      </c>
      <c r="X498" s="30">
        <f>VLOOKUP(N498,[1]PlayerC!$A$3:$B$30,2,FALSE)</f>
        <v>81</v>
      </c>
      <c r="Y498" s="30">
        <f>VLOOKUP(O498,[1]PlayerC!$C$3:$D$133,2,FALSE)</f>
        <v>70</v>
      </c>
      <c r="Z498" s="30">
        <f>VLOOKUP(R498,[2]PCharts!$R$3:$S$2003,2,FALSE)</f>
        <v>0</v>
      </c>
      <c r="AA498" s="30">
        <f>VLOOKUP(A498,PCharts!$T$3:$U$25,2,FALSE)</f>
        <v>0.9</v>
      </c>
      <c r="AB498" s="30">
        <f>ROUND((PFormulas!$F$2*AF498)+(PFormulas!$F$3*(120-AD498)),0)</f>
        <v>54</v>
      </c>
      <c r="AC498" s="30">
        <f>ROUND((PFormulas!$F$7*AF498)+(PFormulas!$F$9*AB498)+(PFormulas!$F$8*AD498),0)</f>
        <v>51</v>
      </c>
      <c r="AD498" s="30">
        <f>VLOOKUP(V498,PCharts!$I$3:$J$651,2,FALSE)</f>
        <v>91</v>
      </c>
      <c r="AE498" s="30">
        <f>ROUND((PFormulas!$B$29*AK498)+(PFormulas!$B$30*AI498)+(PFormulas!$B$31*AL498)+(PFormulas!$B$32*AF498)+PFormulas!$B$33,0)</f>
        <v>72</v>
      </c>
      <c r="AF498" s="30">
        <f t="shared" si="55"/>
        <v>76</v>
      </c>
      <c r="AG498" s="30">
        <f>ROUND((AK498*PFormulas!$F$40)+(AL498*PFormulas!$F$41)+(AH498*PFormulas!$F$42),0)</f>
        <v>69</v>
      </c>
      <c r="AH498" s="30">
        <f>VLOOKUP(D498,PCharts!$G$3:$H$83,2,FALSE)</f>
        <v>95</v>
      </c>
      <c r="AI498" s="30">
        <f>ROUND((AK498*PFormulas!$F$18)+(AL498*PFormulas!$F$17),0)</f>
        <v>48</v>
      </c>
      <c r="AJ498" s="30">
        <f>IF(C498&gt;7,25,IF(C498=1,IF(ROUND((PFormulas!$F$35*AK498)+(PFormulas!$F$36*AF498),0)&lt;50,50,ROUND((PFormulas!$F$35*AK498)+(PFormulas!$F$36*AF498),0)),ROUND((PFormulas!$F$35*AK498)+(PFormulas!$F$36*AF498),0)))</f>
        <v>53</v>
      </c>
      <c r="AK498" s="30">
        <f>ROUND(IF(C498&gt;7,ROUND(VLOOKUP(U498,PCharts!$K$3:$L$153,2,FALSE)*AA498,0)*PFormulas!$B$8,ROUND(VLOOKUP(U498,PCharts!$K$3:$L$153,2,FALSE)*AA498,0)),0)</f>
        <v>45</v>
      </c>
      <c r="AL498" s="30">
        <f>ROUND(IF(C498&gt;7,ROUND(VLOOKUP(T498,PCharts!$M$3:$N$133,2,FALSE)*AA498,0)*PFormulas!$B$9,ROUND(VLOOKUP(T498,PCharts!$M$3:$N$133,2,FALSE)*AA498,0)),0)</f>
        <v>42</v>
      </c>
      <c r="AM498" s="30">
        <f>ROUND(IF(C498&gt;7,ROUND((PFormulas!$F$30*Z498)+(PFormulas!$F$31*AB498)+(PFormulas!$F$32*AI498),0)*PFormulas!$B$13,ROUND((PFormulas!$F$30*Z498)+(PFormulas!$F$31*AB498)+(PFormulas!$F$32*AI498),0)+PFormulas!$B$14),0)</f>
        <v>48</v>
      </c>
      <c r="AN498" s="30">
        <f>ROUND((PFormulas!$F$46*AL498),0)</f>
        <v>44</v>
      </c>
      <c r="AO498" s="30">
        <f>VLOOKUP(2016-L498,PCharts!$O$3:$P$32,2,FALSE)</f>
        <v>50</v>
      </c>
      <c r="AP498" s="30">
        <f t="shared" si="56"/>
        <v>50</v>
      </c>
      <c r="AQ498" s="30">
        <f t="shared" si="57"/>
        <v>50</v>
      </c>
    </row>
    <row r="499" spans="1:43" x14ac:dyDescent="0.25">
      <c r="A499" s="13" t="s">
        <v>74</v>
      </c>
      <c r="B499" s="13" t="s">
        <v>1173</v>
      </c>
      <c r="C499" s="13">
        <v>7</v>
      </c>
      <c r="D499" s="13">
        <v>12</v>
      </c>
      <c r="E499" s="13">
        <v>1</v>
      </c>
      <c r="F499" s="13">
        <v>0</v>
      </c>
      <c r="G499" s="13">
        <v>1</v>
      </c>
      <c r="H499" s="13">
        <v>0</v>
      </c>
      <c r="I499" s="13">
        <v>2</v>
      </c>
      <c r="J499" s="13">
        <v>17</v>
      </c>
      <c r="K499" s="13">
        <v>7</v>
      </c>
      <c r="L499" s="13">
        <v>1997</v>
      </c>
      <c r="M499" s="13"/>
      <c r="N499" s="13">
        <v>70</v>
      </c>
      <c r="O499" s="13">
        <v>168</v>
      </c>
      <c r="P499" s="13" t="s">
        <v>76</v>
      </c>
      <c r="Q499" s="13" t="s">
        <v>80</v>
      </c>
      <c r="R499" s="13">
        <v>0</v>
      </c>
      <c r="S499" s="13">
        <v>0</v>
      </c>
      <c r="T499" s="30">
        <f t="shared" si="51"/>
        <v>0.08</v>
      </c>
      <c r="U499" s="30">
        <f t="shared" si="52"/>
        <v>0</v>
      </c>
      <c r="V499" s="30">
        <f t="shared" si="53"/>
        <v>0</v>
      </c>
      <c r="W499" s="30">
        <f t="shared" si="54"/>
        <v>0.08</v>
      </c>
      <c r="X499" s="30">
        <f>VLOOKUP(N499,[1]PlayerC!$A$3:$B$30,2,FALSE)</f>
        <v>69</v>
      </c>
      <c r="Y499" s="30">
        <f>VLOOKUP(O499,[1]PlayerC!$C$3:$D$133,2,FALSE)</f>
        <v>49</v>
      </c>
      <c r="Z499" s="30">
        <f>VLOOKUP(R499,[2]PCharts!$R$3:$S$2003,2,FALSE)</f>
        <v>0</v>
      </c>
      <c r="AA499" s="30">
        <f>VLOOKUP(A499,PCharts!$T$3:$U$25,2,FALSE)</f>
        <v>0.95</v>
      </c>
      <c r="AB499" s="30">
        <f>ROUND((PFormulas!$F$2*AF499)+(PFormulas!$F$3*(120-AD499)),0)</f>
        <v>42</v>
      </c>
      <c r="AC499" s="30">
        <f>ROUND((PFormulas!$F$7*AF499)+(PFormulas!$F$9*AB499)+(PFormulas!$F$8*AD499),0)</f>
        <v>34</v>
      </c>
      <c r="AD499" s="30">
        <f>VLOOKUP(V499,PCharts!$I$3:$J$651,2,FALSE)</f>
        <v>99</v>
      </c>
      <c r="AE499" s="30">
        <f>ROUND((PFormulas!$B$29*AK499)+(PFormulas!$B$30*AI499)+(PFormulas!$B$31*AL499)+(PFormulas!$B$32*AF499)+PFormulas!$B$33,0)</f>
        <v>74</v>
      </c>
      <c r="AF499" s="30">
        <f t="shared" si="55"/>
        <v>59</v>
      </c>
      <c r="AG499" s="30">
        <f>ROUND((AK499*PFormulas!$F$40)+(AL499*PFormulas!$F$41)+(AH499*PFormulas!$F$42),0)</f>
        <v>45</v>
      </c>
      <c r="AH499" s="30">
        <f>VLOOKUP(D499,PCharts!$G$3:$H$83,2,FALSE)</f>
        <v>52</v>
      </c>
      <c r="AI499" s="30">
        <f>ROUND((AK499*PFormulas!$F$18)+(AL499*PFormulas!$F$17),0)</f>
        <v>41</v>
      </c>
      <c r="AJ499" s="30">
        <f>IF(C499&gt;7,25,IF(C499=1,IF(ROUND((PFormulas!$F$35*AK499)+(PFormulas!$F$36*AF499),0)&lt;50,50,ROUND((PFormulas!$F$35*AK499)+(PFormulas!$F$36*AF499),0)),ROUND((PFormulas!$F$35*AK499)+(PFormulas!$F$36*AF499),0)))</f>
        <v>40</v>
      </c>
      <c r="AK499" s="30">
        <f>ROUND(IF(C499&gt;7,ROUND(VLOOKUP(U499,PCharts!$K$3:$L$153,2,FALSE)*AA499,0)*PFormulas!$B$8,ROUND(VLOOKUP(U499,PCharts!$K$3:$L$153,2,FALSE)*AA499,0)),0)</f>
        <v>33</v>
      </c>
      <c r="AL499" s="30">
        <f>ROUND(IF(C499&gt;7,ROUND(VLOOKUP(T499,PCharts!$M$3:$N$133,2,FALSE)*AA499,0)*PFormulas!$B$9,ROUND(VLOOKUP(T499,PCharts!$M$3:$N$133,2,FALSE)*AA499,0)),0)</f>
        <v>41</v>
      </c>
      <c r="AM499" s="30">
        <f>ROUND(IF(C499&gt;7,ROUND((PFormulas!$F$30*Z499)+(PFormulas!$F$31*AB499)+(PFormulas!$F$32*AI499),0)*PFormulas!$B$13,ROUND((PFormulas!$F$30*Z499)+(PFormulas!$F$31*AB499)+(PFormulas!$F$32*AI499),0)+PFormulas!$B$14),0)</f>
        <v>39</v>
      </c>
      <c r="AN499" s="30">
        <f>ROUND((PFormulas!$F$46*AL499),0)</f>
        <v>43</v>
      </c>
      <c r="AO499" s="30">
        <f>VLOOKUP(2016-L499,PCharts!$O$3:$P$32,2,FALSE)</f>
        <v>46</v>
      </c>
      <c r="AP499" s="30">
        <f t="shared" si="56"/>
        <v>46</v>
      </c>
      <c r="AQ499" s="30">
        <f t="shared" si="57"/>
        <v>42</v>
      </c>
    </row>
    <row r="500" spans="1:43" x14ac:dyDescent="0.25">
      <c r="A500" s="13" t="s">
        <v>74</v>
      </c>
      <c r="B500" s="13" t="s">
        <v>1174</v>
      </c>
      <c r="C500" s="13">
        <v>1</v>
      </c>
      <c r="D500" s="13">
        <v>25</v>
      </c>
      <c r="E500" s="13">
        <v>2</v>
      </c>
      <c r="F500" s="13">
        <v>1</v>
      </c>
      <c r="G500" s="13">
        <v>3</v>
      </c>
      <c r="H500" s="13">
        <v>6</v>
      </c>
      <c r="I500" s="13">
        <v>4</v>
      </c>
      <c r="J500" s="13">
        <v>1</v>
      </c>
      <c r="K500" s="13">
        <v>9</v>
      </c>
      <c r="L500" s="13">
        <v>1996</v>
      </c>
      <c r="M500" s="13"/>
      <c r="N500" s="13">
        <v>70</v>
      </c>
      <c r="O500" s="13">
        <v>187</v>
      </c>
      <c r="P500" s="13" t="s">
        <v>76</v>
      </c>
      <c r="Q500" s="13" t="s">
        <v>1175</v>
      </c>
      <c r="R500" s="13">
        <v>0</v>
      </c>
      <c r="S500" s="13">
        <v>0</v>
      </c>
      <c r="T500" s="30">
        <f t="shared" si="51"/>
        <v>0.08</v>
      </c>
      <c r="U500" s="30">
        <f t="shared" si="52"/>
        <v>0.04</v>
      </c>
      <c r="V500" s="30">
        <f t="shared" si="53"/>
        <v>0.24</v>
      </c>
      <c r="W500" s="30">
        <f t="shared" si="54"/>
        <v>0.08</v>
      </c>
      <c r="X500" s="30">
        <f>VLOOKUP(N500,[1]PlayerC!$A$3:$B$30,2,FALSE)</f>
        <v>69</v>
      </c>
      <c r="Y500" s="30">
        <f>VLOOKUP(O500,[1]PlayerC!$C$3:$D$133,2,FALSE)</f>
        <v>61</v>
      </c>
      <c r="Z500" s="30">
        <f>VLOOKUP(R500,[2]PCharts!$R$3:$S$2003,2,FALSE)</f>
        <v>0</v>
      </c>
      <c r="AA500" s="30">
        <f>VLOOKUP(A500,PCharts!$T$3:$U$25,2,FALSE)</f>
        <v>0.95</v>
      </c>
      <c r="AB500" s="30">
        <f>ROUND((PFormulas!$F$2*AF500)+(PFormulas!$F$3*(120-AD500)),0)</f>
        <v>48</v>
      </c>
      <c r="AC500" s="30">
        <f>ROUND((PFormulas!$F$7*AF500)+(PFormulas!$F$9*AB500)+(PFormulas!$F$8*AD500),0)</f>
        <v>42</v>
      </c>
      <c r="AD500" s="30">
        <f>VLOOKUP(V500,PCharts!$I$3:$J$651,2,FALSE)</f>
        <v>91</v>
      </c>
      <c r="AE500" s="30">
        <f>ROUND((PFormulas!$B$29*AK500)+(PFormulas!$B$30*AI500)+(PFormulas!$B$31*AL500)+(PFormulas!$B$32*AF500)+PFormulas!$B$33,0)</f>
        <v>72</v>
      </c>
      <c r="AF500" s="30">
        <f t="shared" si="55"/>
        <v>65</v>
      </c>
      <c r="AG500" s="30">
        <f>ROUND((AK500*PFormulas!$F$40)+(AL500*PFormulas!$F$41)+(AH500*PFormulas!$F$42),0)</f>
        <v>51</v>
      </c>
      <c r="AH500" s="30">
        <f>VLOOKUP(D500,PCharts!$G$3:$H$83,2,FALSE)</f>
        <v>65</v>
      </c>
      <c r="AI500" s="30">
        <f>ROUND((AK500*PFormulas!$F$18)+(AL500*PFormulas!$F$17),0)</f>
        <v>41</v>
      </c>
      <c r="AJ500" s="30">
        <f>IF(C500&gt;7,25,IF(C500=1,IF(ROUND((PFormulas!$F$35*AK500)+(PFormulas!$F$36*AF500),0)&lt;50,50,ROUND((PFormulas!$F$35*AK500)+(PFormulas!$F$36*AF500),0)),ROUND((PFormulas!$F$35*AK500)+(PFormulas!$F$36*AF500),0)))</f>
        <v>50</v>
      </c>
      <c r="AK500" s="30">
        <f>ROUND(IF(C500&gt;7,ROUND(VLOOKUP(U500,PCharts!$K$3:$L$153,2,FALSE)*AA500,0)*PFormulas!$B$8,ROUND(VLOOKUP(U500,PCharts!$K$3:$L$153,2,FALSE)*AA500,0)),0)</f>
        <v>33</v>
      </c>
      <c r="AL500" s="30">
        <f>ROUND(IF(C500&gt;7,ROUND(VLOOKUP(T500,PCharts!$M$3:$N$133,2,FALSE)*AA500,0)*PFormulas!$B$9,ROUND(VLOOKUP(T500,PCharts!$M$3:$N$133,2,FALSE)*AA500,0)),0)</f>
        <v>41</v>
      </c>
      <c r="AM500" s="30">
        <f>ROUND(IF(C500&gt;7,ROUND((PFormulas!$F$30*Z500)+(PFormulas!$F$31*AB500)+(PFormulas!$F$32*AI500),0)*PFormulas!$B$13,ROUND((PFormulas!$F$30*Z500)+(PFormulas!$F$31*AB500)+(PFormulas!$F$32*AI500),0)+PFormulas!$B$14),0)</f>
        <v>42</v>
      </c>
      <c r="AN500" s="30">
        <f>ROUND((PFormulas!$F$46*AL500),0)</f>
        <v>43</v>
      </c>
      <c r="AO500" s="30">
        <f>VLOOKUP(2016-L500,PCharts!$O$3:$P$32,2,FALSE)</f>
        <v>50</v>
      </c>
      <c r="AP500" s="30">
        <f t="shared" si="56"/>
        <v>50</v>
      </c>
      <c r="AQ500" s="30">
        <f t="shared" si="57"/>
        <v>44</v>
      </c>
    </row>
    <row r="501" spans="1:43" x14ac:dyDescent="0.25">
      <c r="A501" s="13" t="s">
        <v>74</v>
      </c>
      <c r="B501" s="13" t="s">
        <v>1176</v>
      </c>
      <c r="C501" s="13">
        <v>4</v>
      </c>
      <c r="D501" s="13">
        <v>25</v>
      </c>
      <c r="E501" s="13">
        <v>2</v>
      </c>
      <c r="F501" s="13">
        <v>1</v>
      </c>
      <c r="G501" s="13">
        <v>3</v>
      </c>
      <c r="H501" s="13">
        <v>18</v>
      </c>
      <c r="I501" s="13">
        <v>-3</v>
      </c>
      <c r="J501" s="13">
        <v>28</v>
      </c>
      <c r="K501" s="13">
        <v>8</v>
      </c>
      <c r="L501" s="13">
        <v>1997</v>
      </c>
      <c r="M501" s="13"/>
      <c r="N501" s="13">
        <v>71</v>
      </c>
      <c r="O501" s="13">
        <v>165</v>
      </c>
      <c r="P501" s="13" t="s">
        <v>76</v>
      </c>
      <c r="Q501" s="13" t="s">
        <v>1177</v>
      </c>
      <c r="R501" s="13">
        <v>0</v>
      </c>
      <c r="S501" s="13">
        <v>0</v>
      </c>
      <c r="T501" s="30">
        <f t="shared" si="51"/>
        <v>0.08</v>
      </c>
      <c r="U501" s="30">
        <f t="shared" si="52"/>
        <v>0.04</v>
      </c>
      <c r="V501" s="30">
        <f t="shared" si="53"/>
        <v>0.72</v>
      </c>
      <c r="W501" s="30">
        <f t="shared" si="54"/>
        <v>0.08</v>
      </c>
      <c r="X501" s="30">
        <f>VLOOKUP(N501,[1]PlayerC!$A$3:$B$30,2,FALSE)</f>
        <v>71</v>
      </c>
      <c r="Y501" s="30">
        <f>VLOOKUP(O501,[1]PlayerC!$C$3:$D$133,2,FALSE)</f>
        <v>49</v>
      </c>
      <c r="Z501" s="30">
        <f>VLOOKUP(R501,[2]PCharts!$R$3:$S$2003,2,FALSE)</f>
        <v>0</v>
      </c>
      <c r="AA501" s="30">
        <f>VLOOKUP(A501,PCharts!$T$3:$U$25,2,FALSE)</f>
        <v>0.95</v>
      </c>
      <c r="AB501" s="30">
        <f>ROUND((PFormulas!$F$2*AF501)+(PFormulas!$F$3*(120-AD501)),0)</f>
        <v>48</v>
      </c>
      <c r="AC501" s="30">
        <f>ROUND((PFormulas!$F$7*AF501)+(PFormulas!$F$9*AB501)+(PFormulas!$F$8*AD501),0)</f>
        <v>41</v>
      </c>
      <c r="AD501" s="30">
        <f>VLOOKUP(V501,PCharts!$I$3:$J$651,2,FALSE)</f>
        <v>79</v>
      </c>
      <c r="AE501" s="30">
        <f>ROUND((PFormulas!$B$29*AK501)+(PFormulas!$B$30*AI501)+(PFormulas!$B$31*AL501)+(PFormulas!$B$32*AF501)+PFormulas!$B$33,0)</f>
        <v>74</v>
      </c>
      <c r="AF501" s="30">
        <f t="shared" si="55"/>
        <v>60</v>
      </c>
      <c r="AG501" s="30">
        <f>ROUND((AK501*PFormulas!$F$40)+(AL501*PFormulas!$F$41)+(AH501*PFormulas!$F$42),0)</f>
        <v>51</v>
      </c>
      <c r="AH501" s="30">
        <f>VLOOKUP(D501,PCharts!$G$3:$H$83,2,FALSE)</f>
        <v>65</v>
      </c>
      <c r="AI501" s="30">
        <f>ROUND((AK501*PFormulas!$F$18)+(AL501*PFormulas!$F$17),0)</f>
        <v>41</v>
      </c>
      <c r="AJ501" s="30">
        <f>IF(C501&gt;7,25,IF(C501=1,IF(ROUND((PFormulas!$F$35*AK501)+(PFormulas!$F$36*AF501),0)&lt;50,50,ROUND((PFormulas!$F$35*AK501)+(PFormulas!$F$36*AF501),0)),ROUND((PFormulas!$F$35*AK501)+(PFormulas!$F$36*AF501),0)))</f>
        <v>40</v>
      </c>
      <c r="AK501" s="30">
        <f>ROUND(IF(C501&gt;7,ROUND(VLOOKUP(U501,PCharts!$K$3:$L$153,2,FALSE)*AA501,0)*PFormulas!$B$8,ROUND(VLOOKUP(U501,PCharts!$K$3:$L$153,2,FALSE)*AA501,0)),0)</f>
        <v>33</v>
      </c>
      <c r="AL501" s="30">
        <f>ROUND(IF(C501&gt;7,ROUND(VLOOKUP(T501,PCharts!$M$3:$N$133,2,FALSE)*AA501,0)*PFormulas!$B$9,ROUND(VLOOKUP(T501,PCharts!$M$3:$N$133,2,FALSE)*AA501,0)),0)</f>
        <v>41</v>
      </c>
      <c r="AM501" s="30">
        <f>ROUND(IF(C501&gt;7,ROUND((PFormulas!$F$30*Z501)+(PFormulas!$F$31*AB501)+(PFormulas!$F$32*AI501),0)*PFormulas!$B$13,ROUND((PFormulas!$F$30*Z501)+(PFormulas!$F$31*AB501)+(PFormulas!$F$32*AI501),0)+PFormulas!$B$14),0)</f>
        <v>42</v>
      </c>
      <c r="AN501" s="30">
        <f>ROUND((PFormulas!$F$46*AL501),0)</f>
        <v>43</v>
      </c>
      <c r="AO501" s="30">
        <f>VLOOKUP(2016-L501,PCharts!$O$3:$P$32,2,FALSE)</f>
        <v>46</v>
      </c>
      <c r="AP501" s="30">
        <f t="shared" si="56"/>
        <v>46</v>
      </c>
      <c r="AQ501" s="30">
        <f t="shared" si="57"/>
        <v>44</v>
      </c>
    </row>
    <row r="502" spans="1:43" x14ac:dyDescent="0.25">
      <c r="A502" s="13" t="s">
        <v>74</v>
      </c>
      <c r="B502" s="13" t="s">
        <v>1178</v>
      </c>
      <c r="C502" s="13">
        <v>4</v>
      </c>
      <c r="D502" s="13">
        <v>37</v>
      </c>
      <c r="E502" s="13">
        <v>3</v>
      </c>
      <c r="F502" s="13">
        <v>3</v>
      </c>
      <c r="G502" s="13">
        <v>6</v>
      </c>
      <c r="H502" s="13">
        <v>16</v>
      </c>
      <c r="I502" s="13">
        <v>-16</v>
      </c>
      <c r="J502" s="13">
        <v>7</v>
      </c>
      <c r="K502" s="13">
        <v>11</v>
      </c>
      <c r="L502" s="13">
        <v>1993</v>
      </c>
      <c r="M502" s="13"/>
      <c r="N502" s="13">
        <v>73</v>
      </c>
      <c r="O502" s="13">
        <v>201</v>
      </c>
      <c r="P502" s="13" t="s">
        <v>76</v>
      </c>
      <c r="Q502" s="13" t="s">
        <v>1179</v>
      </c>
      <c r="R502" s="13">
        <v>0</v>
      </c>
      <c r="S502" s="13">
        <v>0</v>
      </c>
      <c r="T502" s="30">
        <f t="shared" si="51"/>
        <v>0.08</v>
      </c>
      <c r="U502" s="30">
        <f t="shared" si="52"/>
        <v>0.08</v>
      </c>
      <c r="V502" s="30">
        <f t="shared" si="53"/>
        <v>0.43</v>
      </c>
      <c r="W502" s="30">
        <f t="shared" si="54"/>
        <v>0.08</v>
      </c>
      <c r="X502" s="30">
        <f>VLOOKUP(N502,[1]PlayerC!$A$3:$B$30,2,FALSE)</f>
        <v>75</v>
      </c>
      <c r="Y502" s="30">
        <f>VLOOKUP(O502,[1]PlayerC!$C$3:$D$133,2,FALSE)</f>
        <v>70</v>
      </c>
      <c r="Z502" s="30">
        <f>VLOOKUP(R502,[2]PCharts!$R$3:$S$2003,2,FALSE)</f>
        <v>0</v>
      </c>
      <c r="AA502" s="30">
        <f>VLOOKUP(A502,PCharts!$T$3:$U$25,2,FALSE)</f>
        <v>0.95</v>
      </c>
      <c r="AB502" s="30">
        <f>ROUND((PFormulas!$F$2*AF502)+(PFormulas!$F$3*(120-AD502)),0)</f>
        <v>54</v>
      </c>
      <c r="AC502" s="30">
        <f>ROUND((PFormulas!$F$7*AF502)+(PFormulas!$F$9*AB502)+(PFormulas!$F$8*AD502),0)</f>
        <v>50</v>
      </c>
      <c r="AD502" s="30">
        <f>VLOOKUP(V502,PCharts!$I$3:$J$651,2,FALSE)</f>
        <v>87</v>
      </c>
      <c r="AE502" s="30">
        <f>ROUND((PFormulas!$B$29*AK502)+(PFormulas!$B$30*AI502)+(PFormulas!$B$31*AL502)+(PFormulas!$B$32*AF502)+PFormulas!$B$33,0)</f>
        <v>70</v>
      </c>
      <c r="AF502" s="30">
        <f t="shared" si="55"/>
        <v>73</v>
      </c>
      <c r="AG502" s="30">
        <f>ROUND((AK502*PFormulas!$F$40)+(AL502*PFormulas!$F$41)+(AH502*PFormulas!$F$42),0)</f>
        <v>57</v>
      </c>
      <c r="AH502" s="30">
        <f>VLOOKUP(D502,PCharts!$G$3:$H$83,2,FALSE)</f>
        <v>77</v>
      </c>
      <c r="AI502" s="30">
        <f>ROUND((AK502*PFormulas!$F$18)+(AL502*PFormulas!$F$17),0)</f>
        <v>41</v>
      </c>
      <c r="AJ502" s="30">
        <f>IF(C502&gt;7,25,IF(C502=1,IF(ROUND((PFormulas!$F$35*AK502)+(PFormulas!$F$36*AF502),0)&lt;50,50,ROUND((PFormulas!$F$35*AK502)+(PFormulas!$F$36*AF502),0)),ROUND((PFormulas!$F$35*AK502)+(PFormulas!$F$36*AF502),0)))</f>
        <v>43</v>
      </c>
      <c r="AK502" s="30">
        <f>ROUND(IF(C502&gt;7,ROUND(VLOOKUP(U502,PCharts!$K$3:$L$153,2,FALSE)*AA502,0)*PFormulas!$B$8,ROUND(VLOOKUP(U502,PCharts!$K$3:$L$153,2,FALSE)*AA502,0)),0)</f>
        <v>33</v>
      </c>
      <c r="AL502" s="30">
        <f>ROUND(IF(C502&gt;7,ROUND(VLOOKUP(T502,PCharts!$M$3:$N$133,2,FALSE)*AA502,0)*PFormulas!$B$9,ROUND(VLOOKUP(T502,PCharts!$M$3:$N$133,2,FALSE)*AA502,0)),0)</f>
        <v>41</v>
      </c>
      <c r="AM502" s="30">
        <f>ROUND(IF(C502&gt;7,ROUND((PFormulas!$F$30*Z502)+(PFormulas!$F$31*AB502)+(PFormulas!$F$32*AI502),0)*PFormulas!$B$13,ROUND((PFormulas!$F$30*Z502)+(PFormulas!$F$31*AB502)+(PFormulas!$F$32*AI502),0)+PFormulas!$B$14),0)</f>
        <v>46</v>
      </c>
      <c r="AN502" s="30">
        <f>ROUND((PFormulas!$F$46*AL502),0)</f>
        <v>43</v>
      </c>
      <c r="AO502" s="30">
        <f>VLOOKUP(2016-L502,PCharts!$O$3:$P$32,2,FALSE)</f>
        <v>60</v>
      </c>
      <c r="AP502" s="30">
        <f t="shared" si="56"/>
        <v>60</v>
      </c>
      <c r="AQ502" s="30">
        <f t="shared" si="57"/>
        <v>45</v>
      </c>
    </row>
    <row r="503" spans="1:43" x14ac:dyDescent="0.25">
      <c r="A503" s="13" t="s">
        <v>95</v>
      </c>
      <c r="B503" s="13" t="s">
        <v>1180</v>
      </c>
      <c r="C503" s="13">
        <v>8</v>
      </c>
      <c r="D503" s="13">
        <v>37</v>
      </c>
      <c r="E503" s="13">
        <v>1</v>
      </c>
      <c r="F503" s="13">
        <v>6</v>
      </c>
      <c r="G503" s="13">
        <v>7</v>
      </c>
      <c r="H503" s="13">
        <v>34</v>
      </c>
      <c r="I503" s="13">
        <v>9</v>
      </c>
      <c r="J503" s="13">
        <v>19</v>
      </c>
      <c r="K503" s="13">
        <v>8</v>
      </c>
      <c r="L503" s="13">
        <v>1993</v>
      </c>
      <c r="M503" s="13"/>
      <c r="N503" s="13">
        <v>72</v>
      </c>
      <c r="O503" s="13">
        <v>183</v>
      </c>
      <c r="P503" s="13" t="s">
        <v>97</v>
      </c>
      <c r="Q503" s="13" t="s">
        <v>80</v>
      </c>
      <c r="R503" s="13">
        <v>0</v>
      </c>
      <c r="S503" s="13">
        <v>0</v>
      </c>
      <c r="T503" s="30">
        <f t="shared" si="51"/>
        <v>0.03</v>
      </c>
      <c r="U503" s="30">
        <f t="shared" si="52"/>
        <v>0.16</v>
      </c>
      <c r="V503" s="30">
        <f t="shared" si="53"/>
        <v>0.92</v>
      </c>
      <c r="W503" s="30">
        <f t="shared" si="54"/>
        <v>0.03</v>
      </c>
      <c r="X503" s="30">
        <f>VLOOKUP(N503,[1]PlayerC!$A$3:$B$30,2,FALSE)</f>
        <v>73</v>
      </c>
      <c r="Y503" s="30">
        <f>VLOOKUP(O503,[1]PlayerC!$C$3:$D$133,2,FALSE)</f>
        <v>58</v>
      </c>
      <c r="Z503" s="30">
        <f>VLOOKUP(R503,[2]PCharts!$R$3:$S$2003,2,FALSE)</f>
        <v>0</v>
      </c>
      <c r="AA503" s="30">
        <f>VLOOKUP(A503,PCharts!$T$3:$U$25,2,FALSE)</f>
        <v>1.06</v>
      </c>
      <c r="AB503" s="30">
        <f>ROUND((PFormulas!$F$2*AF503)+(PFormulas!$F$3*(120-AD503)),0)</f>
        <v>53</v>
      </c>
      <c r="AC503" s="30">
        <f>ROUND((PFormulas!$F$7*AF503)+(PFormulas!$F$9*AB503)+(PFormulas!$F$8*AD503),0)</f>
        <v>47</v>
      </c>
      <c r="AD503" s="30">
        <f>VLOOKUP(V503,PCharts!$I$3:$J$651,2,FALSE)</f>
        <v>74</v>
      </c>
      <c r="AE503" s="30">
        <f>ROUND((PFormulas!$B$29*AK503)+(PFormulas!$B$30*AI503)+(PFormulas!$B$31*AL503)+(PFormulas!$B$32*AF503)+PFormulas!$B$33,0)</f>
        <v>75</v>
      </c>
      <c r="AF503" s="30">
        <f t="shared" si="55"/>
        <v>66</v>
      </c>
      <c r="AG503" s="30">
        <f>ROUND((AK503*PFormulas!$F$40)+(AL503*PFormulas!$F$41)+(AH503*PFormulas!$F$42),0)</f>
        <v>61</v>
      </c>
      <c r="AH503" s="30">
        <f>VLOOKUP(D503,PCharts!$G$3:$H$83,2,FALSE)</f>
        <v>77</v>
      </c>
      <c r="AI503" s="30">
        <f>ROUND((AK503*PFormulas!$F$18)+(AL503*PFormulas!$F$17),0)</f>
        <v>50</v>
      </c>
      <c r="AJ503" s="30">
        <f>IF(C503&gt;7,25,IF(C503=1,IF(ROUND((PFormulas!$F$35*AK503)+(PFormulas!$F$36*AF503),0)&lt;50,50,ROUND((PFormulas!$F$35*AK503)+(PFormulas!$F$36*AF503),0)),ROUND((PFormulas!$F$35*AK503)+(PFormulas!$F$36*AF503),0)))</f>
        <v>25</v>
      </c>
      <c r="AK503" s="30">
        <f>ROUND(IF(C503&gt;7,ROUND(VLOOKUP(U503,PCharts!$K$3:$L$153,2,FALSE)*AA503,0)*PFormulas!$B$8,ROUND(VLOOKUP(U503,PCharts!$K$3:$L$153,2,FALSE)*AA503,0)),0)</f>
        <v>50</v>
      </c>
      <c r="AL503" s="30">
        <f>ROUND(IF(C503&gt;7,ROUND(VLOOKUP(T503,PCharts!$M$3:$N$133,2,FALSE)*AA503,0)*PFormulas!$B$9,ROUND(VLOOKUP(T503,PCharts!$M$3:$N$133,2,FALSE)*AA503,0)),0)</f>
        <v>41</v>
      </c>
      <c r="AM503" s="30">
        <f>ROUND(IF(C503&gt;7,ROUND((PFormulas!$F$30*Z503)+(PFormulas!$F$31*AB503)+(PFormulas!$F$32*AI503),0)*PFormulas!$B$13,ROUND((PFormulas!$F$30*Z503)+(PFormulas!$F$31*AB503)+(PFormulas!$F$32*AI503),0)+PFormulas!$B$14),0)</f>
        <v>57</v>
      </c>
      <c r="AN503" s="30">
        <f>ROUND((PFormulas!$F$46*AL503),0)</f>
        <v>43</v>
      </c>
      <c r="AO503" s="30">
        <f>VLOOKUP(2016-L503,PCharts!$O$3:$P$32,2,FALSE)</f>
        <v>60</v>
      </c>
      <c r="AP503" s="30">
        <f t="shared" si="56"/>
        <v>60</v>
      </c>
      <c r="AQ503" s="30">
        <f t="shared" si="57"/>
        <v>53</v>
      </c>
    </row>
    <row r="504" spans="1:43" x14ac:dyDescent="0.25">
      <c r="A504" s="13" t="s">
        <v>78</v>
      </c>
      <c r="B504" s="13" t="s">
        <v>1181</v>
      </c>
      <c r="C504" s="13">
        <v>5</v>
      </c>
      <c r="D504" s="13">
        <v>38</v>
      </c>
      <c r="E504" s="13">
        <v>5</v>
      </c>
      <c r="F504" s="13">
        <v>12</v>
      </c>
      <c r="G504" s="13">
        <v>17</v>
      </c>
      <c r="H504" s="13">
        <v>12</v>
      </c>
      <c r="I504" s="13">
        <v>5</v>
      </c>
      <c r="J504" s="13">
        <v>18</v>
      </c>
      <c r="K504" s="13">
        <v>1</v>
      </c>
      <c r="L504" s="13">
        <v>1997</v>
      </c>
      <c r="M504" s="13"/>
      <c r="N504" s="13">
        <v>69</v>
      </c>
      <c r="O504" s="13">
        <v>176</v>
      </c>
      <c r="P504" s="13" t="s">
        <v>162</v>
      </c>
      <c r="Q504" s="13" t="s">
        <v>80</v>
      </c>
      <c r="R504" s="13">
        <v>0</v>
      </c>
      <c r="S504" s="13">
        <v>0</v>
      </c>
      <c r="T504" s="30">
        <f t="shared" si="51"/>
        <v>0.13</v>
      </c>
      <c r="U504" s="30">
        <f t="shared" si="52"/>
        <v>0.32</v>
      </c>
      <c r="V504" s="30">
        <f t="shared" si="53"/>
        <v>0.32</v>
      </c>
      <c r="W504" s="30">
        <f t="shared" si="54"/>
        <v>0.13</v>
      </c>
      <c r="X504" s="30">
        <f>VLOOKUP(N504,[1]PlayerC!$A$3:$B$30,2,FALSE)</f>
        <v>67</v>
      </c>
      <c r="Y504" s="30">
        <f>VLOOKUP(O504,[1]PlayerC!$C$3:$D$133,2,FALSE)</f>
        <v>55</v>
      </c>
      <c r="Z504" s="30">
        <f>VLOOKUP(R504,[2]PCharts!$R$3:$S$2003,2,FALSE)</f>
        <v>0</v>
      </c>
      <c r="AA504" s="30">
        <f>VLOOKUP(A504,PCharts!$T$3:$U$25,2,FALSE)</f>
        <v>0.98</v>
      </c>
      <c r="AB504" s="30">
        <f>ROUND((PFormulas!$F$2*AF504)+(PFormulas!$F$3*(120-AD504)),0)</f>
        <v>46</v>
      </c>
      <c r="AC504" s="30">
        <f>ROUND((PFormulas!$F$7*AF504)+(PFormulas!$F$9*AB504)+(PFormulas!$F$8*AD504),0)</f>
        <v>39</v>
      </c>
      <c r="AD504" s="30">
        <f>VLOOKUP(V504,PCharts!$I$3:$J$651,2,FALSE)</f>
        <v>89</v>
      </c>
      <c r="AE504" s="30">
        <f>ROUND((PFormulas!$B$29*AK504)+(PFormulas!$B$30*AI504)+(PFormulas!$B$31*AL504)+(PFormulas!$B$32*AF504)+PFormulas!$B$33,0)</f>
        <v>77</v>
      </c>
      <c r="AF504" s="30">
        <f t="shared" si="55"/>
        <v>61</v>
      </c>
      <c r="AG504" s="30">
        <f>ROUND((AK504*PFormulas!$F$40)+(AL504*PFormulas!$F$41)+(AH504*PFormulas!$F$42),0)</f>
        <v>64</v>
      </c>
      <c r="AH504" s="30">
        <f>VLOOKUP(D504,PCharts!$G$3:$H$83,2,FALSE)</f>
        <v>78</v>
      </c>
      <c r="AI504" s="30">
        <f>ROUND((AK504*PFormulas!$F$18)+(AL504*PFormulas!$F$17),0)</f>
        <v>55</v>
      </c>
      <c r="AJ504" s="30">
        <f>IF(C504&gt;7,25,IF(C504=1,IF(ROUND((PFormulas!$F$35*AK504)+(PFormulas!$F$36*AF504),0)&lt;50,50,ROUND((PFormulas!$F$35*AK504)+(PFormulas!$F$36*AF504),0)),ROUND((PFormulas!$F$35*AK504)+(PFormulas!$F$36*AF504),0)))</f>
        <v>57</v>
      </c>
      <c r="AK504" s="30">
        <f>ROUND(IF(C504&gt;7,ROUND(VLOOKUP(U504,PCharts!$K$3:$L$153,2,FALSE)*AA504,0)*PFormulas!$B$8,ROUND(VLOOKUP(U504,PCharts!$K$3:$L$153,2,FALSE)*AA504,0)),0)</f>
        <v>56</v>
      </c>
      <c r="AL504" s="30">
        <f>ROUND(IF(C504&gt;7,ROUND(VLOOKUP(T504,PCharts!$M$3:$N$133,2,FALSE)*AA504,0)*PFormulas!$B$9,ROUND(VLOOKUP(T504,PCharts!$M$3:$N$133,2,FALSE)*AA504,0)),0)</f>
        <v>44</v>
      </c>
      <c r="AM504" s="30">
        <f>ROUND(IF(C504&gt;7,ROUND((PFormulas!$F$30*Z504)+(PFormulas!$F$31*AB504)+(PFormulas!$F$32*AI504),0)*PFormulas!$B$13,ROUND((PFormulas!$F$30*Z504)+(PFormulas!$F$31*AB504)+(PFormulas!$F$32*AI504),0)+PFormulas!$B$14),0)</f>
        <v>45</v>
      </c>
      <c r="AN504" s="30">
        <f>ROUND((PFormulas!$F$46*AL504),0)</f>
        <v>46</v>
      </c>
      <c r="AO504" s="30">
        <f>VLOOKUP(2016-L504,PCharts!$O$3:$P$32,2,FALSE)</f>
        <v>46</v>
      </c>
      <c r="AP504" s="30">
        <f t="shared" si="56"/>
        <v>46</v>
      </c>
      <c r="AQ504" s="30">
        <f t="shared" si="57"/>
        <v>52</v>
      </c>
    </row>
    <row r="505" spans="1:43" x14ac:dyDescent="0.25">
      <c r="A505" s="13" t="s">
        <v>518</v>
      </c>
      <c r="B505" s="13" t="s">
        <v>1182</v>
      </c>
      <c r="C505" s="13">
        <v>4</v>
      </c>
      <c r="D505" s="13">
        <v>47</v>
      </c>
      <c r="E505" s="13">
        <v>9</v>
      </c>
      <c r="F505" s="13">
        <v>5</v>
      </c>
      <c r="G505" s="13">
        <v>14</v>
      </c>
      <c r="H505" s="13">
        <v>10</v>
      </c>
      <c r="I505" s="13">
        <v>10</v>
      </c>
      <c r="J505" s="13">
        <v>1</v>
      </c>
      <c r="K505" s="13">
        <v>7</v>
      </c>
      <c r="L505" s="13">
        <v>1994</v>
      </c>
      <c r="M505" s="13"/>
      <c r="N505" s="13">
        <v>72</v>
      </c>
      <c r="O505" s="13">
        <v>174</v>
      </c>
      <c r="P505" s="13" t="s">
        <v>520</v>
      </c>
      <c r="Q505" s="13" t="s">
        <v>1183</v>
      </c>
      <c r="R505" s="13">
        <v>0</v>
      </c>
      <c r="S505" s="13">
        <v>0</v>
      </c>
      <c r="T505" s="30">
        <f t="shared" si="51"/>
        <v>0.19</v>
      </c>
      <c r="U505" s="30">
        <f t="shared" si="52"/>
        <v>0.11</v>
      </c>
      <c r="V505" s="30">
        <f t="shared" si="53"/>
        <v>0.21</v>
      </c>
      <c r="W505" s="30">
        <f t="shared" si="54"/>
        <v>0.19</v>
      </c>
      <c r="X505" s="30">
        <f>VLOOKUP(N505,[1]PlayerC!$A$3:$B$30,2,FALSE)</f>
        <v>73</v>
      </c>
      <c r="Y505" s="30">
        <f>VLOOKUP(O505,[1]PlayerC!$C$3:$D$133,2,FALSE)</f>
        <v>52</v>
      </c>
      <c r="Z505" s="30">
        <f>VLOOKUP(R505,[2]PCharts!$R$3:$S$2003,2,FALSE)</f>
        <v>0</v>
      </c>
      <c r="AA505" s="30">
        <f>VLOOKUP(A505,PCharts!$T$3:$U$25,2,FALSE)</f>
        <v>0.93</v>
      </c>
      <c r="AB505" s="30">
        <f>ROUND((PFormulas!$F$2*AF505)+(PFormulas!$F$3*(120-AD505)),0)</f>
        <v>46</v>
      </c>
      <c r="AC505" s="30">
        <f>ROUND((PFormulas!$F$7*AF505)+(PFormulas!$F$9*AB505)+(PFormulas!$F$8*AD505),0)</f>
        <v>40</v>
      </c>
      <c r="AD505" s="30">
        <f>VLOOKUP(V505,PCharts!$I$3:$J$651,2,FALSE)</f>
        <v>92</v>
      </c>
      <c r="AE505" s="30">
        <f>ROUND((PFormulas!$B$29*AK505)+(PFormulas!$B$30*AI505)+(PFormulas!$B$31*AL505)+(PFormulas!$B$32*AF505)+PFormulas!$B$33,0)</f>
        <v>75</v>
      </c>
      <c r="AF505" s="30">
        <f t="shared" si="55"/>
        <v>63</v>
      </c>
      <c r="AG505" s="30">
        <f>ROUND((AK505*PFormulas!$F$40)+(AL505*PFormulas!$F$41)+(AH505*PFormulas!$F$42),0)</f>
        <v>66</v>
      </c>
      <c r="AH505" s="30">
        <f>VLOOKUP(D505,PCharts!$G$3:$H$83,2,FALSE)</f>
        <v>87</v>
      </c>
      <c r="AI505" s="30">
        <f>ROUND((AK505*PFormulas!$F$18)+(AL505*PFormulas!$F$17),0)</f>
        <v>50</v>
      </c>
      <c r="AJ505" s="30">
        <f>IF(C505&gt;7,25,IF(C505=1,IF(ROUND((PFormulas!$F$35*AK505)+(PFormulas!$F$36*AF505),0)&lt;50,50,ROUND((PFormulas!$F$35*AK505)+(PFormulas!$F$36*AF505),0)),ROUND((PFormulas!$F$35*AK505)+(PFormulas!$F$36*AF505),0)))</f>
        <v>51</v>
      </c>
      <c r="AK505" s="30">
        <f>ROUND(IF(C505&gt;7,ROUND(VLOOKUP(U505,PCharts!$K$3:$L$153,2,FALSE)*AA505,0)*PFormulas!$B$8,ROUND(VLOOKUP(U505,PCharts!$K$3:$L$153,2,FALSE)*AA505,0)),0)</f>
        <v>47</v>
      </c>
      <c r="AL505" s="30">
        <f>ROUND(IF(C505&gt;7,ROUND(VLOOKUP(T505,PCharts!$M$3:$N$133,2,FALSE)*AA505,0)*PFormulas!$B$9,ROUND(VLOOKUP(T505,PCharts!$M$3:$N$133,2,FALSE)*AA505,0)),0)</f>
        <v>44</v>
      </c>
      <c r="AM505" s="30">
        <f>ROUND(IF(C505&gt;7,ROUND((PFormulas!$F$30*Z505)+(PFormulas!$F$31*AB505)+(PFormulas!$F$32*AI505),0)*PFormulas!$B$13,ROUND((PFormulas!$F$30*Z505)+(PFormulas!$F$31*AB505)+(PFormulas!$F$32*AI505),0)+PFormulas!$B$14),0)</f>
        <v>44</v>
      </c>
      <c r="AN505" s="30">
        <f>ROUND((PFormulas!$F$46*AL505),0)</f>
        <v>46</v>
      </c>
      <c r="AO505" s="30">
        <f>VLOOKUP(2016-L505,PCharts!$O$3:$P$32,2,FALSE)</f>
        <v>58</v>
      </c>
      <c r="AP505" s="30">
        <f t="shared" si="56"/>
        <v>58</v>
      </c>
      <c r="AQ505" s="30">
        <f t="shared" si="57"/>
        <v>49</v>
      </c>
    </row>
    <row r="506" spans="1:43" x14ac:dyDescent="0.25">
      <c r="A506" s="13" t="s">
        <v>685</v>
      </c>
      <c r="B506" s="13" t="s">
        <v>1184</v>
      </c>
      <c r="C506" s="13">
        <v>4</v>
      </c>
      <c r="D506" s="13">
        <v>50</v>
      </c>
      <c r="E506" s="13">
        <v>9</v>
      </c>
      <c r="F506" s="13">
        <v>10</v>
      </c>
      <c r="G506" s="13">
        <v>19</v>
      </c>
      <c r="H506" s="13">
        <v>6</v>
      </c>
      <c r="I506" s="13">
        <v>7</v>
      </c>
      <c r="J506" s="13">
        <v>22</v>
      </c>
      <c r="K506" s="13">
        <v>2</v>
      </c>
      <c r="L506" s="13">
        <v>1994</v>
      </c>
      <c r="M506" s="13"/>
      <c r="N506" s="13">
        <v>72</v>
      </c>
      <c r="O506" s="13">
        <v>165</v>
      </c>
      <c r="P506" s="13" t="s">
        <v>247</v>
      </c>
      <c r="Q506" s="13" t="s">
        <v>1185</v>
      </c>
      <c r="R506" s="13">
        <v>0</v>
      </c>
      <c r="S506" s="13">
        <v>0</v>
      </c>
      <c r="T506" s="30">
        <f t="shared" si="51"/>
        <v>0.18</v>
      </c>
      <c r="U506" s="30">
        <f t="shared" si="52"/>
        <v>0.2</v>
      </c>
      <c r="V506" s="30">
        <f t="shared" si="53"/>
        <v>0.12</v>
      </c>
      <c r="W506" s="30">
        <f t="shared" si="54"/>
        <v>0.18</v>
      </c>
      <c r="X506" s="30">
        <f>VLOOKUP(N506,[1]PlayerC!$A$3:$B$30,2,FALSE)</f>
        <v>73</v>
      </c>
      <c r="Y506" s="30">
        <f>VLOOKUP(O506,[1]PlayerC!$C$3:$D$133,2,FALSE)</f>
        <v>49</v>
      </c>
      <c r="Z506" s="30">
        <f>VLOOKUP(R506,[2]PCharts!$R$3:$S$2003,2,FALSE)</f>
        <v>0</v>
      </c>
      <c r="AA506" s="30">
        <f>VLOOKUP(A506,PCharts!$T$3:$U$25,2,FALSE)</f>
        <v>0.9</v>
      </c>
      <c r="AB506" s="30">
        <f>ROUND((PFormulas!$F$2*AF506)+(PFormulas!$F$3*(120-AD506)),0)</f>
        <v>44</v>
      </c>
      <c r="AC506" s="30">
        <f>ROUND((PFormulas!$F$7*AF506)+(PFormulas!$F$9*AB506)+(PFormulas!$F$8*AD506),0)</f>
        <v>37</v>
      </c>
      <c r="AD506" s="30">
        <f>VLOOKUP(V506,PCharts!$I$3:$J$651,2,FALSE)</f>
        <v>95</v>
      </c>
      <c r="AE506" s="30">
        <f>ROUND((PFormulas!$B$29*AK506)+(PFormulas!$B$30*AI506)+(PFormulas!$B$31*AL506)+(PFormulas!$B$32*AF506)+PFormulas!$B$33,0)</f>
        <v>76</v>
      </c>
      <c r="AF506" s="30">
        <f t="shared" si="55"/>
        <v>61</v>
      </c>
      <c r="AG506" s="30">
        <f>ROUND((AK506*PFormulas!$F$40)+(AL506*PFormulas!$F$41)+(AH506*PFormulas!$F$42),0)</f>
        <v>68</v>
      </c>
      <c r="AH506" s="30">
        <f>VLOOKUP(D506,PCharts!$G$3:$H$83,2,FALSE)</f>
        <v>90</v>
      </c>
      <c r="AI506" s="30">
        <f>ROUND((AK506*PFormulas!$F$18)+(AL506*PFormulas!$F$17),0)</f>
        <v>51</v>
      </c>
      <c r="AJ506" s="30">
        <f>IF(C506&gt;7,25,IF(C506=1,IF(ROUND((PFormulas!$F$35*AK506)+(PFormulas!$F$36*AF506),0)&lt;50,50,ROUND((PFormulas!$F$35*AK506)+(PFormulas!$F$36*AF506),0)),ROUND((PFormulas!$F$35*AK506)+(PFormulas!$F$36*AF506),0)))</f>
        <v>53</v>
      </c>
      <c r="AK506" s="30">
        <f>ROUND(IF(C506&gt;7,ROUND(VLOOKUP(U506,PCharts!$K$3:$L$153,2,FALSE)*AA506,0)*PFormulas!$B$8,ROUND(VLOOKUP(U506,PCharts!$K$3:$L$153,2,FALSE)*AA506,0)),0)</f>
        <v>50</v>
      </c>
      <c r="AL506" s="30">
        <f>ROUND(IF(C506&gt;7,ROUND(VLOOKUP(T506,PCharts!$M$3:$N$133,2,FALSE)*AA506,0)*PFormulas!$B$9,ROUND(VLOOKUP(T506,PCharts!$M$3:$N$133,2,FALSE)*AA506,0)),0)</f>
        <v>42</v>
      </c>
      <c r="AM506" s="30">
        <f>ROUND(IF(C506&gt;7,ROUND((PFormulas!$F$30*Z506)+(PFormulas!$F$31*AB506)+(PFormulas!$F$32*AI506),0)*PFormulas!$B$13,ROUND((PFormulas!$F$30*Z506)+(PFormulas!$F$31*AB506)+(PFormulas!$F$32*AI506),0)+PFormulas!$B$14),0)</f>
        <v>43</v>
      </c>
      <c r="AN506" s="30">
        <f>ROUND((PFormulas!$F$46*AL506),0)</f>
        <v>44</v>
      </c>
      <c r="AO506" s="30">
        <f>VLOOKUP(2016-L506,PCharts!$O$3:$P$32,2,FALSE)</f>
        <v>58</v>
      </c>
      <c r="AP506" s="30">
        <f t="shared" si="56"/>
        <v>58</v>
      </c>
      <c r="AQ506" s="30">
        <f t="shared" si="57"/>
        <v>49</v>
      </c>
    </row>
    <row r="507" spans="1:43" x14ac:dyDescent="0.25">
      <c r="A507" s="13" t="s">
        <v>78</v>
      </c>
      <c r="B507" s="13" t="s">
        <v>1186</v>
      </c>
      <c r="C507" s="13">
        <v>8</v>
      </c>
      <c r="D507" s="13">
        <v>50</v>
      </c>
      <c r="E507" s="13">
        <v>9</v>
      </c>
      <c r="F507" s="13">
        <v>18</v>
      </c>
      <c r="G507" s="13">
        <v>27</v>
      </c>
      <c r="H507" s="13">
        <v>38</v>
      </c>
      <c r="I507" s="13">
        <v>1</v>
      </c>
      <c r="J507" s="13">
        <v>25</v>
      </c>
      <c r="K507" s="13">
        <v>10</v>
      </c>
      <c r="L507" s="13">
        <v>1995</v>
      </c>
      <c r="M507" s="13"/>
      <c r="N507" s="13">
        <v>73</v>
      </c>
      <c r="O507" s="13">
        <v>201</v>
      </c>
      <c r="P507" s="13" t="s">
        <v>162</v>
      </c>
      <c r="Q507" s="13" t="s">
        <v>1187</v>
      </c>
      <c r="R507" s="13"/>
      <c r="S507" s="13"/>
      <c r="T507" s="30">
        <f t="shared" si="51"/>
        <v>0.18</v>
      </c>
      <c r="U507" s="30">
        <f t="shared" si="52"/>
        <v>0.36</v>
      </c>
      <c r="V507" s="30">
        <f t="shared" si="53"/>
        <v>0.76</v>
      </c>
      <c r="W507" s="30">
        <f t="shared" si="54"/>
        <v>0.18</v>
      </c>
      <c r="X507" s="30">
        <f>VLOOKUP(N507,[1]PlayerC!$A$3:$B$30,2,FALSE)</f>
        <v>75</v>
      </c>
      <c r="Y507" s="30">
        <f>VLOOKUP(O507,[1]PlayerC!$C$3:$D$133,2,FALSE)</f>
        <v>70</v>
      </c>
      <c r="Z507" s="30">
        <f>VLOOKUP(R507,[2]PCharts!$R$3:$S$2003,2,FALSE)</f>
        <v>0</v>
      </c>
      <c r="AA507" s="30">
        <f>VLOOKUP(A507,PCharts!$T$3:$U$25,2,FALSE)</f>
        <v>0.98</v>
      </c>
      <c r="AB507" s="30">
        <f>ROUND((PFormulas!$F$2*AF507)+(PFormulas!$F$3*(120-AD507)),0)</f>
        <v>56</v>
      </c>
      <c r="AC507" s="30">
        <f>ROUND((PFormulas!$F$7*AF507)+(PFormulas!$F$9*AB507)+(PFormulas!$F$8*AD507),0)</f>
        <v>52</v>
      </c>
      <c r="AD507" s="30">
        <f>VLOOKUP(V507,PCharts!$I$3:$J$651,2,FALSE)</f>
        <v>78</v>
      </c>
      <c r="AE507" s="30">
        <f>ROUND((PFormulas!$B$29*AK507)+(PFormulas!$B$30*AI507)+(PFormulas!$B$31*AL507)+(PFormulas!$B$32*AF507)+PFormulas!$B$33,0)</f>
        <v>73</v>
      </c>
      <c r="AF507" s="30">
        <f t="shared" si="55"/>
        <v>73</v>
      </c>
      <c r="AG507" s="30">
        <f>ROUND((AK507*PFormulas!$F$40)+(AL507*PFormulas!$F$41)+(AH507*PFormulas!$F$42),0)</f>
        <v>68</v>
      </c>
      <c r="AH507" s="30">
        <f>VLOOKUP(D507,PCharts!$G$3:$H$83,2,FALSE)</f>
        <v>90</v>
      </c>
      <c r="AI507" s="30">
        <f>ROUND((AK507*PFormulas!$F$18)+(AL507*PFormulas!$F$17),0)</f>
        <v>51</v>
      </c>
      <c r="AJ507" s="30">
        <f>IF(C507&gt;7,25,IF(C507=1,IF(ROUND((PFormulas!$F$35*AK507)+(PFormulas!$F$36*AF507),0)&lt;50,50,ROUND((PFormulas!$F$35*AK507)+(PFormulas!$F$36*AF507),0)),ROUND((PFormulas!$F$35*AK507)+(PFormulas!$F$36*AF507),0)))</f>
        <v>25</v>
      </c>
      <c r="AK507" s="30">
        <f>ROUND(IF(C507&gt;7,ROUND(VLOOKUP(U507,PCharts!$K$3:$L$153,2,FALSE)*AA507,0)*PFormulas!$B$8,ROUND(VLOOKUP(U507,PCharts!$K$3:$L$153,2,FALSE)*AA507,0)),0)</f>
        <v>49</v>
      </c>
      <c r="AL507" s="30">
        <f>ROUND(IF(C507&gt;7,ROUND(VLOOKUP(T507,PCharts!$M$3:$N$133,2,FALSE)*AA507,0)*PFormulas!$B$9,ROUND(VLOOKUP(T507,PCharts!$M$3:$N$133,2,FALSE)*AA507,0)),0)</f>
        <v>44</v>
      </c>
      <c r="AM507" s="30">
        <f>ROUND(IF(C507&gt;7,ROUND((PFormulas!$F$30*Z507)+(PFormulas!$F$31*AB507)+(PFormulas!$F$32*AI507),0)*PFormulas!$B$13,ROUND((PFormulas!$F$30*Z507)+(PFormulas!$F$31*AB507)+(PFormulas!$F$32*AI507),0)+PFormulas!$B$14),0)</f>
        <v>60</v>
      </c>
      <c r="AN507" s="30">
        <f>ROUND((PFormulas!$F$46*AL507),0)</f>
        <v>46</v>
      </c>
      <c r="AO507" s="30">
        <f>VLOOKUP(2016-L507,PCharts!$O$3:$P$32,2,FALSE)</f>
        <v>54</v>
      </c>
      <c r="AP507" s="30">
        <f t="shared" si="56"/>
        <v>54</v>
      </c>
      <c r="AQ507" s="30">
        <f t="shared" si="57"/>
        <v>54</v>
      </c>
    </row>
    <row r="508" spans="1:43" x14ac:dyDescent="0.25">
      <c r="A508" s="13" t="s">
        <v>47</v>
      </c>
      <c r="B508" s="13" t="s">
        <v>1188</v>
      </c>
      <c r="C508" s="13">
        <v>8</v>
      </c>
      <c r="D508" s="13">
        <v>57</v>
      </c>
      <c r="E508" s="13">
        <v>3</v>
      </c>
      <c r="F508" s="13">
        <v>16</v>
      </c>
      <c r="G508" s="13">
        <v>19</v>
      </c>
      <c r="H508" s="13">
        <v>36</v>
      </c>
      <c r="I508" s="13">
        <v>5</v>
      </c>
      <c r="J508" s="13">
        <v>2</v>
      </c>
      <c r="K508" s="13">
        <v>8</v>
      </c>
      <c r="L508" s="13">
        <v>1993</v>
      </c>
      <c r="M508" s="13"/>
      <c r="N508" s="13">
        <v>77</v>
      </c>
      <c r="O508" s="13">
        <v>205</v>
      </c>
      <c r="P508" s="13" t="s">
        <v>53</v>
      </c>
      <c r="Q508" s="13" t="s">
        <v>1189</v>
      </c>
      <c r="R508" s="13">
        <v>0</v>
      </c>
      <c r="S508" s="13">
        <v>0</v>
      </c>
      <c r="T508" s="30">
        <f t="shared" si="51"/>
        <v>0.05</v>
      </c>
      <c r="U508" s="30">
        <f t="shared" si="52"/>
        <v>0.28000000000000003</v>
      </c>
      <c r="V508" s="30">
        <f t="shared" si="53"/>
        <v>0.63</v>
      </c>
      <c r="W508" s="30">
        <f t="shared" si="54"/>
        <v>0.05</v>
      </c>
      <c r="X508" s="30">
        <f>VLOOKUP(N508,[1]PlayerC!$A$3:$B$30,2,FALSE)</f>
        <v>83</v>
      </c>
      <c r="Y508" s="30">
        <f>VLOOKUP(O508,[1]PlayerC!$C$3:$D$133,2,FALSE)</f>
        <v>73</v>
      </c>
      <c r="Z508" s="30">
        <f>VLOOKUP(R508,[2]PCharts!$R$3:$S$2003,2,FALSE)</f>
        <v>0</v>
      </c>
      <c r="AA508" s="30">
        <f>VLOOKUP(A508,PCharts!$T$3:$U$25,2,FALSE)</f>
        <v>1.07</v>
      </c>
      <c r="AB508" s="30">
        <f>ROUND((PFormulas!$F$2*AF508)+(PFormulas!$F$3*(120-AD508)),0)</f>
        <v>58</v>
      </c>
      <c r="AC508" s="30">
        <f>ROUND((PFormulas!$F$7*AF508)+(PFormulas!$F$9*AB508)+(PFormulas!$F$8*AD508),0)</f>
        <v>56</v>
      </c>
      <c r="AD508" s="30">
        <f>VLOOKUP(V508,PCharts!$I$3:$J$651,2,FALSE)</f>
        <v>82</v>
      </c>
      <c r="AE508" s="30">
        <f>ROUND((PFormulas!$B$29*AK508)+(PFormulas!$B$30*AI508)+(PFormulas!$B$31*AL508)+(PFormulas!$B$32*AF508)+PFormulas!$B$33,0)</f>
        <v>73</v>
      </c>
      <c r="AF508" s="30">
        <f t="shared" si="55"/>
        <v>78</v>
      </c>
      <c r="AG508" s="30">
        <f>ROUND((AK508*PFormulas!$F$40)+(AL508*PFormulas!$F$41)+(AH508*PFormulas!$F$42),0)</f>
        <v>73</v>
      </c>
      <c r="AH508" s="30">
        <f>VLOOKUP(D508,PCharts!$G$3:$H$83,2,FALSE)</f>
        <v>95</v>
      </c>
      <c r="AI508" s="30">
        <f>ROUND((AK508*PFormulas!$F$18)+(AL508*PFormulas!$F$17),0)</f>
        <v>55</v>
      </c>
      <c r="AJ508" s="30">
        <f>IF(C508&gt;7,25,IF(C508=1,IF(ROUND((PFormulas!$F$35*AK508)+(PFormulas!$F$36*AF508),0)&lt;50,50,ROUND((PFormulas!$F$35*AK508)+(PFormulas!$F$36*AF508),0)),ROUND((PFormulas!$F$35*AK508)+(PFormulas!$F$36*AF508),0)))</f>
        <v>25</v>
      </c>
      <c r="AK508" s="30">
        <f>ROUND(IF(C508&gt;7,ROUND(VLOOKUP(U508,PCharts!$K$3:$L$153,2,FALSE)*AA508,0)*PFormulas!$B$8,ROUND(VLOOKUP(U508,PCharts!$K$3:$L$153,2,FALSE)*AA508,0)),0)</f>
        <v>57</v>
      </c>
      <c r="AL508" s="30">
        <f>ROUND(IF(C508&gt;7,ROUND(VLOOKUP(T508,PCharts!$M$3:$N$133,2,FALSE)*AA508,0)*PFormulas!$B$9,ROUND(VLOOKUP(T508,PCharts!$M$3:$N$133,2,FALSE)*AA508,0)),0)</f>
        <v>43</v>
      </c>
      <c r="AM508" s="49">
        <f>ROUND(IF(C508&gt;7,ROUND((PFormulas!$F$30*Z508)+(PFormulas!$F$31*AB508)+(PFormulas!$F$32*AI508),0)*PFormulas!$B$13,ROUND((PFormulas!$F$30*Z508)+(PFormulas!$F$31*AB508)+(PFormulas!$F$32*AI508),0)+PFormulas!$B$14),0)</f>
        <v>62</v>
      </c>
      <c r="AN508" s="30">
        <f>ROUND((PFormulas!$F$46*AL508),0)</f>
        <v>45</v>
      </c>
      <c r="AO508" s="30">
        <f>VLOOKUP(2016-L508,PCharts!$O$3:$P$32,2,FALSE)</f>
        <v>60</v>
      </c>
      <c r="AP508" s="30">
        <f t="shared" si="56"/>
        <v>60</v>
      </c>
      <c r="AQ508" s="30">
        <f t="shared" si="57"/>
        <v>57</v>
      </c>
    </row>
    <row r="509" spans="1:43" x14ac:dyDescent="0.25">
      <c r="A509" s="13" t="s">
        <v>685</v>
      </c>
      <c r="B509" s="13" t="s">
        <v>1190</v>
      </c>
      <c r="C509" s="13">
        <v>7</v>
      </c>
      <c r="D509" s="13">
        <v>11</v>
      </c>
      <c r="E509" s="13">
        <v>2</v>
      </c>
      <c r="F509" s="13">
        <v>1</v>
      </c>
      <c r="G509" s="13">
        <v>3</v>
      </c>
      <c r="H509" s="13">
        <v>4</v>
      </c>
      <c r="I509" s="13">
        <v>0</v>
      </c>
      <c r="J509" s="13">
        <v>12</v>
      </c>
      <c r="K509" s="13">
        <v>10</v>
      </c>
      <c r="L509" s="13">
        <v>1996</v>
      </c>
      <c r="M509" s="13"/>
      <c r="N509" s="13">
        <v>71</v>
      </c>
      <c r="O509" s="13">
        <v>190</v>
      </c>
      <c r="P509" s="13" t="s">
        <v>247</v>
      </c>
      <c r="Q509" s="13" t="s">
        <v>80</v>
      </c>
      <c r="R509" s="13">
        <v>0</v>
      </c>
      <c r="S509" s="13">
        <v>0</v>
      </c>
      <c r="T509" s="30">
        <f t="shared" si="51"/>
        <v>0.18</v>
      </c>
      <c r="U509" s="30">
        <f t="shared" si="52"/>
        <v>0.09</v>
      </c>
      <c r="V509" s="30">
        <f t="shared" si="53"/>
        <v>0.36</v>
      </c>
      <c r="W509" s="30">
        <f t="shared" si="54"/>
        <v>0.18</v>
      </c>
      <c r="X509" s="30">
        <f>VLOOKUP(N509,[1]PlayerC!$A$3:$B$30,2,FALSE)</f>
        <v>71</v>
      </c>
      <c r="Y509" s="30">
        <f>VLOOKUP(O509,[1]PlayerC!$C$3:$D$133,2,FALSE)</f>
        <v>64</v>
      </c>
      <c r="Z509" s="30">
        <f>VLOOKUP(R509,[2]PCharts!$R$3:$S$2003,2,FALSE)</f>
        <v>0</v>
      </c>
      <c r="AA509" s="30">
        <f>VLOOKUP(A509,PCharts!$T$3:$U$25,2,FALSE)</f>
        <v>0.9</v>
      </c>
      <c r="AB509" s="30">
        <f>ROUND((PFormulas!$F$2*AF509)+(PFormulas!$F$3*(120-AD509)),0)</f>
        <v>50</v>
      </c>
      <c r="AC509" s="30">
        <f>ROUND((PFormulas!$F$7*AF509)+(PFormulas!$F$9*AB509)+(PFormulas!$F$8*AD509),0)</f>
        <v>45</v>
      </c>
      <c r="AD509" s="30">
        <f>VLOOKUP(V509,PCharts!$I$3:$J$651,2,FALSE)</f>
        <v>88</v>
      </c>
      <c r="AE509" s="30">
        <f>ROUND((PFormulas!$B$29*AK509)+(PFormulas!$B$30*AI509)+(PFormulas!$B$31*AL509)+(PFormulas!$B$32*AF509)+PFormulas!$B$33,0)</f>
        <v>72</v>
      </c>
      <c r="AF509" s="30">
        <f t="shared" si="55"/>
        <v>68</v>
      </c>
      <c r="AG509" s="30">
        <f>ROUND((AK509*PFormulas!$F$40)+(AL509*PFormulas!$F$41)+(AH509*PFormulas!$F$42),0)</f>
        <v>44</v>
      </c>
      <c r="AH509" s="30">
        <f>VLOOKUP(D509,PCharts!$G$3:$H$83,2,FALSE)</f>
        <v>51</v>
      </c>
      <c r="AI509" s="30">
        <f>ROUND((AK509*PFormulas!$F$18)+(AL509*PFormulas!$F$17),0)</f>
        <v>41</v>
      </c>
      <c r="AJ509" s="30">
        <f>IF(C509&gt;7,25,IF(C509=1,IF(ROUND((PFormulas!$F$35*AK509)+(PFormulas!$F$36*AF509),0)&lt;50,50,ROUND((PFormulas!$F$35*AK509)+(PFormulas!$F$36*AF509),0)),ROUND((PFormulas!$F$35*AK509)+(PFormulas!$F$36*AF509),0)))</f>
        <v>41</v>
      </c>
      <c r="AK509" s="30">
        <f>ROUND(IF(C509&gt;7,ROUND(VLOOKUP(U509,PCharts!$K$3:$L$153,2,FALSE)*AA509,0)*PFormulas!$B$8,ROUND(VLOOKUP(U509,PCharts!$K$3:$L$153,2,FALSE)*AA509,0)),0)</f>
        <v>32</v>
      </c>
      <c r="AL509" s="30">
        <f>ROUND(IF(C509&gt;7,ROUND(VLOOKUP(T509,PCharts!$M$3:$N$133,2,FALSE)*AA509,0)*PFormulas!$B$9,ROUND(VLOOKUP(T509,PCharts!$M$3:$N$133,2,FALSE)*AA509,0)),0)</f>
        <v>42</v>
      </c>
      <c r="AM509" s="30">
        <f>ROUND(IF(C509&gt;7,ROUND((PFormulas!$F$30*Z509)+(PFormulas!$F$31*AB509)+(PFormulas!$F$32*AI509),0)*PFormulas!$B$13,ROUND((PFormulas!$F$30*Z509)+(PFormulas!$F$31*AB509)+(PFormulas!$F$32*AI509),0)+PFormulas!$B$14),0)</f>
        <v>43</v>
      </c>
      <c r="AN509" s="30">
        <f>ROUND((PFormulas!$F$46*AL509),0)</f>
        <v>44</v>
      </c>
      <c r="AO509" s="30">
        <f>VLOOKUP(2016-L509,PCharts!$O$3:$P$32,2,FALSE)</f>
        <v>50</v>
      </c>
      <c r="AP509" s="30">
        <f t="shared" si="56"/>
        <v>50</v>
      </c>
      <c r="AQ509" s="30">
        <f t="shared" si="57"/>
        <v>44</v>
      </c>
    </row>
    <row r="510" spans="1:43" x14ac:dyDescent="0.25">
      <c r="A510" s="13" t="s">
        <v>74</v>
      </c>
      <c r="B510" s="13" t="s">
        <v>1191</v>
      </c>
      <c r="C510" s="13">
        <v>7</v>
      </c>
      <c r="D510" s="13">
        <v>12</v>
      </c>
      <c r="E510" s="13">
        <v>1</v>
      </c>
      <c r="F510" s="13">
        <v>0</v>
      </c>
      <c r="G510" s="13">
        <v>1</v>
      </c>
      <c r="H510" s="13">
        <v>6</v>
      </c>
      <c r="I510" s="13">
        <v>-9</v>
      </c>
      <c r="J510" s="13">
        <v>12</v>
      </c>
      <c r="K510" s="13">
        <v>2</v>
      </c>
      <c r="L510" s="13">
        <v>1994</v>
      </c>
      <c r="M510" s="13"/>
      <c r="N510" s="13">
        <v>73</v>
      </c>
      <c r="O510" s="13">
        <v>212</v>
      </c>
      <c r="P510" s="13" t="s">
        <v>76</v>
      </c>
      <c r="Q510" s="13" t="s">
        <v>80</v>
      </c>
      <c r="R510" s="13">
        <v>0</v>
      </c>
      <c r="S510" s="13">
        <v>0</v>
      </c>
      <c r="T510" s="30">
        <f t="shared" si="51"/>
        <v>0.08</v>
      </c>
      <c r="U510" s="30">
        <f t="shared" si="52"/>
        <v>0</v>
      </c>
      <c r="V510" s="30">
        <f t="shared" si="53"/>
        <v>0.5</v>
      </c>
      <c r="W510" s="30">
        <f t="shared" si="54"/>
        <v>0.08</v>
      </c>
      <c r="X510" s="30">
        <f>VLOOKUP(N510,[1]PlayerC!$A$3:$B$30,2,FALSE)</f>
        <v>75</v>
      </c>
      <c r="Y510" s="30">
        <f>VLOOKUP(O510,[1]PlayerC!$C$3:$D$133,2,FALSE)</f>
        <v>76</v>
      </c>
      <c r="Z510" s="30">
        <f>VLOOKUP(R510,[2]PCharts!$R$3:$S$2003,2,FALSE)</f>
        <v>0</v>
      </c>
      <c r="AA510" s="30">
        <f>VLOOKUP(A510,PCharts!$T$3:$U$25,2,FALSE)</f>
        <v>0.95</v>
      </c>
      <c r="AB510" s="30">
        <f>ROUND((PFormulas!$F$2*AF510)+(PFormulas!$F$3*(120-AD510)),0)</f>
        <v>56</v>
      </c>
      <c r="AC510" s="30">
        <f>ROUND((PFormulas!$F$7*AF510)+(PFormulas!$F$9*AB510)+(PFormulas!$F$8*AD510),0)</f>
        <v>53</v>
      </c>
      <c r="AD510" s="30">
        <f>VLOOKUP(V510,PCharts!$I$3:$J$651,2,FALSE)</f>
        <v>85</v>
      </c>
      <c r="AE510" s="30">
        <f>ROUND((PFormulas!$B$29*AK510)+(PFormulas!$B$30*AI510)+(PFormulas!$B$31*AL510)+(PFormulas!$B$32*AF510)+PFormulas!$B$33,0)</f>
        <v>70</v>
      </c>
      <c r="AF510" s="30">
        <f t="shared" si="55"/>
        <v>76</v>
      </c>
      <c r="AG510" s="30">
        <f>ROUND((AK510*PFormulas!$F$40)+(AL510*PFormulas!$F$41)+(AH510*PFormulas!$F$42),0)</f>
        <v>45</v>
      </c>
      <c r="AH510" s="30">
        <f>VLOOKUP(D510,PCharts!$G$3:$H$83,2,FALSE)</f>
        <v>52</v>
      </c>
      <c r="AI510" s="30">
        <f>ROUND((AK510*PFormulas!$F$18)+(AL510*PFormulas!$F$17),0)</f>
        <v>41</v>
      </c>
      <c r="AJ510" s="30">
        <f>IF(C510&gt;7,25,IF(C510=1,IF(ROUND((PFormulas!$F$35*AK510)+(PFormulas!$F$36*AF510),0)&lt;50,50,ROUND((PFormulas!$F$35*AK510)+(PFormulas!$F$36*AF510),0)),ROUND((PFormulas!$F$35*AK510)+(PFormulas!$F$36*AF510),0)))</f>
        <v>44</v>
      </c>
      <c r="AK510" s="30">
        <f>ROUND(IF(C510&gt;7,ROUND(VLOOKUP(U510,PCharts!$K$3:$L$153,2,FALSE)*AA510,0)*PFormulas!$B$8,ROUND(VLOOKUP(U510,PCharts!$K$3:$L$153,2,FALSE)*AA510,0)),0)</f>
        <v>33</v>
      </c>
      <c r="AL510" s="30">
        <f>ROUND(IF(C510&gt;7,ROUND(VLOOKUP(T510,PCharts!$M$3:$N$133,2,FALSE)*AA510,0)*PFormulas!$B$9,ROUND(VLOOKUP(T510,PCharts!$M$3:$N$133,2,FALSE)*AA510,0)),0)</f>
        <v>41</v>
      </c>
      <c r="AM510" s="30">
        <f>ROUND(IF(C510&gt;7,ROUND((PFormulas!$F$30*Z510)+(PFormulas!$F$31*AB510)+(PFormulas!$F$32*AI510),0)*PFormulas!$B$13,ROUND((PFormulas!$F$30*Z510)+(PFormulas!$F$31*AB510)+(PFormulas!$F$32*AI510),0)+PFormulas!$B$14),0)</f>
        <v>47</v>
      </c>
      <c r="AN510" s="30">
        <f>ROUND((PFormulas!$F$46*AL510),0)</f>
        <v>43</v>
      </c>
      <c r="AO510" s="30">
        <f>VLOOKUP(2016-L510,PCharts!$O$3:$P$32,2,FALSE)</f>
        <v>58</v>
      </c>
      <c r="AP510" s="30">
        <f t="shared" si="56"/>
        <v>58</v>
      </c>
      <c r="AQ510" s="30">
        <f t="shared" si="57"/>
        <v>46</v>
      </c>
    </row>
    <row r="511" spans="1:43" x14ac:dyDescent="0.25">
      <c r="A511" s="13" t="s">
        <v>685</v>
      </c>
      <c r="B511" s="13" t="s">
        <v>1192</v>
      </c>
      <c r="C511" s="13">
        <v>7</v>
      </c>
      <c r="D511" s="13">
        <v>15</v>
      </c>
      <c r="E511" s="13">
        <v>3</v>
      </c>
      <c r="F511" s="13">
        <v>0</v>
      </c>
      <c r="G511" s="13">
        <v>3</v>
      </c>
      <c r="H511" s="13">
        <v>2</v>
      </c>
      <c r="I511" s="13">
        <v>-4</v>
      </c>
      <c r="J511" s="13">
        <v>12</v>
      </c>
      <c r="K511" s="13">
        <v>5</v>
      </c>
      <c r="L511" s="13">
        <v>1994</v>
      </c>
      <c r="M511" s="13"/>
      <c r="N511" s="13">
        <v>71</v>
      </c>
      <c r="O511" s="13">
        <v>196</v>
      </c>
      <c r="P511" s="13" t="s">
        <v>247</v>
      </c>
      <c r="Q511" s="13" t="s">
        <v>80</v>
      </c>
      <c r="R511" s="13">
        <v>0</v>
      </c>
      <c r="S511" s="13">
        <v>0</v>
      </c>
      <c r="T511" s="30">
        <f t="shared" si="51"/>
        <v>0.2</v>
      </c>
      <c r="U511" s="30">
        <f t="shared" si="52"/>
        <v>0</v>
      </c>
      <c r="V511" s="30">
        <f t="shared" si="53"/>
        <v>0.13</v>
      </c>
      <c r="W511" s="30">
        <f t="shared" si="54"/>
        <v>0.2</v>
      </c>
      <c r="X511" s="30">
        <f>VLOOKUP(N511,[1]PlayerC!$A$3:$B$30,2,FALSE)</f>
        <v>71</v>
      </c>
      <c r="Y511" s="30">
        <f>VLOOKUP(O511,[1]PlayerC!$C$3:$D$133,2,FALSE)</f>
        <v>67</v>
      </c>
      <c r="Z511" s="30">
        <f>VLOOKUP(R511,[2]PCharts!$R$3:$S$2003,2,FALSE)</f>
        <v>0</v>
      </c>
      <c r="AA511" s="30">
        <f>VLOOKUP(A511,PCharts!$T$3:$U$25,2,FALSE)</f>
        <v>0.9</v>
      </c>
      <c r="AB511" s="30">
        <f>ROUND((PFormulas!$F$2*AF511)+(PFormulas!$F$3*(120-AD511)),0)</f>
        <v>49</v>
      </c>
      <c r="AC511" s="30">
        <f>ROUND((PFormulas!$F$7*AF511)+(PFormulas!$F$9*AB511)+(PFormulas!$F$8*AD511),0)</f>
        <v>44</v>
      </c>
      <c r="AD511" s="30">
        <f>VLOOKUP(V511,PCharts!$I$3:$J$651,2,FALSE)</f>
        <v>95</v>
      </c>
      <c r="AE511" s="30">
        <f>ROUND((PFormulas!$B$29*AK511)+(PFormulas!$B$30*AI511)+(PFormulas!$B$31*AL511)+(PFormulas!$B$32*AF511)+PFormulas!$B$33,0)</f>
        <v>71</v>
      </c>
      <c r="AF511" s="30">
        <f t="shared" si="55"/>
        <v>69</v>
      </c>
      <c r="AG511" s="30">
        <f>ROUND((AK511*PFormulas!$F$40)+(AL511*PFormulas!$F$41)+(AH511*PFormulas!$F$42),0)</f>
        <v>46</v>
      </c>
      <c r="AH511" s="30">
        <f>VLOOKUP(D511,PCharts!$G$3:$H$83,2,FALSE)</f>
        <v>55</v>
      </c>
      <c r="AI511" s="30">
        <f>ROUND((AK511*PFormulas!$F$18)+(AL511*PFormulas!$F$17),0)</f>
        <v>41</v>
      </c>
      <c r="AJ511" s="30">
        <f>IF(C511&gt;7,25,IF(C511=1,IF(ROUND((PFormulas!$F$35*AK511)+(PFormulas!$F$36*AF511),0)&lt;50,50,ROUND((PFormulas!$F$35*AK511)+(PFormulas!$F$36*AF511),0)),ROUND((PFormulas!$F$35*AK511)+(PFormulas!$F$36*AF511),0)))</f>
        <v>41</v>
      </c>
      <c r="AK511" s="30">
        <f>ROUND(IF(C511&gt;7,ROUND(VLOOKUP(U511,PCharts!$K$3:$L$153,2,FALSE)*AA511,0)*PFormulas!$B$8,ROUND(VLOOKUP(U511,PCharts!$K$3:$L$153,2,FALSE)*AA511,0)),0)</f>
        <v>32</v>
      </c>
      <c r="AL511" s="30">
        <f>ROUND(IF(C511&gt;7,ROUND(VLOOKUP(T511,PCharts!$M$3:$N$133,2,FALSE)*AA511,0)*PFormulas!$B$9,ROUND(VLOOKUP(T511,PCharts!$M$3:$N$133,2,FALSE)*AA511,0)),0)</f>
        <v>43</v>
      </c>
      <c r="AM511" s="30">
        <f>ROUND(IF(C511&gt;7,ROUND((PFormulas!$F$30*Z511)+(PFormulas!$F$31*AB511)+(PFormulas!$F$32*AI511),0)*PFormulas!$B$13,ROUND((PFormulas!$F$30*Z511)+(PFormulas!$F$31*AB511)+(PFormulas!$F$32*AI511),0)+PFormulas!$B$14),0)</f>
        <v>43</v>
      </c>
      <c r="AN511" s="30">
        <f>ROUND((PFormulas!$F$46*AL511),0)</f>
        <v>45</v>
      </c>
      <c r="AO511" s="30">
        <f>VLOOKUP(2016-L511,PCharts!$O$3:$P$32,2,FALSE)</f>
        <v>58</v>
      </c>
      <c r="AP511" s="30">
        <f t="shared" si="56"/>
        <v>58</v>
      </c>
      <c r="AQ511" s="30">
        <f t="shared" si="57"/>
        <v>44</v>
      </c>
    </row>
    <row r="512" spans="1:43" x14ac:dyDescent="0.25">
      <c r="A512" s="13" t="s">
        <v>43</v>
      </c>
      <c r="B512" s="13" t="s">
        <v>1193</v>
      </c>
      <c r="C512" s="13">
        <v>8</v>
      </c>
      <c r="D512" s="13">
        <v>20</v>
      </c>
      <c r="E512" s="13">
        <v>1</v>
      </c>
      <c r="F512" s="13">
        <v>1</v>
      </c>
      <c r="G512" s="13">
        <v>2</v>
      </c>
      <c r="H512" s="13">
        <v>12</v>
      </c>
      <c r="I512" s="13">
        <v>-2</v>
      </c>
      <c r="J512" s="13">
        <v>1</v>
      </c>
      <c r="K512" s="13">
        <v>12</v>
      </c>
      <c r="L512" s="13">
        <v>1996</v>
      </c>
      <c r="M512" s="13"/>
      <c r="N512" s="13">
        <v>78</v>
      </c>
      <c r="O512" s="13">
        <v>209</v>
      </c>
      <c r="P512" s="13" t="s">
        <v>1047</v>
      </c>
      <c r="Q512" s="13" t="s">
        <v>1194</v>
      </c>
      <c r="R512" s="13">
        <v>0</v>
      </c>
      <c r="S512" s="13">
        <v>0</v>
      </c>
      <c r="T512" s="30">
        <f t="shared" si="51"/>
        <v>0.05</v>
      </c>
      <c r="U512" s="30">
        <f t="shared" si="52"/>
        <v>0.05</v>
      </c>
      <c r="V512" s="30">
        <f t="shared" si="53"/>
        <v>0.6</v>
      </c>
      <c r="W512" s="30">
        <f t="shared" si="54"/>
        <v>0.05</v>
      </c>
      <c r="X512" s="30">
        <f>VLOOKUP(N512,[1]PlayerC!$A$3:$B$30,2,FALSE)</f>
        <v>85</v>
      </c>
      <c r="Y512" s="30">
        <f>VLOOKUP(O512,[1]PlayerC!$C$3:$D$133,2,FALSE)</f>
        <v>73</v>
      </c>
      <c r="Z512" s="30">
        <f>VLOOKUP(R512,[2]PCharts!$R$3:$S$2003,2,FALSE)</f>
        <v>0</v>
      </c>
      <c r="AA512" s="30">
        <f>VLOOKUP(A512,PCharts!$T$3:$U$25,2,FALSE)</f>
        <v>1.05</v>
      </c>
      <c r="AB512" s="30">
        <f>ROUND((PFormulas!$F$2*AF512)+(PFormulas!$F$3*(120-AD512)),0)</f>
        <v>59</v>
      </c>
      <c r="AC512" s="30">
        <f>ROUND((PFormulas!$F$7*AF512)+(PFormulas!$F$9*AB512)+(PFormulas!$F$8*AD512),0)</f>
        <v>57</v>
      </c>
      <c r="AD512" s="30">
        <f>VLOOKUP(V512,PCharts!$I$3:$J$651,2,FALSE)</f>
        <v>82</v>
      </c>
      <c r="AE512" s="30">
        <f>ROUND((PFormulas!$B$29*AK512)+(PFormulas!$B$30*AI512)+(PFormulas!$B$31*AL512)+(PFormulas!$B$32*AF512)+PFormulas!$B$33,0)</f>
        <v>69</v>
      </c>
      <c r="AF512" s="30">
        <f t="shared" si="55"/>
        <v>79</v>
      </c>
      <c r="AG512" s="30">
        <f>ROUND((AK512*PFormulas!$F$40)+(AL512*PFormulas!$F$41)+(AH512*PFormulas!$F$42),0)</f>
        <v>49</v>
      </c>
      <c r="AH512" s="30">
        <f>VLOOKUP(D512,PCharts!$G$3:$H$83,2,FALSE)</f>
        <v>60</v>
      </c>
      <c r="AI512" s="30">
        <f>ROUND((AK512*PFormulas!$F$18)+(AL512*PFormulas!$F$17),0)</f>
        <v>42</v>
      </c>
      <c r="AJ512" s="30">
        <f>IF(C512&gt;7,25,IF(C512=1,IF(ROUND((PFormulas!$F$35*AK512)+(PFormulas!$F$36*AF512),0)&lt;50,50,ROUND((PFormulas!$F$35*AK512)+(PFormulas!$F$36*AF512),0)),ROUND((PFormulas!$F$35*AK512)+(PFormulas!$F$36*AF512),0)))</f>
        <v>25</v>
      </c>
      <c r="AK512" s="30">
        <f>ROUND(IF(C512&gt;7,ROUND(VLOOKUP(U512,PCharts!$K$3:$L$153,2,FALSE)*AA512,0)*PFormulas!$B$8,ROUND(VLOOKUP(U512,PCharts!$K$3:$L$153,2,FALSE)*AA512,0)),0)</f>
        <v>35</v>
      </c>
      <c r="AL512" s="30">
        <f>ROUND(IF(C512&gt;7,ROUND(VLOOKUP(T512,PCharts!$M$3:$N$133,2,FALSE)*AA512,0)*PFormulas!$B$9,ROUND(VLOOKUP(T512,PCharts!$M$3:$N$133,2,FALSE)*AA512,0)),0)</f>
        <v>42</v>
      </c>
      <c r="AM512" s="30">
        <f>ROUND(IF(C512&gt;7,ROUND((PFormulas!$F$30*Z512)+(PFormulas!$F$31*AB512)+(PFormulas!$F$32*AI512),0)*PFormulas!$B$13,ROUND((PFormulas!$F$30*Z512)+(PFormulas!$F$31*AB512)+(PFormulas!$F$32*AI512),0)+PFormulas!$B$14),0)</f>
        <v>59</v>
      </c>
      <c r="AN512" s="30">
        <f>ROUND((PFormulas!$F$46*AL512),0)</f>
        <v>44</v>
      </c>
      <c r="AO512" s="30">
        <f>VLOOKUP(2016-L512,PCharts!$O$3:$P$32,2,FALSE)</f>
        <v>50</v>
      </c>
      <c r="AP512" s="30">
        <f t="shared" si="56"/>
        <v>50</v>
      </c>
      <c r="AQ512" s="30">
        <f t="shared" si="57"/>
        <v>49</v>
      </c>
    </row>
    <row r="513" spans="1:43" x14ac:dyDescent="0.25">
      <c r="A513" s="13" t="s">
        <v>43</v>
      </c>
      <c r="B513" s="13" t="s">
        <v>1195</v>
      </c>
      <c r="C513" s="13">
        <v>8</v>
      </c>
      <c r="D513" s="13">
        <v>20</v>
      </c>
      <c r="E513" s="13">
        <v>1</v>
      </c>
      <c r="F513" s="13">
        <v>0</v>
      </c>
      <c r="G513" s="13">
        <v>1</v>
      </c>
      <c r="H513" s="13">
        <v>2</v>
      </c>
      <c r="I513" s="13">
        <v>1</v>
      </c>
      <c r="J513" s="13">
        <v>22</v>
      </c>
      <c r="K513" s="13">
        <v>5</v>
      </c>
      <c r="L513" s="13">
        <v>1995</v>
      </c>
      <c r="M513" s="13"/>
      <c r="N513" s="13">
        <v>72</v>
      </c>
      <c r="O513" s="13">
        <v>181</v>
      </c>
      <c r="P513" s="13" t="s">
        <v>97</v>
      </c>
      <c r="Q513" s="13" t="s">
        <v>1196</v>
      </c>
      <c r="R513" s="13">
        <v>0</v>
      </c>
      <c r="S513" s="13">
        <v>0</v>
      </c>
      <c r="T513" s="30">
        <f t="shared" si="51"/>
        <v>0.05</v>
      </c>
      <c r="U513" s="30">
        <f t="shared" si="52"/>
        <v>0</v>
      </c>
      <c r="V513" s="30">
        <f t="shared" si="53"/>
        <v>0.1</v>
      </c>
      <c r="W513" s="30">
        <f t="shared" si="54"/>
        <v>0.05</v>
      </c>
      <c r="X513" s="30">
        <f>VLOOKUP(N513,[1]PlayerC!$A$3:$B$30,2,FALSE)</f>
        <v>73</v>
      </c>
      <c r="Y513" s="30">
        <f>VLOOKUP(O513,[1]PlayerC!$C$3:$D$133,2,FALSE)</f>
        <v>58</v>
      </c>
      <c r="Z513" s="30">
        <f>VLOOKUP(R513,[2]PCharts!$R$3:$S$2003,2,FALSE)</f>
        <v>0</v>
      </c>
      <c r="AA513" s="30">
        <f>VLOOKUP(A513,PCharts!$T$3:$U$25,2,FALSE)</f>
        <v>1.05</v>
      </c>
      <c r="AB513" s="30">
        <f>ROUND((PFormulas!$F$2*AF513)+(PFormulas!$F$3*(120-AD513)),0)</f>
        <v>47</v>
      </c>
      <c r="AC513" s="30">
        <f>ROUND((PFormulas!$F$7*AF513)+(PFormulas!$F$9*AB513)+(PFormulas!$F$8*AD513),0)</f>
        <v>41</v>
      </c>
      <c r="AD513" s="30">
        <f>VLOOKUP(V513,PCharts!$I$3:$J$651,2,FALSE)</f>
        <v>96</v>
      </c>
      <c r="AE513" s="30">
        <f>ROUND((PFormulas!$B$29*AK513)+(PFormulas!$B$30*AI513)+(PFormulas!$B$31*AL513)+(PFormulas!$B$32*AF513)+PFormulas!$B$33,0)</f>
        <v>72</v>
      </c>
      <c r="AF513" s="30">
        <f t="shared" si="55"/>
        <v>66</v>
      </c>
      <c r="AG513" s="30">
        <f>ROUND((AK513*PFormulas!$F$40)+(AL513*PFormulas!$F$41)+(AH513*PFormulas!$F$42),0)</f>
        <v>49</v>
      </c>
      <c r="AH513" s="30">
        <f>VLOOKUP(D513,PCharts!$G$3:$H$83,2,FALSE)</f>
        <v>60</v>
      </c>
      <c r="AI513" s="30">
        <f>ROUND((AK513*PFormulas!$F$18)+(AL513*PFormulas!$F$17),0)</f>
        <v>42</v>
      </c>
      <c r="AJ513" s="30">
        <f>IF(C513&gt;7,25,IF(C513=1,IF(ROUND((PFormulas!$F$35*AK513)+(PFormulas!$F$36*AF513),0)&lt;50,50,ROUND((PFormulas!$F$35*AK513)+(PFormulas!$F$36*AF513),0)),ROUND((PFormulas!$F$35*AK513)+(PFormulas!$F$36*AF513),0)))</f>
        <v>25</v>
      </c>
      <c r="AK513" s="30">
        <f>ROUND(IF(C513&gt;7,ROUND(VLOOKUP(U513,PCharts!$K$3:$L$153,2,FALSE)*AA513,0)*PFormulas!$B$8,ROUND(VLOOKUP(U513,PCharts!$K$3:$L$153,2,FALSE)*AA513,0)),0)</f>
        <v>35</v>
      </c>
      <c r="AL513" s="30">
        <f>ROUND(IF(C513&gt;7,ROUND(VLOOKUP(T513,PCharts!$M$3:$N$133,2,FALSE)*AA513,0)*PFormulas!$B$9,ROUND(VLOOKUP(T513,PCharts!$M$3:$N$133,2,FALSE)*AA513,0)),0)</f>
        <v>42</v>
      </c>
      <c r="AM513" s="30">
        <f>ROUND(IF(C513&gt;7,ROUND((PFormulas!$F$30*Z513)+(PFormulas!$F$31*AB513)+(PFormulas!$F$32*AI513),0)*PFormulas!$B$13,ROUND((PFormulas!$F$30*Z513)+(PFormulas!$F$31*AB513)+(PFormulas!$F$32*AI513),0)+PFormulas!$B$14),0)</f>
        <v>50</v>
      </c>
      <c r="AN513" s="30">
        <f>ROUND((PFormulas!$F$46*AL513),0)</f>
        <v>44</v>
      </c>
      <c r="AO513" s="30">
        <f>VLOOKUP(2016-L513,PCharts!$O$3:$P$32,2,FALSE)</f>
        <v>54</v>
      </c>
      <c r="AP513" s="30">
        <f t="shared" si="56"/>
        <v>54</v>
      </c>
      <c r="AQ513" s="30">
        <f t="shared" si="57"/>
        <v>46</v>
      </c>
    </row>
    <row r="514" spans="1:43" x14ac:dyDescent="0.25">
      <c r="A514" s="13" t="s">
        <v>47</v>
      </c>
      <c r="B514" s="13" t="s">
        <v>1197</v>
      </c>
      <c r="C514" s="13">
        <v>8</v>
      </c>
      <c r="D514" s="13">
        <v>22</v>
      </c>
      <c r="E514" s="13">
        <v>1</v>
      </c>
      <c r="F514" s="13">
        <v>5</v>
      </c>
      <c r="G514" s="13">
        <v>6</v>
      </c>
      <c r="H514" s="13">
        <v>0</v>
      </c>
      <c r="I514" s="13">
        <v>4</v>
      </c>
      <c r="J514" s="13">
        <v>17</v>
      </c>
      <c r="K514" s="13">
        <v>7</v>
      </c>
      <c r="L514" s="13">
        <v>1993</v>
      </c>
      <c r="M514" s="13"/>
      <c r="N514" s="13">
        <v>74</v>
      </c>
      <c r="O514" s="13">
        <v>203</v>
      </c>
      <c r="P514" s="13" t="s">
        <v>49</v>
      </c>
      <c r="Q514" s="13" t="s">
        <v>1198</v>
      </c>
      <c r="R514" s="13">
        <v>0</v>
      </c>
      <c r="S514" s="13">
        <v>0</v>
      </c>
      <c r="T514" s="30">
        <f t="shared" ref="T514:T577" si="58">ROUND(E514/D514,2)</f>
        <v>0.05</v>
      </c>
      <c r="U514" s="30">
        <f t="shared" ref="U514:U577" si="59">ROUND(F514/D514,2)</f>
        <v>0.23</v>
      </c>
      <c r="V514" s="30">
        <f t="shared" ref="V514:V577" si="60">ROUND(H514/D514,2)</f>
        <v>0</v>
      </c>
      <c r="W514" s="30">
        <f t="shared" ref="W514:W577" si="61">ROUND(E514/D514,2)</f>
        <v>0.05</v>
      </c>
      <c r="X514" s="30">
        <f>VLOOKUP(N514,[1]PlayerC!$A$3:$B$30,2,FALSE)</f>
        <v>77</v>
      </c>
      <c r="Y514" s="30">
        <f>VLOOKUP(O514,[1]PlayerC!$C$3:$D$133,2,FALSE)</f>
        <v>70</v>
      </c>
      <c r="Z514" s="30">
        <f>VLOOKUP(R514,[2]PCharts!$R$3:$S$2003,2,FALSE)</f>
        <v>0</v>
      </c>
      <c r="AA514" s="30">
        <f>VLOOKUP(A514,PCharts!$T$3:$U$25,2,FALSE)</f>
        <v>1.07</v>
      </c>
      <c r="AB514" s="30">
        <f>ROUND((PFormulas!$F$2*AF514)+(PFormulas!$F$3*(120-AD514)),0)</f>
        <v>51</v>
      </c>
      <c r="AC514" s="30">
        <f>ROUND((PFormulas!$F$7*AF514)+(PFormulas!$F$9*AB514)+(PFormulas!$F$8*AD514),0)</f>
        <v>47</v>
      </c>
      <c r="AD514" s="30">
        <f>VLOOKUP(V514,PCharts!$I$3:$J$651,2,FALSE)</f>
        <v>99</v>
      </c>
      <c r="AE514" s="30">
        <f>ROUND((PFormulas!$B$29*AK514)+(PFormulas!$B$30*AI514)+(PFormulas!$B$31*AL514)+(PFormulas!$B$32*AF514)+PFormulas!$B$33,0)</f>
        <v>74</v>
      </c>
      <c r="AF514" s="30">
        <f t="shared" ref="AF514:AF577" si="62">ROUND((X514+Y514)/2,0)</f>
        <v>74</v>
      </c>
      <c r="AG514" s="30">
        <f>ROUND((AK514*PFormulas!$F$40)+(AL514*PFormulas!$F$41)+(AH514*PFormulas!$F$42),0)</f>
        <v>56</v>
      </c>
      <c r="AH514" s="30">
        <f>VLOOKUP(D514,PCharts!$G$3:$H$83,2,FALSE)</f>
        <v>62</v>
      </c>
      <c r="AI514" s="30">
        <f>ROUND((AK514*PFormulas!$F$18)+(AL514*PFormulas!$F$17),0)</f>
        <v>54</v>
      </c>
      <c r="AJ514" s="30">
        <f>IF(C514&gt;7,25,IF(C514=1,IF(ROUND((PFormulas!$F$35*AK514)+(PFormulas!$F$36*AF514),0)&lt;50,50,ROUND((PFormulas!$F$35*AK514)+(PFormulas!$F$36*AF514),0)),ROUND((PFormulas!$F$35*AK514)+(PFormulas!$F$36*AF514),0)))</f>
        <v>25</v>
      </c>
      <c r="AK514" s="30">
        <f>ROUND(IF(C514&gt;7,ROUND(VLOOKUP(U514,PCharts!$K$3:$L$153,2,FALSE)*AA514,0)*PFormulas!$B$8,ROUND(VLOOKUP(U514,PCharts!$K$3:$L$153,2,FALSE)*AA514,0)),0)</f>
        <v>56</v>
      </c>
      <c r="AL514" s="30">
        <f>ROUND(IF(C514&gt;7,ROUND(VLOOKUP(T514,PCharts!$M$3:$N$133,2,FALSE)*AA514,0)*PFormulas!$B$9,ROUND(VLOOKUP(T514,PCharts!$M$3:$N$133,2,FALSE)*AA514,0)),0)</f>
        <v>43</v>
      </c>
      <c r="AM514" s="30">
        <f>ROUND(IF(C514&gt;7,ROUND((PFormulas!$F$30*Z514)+(PFormulas!$F$31*AB514)+(PFormulas!$F$32*AI514),0)*PFormulas!$B$13,ROUND((PFormulas!$F$30*Z514)+(PFormulas!$F$31*AB514)+(PFormulas!$F$32*AI514),0)+PFormulas!$B$14),0)</f>
        <v>57</v>
      </c>
      <c r="AN514" s="30">
        <f>ROUND((PFormulas!$F$46*AL514),0)</f>
        <v>45</v>
      </c>
      <c r="AO514" s="30">
        <f>VLOOKUP(2016-L514,PCharts!$O$3:$P$32,2,FALSE)</f>
        <v>60</v>
      </c>
      <c r="AP514" s="30">
        <f t="shared" ref="AP514:AP577" si="63">IF(ROUND(AO514+(Z514/7),0)&gt;99,99,ROUND(AO514+(Z514/7),0))</f>
        <v>60</v>
      </c>
      <c r="AQ514" s="30">
        <f t="shared" ref="AQ514:AQ577" si="64">ROUND((((AB514+AE514+AF514)/3)*20%)+(((AI514+AK514+AL514+AM514)/4)*80%),0)</f>
        <v>55</v>
      </c>
    </row>
    <row r="515" spans="1:43" x14ac:dyDescent="0.25">
      <c r="A515" s="13" t="s">
        <v>43</v>
      </c>
      <c r="B515" s="13" t="s">
        <v>1199</v>
      </c>
      <c r="C515" s="13">
        <v>8</v>
      </c>
      <c r="D515" s="13">
        <v>22</v>
      </c>
      <c r="E515" s="13">
        <v>1</v>
      </c>
      <c r="F515" s="13">
        <v>0</v>
      </c>
      <c r="G515" s="13">
        <v>1</v>
      </c>
      <c r="H515" s="13">
        <v>24</v>
      </c>
      <c r="I515" s="13">
        <v>-10</v>
      </c>
      <c r="J515" s="13">
        <v>24</v>
      </c>
      <c r="K515" s="13">
        <v>2</v>
      </c>
      <c r="L515" s="13">
        <v>1996</v>
      </c>
      <c r="M515" s="13"/>
      <c r="N515" s="13">
        <v>76</v>
      </c>
      <c r="O515" s="13">
        <v>198</v>
      </c>
      <c r="P515" s="13" t="s">
        <v>45</v>
      </c>
      <c r="Q515" s="13" t="s">
        <v>1200</v>
      </c>
      <c r="R515" s="13">
        <v>0</v>
      </c>
      <c r="S515" s="13">
        <v>0</v>
      </c>
      <c r="T515" s="30">
        <f t="shared" si="58"/>
        <v>0.05</v>
      </c>
      <c r="U515" s="30">
        <f t="shared" si="59"/>
        <v>0</v>
      </c>
      <c r="V515" s="30">
        <f t="shared" si="60"/>
        <v>1.0900000000000001</v>
      </c>
      <c r="W515" s="30">
        <f t="shared" si="61"/>
        <v>0.05</v>
      </c>
      <c r="X515" s="30">
        <f>VLOOKUP(N515,[1]PlayerC!$A$3:$B$30,2,FALSE)</f>
        <v>81</v>
      </c>
      <c r="Y515" s="30">
        <f>VLOOKUP(O515,[1]PlayerC!$C$3:$D$133,2,FALSE)</f>
        <v>67</v>
      </c>
      <c r="Z515" s="30">
        <f>VLOOKUP(R515,[2]PCharts!$R$3:$S$2003,2,FALSE)</f>
        <v>0</v>
      </c>
      <c r="AA515" s="30">
        <f>VLOOKUP(A515,PCharts!$T$3:$U$25,2,FALSE)</f>
        <v>1.05</v>
      </c>
      <c r="AB515" s="30">
        <f>ROUND((PFormulas!$F$2*AF515)+(PFormulas!$F$3*(120-AD515)),0)</f>
        <v>59</v>
      </c>
      <c r="AC515" s="30">
        <f>ROUND((PFormulas!$F$7*AF515)+(PFormulas!$F$9*AB515)+(PFormulas!$F$8*AD515),0)</f>
        <v>56</v>
      </c>
      <c r="AD515" s="30">
        <f>VLOOKUP(V515,PCharts!$I$3:$J$651,2,FALSE)</f>
        <v>70</v>
      </c>
      <c r="AE515" s="30">
        <f>ROUND((PFormulas!$B$29*AK515)+(PFormulas!$B$30*AI515)+(PFormulas!$B$31*AL515)+(PFormulas!$B$32*AF515)+PFormulas!$B$33,0)</f>
        <v>70</v>
      </c>
      <c r="AF515" s="30">
        <f t="shared" si="62"/>
        <v>74</v>
      </c>
      <c r="AG515" s="30">
        <f>ROUND((AK515*PFormulas!$F$40)+(AL515*PFormulas!$F$41)+(AH515*PFormulas!$F$42),0)</f>
        <v>50</v>
      </c>
      <c r="AH515" s="30">
        <f>VLOOKUP(D515,PCharts!$G$3:$H$83,2,FALSE)</f>
        <v>62</v>
      </c>
      <c r="AI515" s="30">
        <f>ROUND((AK515*PFormulas!$F$18)+(AL515*PFormulas!$F$17),0)</f>
        <v>42</v>
      </c>
      <c r="AJ515" s="30">
        <f>IF(C515&gt;7,25,IF(C515=1,IF(ROUND((PFormulas!$F$35*AK515)+(PFormulas!$F$36*AF515),0)&lt;50,50,ROUND((PFormulas!$F$35*AK515)+(PFormulas!$F$36*AF515),0)),ROUND((PFormulas!$F$35*AK515)+(PFormulas!$F$36*AF515),0)))</f>
        <v>25</v>
      </c>
      <c r="AK515" s="30">
        <f>ROUND(IF(C515&gt;7,ROUND(VLOOKUP(U515,PCharts!$K$3:$L$153,2,FALSE)*AA515,0)*PFormulas!$B$8,ROUND(VLOOKUP(U515,PCharts!$K$3:$L$153,2,FALSE)*AA515,0)),0)</f>
        <v>35</v>
      </c>
      <c r="AL515" s="30">
        <f>ROUND(IF(C515&gt;7,ROUND(VLOOKUP(T515,PCharts!$M$3:$N$133,2,FALSE)*AA515,0)*PFormulas!$B$9,ROUND(VLOOKUP(T515,PCharts!$M$3:$N$133,2,FALSE)*AA515,0)),0)</f>
        <v>42</v>
      </c>
      <c r="AM515" s="30">
        <f>ROUND(IF(C515&gt;7,ROUND((PFormulas!$F$30*Z515)+(PFormulas!$F$31*AB515)+(PFormulas!$F$32*AI515),0)*PFormulas!$B$13,ROUND((PFormulas!$F$30*Z515)+(PFormulas!$F$31*AB515)+(PFormulas!$F$32*AI515),0)+PFormulas!$B$14),0)</f>
        <v>59</v>
      </c>
      <c r="AN515" s="30">
        <f>ROUND((PFormulas!$F$46*AL515),0)</f>
        <v>44</v>
      </c>
      <c r="AO515" s="30">
        <f>VLOOKUP(2016-L515,PCharts!$O$3:$P$32,2,FALSE)</f>
        <v>50</v>
      </c>
      <c r="AP515" s="30">
        <f t="shared" si="63"/>
        <v>50</v>
      </c>
      <c r="AQ515" s="30">
        <f t="shared" si="64"/>
        <v>49</v>
      </c>
    </row>
    <row r="516" spans="1:43" x14ac:dyDescent="0.25">
      <c r="A516" s="13" t="s">
        <v>74</v>
      </c>
      <c r="B516" s="13" t="s">
        <v>1201</v>
      </c>
      <c r="C516" s="13">
        <v>6</v>
      </c>
      <c r="D516" s="13">
        <v>25</v>
      </c>
      <c r="E516" s="13">
        <v>2</v>
      </c>
      <c r="F516" s="13">
        <v>2</v>
      </c>
      <c r="G516" s="13">
        <v>4</v>
      </c>
      <c r="H516" s="13">
        <v>4</v>
      </c>
      <c r="I516" s="13">
        <v>-4</v>
      </c>
      <c r="J516" s="13">
        <v>29</v>
      </c>
      <c r="K516" s="13">
        <v>4</v>
      </c>
      <c r="L516" s="13">
        <v>1996</v>
      </c>
      <c r="M516" s="13"/>
      <c r="N516" s="13">
        <v>78</v>
      </c>
      <c r="O516" s="13">
        <v>220</v>
      </c>
      <c r="P516" s="13" t="s">
        <v>76</v>
      </c>
      <c r="Q516" s="13" t="s">
        <v>1202</v>
      </c>
      <c r="R516" s="13">
        <v>0</v>
      </c>
      <c r="S516" s="13">
        <v>0</v>
      </c>
      <c r="T516" s="30">
        <f t="shared" si="58"/>
        <v>0.08</v>
      </c>
      <c r="U516" s="30">
        <f t="shared" si="59"/>
        <v>0.08</v>
      </c>
      <c r="V516" s="30">
        <f t="shared" si="60"/>
        <v>0.16</v>
      </c>
      <c r="W516" s="30">
        <f t="shared" si="61"/>
        <v>0.08</v>
      </c>
      <c r="X516" s="30">
        <f>VLOOKUP(N516,[1]PlayerC!$A$3:$B$30,2,FALSE)</f>
        <v>85</v>
      </c>
      <c r="Y516" s="30">
        <f>VLOOKUP(O516,[1]PlayerC!$C$3:$D$133,2,FALSE)</f>
        <v>82</v>
      </c>
      <c r="Z516" s="30">
        <f>VLOOKUP(R516,[2]PCharts!$R$3:$S$2003,2,FALSE)</f>
        <v>0</v>
      </c>
      <c r="AA516" s="30">
        <f>VLOOKUP(A516,PCharts!$T$3:$U$25,2,FALSE)</f>
        <v>0.95</v>
      </c>
      <c r="AB516" s="30">
        <f>ROUND((PFormulas!$F$2*AF516)+(PFormulas!$F$3*(120-AD516)),0)</f>
        <v>58</v>
      </c>
      <c r="AC516" s="30">
        <f>ROUND((PFormulas!$F$7*AF516)+(PFormulas!$F$9*AB516)+(PFormulas!$F$8*AD516),0)</f>
        <v>57</v>
      </c>
      <c r="AD516" s="30">
        <f>VLOOKUP(V516,PCharts!$I$3:$J$651,2,FALSE)</f>
        <v>94</v>
      </c>
      <c r="AE516" s="30">
        <f>ROUND((PFormulas!$B$29*AK516)+(PFormulas!$B$30*AI516)+(PFormulas!$B$31*AL516)+(PFormulas!$B$32*AF516)+PFormulas!$B$33,0)</f>
        <v>68</v>
      </c>
      <c r="AF516" s="30">
        <f t="shared" si="62"/>
        <v>84</v>
      </c>
      <c r="AG516" s="30">
        <f>ROUND((AK516*PFormulas!$F$40)+(AL516*PFormulas!$F$41)+(AH516*PFormulas!$F$42),0)</f>
        <v>51</v>
      </c>
      <c r="AH516" s="30">
        <f>VLOOKUP(D516,PCharts!$G$3:$H$83,2,FALSE)</f>
        <v>65</v>
      </c>
      <c r="AI516" s="30">
        <f>ROUND((AK516*PFormulas!$F$18)+(AL516*PFormulas!$F$17),0)</f>
        <v>41</v>
      </c>
      <c r="AJ516" s="30">
        <f>IF(C516&gt;7,25,IF(C516=1,IF(ROUND((PFormulas!$F$35*AK516)+(PFormulas!$F$36*AF516),0)&lt;50,50,ROUND((PFormulas!$F$35*AK516)+(PFormulas!$F$36*AF516),0)),ROUND((PFormulas!$F$35*AK516)+(PFormulas!$F$36*AF516),0)))</f>
        <v>46</v>
      </c>
      <c r="AK516" s="30">
        <f>ROUND(IF(C516&gt;7,ROUND(VLOOKUP(U516,PCharts!$K$3:$L$153,2,FALSE)*AA516,0)*PFormulas!$B$8,ROUND(VLOOKUP(U516,PCharts!$K$3:$L$153,2,FALSE)*AA516,0)),0)</f>
        <v>33</v>
      </c>
      <c r="AL516" s="30">
        <f>ROUND(IF(C516&gt;7,ROUND(VLOOKUP(T516,PCharts!$M$3:$N$133,2,FALSE)*AA516,0)*PFormulas!$B$9,ROUND(VLOOKUP(T516,PCharts!$M$3:$N$133,2,FALSE)*AA516,0)),0)</f>
        <v>41</v>
      </c>
      <c r="AM516" s="30">
        <f>ROUND(IF(C516&gt;7,ROUND((PFormulas!$F$30*Z516)+(PFormulas!$F$31*AB516)+(PFormulas!$F$32*AI516),0)*PFormulas!$B$13,ROUND((PFormulas!$F$30*Z516)+(PFormulas!$F$31*AB516)+(PFormulas!$F$32*AI516),0)+PFormulas!$B$14),0)</f>
        <v>48</v>
      </c>
      <c r="AN516" s="30">
        <f>ROUND((PFormulas!$F$46*AL516),0)</f>
        <v>43</v>
      </c>
      <c r="AO516" s="30">
        <f>VLOOKUP(2016-L516,PCharts!$O$3:$P$32,2,FALSE)</f>
        <v>50</v>
      </c>
      <c r="AP516" s="30">
        <f t="shared" si="63"/>
        <v>50</v>
      </c>
      <c r="AQ516" s="30">
        <f t="shared" si="64"/>
        <v>47</v>
      </c>
    </row>
    <row r="517" spans="1:43" x14ac:dyDescent="0.25">
      <c r="A517" s="13" t="s">
        <v>47</v>
      </c>
      <c r="B517" s="13" t="s">
        <v>1203</v>
      </c>
      <c r="C517" s="13">
        <v>6</v>
      </c>
      <c r="D517" s="13">
        <v>30</v>
      </c>
      <c r="E517" s="13">
        <v>1</v>
      </c>
      <c r="F517" s="13">
        <v>3</v>
      </c>
      <c r="G517" s="13">
        <v>4</v>
      </c>
      <c r="H517" s="13">
        <v>80</v>
      </c>
      <c r="I517" s="13">
        <v>-2</v>
      </c>
      <c r="J517" s="13">
        <v>28</v>
      </c>
      <c r="K517" s="13">
        <v>8</v>
      </c>
      <c r="L517" s="13">
        <v>1995</v>
      </c>
      <c r="M517" s="13"/>
      <c r="N517" s="13">
        <v>75</v>
      </c>
      <c r="O517" s="13">
        <v>198</v>
      </c>
      <c r="P517" s="13" t="s">
        <v>49</v>
      </c>
      <c r="Q517" s="13" t="s">
        <v>1204</v>
      </c>
      <c r="R517" s="13">
        <v>0</v>
      </c>
      <c r="S517" s="13">
        <v>0</v>
      </c>
      <c r="T517" s="30">
        <f t="shared" si="58"/>
        <v>0.03</v>
      </c>
      <c r="U517" s="30">
        <f t="shared" si="59"/>
        <v>0.1</v>
      </c>
      <c r="V517" s="30">
        <f t="shared" si="60"/>
        <v>2.67</v>
      </c>
      <c r="W517" s="30">
        <f t="shared" si="61"/>
        <v>0.03</v>
      </c>
      <c r="X517" s="30">
        <f>VLOOKUP(N517,[1]PlayerC!$A$3:$B$30,2,FALSE)</f>
        <v>79</v>
      </c>
      <c r="Y517" s="30">
        <f>VLOOKUP(O517,[1]PlayerC!$C$3:$D$133,2,FALSE)</f>
        <v>67</v>
      </c>
      <c r="Z517" s="30">
        <f>VLOOKUP(R517,[2]PCharts!$R$3:$S$2003,2,FALSE)</f>
        <v>0</v>
      </c>
      <c r="AA517" s="30">
        <f>VLOOKUP(A517,PCharts!$T$3:$U$25,2,FALSE)</f>
        <v>1.07</v>
      </c>
      <c r="AB517" s="30">
        <f>ROUND((PFormulas!$F$2*AF517)+(PFormulas!$F$3*(120-AD517)),0)</f>
        <v>71</v>
      </c>
      <c r="AC517" s="30">
        <f>ROUND((PFormulas!$F$7*AF517)+(PFormulas!$F$9*AB517)+(PFormulas!$F$8*AD517),0)</f>
        <v>66</v>
      </c>
      <c r="AD517" s="30">
        <f>VLOOKUP(V517,PCharts!$I$3:$J$651,2,FALSE)</f>
        <v>31</v>
      </c>
      <c r="AE517" s="30">
        <f>ROUND((PFormulas!$B$29*AK517)+(PFormulas!$B$30*AI517)+(PFormulas!$B$31*AL517)+(PFormulas!$B$32*AF517)+PFormulas!$B$33,0)</f>
        <v>74</v>
      </c>
      <c r="AF517" s="30">
        <f t="shared" si="62"/>
        <v>73</v>
      </c>
      <c r="AG517" s="30">
        <f>ROUND((AK517*PFormulas!$F$40)+(AL517*PFormulas!$F$41)+(AH517*PFormulas!$F$42),0)</f>
        <v>60</v>
      </c>
      <c r="AH517" s="30">
        <f>VLOOKUP(D517,PCharts!$G$3:$H$83,2,FALSE)</f>
        <v>70</v>
      </c>
      <c r="AI517" s="30">
        <f>ROUND((AK517*PFormulas!$F$18)+(AL517*PFormulas!$F$17),0)</f>
        <v>54</v>
      </c>
      <c r="AJ517" s="30">
        <f>IF(C517&gt;7,25,IF(C517=1,IF(ROUND((PFormulas!$F$35*AK517)+(PFormulas!$F$36*AF517),0)&lt;50,50,ROUND((PFormulas!$F$35*AK517)+(PFormulas!$F$36*AF517),0)),ROUND((PFormulas!$F$35*AK517)+(PFormulas!$F$36*AF517),0)))</f>
        <v>59</v>
      </c>
      <c r="AK517" s="30">
        <f>ROUND(IF(C517&gt;7,ROUND(VLOOKUP(U517,PCharts!$K$3:$L$153,2,FALSE)*AA517,0)*PFormulas!$B$8,ROUND(VLOOKUP(U517,PCharts!$K$3:$L$153,2,FALSE)*AA517,0)),0)</f>
        <v>54</v>
      </c>
      <c r="AL517" s="30">
        <f>ROUND(IF(C517&gt;7,ROUND(VLOOKUP(T517,PCharts!$M$3:$N$133,2,FALSE)*AA517,0)*PFormulas!$B$9,ROUND(VLOOKUP(T517,PCharts!$M$3:$N$133,2,FALSE)*AA517,0)),0)</f>
        <v>44</v>
      </c>
      <c r="AM517" s="30">
        <f>ROUND(IF(C517&gt;7,ROUND((PFormulas!$F$30*Z517)+(PFormulas!$F$31*AB517)+(PFormulas!$F$32*AI517),0)*PFormulas!$B$13,ROUND((PFormulas!$F$30*Z517)+(PFormulas!$F$31*AB517)+(PFormulas!$F$32*AI517),0)+PFormulas!$B$14),0)</f>
        <v>60</v>
      </c>
      <c r="AN517" s="30">
        <f>ROUND((PFormulas!$F$46*AL517),0)</f>
        <v>46</v>
      </c>
      <c r="AO517" s="30">
        <f>VLOOKUP(2016-L517,PCharts!$O$3:$P$32,2,FALSE)</f>
        <v>54</v>
      </c>
      <c r="AP517" s="30">
        <f t="shared" si="63"/>
        <v>54</v>
      </c>
      <c r="AQ517" s="30">
        <f t="shared" si="64"/>
        <v>57</v>
      </c>
    </row>
    <row r="518" spans="1:43" x14ac:dyDescent="0.25">
      <c r="A518" s="13" t="s">
        <v>685</v>
      </c>
      <c r="B518" s="13" t="s">
        <v>1205</v>
      </c>
      <c r="C518" s="13">
        <v>7</v>
      </c>
      <c r="D518" s="13">
        <v>32</v>
      </c>
      <c r="E518" s="13">
        <v>6</v>
      </c>
      <c r="F518" s="13">
        <v>1</v>
      </c>
      <c r="G518" s="13">
        <v>7</v>
      </c>
      <c r="H518" s="13">
        <v>8</v>
      </c>
      <c r="I518" s="13">
        <v>-5</v>
      </c>
      <c r="J518" s="13">
        <v>20</v>
      </c>
      <c r="K518" s="13">
        <v>12</v>
      </c>
      <c r="L518" s="13">
        <v>1993</v>
      </c>
      <c r="M518" s="13"/>
      <c r="N518" s="13">
        <v>70</v>
      </c>
      <c r="O518" s="13">
        <v>181</v>
      </c>
      <c r="P518" s="13" t="s">
        <v>247</v>
      </c>
      <c r="Q518" s="13" t="s">
        <v>80</v>
      </c>
      <c r="R518" s="13">
        <v>0</v>
      </c>
      <c r="S518" s="13">
        <v>0</v>
      </c>
      <c r="T518" s="30">
        <f t="shared" si="58"/>
        <v>0.19</v>
      </c>
      <c r="U518" s="30">
        <f t="shared" si="59"/>
        <v>0.03</v>
      </c>
      <c r="V518" s="30">
        <f t="shared" si="60"/>
        <v>0.25</v>
      </c>
      <c r="W518" s="30">
        <f t="shared" si="61"/>
        <v>0.19</v>
      </c>
      <c r="X518" s="30">
        <f>VLOOKUP(N518,[1]PlayerC!$A$3:$B$30,2,FALSE)</f>
        <v>69</v>
      </c>
      <c r="Y518" s="30">
        <f>VLOOKUP(O518,[1]PlayerC!$C$3:$D$133,2,FALSE)</f>
        <v>58</v>
      </c>
      <c r="Z518" s="30">
        <f>VLOOKUP(R518,[2]PCharts!$R$3:$S$2003,2,FALSE)</f>
        <v>0</v>
      </c>
      <c r="AA518" s="30">
        <f>VLOOKUP(A518,PCharts!$T$3:$U$25,2,FALSE)</f>
        <v>0.9</v>
      </c>
      <c r="AB518" s="30">
        <f>ROUND((PFormulas!$F$2*AF518)+(PFormulas!$F$3*(120-AD518)),0)</f>
        <v>47</v>
      </c>
      <c r="AC518" s="30">
        <f>ROUND((PFormulas!$F$7*AF518)+(PFormulas!$F$9*AB518)+(PFormulas!$F$8*AD518),0)</f>
        <v>41</v>
      </c>
      <c r="AD518" s="30">
        <f>VLOOKUP(V518,PCharts!$I$3:$J$651,2,FALSE)</f>
        <v>91</v>
      </c>
      <c r="AE518" s="30">
        <f>ROUND((PFormulas!$B$29*AK518)+(PFormulas!$B$30*AI518)+(PFormulas!$B$31*AL518)+(PFormulas!$B$32*AF518)+PFormulas!$B$33,0)</f>
        <v>73</v>
      </c>
      <c r="AF518" s="30">
        <f t="shared" si="62"/>
        <v>64</v>
      </c>
      <c r="AG518" s="30">
        <f>ROUND((AK518*PFormulas!$F$40)+(AL518*PFormulas!$F$41)+(AH518*PFormulas!$F$42),0)</f>
        <v>55</v>
      </c>
      <c r="AH518" s="30">
        <f>VLOOKUP(D518,PCharts!$G$3:$H$83,2,FALSE)</f>
        <v>72</v>
      </c>
      <c r="AI518" s="30">
        <f>ROUND((AK518*PFormulas!$F$18)+(AL518*PFormulas!$F$17),0)</f>
        <v>41</v>
      </c>
      <c r="AJ518" s="30">
        <f>IF(C518&gt;7,25,IF(C518=1,IF(ROUND((PFormulas!$F$35*AK518)+(PFormulas!$F$36*AF518),0)&lt;50,50,ROUND((PFormulas!$F$35*AK518)+(PFormulas!$F$36*AF518),0)),ROUND((PFormulas!$F$35*AK518)+(PFormulas!$F$36*AF518),0)))</f>
        <v>40</v>
      </c>
      <c r="AK518" s="30">
        <f>ROUND(IF(C518&gt;7,ROUND(VLOOKUP(U518,PCharts!$K$3:$L$153,2,FALSE)*AA518,0)*PFormulas!$B$8,ROUND(VLOOKUP(U518,PCharts!$K$3:$L$153,2,FALSE)*AA518,0)),0)</f>
        <v>32</v>
      </c>
      <c r="AL518" s="30">
        <f>ROUND(IF(C518&gt;7,ROUND(VLOOKUP(T518,PCharts!$M$3:$N$133,2,FALSE)*AA518,0)*PFormulas!$B$9,ROUND(VLOOKUP(T518,PCharts!$M$3:$N$133,2,FALSE)*AA518,0)),0)</f>
        <v>42</v>
      </c>
      <c r="AM518" s="30">
        <f>ROUND(IF(C518&gt;7,ROUND((PFormulas!$F$30*Z518)+(PFormulas!$F$31*AB518)+(PFormulas!$F$32*AI518),0)*PFormulas!$B$13,ROUND((PFormulas!$F$30*Z518)+(PFormulas!$F$31*AB518)+(PFormulas!$F$32*AI518),0)+PFormulas!$B$14),0)</f>
        <v>42</v>
      </c>
      <c r="AN518" s="30">
        <f>ROUND((PFormulas!$F$46*AL518),0)</f>
        <v>44</v>
      </c>
      <c r="AO518" s="30">
        <f>VLOOKUP(2016-L518,PCharts!$O$3:$P$32,2,FALSE)</f>
        <v>60</v>
      </c>
      <c r="AP518" s="30">
        <f t="shared" si="63"/>
        <v>60</v>
      </c>
      <c r="AQ518" s="30">
        <f t="shared" si="64"/>
        <v>44</v>
      </c>
    </row>
    <row r="519" spans="1:43" x14ac:dyDescent="0.25">
      <c r="A519" s="13" t="s">
        <v>47</v>
      </c>
      <c r="B519" s="13" t="s">
        <v>1206</v>
      </c>
      <c r="C519" s="13">
        <v>6</v>
      </c>
      <c r="D519" s="13">
        <v>38</v>
      </c>
      <c r="E519" s="13">
        <v>1</v>
      </c>
      <c r="F519" s="13">
        <v>5</v>
      </c>
      <c r="G519" s="13">
        <v>6</v>
      </c>
      <c r="H519" s="13">
        <v>6</v>
      </c>
      <c r="I519" s="13">
        <v>2</v>
      </c>
      <c r="J519" s="13">
        <v>26</v>
      </c>
      <c r="K519" s="13">
        <v>1</v>
      </c>
      <c r="L519" s="13">
        <v>1994</v>
      </c>
      <c r="M519" s="13"/>
      <c r="N519" s="13">
        <v>71</v>
      </c>
      <c r="O519" s="13">
        <v>187</v>
      </c>
      <c r="P519" s="13" t="s">
        <v>49</v>
      </c>
      <c r="Q519" s="13" t="s">
        <v>1207</v>
      </c>
      <c r="R519" s="13">
        <v>0</v>
      </c>
      <c r="S519" s="13">
        <v>0</v>
      </c>
      <c r="T519" s="30">
        <f t="shared" si="58"/>
        <v>0.03</v>
      </c>
      <c r="U519" s="30">
        <f t="shared" si="59"/>
        <v>0.13</v>
      </c>
      <c r="V519" s="30">
        <f t="shared" si="60"/>
        <v>0.16</v>
      </c>
      <c r="W519" s="30">
        <f t="shared" si="61"/>
        <v>0.03</v>
      </c>
      <c r="X519" s="30">
        <f>VLOOKUP(N519,[1]PlayerC!$A$3:$B$30,2,FALSE)</f>
        <v>71</v>
      </c>
      <c r="Y519" s="30">
        <f>VLOOKUP(O519,[1]PlayerC!$C$3:$D$133,2,FALSE)</f>
        <v>61</v>
      </c>
      <c r="Z519" s="30">
        <f>VLOOKUP(R519,[2]PCharts!$R$3:$S$2003,2,FALSE)</f>
        <v>0</v>
      </c>
      <c r="AA519" s="30">
        <f>VLOOKUP(A519,PCharts!$T$3:$U$25,2,FALSE)</f>
        <v>1.07</v>
      </c>
      <c r="AB519" s="30">
        <f>ROUND((PFormulas!$F$2*AF519)+(PFormulas!$F$3*(120-AD519)),0)</f>
        <v>47</v>
      </c>
      <c r="AC519" s="30">
        <f>ROUND((PFormulas!$F$7*AF519)+(PFormulas!$F$9*AB519)+(PFormulas!$F$8*AD519),0)</f>
        <v>42</v>
      </c>
      <c r="AD519" s="30">
        <f>VLOOKUP(V519,PCharts!$I$3:$J$651,2,FALSE)</f>
        <v>94</v>
      </c>
      <c r="AE519" s="30">
        <f>ROUND((PFormulas!$B$29*AK519)+(PFormulas!$B$30*AI519)+(PFormulas!$B$31*AL519)+(PFormulas!$B$32*AF519)+PFormulas!$B$33,0)</f>
        <v>76</v>
      </c>
      <c r="AF519" s="30">
        <f t="shared" si="62"/>
        <v>66</v>
      </c>
      <c r="AG519" s="30">
        <f>ROUND((AK519*PFormulas!$F$40)+(AL519*PFormulas!$F$41)+(AH519*PFormulas!$F$42),0)</f>
        <v>64</v>
      </c>
      <c r="AH519" s="30">
        <f>VLOOKUP(D519,PCharts!$G$3:$H$83,2,FALSE)</f>
        <v>78</v>
      </c>
      <c r="AI519" s="30">
        <f>ROUND((AK519*PFormulas!$F$18)+(AL519*PFormulas!$F$17),0)</f>
        <v>54</v>
      </c>
      <c r="AJ519" s="30">
        <f>IF(C519&gt;7,25,IF(C519=1,IF(ROUND((PFormulas!$F$35*AK519)+(PFormulas!$F$36*AF519),0)&lt;50,50,ROUND((PFormulas!$F$35*AK519)+(PFormulas!$F$36*AF519),0)),ROUND((PFormulas!$F$35*AK519)+(PFormulas!$F$36*AF519),0)))</f>
        <v>57</v>
      </c>
      <c r="AK519" s="30">
        <f>ROUND(IF(C519&gt;7,ROUND(VLOOKUP(U519,PCharts!$K$3:$L$153,2,FALSE)*AA519,0)*PFormulas!$B$8,ROUND(VLOOKUP(U519,PCharts!$K$3:$L$153,2,FALSE)*AA519,0)),0)</f>
        <v>54</v>
      </c>
      <c r="AL519" s="30">
        <f>ROUND(IF(C519&gt;7,ROUND(VLOOKUP(T519,PCharts!$M$3:$N$133,2,FALSE)*AA519,0)*PFormulas!$B$9,ROUND(VLOOKUP(T519,PCharts!$M$3:$N$133,2,FALSE)*AA519,0)),0)</f>
        <v>44</v>
      </c>
      <c r="AM519" s="30">
        <f>ROUND(IF(C519&gt;7,ROUND((PFormulas!$F$30*Z519)+(PFormulas!$F$31*AB519)+(PFormulas!$F$32*AI519),0)*PFormulas!$B$13,ROUND((PFormulas!$F$30*Z519)+(PFormulas!$F$31*AB519)+(PFormulas!$F$32*AI519),0)+PFormulas!$B$14),0)</f>
        <v>45</v>
      </c>
      <c r="AN519" s="30">
        <f>ROUND((PFormulas!$F$46*AL519),0)</f>
        <v>46</v>
      </c>
      <c r="AO519" s="30">
        <f>VLOOKUP(2016-L519,PCharts!$O$3:$P$32,2,FALSE)</f>
        <v>58</v>
      </c>
      <c r="AP519" s="30">
        <f t="shared" si="63"/>
        <v>58</v>
      </c>
      <c r="AQ519" s="30">
        <f t="shared" si="64"/>
        <v>52</v>
      </c>
    </row>
    <row r="520" spans="1:43" x14ac:dyDescent="0.25">
      <c r="A520" s="13" t="s">
        <v>47</v>
      </c>
      <c r="B520" s="13" t="s">
        <v>1208</v>
      </c>
      <c r="C520" s="13">
        <v>7</v>
      </c>
      <c r="D520" s="13">
        <v>38</v>
      </c>
      <c r="E520" s="13">
        <v>1</v>
      </c>
      <c r="F520" s="13">
        <v>1</v>
      </c>
      <c r="G520" s="13">
        <v>2</v>
      </c>
      <c r="H520" s="13">
        <v>6</v>
      </c>
      <c r="I520" s="13">
        <v>-9</v>
      </c>
      <c r="J520" s="13">
        <v>24</v>
      </c>
      <c r="K520" s="13">
        <v>2</v>
      </c>
      <c r="L520" s="13">
        <v>1995</v>
      </c>
      <c r="M520" s="13"/>
      <c r="N520" s="13">
        <v>72</v>
      </c>
      <c r="O520" s="13">
        <v>181</v>
      </c>
      <c r="P520" s="13" t="s">
        <v>49</v>
      </c>
      <c r="Q520" s="13" t="s">
        <v>1209</v>
      </c>
      <c r="R520" s="13">
        <v>0</v>
      </c>
      <c r="S520" s="13">
        <v>0</v>
      </c>
      <c r="T520" s="30">
        <f t="shared" si="58"/>
        <v>0.03</v>
      </c>
      <c r="U520" s="30">
        <f t="shared" si="59"/>
        <v>0.03</v>
      </c>
      <c r="V520" s="30">
        <f t="shared" si="60"/>
        <v>0.16</v>
      </c>
      <c r="W520" s="30">
        <f t="shared" si="61"/>
        <v>0.03</v>
      </c>
      <c r="X520" s="30">
        <f>VLOOKUP(N520,[1]PlayerC!$A$3:$B$30,2,FALSE)</f>
        <v>73</v>
      </c>
      <c r="Y520" s="30">
        <f>VLOOKUP(O520,[1]PlayerC!$C$3:$D$133,2,FALSE)</f>
        <v>58</v>
      </c>
      <c r="Z520" s="30">
        <f>VLOOKUP(R520,[2]PCharts!$R$3:$S$2003,2,FALSE)</f>
        <v>0</v>
      </c>
      <c r="AA520" s="30">
        <f>VLOOKUP(A520,PCharts!$T$3:$U$25,2,FALSE)</f>
        <v>1.07</v>
      </c>
      <c r="AB520" s="30">
        <f>ROUND((PFormulas!$F$2*AF520)+(PFormulas!$F$3*(120-AD520)),0)</f>
        <v>47</v>
      </c>
      <c r="AC520" s="30">
        <f>ROUND((PFormulas!$F$7*AF520)+(PFormulas!$F$9*AB520)+(PFormulas!$F$8*AD520),0)</f>
        <v>42</v>
      </c>
      <c r="AD520" s="30">
        <f>VLOOKUP(V520,PCharts!$I$3:$J$651,2,FALSE)</f>
        <v>94</v>
      </c>
      <c r="AE520" s="30">
        <f>ROUND((PFormulas!$B$29*AK520)+(PFormulas!$B$30*AI520)+(PFormulas!$B$31*AL520)+(PFormulas!$B$32*AF520)+PFormulas!$B$33,0)</f>
        <v>73</v>
      </c>
      <c r="AF520" s="30">
        <f t="shared" si="62"/>
        <v>66</v>
      </c>
      <c r="AG520" s="30">
        <f>ROUND((AK520*PFormulas!$F$40)+(AL520*PFormulas!$F$41)+(AH520*PFormulas!$F$42),0)</f>
        <v>59</v>
      </c>
      <c r="AH520" s="30">
        <f>VLOOKUP(D520,PCharts!$G$3:$H$83,2,FALSE)</f>
        <v>78</v>
      </c>
      <c r="AI520" s="30">
        <f>ROUND((AK520*PFormulas!$F$18)+(AL520*PFormulas!$F$17),0)</f>
        <v>45</v>
      </c>
      <c r="AJ520" s="30">
        <f>IF(C520&gt;7,25,IF(C520=1,IF(ROUND((PFormulas!$F$35*AK520)+(PFormulas!$F$36*AF520),0)&lt;50,50,ROUND((PFormulas!$F$35*AK520)+(PFormulas!$F$36*AF520),0)),ROUND((PFormulas!$F$35*AK520)+(PFormulas!$F$36*AF520),0)))</f>
        <v>44</v>
      </c>
      <c r="AK520" s="30">
        <f>ROUND(IF(C520&gt;7,ROUND(VLOOKUP(U520,PCharts!$K$3:$L$153,2,FALSE)*AA520,0)*PFormulas!$B$8,ROUND(VLOOKUP(U520,PCharts!$K$3:$L$153,2,FALSE)*AA520,0)),0)</f>
        <v>37</v>
      </c>
      <c r="AL520" s="30">
        <f>ROUND(IF(C520&gt;7,ROUND(VLOOKUP(T520,PCharts!$M$3:$N$133,2,FALSE)*AA520,0)*PFormulas!$B$9,ROUND(VLOOKUP(T520,PCharts!$M$3:$N$133,2,FALSE)*AA520,0)),0)</f>
        <v>44</v>
      </c>
      <c r="AM520" s="30">
        <f>ROUND(IF(C520&gt;7,ROUND((PFormulas!$F$30*Z520)+(PFormulas!$F$31*AB520)+(PFormulas!$F$32*AI520),0)*PFormulas!$B$13,ROUND((PFormulas!$F$30*Z520)+(PFormulas!$F$31*AB520)+(PFormulas!$F$32*AI520),0)+PFormulas!$B$14),0)</f>
        <v>43</v>
      </c>
      <c r="AN520" s="30">
        <f>ROUND((PFormulas!$F$46*AL520),0)</f>
        <v>46</v>
      </c>
      <c r="AO520" s="30">
        <f>VLOOKUP(2016-L520,PCharts!$O$3:$P$32,2,FALSE)</f>
        <v>54</v>
      </c>
      <c r="AP520" s="30">
        <f t="shared" si="63"/>
        <v>54</v>
      </c>
      <c r="AQ520" s="30">
        <f t="shared" si="64"/>
        <v>46</v>
      </c>
    </row>
    <row r="521" spans="1:43" x14ac:dyDescent="0.25">
      <c r="A521" s="13" t="s">
        <v>43</v>
      </c>
      <c r="B521" s="13" t="s">
        <v>1210</v>
      </c>
      <c r="C521" s="13">
        <v>5</v>
      </c>
      <c r="D521" s="13">
        <v>39</v>
      </c>
      <c r="E521" s="13">
        <v>1</v>
      </c>
      <c r="F521" s="13">
        <v>5</v>
      </c>
      <c r="G521" s="13">
        <v>6</v>
      </c>
      <c r="H521" s="13">
        <v>4</v>
      </c>
      <c r="I521" s="13">
        <v>0</v>
      </c>
      <c r="J521" s="13">
        <v>18</v>
      </c>
      <c r="K521" s="13">
        <v>2</v>
      </c>
      <c r="L521" s="13">
        <v>1995</v>
      </c>
      <c r="M521" s="13"/>
      <c r="N521" s="13">
        <v>72</v>
      </c>
      <c r="O521" s="13">
        <v>168</v>
      </c>
      <c r="P521" s="13" t="s">
        <v>45</v>
      </c>
      <c r="Q521" s="13" t="s">
        <v>1211</v>
      </c>
      <c r="R521" s="13">
        <v>0</v>
      </c>
      <c r="S521" s="13">
        <v>0</v>
      </c>
      <c r="T521" s="30">
        <f t="shared" si="58"/>
        <v>0.03</v>
      </c>
      <c r="U521" s="30">
        <f t="shared" si="59"/>
        <v>0.13</v>
      </c>
      <c r="V521" s="30">
        <f t="shared" si="60"/>
        <v>0.1</v>
      </c>
      <c r="W521" s="30">
        <f t="shared" si="61"/>
        <v>0.03</v>
      </c>
      <c r="X521" s="30">
        <f>VLOOKUP(N521,[1]PlayerC!$A$3:$B$30,2,FALSE)</f>
        <v>73</v>
      </c>
      <c r="Y521" s="30">
        <f>VLOOKUP(O521,[1]PlayerC!$C$3:$D$133,2,FALSE)</f>
        <v>49</v>
      </c>
      <c r="Z521" s="30">
        <f>VLOOKUP(R521,[2]PCharts!$R$3:$S$2003,2,FALSE)</f>
        <v>0</v>
      </c>
      <c r="AA521" s="30">
        <f>VLOOKUP(A521,PCharts!$T$3:$U$25,2,FALSE)</f>
        <v>1.05</v>
      </c>
      <c r="AB521" s="30">
        <f>ROUND((PFormulas!$F$2*AF521)+(PFormulas!$F$3*(120-AD521)),0)</f>
        <v>44</v>
      </c>
      <c r="AC521" s="30">
        <f>ROUND((PFormulas!$F$7*AF521)+(PFormulas!$F$9*AB521)+(PFormulas!$F$8*AD521),0)</f>
        <v>37</v>
      </c>
      <c r="AD521" s="30">
        <f>VLOOKUP(V521,PCharts!$I$3:$J$651,2,FALSE)</f>
        <v>96</v>
      </c>
      <c r="AE521" s="30">
        <f>ROUND((PFormulas!$B$29*AK521)+(PFormulas!$B$30*AI521)+(PFormulas!$B$31*AL521)+(PFormulas!$B$32*AF521)+PFormulas!$B$33,0)</f>
        <v>77</v>
      </c>
      <c r="AF521" s="30">
        <f t="shared" si="62"/>
        <v>61</v>
      </c>
      <c r="AG521" s="30">
        <f>ROUND((AK521*PFormulas!$F$40)+(AL521*PFormulas!$F$41)+(AH521*PFormulas!$F$42),0)</f>
        <v>64</v>
      </c>
      <c r="AH521" s="30">
        <f>VLOOKUP(D521,PCharts!$G$3:$H$83,2,FALSE)</f>
        <v>79</v>
      </c>
      <c r="AI521" s="30">
        <f>ROUND((AK521*PFormulas!$F$18)+(AL521*PFormulas!$F$17),0)</f>
        <v>53</v>
      </c>
      <c r="AJ521" s="30">
        <f>IF(C521&gt;7,25,IF(C521=1,IF(ROUND((PFormulas!$F$35*AK521)+(PFormulas!$F$36*AF521),0)&lt;50,50,ROUND((PFormulas!$F$35*AK521)+(PFormulas!$F$36*AF521),0)),ROUND((PFormulas!$F$35*AK521)+(PFormulas!$F$36*AF521),0)))</f>
        <v>55</v>
      </c>
      <c r="AK521" s="30">
        <f>ROUND(IF(C521&gt;7,ROUND(VLOOKUP(U521,PCharts!$K$3:$L$153,2,FALSE)*AA521,0)*PFormulas!$B$8,ROUND(VLOOKUP(U521,PCharts!$K$3:$L$153,2,FALSE)*AA521,0)),0)</f>
        <v>53</v>
      </c>
      <c r="AL521" s="30">
        <f>ROUND(IF(C521&gt;7,ROUND(VLOOKUP(T521,PCharts!$M$3:$N$133,2,FALSE)*AA521,0)*PFormulas!$B$9,ROUND(VLOOKUP(T521,PCharts!$M$3:$N$133,2,FALSE)*AA521,0)),0)</f>
        <v>43</v>
      </c>
      <c r="AM521" s="30">
        <f>ROUND(IF(C521&gt;7,ROUND((PFormulas!$F$30*Z521)+(PFormulas!$F$31*AB521)+(PFormulas!$F$32*AI521),0)*PFormulas!$B$13,ROUND((PFormulas!$F$30*Z521)+(PFormulas!$F$31*AB521)+(PFormulas!$F$32*AI521),0)+PFormulas!$B$14),0)</f>
        <v>43</v>
      </c>
      <c r="AN521" s="30">
        <f>ROUND((PFormulas!$F$46*AL521),0)</f>
        <v>45</v>
      </c>
      <c r="AO521" s="30">
        <f>VLOOKUP(2016-L521,PCharts!$O$3:$P$32,2,FALSE)</f>
        <v>54</v>
      </c>
      <c r="AP521" s="30">
        <f t="shared" si="63"/>
        <v>54</v>
      </c>
      <c r="AQ521" s="30">
        <f t="shared" si="64"/>
        <v>51</v>
      </c>
    </row>
    <row r="522" spans="1:43" x14ac:dyDescent="0.25">
      <c r="A522" s="13" t="s">
        <v>47</v>
      </c>
      <c r="B522" s="13" t="s">
        <v>1212</v>
      </c>
      <c r="C522" s="13">
        <v>6</v>
      </c>
      <c r="D522" s="13">
        <v>39</v>
      </c>
      <c r="E522" s="13">
        <v>1</v>
      </c>
      <c r="F522" s="13">
        <v>0</v>
      </c>
      <c r="G522" s="13">
        <v>1</v>
      </c>
      <c r="H522" s="13">
        <v>2</v>
      </c>
      <c r="I522" s="13">
        <v>-18</v>
      </c>
      <c r="J522" s="13">
        <v>6</v>
      </c>
      <c r="K522" s="13">
        <v>1</v>
      </c>
      <c r="L522" s="13">
        <v>1995</v>
      </c>
      <c r="M522" s="13"/>
      <c r="N522" s="13">
        <v>75</v>
      </c>
      <c r="O522" s="13">
        <v>205</v>
      </c>
      <c r="P522" s="13" t="s">
        <v>49</v>
      </c>
      <c r="Q522" s="13" t="s">
        <v>1213</v>
      </c>
      <c r="R522" s="13">
        <v>0</v>
      </c>
      <c r="S522" s="13">
        <v>0</v>
      </c>
      <c r="T522" s="30">
        <f t="shared" si="58"/>
        <v>0.03</v>
      </c>
      <c r="U522" s="30">
        <f t="shared" si="59"/>
        <v>0</v>
      </c>
      <c r="V522" s="30">
        <f t="shared" si="60"/>
        <v>0.05</v>
      </c>
      <c r="W522" s="30">
        <f t="shared" si="61"/>
        <v>0.03</v>
      </c>
      <c r="X522" s="30">
        <f>VLOOKUP(N522,[1]PlayerC!$A$3:$B$30,2,FALSE)</f>
        <v>79</v>
      </c>
      <c r="Y522" s="30">
        <f>VLOOKUP(O522,[1]PlayerC!$C$3:$D$133,2,FALSE)</f>
        <v>73</v>
      </c>
      <c r="Z522" s="30">
        <f>VLOOKUP(R522,[2]PCharts!$R$3:$S$2003,2,FALSE)</f>
        <v>0</v>
      </c>
      <c r="AA522" s="30">
        <f>VLOOKUP(A522,PCharts!$T$3:$U$25,2,FALSE)</f>
        <v>1.07</v>
      </c>
      <c r="AB522" s="30">
        <f>ROUND((PFormulas!$F$2*AF522)+(PFormulas!$F$3*(120-AD522)),0)</f>
        <v>52</v>
      </c>
      <c r="AC522" s="30">
        <f>ROUND((PFormulas!$F$7*AF522)+(PFormulas!$F$9*AB522)+(PFormulas!$F$8*AD522),0)</f>
        <v>49</v>
      </c>
      <c r="AD522" s="30">
        <f>VLOOKUP(V522,PCharts!$I$3:$J$651,2,FALSE)</f>
        <v>98</v>
      </c>
      <c r="AE522" s="30">
        <f>ROUND((PFormulas!$B$29*AK522)+(PFormulas!$B$30*AI522)+(PFormulas!$B$31*AL522)+(PFormulas!$B$32*AF522)+PFormulas!$B$33,0)</f>
        <v>71</v>
      </c>
      <c r="AF522" s="30">
        <f t="shared" si="62"/>
        <v>76</v>
      </c>
      <c r="AG522" s="30">
        <f>ROUND((AK522*PFormulas!$F$40)+(AL522*PFormulas!$F$41)+(AH522*PFormulas!$F$42),0)</f>
        <v>60</v>
      </c>
      <c r="AH522" s="30">
        <f>VLOOKUP(D522,PCharts!$G$3:$H$83,2,FALSE)</f>
        <v>79</v>
      </c>
      <c r="AI522" s="30">
        <f>ROUND((AK522*PFormulas!$F$18)+(AL522*PFormulas!$F$17),0)</f>
        <v>45</v>
      </c>
      <c r="AJ522" s="30">
        <f>IF(C522&gt;7,25,IF(C522=1,IF(ROUND((PFormulas!$F$35*AK522)+(PFormulas!$F$36*AF522),0)&lt;50,50,ROUND((PFormulas!$F$35*AK522)+(PFormulas!$F$36*AF522),0)),ROUND((PFormulas!$F$35*AK522)+(PFormulas!$F$36*AF522),0)))</f>
        <v>47</v>
      </c>
      <c r="AK522" s="30">
        <f>ROUND(IF(C522&gt;7,ROUND(VLOOKUP(U522,PCharts!$K$3:$L$153,2,FALSE)*AA522,0)*PFormulas!$B$8,ROUND(VLOOKUP(U522,PCharts!$K$3:$L$153,2,FALSE)*AA522,0)),0)</f>
        <v>37</v>
      </c>
      <c r="AL522" s="30">
        <f>ROUND(IF(C522&gt;7,ROUND(VLOOKUP(T522,PCharts!$M$3:$N$133,2,FALSE)*AA522,0)*PFormulas!$B$9,ROUND(VLOOKUP(T522,PCharts!$M$3:$N$133,2,FALSE)*AA522,0)),0)</f>
        <v>44</v>
      </c>
      <c r="AM522" s="30">
        <f>ROUND(IF(C522&gt;7,ROUND((PFormulas!$F$30*Z522)+(PFormulas!$F$31*AB522)+(PFormulas!$F$32*AI522),0)*PFormulas!$B$13,ROUND((PFormulas!$F$30*Z522)+(PFormulas!$F$31*AB522)+(PFormulas!$F$32*AI522),0)+PFormulas!$B$14),0)</f>
        <v>46</v>
      </c>
      <c r="AN522" s="30">
        <f>ROUND((PFormulas!$F$46*AL522),0)</f>
        <v>46</v>
      </c>
      <c r="AO522" s="30">
        <f>VLOOKUP(2016-L522,PCharts!$O$3:$P$32,2,FALSE)</f>
        <v>54</v>
      </c>
      <c r="AP522" s="30">
        <f t="shared" si="63"/>
        <v>54</v>
      </c>
      <c r="AQ522" s="30">
        <f t="shared" si="64"/>
        <v>48</v>
      </c>
    </row>
    <row r="523" spans="1:43" x14ac:dyDescent="0.25">
      <c r="A523" s="13" t="s">
        <v>43</v>
      </c>
      <c r="B523" s="13" t="s">
        <v>1214</v>
      </c>
      <c r="C523" s="13">
        <v>4</v>
      </c>
      <c r="D523" s="13">
        <v>40</v>
      </c>
      <c r="E523" s="13">
        <v>1</v>
      </c>
      <c r="F523" s="13">
        <v>1</v>
      </c>
      <c r="G523" s="13">
        <v>2</v>
      </c>
      <c r="H523" s="13">
        <v>40</v>
      </c>
      <c r="I523" s="13">
        <v>-1</v>
      </c>
      <c r="J523" s="13">
        <v>22</v>
      </c>
      <c r="K523" s="13">
        <v>2</v>
      </c>
      <c r="L523" s="13">
        <v>1994</v>
      </c>
      <c r="M523" s="13"/>
      <c r="N523" s="13">
        <v>70</v>
      </c>
      <c r="O523" s="13">
        <v>183</v>
      </c>
      <c r="P523" s="13" t="s">
        <v>45</v>
      </c>
      <c r="Q523" s="13" t="s">
        <v>1215</v>
      </c>
      <c r="R523" s="13">
        <v>0</v>
      </c>
      <c r="S523" s="13">
        <v>0</v>
      </c>
      <c r="T523" s="30">
        <f t="shared" si="58"/>
        <v>0.03</v>
      </c>
      <c r="U523" s="30">
        <f t="shared" si="59"/>
        <v>0.03</v>
      </c>
      <c r="V523" s="30">
        <f t="shared" si="60"/>
        <v>1</v>
      </c>
      <c r="W523" s="30">
        <f t="shared" si="61"/>
        <v>0.03</v>
      </c>
      <c r="X523" s="30">
        <f>VLOOKUP(N523,[1]PlayerC!$A$3:$B$30,2,FALSE)</f>
        <v>69</v>
      </c>
      <c r="Y523" s="30">
        <f>VLOOKUP(O523,[1]PlayerC!$C$3:$D$133,2,FALSE)</f>
        <v>58</v>
      </c>
      <c r="Z523" s="30">
        <f>VLOOKUP(R523,[2]PCharts!$R$3:$S$2003,2,FALSE)</f>
        <v>0</v>
      </c>
      <c r="AA523" s="30">
        <f>VLOOKUP(A523,PCharts!$T$3:$U$25,2,FALSE)</f>
        <v>1.05</v>
      </c>
      <c r="AB523" s="30">
        <f>ROUND((PFormulas!$F$2*AF523)+(PFormulas!$F$3*(120-AD523)),0)</f>
        <v>53</v>
      </c>
      <c r="AC523" s="30">
        <f>ROUND((PFormulas!$F$7*AF523)+(PFormulas!$F$9*AB523)+(PFormulas!$F$8*AD523),0)</f>
        <v>46</v>
      </c>
      <c r="AD523" s="30">
        <f>VLOOKUP(V523,PCharts!$I$3:$J$651,2,FALSE)</f>
        <v>72</v>
      </c>
      <c r="AE523" s="30">
        <f>ROUND((PFormulas!$B$29*AK523)+(PFormulas!$B$30*AI523)+(PFormulas!$B$31*AL523)+(PFormulas!$B$32*AF523)+PFormulas!$B$33,0)</f>
        <v>73</v>
      </c>
      <c r="AF523" s="30">
        <f t="shared" si="62"/>
        <v>64</v>
      </c>
      <c r="AG523" s="30">
        <f>ROUND((AK523*PFormulas!$F$40)+(AL523*PFormulas!$F$41)+(AH523*PFormulas!$F$42),0)</f>
        <v>60</v>
      </c>
      <c r="AH523" s="30">
        <f>VLOOKUP(D523,PCharts!$G$3:$H$83,2,FALSE)</f>
        <v>80</v>
      </c>
      <c r="AI523" s="30">
        <f>ROUND((AK523*PFormulas!$F$18)+(AL523*PFormulas!$F$17),0)</f>
        <v>44</v>
      </c>
      <c r="AJ523" s="30">
        <f>IF(C523&gt;7,25,IF(C523=1,IF(ROUND((PFormulas!$F$35*AK523)+(PFormulas!$F$36*AF523),0)&lt;50,50,ROUND((PFormulas!$F$35*AK523)+(PFormulas!$F$36*AF523),0)),ROUND((PFormulas!$F$35*AK523)+(PFormulas!$F$36*AF523),0)))</f>
        <v>44</v>
      </c>
      <c r="AK523" s="30">
        <f>ROUND(IF(C523&gt;7,ROUND(VLOOKUP(U523,PCharts!$K$3:$L$153,2,FALSE)*AA523,0)*PFormulas!$B$8,ROUND(VLOOKUP(U523,PCharts!$K$3:$L$153,2,FALSE)*AA523,0)),0)</f>
        <v>37</v>
      </c>
      <c r="AL523" s="30">
        <f>ROUND(IF(C523&gt;7,ROUND(VLOOKUP(T523,PCharts!$M$3:$N$133,2,FALSE)*AA523,0)*PFormulas!$B$9,ROUND(VLOOKUP(T523,PCharts!$M$3:$N$133,2,FALSE)*AA523,0)),0)</f>
        <v>43</v>
      </c>
      <c r="AM523" s="30">
        <f>ROUND(IF(C523&gt;7,ROUND((PFormulas!$F$30*Z523)+(PFormulas!$F$31*AB523)+(PFormulas!$F$32*AI523),0)*PFormulas!$B$13,ROUND((PFormulas!$F$30*Z523)+(PFormulas!$F$31*AB523)+(PFormulas!$F$32*AI523),0)+PFormulas!$B$14),0)</f>
        <v>46</v>
      </c>
      <c r="AN523" s="30">
        <f>ROUND((PFormulas!$F$46*AL523),0)</f>
        <v>45</v>
      </c>
      <c r="AO523" s="30">
        <f>VLOOKUP(2016-L523,PCharts!$O$3:$P$32,2,FALSE)</f>
        <v>58</v>
      </c>
      <c r="AP523" s="30">
        <f t="shared" si="63"/>
        <v>58</v>
      </c>
      <c r="AQ523" s="30">
        <f t="shared" si="64"/>
        <v>47</v>
      </c>
    </row>
    <row r="524" spans="1:43" x14ac:dyDescent="0.25">
      <c r="A524" s="13" t="s">
        <v>47</v>
      </c>
      <c r="B524" s="13" t="s">
        <v>1216</v>
      </c>
      <c r="C524" s="13">
        <v>6</v>
      </c>
      <c r="D524" s="13">
        <v>40</v>
      </c>
      <c r="E524" s="13">
        <v>1</v>
      </c>
      <c r="F524" s="13">
        <v>5</v>
      </c>
      <c r="G524" s="13">
        <v>6</v>
      </c>
      <c r="H524" s="13">
        <v>108</v>
      </c>
      <c r="I524" s="13">
        <v>-10</v>
      </c>
      <c r="J524" s="13">
        <v>30</v>
      </c>
      <c r="K524" s="13">
        <v>6</v>
      </c>
      <c r="L524" s="13">
        <v>1994</v>
      </c>
      <c r="M524" s="13"/>
      <c r="N524" s="13">
        <v>74</v>
      </c>
      <c r="O524" s="13">
        <v>198</v>
      </c>
      <c r="P524" s="13" t="s">
        <v>49</v>
      </c>
      <c r="Q524" s="13" t="s">
        <v>1217</v>
      </c>
      <c r="R524" s="13">
        <v>0</v>
      </c>
      <c r="S524" s="13">
        <v>0</v>
      </c>
      <c r="T524" s="30">
        <f t="shared" si="58"/>
        <v>0.03</v>
      </c>
      <c r="U524" s="30">
        <f t="shared" si="59"/>
        <v>0.13</v>
      </c>
      <c r="V524" s="30">
        <f t="shared" si="60"/>
        <v>2.7</v>
      </c>
      <c r="W524" s="30">
        <f t="shared" si="61"/>
        <v>0.03</v>
      </c>
      <c r="X524" s="30">
        <f>VLOOKUP(N524,[1]PlayerC!$A$3:$B$30,2,FALSE)</f>
        <v>77</v>
      </c>
      <c r="Y524" s="30">
        <f>VLOOKUP(O524,[1]PlayerC!$C$3:$D$133,2,FALSE)</f>
        <v>67</v>
      </c>
      <c r="Z524" s="30">
        <f>VLOOKUP(R524,[2]PCharts!$R$3:$S$2003,2,FALSE)</f>
        <v>0</v>
      </c>
      <c r="AA524" s="30">
        <f>VLOOKUP(A524,PCharts!$T$3:$U$25,2,FALSE)</f>
        <v>1.07</v>
      </c>
      <c r="AB524" s="30">
        <f>ROUND((PFormulas!$F$2*AF524)+(PFormulas!$F$3*(120-AD524)),0)</f>
        <v>70</v>
      </c>
      <c r="AC524" s="30">
        <f>ROUND((PFormulas!$F$7*AF524)+(PFormulas!$F$9*AB524)+(PFormulas!$F$8*AD524),0)</f>
        <v>65</v>
      </c>
      <c r="AD524" s="30">
        <f>VLOOKUP(V524,PCharts!$I$3:$J$651,2,FALSE)</f>
        <v>30</v>
      </c>
      <c r="AE524" s="30">
        <f>ROUND((PFormulas!$B$29*AK524)+(PFormulas!$B$30*AI524)+(PFormulas!$B$31*AL524)+(PFormulas!$B$32*AF524)+PFormulas!$B$33,0)</f>
        <v>74</v>
      </c>
      <c r="AF524" s="30">
        <f t="shared" si="62"/>
        <v>72</v>
      </c>
      <c r="AG524" s="30">
        <f>ROUND((AK524*PFormulas!$F$40)+(AL524*PFormulas!$F$41)+(AH524*PFormulas!$F$42),0)</f>
        <v>65</v>
      </c>
      <c r="AH524" s="30">
        <f>VLOOKUP(D524,PCharts!$G$3:$H$83,2,FALSE)</f>
        <v>80</v>
      </c>
      <c r="AI524" s="30">
        <f>ROUND((AK524*PFormulas!$F$18)+(AL524*PFormulas!$F$17),0)</f>
        <v>54</v>
      </c>
      <c r="AJ524" s="30">
        <f>IF(C524&gt;7,25,IF(C524=1,IF(ROUND((PFormulas!$F$35*AK524)+(PFormulas!$F$36*AF524),0)&lt;50,50,ROUND((PFormulas!$F$35*AK524)+(PFormulas!$F$36*AF524),0)),ROUND((PFormulas!$F$35*AK524)+(PFormulas!$F$36*AF524),0)))</f>
        <v>59</v>
      </c>
      <c r="AK524" s="30">
        <f>ROUND(IF(C524&gt;7,ROUND(VLOOKUP(U524,PCharts!$K$3:$L$153,2,FALSE)*AA524,0)*PFormulas!$B$8,ROUND(VLOOKUP(U524,PCharts!$K$3:$L$153,2,FALSE)*AA524,0)),0)</f>
        <v>54</v>
      </c>
      <c r="AL524" s="30">
        <f>ROUND(IF(C524&gt;7,ROUND(VLOOKUP(T524,PCharts!$M$3:$N$133,2,FALSE)*AA524,0)*PFormulas!$B$9,ROUND(VLOOKUP(T524,PCharts!$M$3:$N$133,2,FALSE)*AA524,0)),0)</f>
        <v>44</v>
      </c>
      <c r="AM524" s="30">
        <f>ROUND(IF(C524&gt;7,ROUND((PFormulas!$F$30*Z524)+(PFormulas!$F$31*AB524)+(PFormulas!$F$32*AI524),0)*PFormulas!$B$13,ROUND((PFormulas!$F$30*Z524)+(PFormulas!$F$31*AB524)+(PFormulas!$F$32*AI524),0)+PFormulas!$B$14),0)</f>
        <v>59</v>
      </c>
      <c r="AN524" s="30">
        <f>ROUND((PFormulas!$F$46*AL524),0)</f>
        <v>46</v>
      </c>
      <c r="AO524" s="30">
        <f>VLOOKUP(2016-L524,PCharts!$O$3:$P$32,2,FALSE)</f>
        <v>58</v>
      </c>
      <c r="AP524" s="30">
        <f t="shared" si="63"/>
        <v>58</v>
      </c>
      <c r="AQ524" s="30">
        <f t="shared" si="64"/>
        <v>57</v>
      </c>
    </row>
    <row r="525" spans="1:43" x14ac:dyDescent="0.25">
      <c r="A525" s="13" t="s">
        <v>78</v>
      </c>
      <c r="B525" s="13" t="s">
        <v>1218</v>
      </c>
      <c r="C525" s="13">
        <v>2</v>
      </c>
      <c r="D525" s="13">
        <v>50</v>
      </c>
      <c r="E525" s="13">
        <v>6</v>
      </c>
      <c r="F525" s="13">
        <v>5</v>
      </c>
      <c r="G525" s="13">
        <v>11</v>
      </c>
      <c r="H525" s="13">
        <v>34</v>
      </c>
      <c r="I525" s="13">
        <v>-4</v>
      </c>
      <c r="J525" s="13">
        <v>7</v>
      </c>
      <c r="K525" s="13">
        <v>2</v>
      </c>
      <c r="L525" s="13">
        <v>1995</v>
      </c>
      <c r="M525" s="13"/>
      <c r="N525" s="13">
        <v>75</v>
      </c>
      <c r="O525" s="13">
        <v>216</v>
      </c>
      <c r="P525" s="13" t="s">
        <v>1219</v>
      </c>
      <c r="Q525" s="13" t="s">
        <v>1220</v>
      </c>
      <c r="R525" s="13"/>
      <c r="S525" s="13"/>
      <c r="T525" s="30">
        <f t="shared" si="58"/>
        <v>0.12</v>
      </c>
      <c r="U525" s="30">
        <f t="shared" si="59"/>
        <v>0.1</v>
      </c>
      <c r="V525" s="30">
        <f t="shared" si="60"/>
        <v>0.68</v>
      </c>
      <c r="W525" s="30">
        <f t="shared" si="61"/>
        <v>0.12</v>
      </c>
      <c r="X525" s="30">
        <f>VLOOKUP(N525,[1]PlayerC!$A$3:$B$30,2,FALSE)</f>
        <v>79</v>
      </c>
      <c r="Y525" s="30">
        <f>VLOOKUP(O525,[1]PlayerC!$C$3:$D$133,2,FALSE)</f>
        <v>79</v>
      </c>
      <c r="Z525" s="30">
        <f>VLOOKUP(R525,[2]PCharts!$R$3:$S$2003,2,FALSE)</f>
        <v>0</v>
      </c>
      <c r="AA525" s="30">
        <f>VLOOKUP(A525,PCharts!$T$3:$U$25,2,FALSE)</f>
        <v>0.98</v>
      </c>
      <c r="AB525" s="30">
        <f>ROUND((PFormulas!$F$2*AF525)+(PFormulas!$F$3*(120-AD525)),0)</f>
        <v>59</v>
      </c>
      <c r="AC525" s="30">
        <f>ROUND((PFormulas!$F$7*AF525)+(PFormulas!$F$9*AB525)+(PFormulas!$F$8*AD525),0)</f>
        <v>57</v>
      </c>
      <c r="AD525" s="30">
        <f>VLOOKUP(V525,PCharts!$I$3:$J$651,2,FALSE)</f>
        <v>80</v>
      </c>
      <c r="AE525" s="30">
        <f>ROUND((PFormulas!$B$29*AK525)+(PFormulas!$B$30*AI525)+(PFormulas!$B$31*AL525)+(PFormulas!$B$32*AF525)+PFormulas!$B$33,0)</f>
        <v>72</v>
      </c>
      <c r="AF525" s="30">
        <f t="shared" si="62"/>
        <v>79</v>
      </c>
      <c r="AG525" s="30">
        <f>ROUND((AK525*PFormulas!$F$40)+(AL525*PFormulas!$F$41)+(AH525*PFormulas!$F$42),0)</f>
        <v>68</v>
      </c>
      <c r="AH525" s="30">
        <f>VLOOKUP(D525,PCharts!$G$3:$H$83,2,FALSE)</f>
        <v>90</v>
      </c>
      <c r="AI525" s="30">
        <f>ROUND((AK525*PFormulas!$F$18)+(AL525*PFormulas!$F$17),0)</f>
        <v>51</v>
      </c>
      <c r="AJ525" s="30">
        <f>IF(C525&gt;7,25,IF(C525=1,IF(ROUND((PFormulas!$F$35*AK525)+(PFormulas!$F$36*AF525),0)&lt;50,50,ROUND((PFormulas!$F$35*AK525)+(PFormulas!$F$36*AF525),0)),ROUND((PFormulas!$F$35*AK525)+(PFormulas!$F$36*AF525),0)))</f>
        <v>57</v>
      </c>
      <c r="AK525" s="30">
        <f>ROUND(IF(C525&gt;7,ROUND(VLOOKUP(U525,PCharts!$K$3:$L$153,2,FALSE)*AA525,0)*PFormulas!$B$8,ROUND(VLOOKUP(U525,PCharts!$K$3:$L$153,2,FALSE)*AA525,0)),0)</f>
        <v>49</v>
      </c>
      <c r="AL525" s="30">
        <f>ROUND(IF(C525&gt;7,ROUND(VLOOKUP(T525,PCharts!$M$3:$N$133,2,FALSE)*AA525,0)*PFormulas!$B$9,ROUND(VLOOKUP(T525,PCharts!$M$3:$N$133,2,FALSE)*AA525,0)),0)</f>
        <v>44</v>
      </c>
      <c r="AM525" s="30">
        <f>ROUND(IF(C525&gt;7,ROUND((PFormulas!$F$30*Z525)+(PFormulas!$F$31*AB525)+(PFormulas!$F$32*AI525),0)*PFormulas!$B$13,ROUND((PFormulas!$F$30*Z525)+(PFormulas!$F$31*AB525)+(PFormulas!$F$32*AI525),0)+PFormulas!$B$14),0)</f>
        <v>52</v>
      </c>
      <c r="AN525" s="30">
        <f>ROUND((PFormulas!$F$46*AL525),0)</f>
        <v>46</v>
      </c>
      <c r="AO525" s="30">
        <f>VLOOKUP(2016-L525,PCharts!$O$3:$P$32,2,FALSE)</f>
        <v>54</v>
      </c>
      <c r="AP525" s="30">
        <f t="shared" si="63"/>
        <v>54</v>
      </c>
      <c r="AQ525" s="30">
        <f t="shared" si="64"/>
        <v>53</v>
      </c>
    </row>
    <row r="526" spans="1:43" x14ac:dyDescent="0.25">
      <c r="A526" s="13" t="s">
        <v>74</v>
      </c>
      <c r="B526" s="13" t="s">
        <v>1221</v>
      </c>
      <c r="C526" s="13">
        <v>2</v>
      </c>
      <c r="D526" s="13">
        <v>50</v>
      </c>
      <c r="E526" s="13">
        <v>4</v>
      </c>
      <c r="F526" s="13">
        <v>1</v>
      </c>
      <c r="G526" s="13">
        <v>5</v>
      </c>
      <c r="H526" s="13">
        <v>20</v>
      </c>
      <c r="I526" s="13">
        <v>-16</v>
      </c>
      <c r="J526" s="13">
        <v>5</v>
      </c>
      <c r="K526" s="13">
        <v>9</v>
      </c>
      <c r="L526" s="13">
        <v>1995</v>
      </c>
      <c r="M526" s="13"/>
      <c r="N526" s="13">
        <v>72</v>
      </c>
      <c r="O526" s="13">
        <v>185</v>
      </c>
      <c r="P526" s="13" t="s">
        <v>76</v>
      </c>
      <c r="Q526" s="13" t="s">
        <v>1222</v>
      </c>
      <c r="R526" s="13">
        <v>0</v>
      </c>
      <c r="S526" s="13">
        <v>0</v>
      </c>
      <c r="T526" s="30">
        <f t="shared" si="58"/>
        <v>0.08</v>
      </c>
      <c r="U526" s="30">
        <f t="shared" si="59"/>
        <v>0.02</v>
      </c>
      <c r="V526" s="30">
        <f t="shared" si="60"/>
        <v>0.4</v>
      </c>
      <c r="W526" s="30">
        <f t="shared" si="61"/>
        <v>0.08</v>
      </c>
      <c r="X526" s="30">
        <f>VLOOKUP(N526,[1]PlayerC!$A$3:$B$30,2,FALSE)</f>
        <v>73</v>
      </c>
      <c r="Y526" s="30">
        <f>VLOOKUP(O526,[1]PlayerC!$C$3:$D$133,2,FALSE)</f>
        <v>61</v>
      </c>
      <c r="Z526" s="30">
        <f>VLOOKUP(R526,[2]PCharts!$R$3:$S$2003,2,FALSE)</f>
        <v>0</v>
      </c>
      <c r="AA526" s="30">
        <f>VLOOKUP(A526,PCharts!$T$3:$U$25,2,FALSE)</f>
        <v>0.95</v>
      </c>
      <c r="AB526" s="30">
        <f>ROUND((PFormulas!$F$2*AF526)+(PFormulas!$F$3*(120-AD526)),0)</f>
        <v>50</v>
      </c>
      <c r="AC526" s="30">
        <f>ROUND((PFormulas!$F$7*AF526)+(PFormulas!$F$9*AB526)+(PFormulas!$F$8*AD526),0)</f>
        <v>45</v>
      </c>
      <c r="AD526" s="30">
        <f>VLOOKUP(V526,PCharts!$I$3:$J$651,2,FALSE)</f>
        <v>87</v>
      </c>
      <c r="AE526" s="30">
        <f>ROUND((PFormulas!$B$29*AK526)+(PFormulas!$B$30*AI526)+(PFormulas!$B$31*AL526)+(PFormulas!$B$32*AF526)+PFormulas!$B$33,0)</f>
        <v>72</v>
      </c>
      <c r="AF526" s="30">
        <f t="shared" si="62"/>
        <v>67</v>
      </c>
      <c r="AG526" s="30">
        <f>ROUND((AK526*PFormulas!$F$40)+(AL526*PFormulas!$F$41)+(AH526*PFormulas!$F$42),0)</f>
        <v>64</v>
      </c>
      <c r="AH526" s="30">
        <f>VLOOKUP(D526,PCharts!$G$3:$H$83,2,FALSE)</f>
        <v>90</v>
      </c>
      <c r="AI526" s="30">
        <f>ROUND((AK526*PFormulas!$F$18)+(AL526*PFormulas!$F$17),0)</f>
        <v>41</v>
      </c>
      <c r="AJ526" s="30">
        <f>IF(C526&gt;7,25,IF(C526=1,IF(ROUND((PFormulas!$F$35*AK526)+(PFormulas!$F$36*AF526),0)&lt;50,50,ROUND((PFormulas!$F$35*AK526)+(PFormulas!$F$36*AF526),0)),ROUND((PFormulas!$F$35*AK526)+(PFormulas!$F$36*AF526),0)))</f>
        <v>42</v>
      </c>
      <c r="AK526" s="30">
        <f>ROUND(IF(C526&gt;7,ROUND(VLOOKUP(U526,PCharts!$K$3:$L$153,2,FALSE)*AA526,0)*PFormulas!$B$8,ROUND(VLOOKUP(U526,PCharts!$K$3:$L$153,2,FALSE)*AA526,0)),0)</f>
        <v>33</v>
      </c>
      <c r="AL526" s="30">
        <f>ROUND(IF(C526&gt;7,ROUND(VLOOKUP(T526,PCharts!$M$3:$N$133,2,FALSE)*AA526,0)*PFormulas!$B$9,ROUND(VLOOKUP(T526,PCharts!$M$3:$N$133,2,FALSE)*AA526,0)),0)</f>
        <v>41</v>
      </c>
      <c r="AM526" s="30">
        <f>ROUND(IF(C526&gt;7,ROUND((PFormulas!$F$30*Z526)+(PFormulas!$F$31*AB526)+(PFormulas!$F$32*AI526),0)*PFormulas!$B$13,ROUND((PFormulas!$F$30*Z526)+(PFormulas!$F$31*AB526)+(PFormulas!$F$32*AI526),0)+PFormulas!$B$14),0)</f>
        <v>43</v>
      </c>
      <c r="AN526" s="30">
        <f>ROUND((PFormulas!$F$46*AL526),0)</f>
        <v>43</v>
      </c>
      <c r="AO526" s="30">
        <f>VLOOKUP(2016-L526,PCharts!$O$3:$P$32,2,FALSE)</f>
        <v>54</v>
      </c>
      <c r="AP526" s="30">
        <f t="shared" si="63"/>
        <v>54</v>
      </c>
      <c r="AQ526" s="30">
        <f t="shared" si="64"/>
        <v>44</v>
      </c>
    </row>
    <row r="527" spans="1:43" x14ac:dyDescent="0.25">
      <c r="A527" s="13" t="s">
        <v>685</v>
      </c>
      <c r="B527" s="13" t="s">
        <v>1223</v>
      </c>
      <c r="C527" s="13">
        <v>4</v>
      </c>
      <c r="D527" s="13">
        <v>54</v>
      </c>
      <c r="E527" s="13">
        <v>10</v>
      </c>
      <c r="F527" s="13">
        <v>9</v>
      </c>
      <c r="G527" s="13">
        <v>19</v>
      </c>
      <c r="H527" s="13">
        <v>47</v>
      </c>
      <c r="I527" s="13">
        <v>-8</v>
      </c>
      <c r="J527" s="13">
        <v>20</v>
      </c>
      <c r="K527" s="13">
        <v>6</v>
      </c>
      <c r="L527" s="13">
        <v>1993</v>
      </c>
      <c r="M527" s="13"/>
      <c r="N527" s="13">
        <v>74</v>
      </c>
      <c r="O527" s="13">
        <v>209</v>
      </c>
      <c r="P527" s="13" t="s">
        <v>247</v>
      </c>
      <c r="Q527" s="13" t="s">
        <v>1224</v>
      </c>
      <c r="R527" s="13">
        <v>0</v>
      </c>
      <c r="S527" s="13">
        <v>0</v>
      </c>
      <c r="T527" s="30">
        <f t="shared" si="58"/>
        <v>0.19</v>
      </c>
      <c r="U527" s="30">
        <f t="shared" si="59"/>
        <v>0.17</v>
      </c>
      <c r="V527" s="30">
        <f t="shared" si="60"/>
        <v>0.87</v>
      </c>
      <c r="W527" s="30">
        <f t="shared" si="61"/>
        <v>0.19</v>
      </c>
      <c r="X527" s="30">
        <f>VLOOKUP(N527,[1]PlayerC!$A$3:$B$30,2,FALSE)</f>
        <v>77</v>
      </c>
      <c r="Y527" s="30">
        <f>VLOOKUP(O527,[1]PlayerC!$C$3:$D$133,2,FALSE)</f>
        <v>73</v>
      </c>
      <c r="Z527" s="30">
        <f>VLOOKUP(R527,[2]PCharts!$R$3:$S$2003,2,FALSE)</f>
        <v>0</v>
      </c>
      <c r="AA527" s="30">
        <f>VLOOKUP(A527,PCharts!$T$3:$U$25,2,FALSE)</f>
        <v>0.9</v>
      </c>
      <c r="AB527" s="30">
        <f>ROUND((PFormulas!$F$2*AF527)+(PFormulas!$F$3*(120-AD527)),0)</f>
        <v>58</v>
      </c>
      <c r="AC527" s="30">
        <f>ROUND((PFormulas!$F$7*AF527)+(PFormulas!$F$9*AB527)+(PFormulas!$F$8*AD527),0)</f>
        <v>55</v>
      </c>
      <c r="AD527" s="30">
        <f>VLOOKUP(V527,PCharts!$I$3:$J$651,2,FALSE)</f>
        <v>76</v>
      </c>
      <c r="AE527" s="30">
        <f>ROUND((PFormulas!$B$29*AK527)+(PFormulas!$B$30*AI527)+(PFormulas!$B$31*AL527)+(PFormulas!$B$32*AF527)+PFormulas!$B$33,0)</f>
        <v>72</v>
      </c>
      <c r="AF527" s="30">
        <f t="shared" si="62"/>
        <v>75</v>
      </c>
      <c r="AG527" s="30">
        <f>ROUND((AK527*PFormulas!$F$40)+(AL527*PFormulas!$F$41)+(AH527*PFormulas!$F$42),0)</f>
        <v>69</v>
      </c>
      <c r="AH527" s="30">
        <f>VLOOKUP(D527,PCharts!$G$3:$H$83,2,FALSE)</f>
        <v>94</v>
      </c>
      <c r="AI527" s="30">
        <f>ROUND((AK527*PFormulas!$F$18)+(AL527*PFormulas!$F$17),0)</f>
        <v>48</v>
      </c>
      <c r="AJ527" s="30">
        <f>IF(C527&gt;7,25,IF(C527=1,IF(ROUND((PFormulas!$F$35*AK527)+(PFormulas!$F$36*AF527),0)&lt;50,50,ROUND((PFormulas!$F$35*AK527)+(PFormulas!$F$36*AF527),0)),ROUND((PFormulas!$F$35*AK527)+(PFormulas!$F$36*AF527),0)))</f>
        <v>53</v>
      </c>
      <c r="AK527" s="30">
        <f>ROUND(IF(C527&gt;7,ROUND(VLOOKUP(U527,PCharts!$K$3:$L$153,2,FALSE)*AA527,0)*PFormulas!$B$8,ROUND(VLOOKUP(U527,PCharts!$K$3:$L$153,2,FALSE)*AA527,0)),0)</f>
        <v>45</v>
      </c>
      <c r="AL527" s="30">
        <f>ROUND(IF(C527&gt;7,ROUND(VLOOKUP(T527,PCharts!$M$3:$N$133,2,FALSE)*AA527,0)*PFormulas!$B$9,ROUND(VLOOKUP(T527,PCharts!$M$3:$N$133,2,FALSE)*AA527,0)),0)</f>
        <v>42</v>
      </c>
      <c r="AM527" s="30">
        <f>ROUND(IF(C527&gt;7,ROUND((PFormulas!$F$30*Z527)+(PFormulas!$F$31*AB527)+(PFormulas!$F$32*AI527),0)*PFormulas!$B$13,ROUND((PFormulas!$F$30*Z527)+(PFormulas!$F$31*AB527)+(PFormulas!$F$32*AI527),0)+PFormulas!$B$14),0)</f>
        <v>50</v>
      </c>
      <c r="AN527" s="30">
        <f>ROUND((PFormulas!$F$46*AL527),0)</f>
        <v>44</v>
      </c>
      <c r="AO527" s="30">
        <f>VLOOKUP(2016-L527,PCharts!$O$3:$P$32,2,FALSE)</f>
        <v>60</v>
      </c>
      <c r="AP527" s="30">
        <f t="shared" si="63"/>
        <v>60</v>
      </c>
      <c r="AQ527" s="30">
        <f t="shared" si="64"/>
        <v>51</v>
      </c>
    </row>
    <row r="528" spans="1:43" x14ac:dyDescent="0.25">
      <c r="A528" s="13" t="s">
        <v>685</v>
      </c>
      <c r="B528" s="13" t="s">
        <v>1225</v>
      </c>
      <c r="C528" s="13">
        <v>6</v>
      </c>
      <c r="D528" s="13">
        <v>55</v>
      </c>
      <c r="E528" s="13">
        <v>10</v>
      </c>
      <c r="F528" s="13">
        <v>14</v>
      </c>
      <c r="G528" s="13">
        <v>24</v>
      </c>
      <c r="H528" s="13">
        <v>22</v>
      </c>
      <c r="I528" s="13">
        <v>-9</v>
      </c>
      <c r="J528" s="13">
        <v>26</v>
      </c>
      <c r="K528" s="13">
        <v>3</v>
      </c>
      <c r="L528" s="13">
        <v>1994</v>
      </c>
      <c r="M528" s="13"/>
      <c r="N528" s="13">
        <v>70</v>
      </c>
      <c r="O528" s="13">
        <v>194</v>
      </c>
      <c r="P528" s="13" t="s">
        <v>247</v>
      </c>
      <c r="Q528" s="13" t="s">
        <v>1226</v>
      </c>
      <c r="R528" s="13">
        <v>0</v>
      </c>
      <c r="S528" s="13">
        <v>0</v>
      </c>
      <c r="T528" s="30">
        <f t="shared" si="58"/>
        <v>0.18</v>
      </c>
      <c r="U528" s="30">
        <f t="shared" si="59"/>
        <v>0.25</v>
      </c>
      <c r="V528" s="30">
        <f t="shared" si="60"/>
        <v>0.4</v>
      </c>
      <c r="W528" s="30">
        <f t="shared" si="61"/>
        <v>0.18</v>
      </c>
      <c r="X528" s="30">
        <f>VLOOKUP(N528,[1]PlayerC!$A$3:$B$30,2,FALSE)</f>
        <v>69</v>
      </c>
      <c r="Y528" s="30">
        <f>VLOOKUP(O528,[1]PlayerC!$C$3:$D$133,2,FALSE)</f>
        <v>64</v>
      </c>
      <c r="Z528" s="30">
        <f>VLOOKUP(R528,[2]PCharts!$R$3:$S$2003,2,FALSE)</f>
        <v>0</v>
      </c>
      <c r="AA528" s="30">
        <f>VLOOKUP(A528,PCharts!$T$3:$U$25,2,FALSE)</f>
        <v>0.9</v>
      </c>
      <c r="AB528" s="30">
        <f>ROUND((PFormulas!$F$2*AF528)+(PFormulas!$F$3*(120-AD528)),0)</f>
        <v>50</v>
      </c>
      <c r="AC528" s="30">
        <f>ROUND((PFormulas!$F$7*AF528)+(PFormulas!$F$9*AB528)+(PFormulas!$F$8*AD528),0)</f>
        <v>45</v>
      </c>
      <c r="AD528" s="30">
        <f>VLOOKUP(V528,PCharts!$I$3:$J$651,2,FALSE)</f>
        <v>87</v>
      </c>
      <c r="AE528" s="30">
        <f>ROUND((PFormulas!$B$29*AK528)+(PFormulas!$B$30*AI528)+(PFormulas!$B$31*AL528)+(PFormulas!$B$32*AF528)+PFormulas!$B$33,0)</f>
        <v>75</v>
      </c>
      <c r="AF528" s="30">
        <f t="shared" si="62"/>
        <v>67</v>
      </c>
      <c r="AG528" s="30">
        <f>ROUND((AK528*PFormulas!$F$40)+(AL528*PFormulas!$F$41)+(AH528*PFormulas!$F$42),0)</f>
        <v>71</v>
      </c>
      <c r="AH528" s="30">
        <f>VLOOKUP(D528,PCharts!$G$3:$H$83,2,FALSE)</f>
        <v>95</v>
      </c>
      <c r="AI528" s="30">
        <f>ROUND((AK528*PFormulas!$F$18)+(AL528*PFormulas!$F$17),0)</f>
        <v>51</v>
      </c>
      <c r="AJ528" s="30">
        <f>IF(C528&gt;7,25,IF(C528=1,IF(ROUND((PFormulas!$F$35*AK528)+(PFormulas!$F$36*AF528),0)&lt;50,50,ROUND((PFormulas!$F$35*AK528)+(PFormulas!$F$36*AF528),0)),ROUND((PFormulas!$F$35*AK528)+(PFormulas!$F$36*AF528),0)))</f>
        <v>54</v>
      </c>
      <c r="AK528" s="30">
        <f>ROUND(IF(C528&gt;7,ROUND(VLOOKUP(U528,PCharts!$K$3:$L$153,2,FALSE)*AA528,0)*PFormulas!$B$8,ROUND(VLOOKUP(U528,PCharts!$K$3:$L$153,2,FALSE)*AA528,0)),0)</f>
        <v>50</v>
      </c>
      <c r="AL528" s="30">
        <f>ROUND(IF(C528&gt;7,ROUND(VLOOKUP(T528,PCharts!$M$3:$N$133,2,FALSE)*AA528,0)*PFormulas!$B$9,ROUND(VLOOKUP(T528,PCharts!$M$3:$N$133,2,FALSE)*AA528,0)),0)</f>
        <v>42</v>
      </c>
      <c r="AM528" s="30">
        <f>ROUND(IF(C528&gt;7,ROUND((PFormulas!$F$30*Z528)+(PFormulas!$F$31*AB528)+(PFormulas!$F$32*AI528),0)*PFormulas!$B$13,ROUND((PFormulas!$F$30*Z528)+(PFormulas!$F$31*AB528)+(PFormulas!$F$32*AI528),0)+PFormulas!$B$14),0)</f>
        <v>46</v>
      </c>
      <c r="AN528" s="30">
        <f>ROUND((PFormulas!$F$46*AL528),0)</f>
        <v>44</v>
      </c>
      <c r="AO528" s="30">
        <f>VLOOKUP(2016-L528,PCharts!$O$3:$P$32,2,FALSE)</f>
        <v>58</v>
      </c>
      <c r="AP528" s="30">
        <f t="shared" si="63"/>
        <v>58</v>
      </c>
      <c r="AQ528" s="30">
        <f t="shared" si="64"/>
        <v>51</v>
      </c>
    </row>
    <row r="529" spans="1:43" x14ac:dyDescent="0.25">
      <c r="A529" s="13" t="s">
        <v>43</v>
      </c>
      <c r="B529" s="13" t="s">
        <v>1227</v>
      </c>
      <c r="C529" s="13">
        <v>8</v>
      </c>
      <c r="D529" s="13">
        <v>58</v>
      </c>
      <c r="E529" s="13">
        <v>3</v>
      </c>
      <c r="F529" s="13">
        <v>5</v>
      </c>
      <c r="G529" s="13">
        <v>8</v>
      </c>
      <c r="H529" s="13">
        <v>37</v>
      </c>
      <c r="I529" s="13">
        <v>-1</v>
      </c>
      <c r="J529" s="13">
        <v>20</v>
      </c>
      <c r="K529" s="13">
        <v>4</v>
      </c>
      <c r="L529" s="13">
        <v>1994</v>
      </c>
      <c r="M529" s="13"/>
      <c r="N529" s="13">
        <v>76</v>
      </c>
      <c r="O529" s="13">
        <v>203</v>
      </c>
      <c r="P529" s="13" t="s">
        <v>45</v>
      </c>
      <c r="Q529" s="13" t="s">
        <v>1228</v>
      </c>
      <c r="R529" s="13">
        <v>0</v>
      </c>
      <c r="S529" s="13">
        <v>0</v>
      </c>
      <c r="T529" s="30">
        <f t="shared" si="58"/>
        <v>0.05</v>
      </c>
      <c r="U529" s="30">
        <f t="shared" si="59"/>
        <v>0.09</v>
      </c>
      <c r="V529" s="30">
        <f t="shared" si="60"/>
        <v>0.64</v>
      </c>
      <c r="W529" s="30">
        <f t="shared" si="61"/>
        <v>0.05</v>
      </c>
      <c r="X529" s="30">
        <f>VLOOKUP(N529,[1]PlayerC!$A$3:$B$30,2,FALSE)</f>
        <v>81</v>
      </c>
      <c r="Y529" s="30">
        <f>VLOOKUP(O529,[1]PlayerC!$C$3:$D$133,2,FALSE)</f>
        <v>70</v>
      </c>
      <c r="Z529" s="30">
        <f>VLOOKUP(R529,[2]PCharts!$R$3:$S$2003,2,FALSE)</f>
        <v>0</v>
      </c>
      <c r="AA529" s="30">
        <f>VLOOKUP(A529,PCharts!$T$3:$U$25,2,FALSE)</f>
        <v>1.05</v>
      </c>
      <c r="AB529" s="30">
        <f>ROUND((PFormulas!$F$2*AF529)+(PFormulas!$F$3*(120-AD529)),0)</f>
        <v>57</v>
      </c>
      <c r="AC529" s="30">
        <f>ROUND((PFormulas!$F$7*AF529)+(PFormulas!$F$9*AB529)+(PFormulas!$F$8*AD529),0)</f>
        <v>54</v>
      </c>
      <c r="AD529" s="30">
        <f>VLOOKUP(V529,PCharts!$I$3:$J$651,2,FALSE)</f>
        <v>81</v>
      </c>
      <c r="AE529" s="30">
        <f>ROUND((PFormulas!$B$29*AK529)+(PFormulas!$B$30*AI529)+(PFormulas!$B$31*AL529)+(PFormulas!$B$32*AF529)+PFormulas!$B$33,0)</f>
        <v>70</v>
      </c>
      <c r="AF529" s="30">
        <f t="shared" si="62"/>
        <v>76</v>
      </c>
      <c r="AG529" s="30">
        <f>ROUND((AK529*PFormulas!$F$40)+(AL529*PFormulas!$F$41)+(AH529*PFormulas!$F$42),0)</f>
        <v>67</v>
      </c>
      <c r="AH529" s="30">
        <f>VLOOKUP(D529,PCharts!$G$3:$H$83,2,FALSE)</f>
        <v>95</v>
      </c>
      <c r="AI529" s="30">
        <f>ROUND((AK529*PFormulas!$F$18)+(AL529*PFormulas!$F$17),0)</f>
        <v>42</v>
      </c>
      <c r="AJ529" s="30">
        <f>IF(C529&gt;7,25,IF(C529=1,IF(ROUND((PFormulas!$F$35*AK529)+(PFormulas!$F$36*AF529),0)&lt;50,50,ROUND((PFormulas!$F$35*AK529)+(PFormulas!$F$36*AF529),0)),ROUND((PFormulas!$F$35*AK529)+(PFormulas!$F$36*AF529),0)))</f>
        <v>25</v>
      </c>
      <c r="AK529" s="30">
        <f>ROUND(IF(C529&gt;7,ROUND(VLOOKUP(U529,PCharts!$K$3:$L$153,2,FALSE)*AA529,0)*PFormulas!$B$8,ROUND(VLOOKUP(U529,PCharts!$K$3:$L$153,2,FALSE)*AA529,0)),0)</f>
        <v>35</v>
      </c>
      <c r="AL529" s="30">
        <f>ROUND(IF(C529&gt;7,ROUND(VLOOKUP(T529,PCharts!$M$3:$N$133,2,FALSE)*AA529,0)*PFormulas!$B$9,ROUND(VLOOKUP(T529,PCharts!$M$3:$N$133,2,FALSE)*AA529,0)),0)</f>
        <v>42</v>
      </c>
      <c r="AM529" s="30">
        <f>ROUND(IF(C529&gt;7,ROUND((PFormulas!$F$30*Z529)+(PFormulas!$F$31*AB529)+(PFormulas!$F$32*AI529),0)*PFormulas!$B$13,ROUND((PFormulas!$F$30*Z529)+(PFormulas!$F$31*AB529)+(PFormulas!$F$32*AI529),0)+PFormulas!$B$14),0)</f>
        <v>57</v>
      </c>
      <c r="AN529" s="30">
        <f>ROUND((PFormulas!$F$46*AL529),0)</f>
        <v>44</v>
      </c>
      <c r="AO529" s="30">
        <f>VLOOKUP(2016-L529,PCharts!$O$3:$P$32,2,FALSE)</f>
        <v>58</v>
      </c>
      <c r="AP529" s="30">
        <f t="shared" si="63"/>
        <v>58</v>
      </c>
      <c r="AQ529" s="30">
        <f t="shared" si="64"/>
        <v>49</v>
      </c>
    </row>
    <row r="530" spans="1:43" x14ac:dyDescent="0.25">
      <c r="A530" s="13" t="s">
        <v>130</v>
      </c>
      <c r="B530" s="13" t="s">
        <v>1229</v>
      </c>
      <c r="C530" s="13">
        <v>8</v>
      </c>
      <c r="D530" s="13">
        <v>53</v>
      </c>
      <c r="E530" s="13">
        <v>13</v>
      </c>
      <c r="F530" s="13">
        <v>20</v>
      </c>
      <c r="G530" s="13">
        <f>E530+F530</f>
        <v>33</v>
      </c>
      <c r="H530" s="13">
        <v>38</v>
      </c>
      <c r="I530" s="13"/>
      <c r="J530" s="13"/>
      <c r="K530" s="13"/>
      <c r="L530" s="13">
        <v>1997</v>
      </c>
      <c r="M530" s="13">
        <v>7.5</v>
      </c>
      <c r="N530" s="13">
        <v>75</v>
      </c>
      <c r="O530" s="13">
        <v>205</v>
      </c>
      <c r="P530" s="13" t="s">
        <v>1230</v>
      </c>
      <c r="Q530" s="13" t="s">
        <v>1231</v>
      </c>
      <c r="R530" s="13">
        <v>0</v>
      </c>
      <c r="S530" s="13">
        <v>0</v>
      </c>
      <c r="T530" s="30">
        <f t="shared" si="58"/>
        <v>0.25</v>
      </c>
      <c r="U530" s="30">
        <f t="shared" si="59"/>
        <v>0.38</v>
      </c>
      <c r="V530" s="30">
        <f t="shared" si="60"/>
        <v>0.72</v>
      </c>
      <c r="W530" s="30">
        <f t="shared" si="61"/>
        <v>0.25</v>
      </c>
      <c r="X530" s="30">
        <f>VLOOKUP(N530,[1]PlayerC!$A$3:$B$30,2,FALSE)</f>
        <v>79</v>
      </c>
      <c r="Y530" s="30">
        <f>VLOOKUP(O530,[1]PlayerC!$C$3:$D$133,2,FALSE)</f>
        <v>73</v>
      </c>
      <c r="Z530" s="30">
        <f>VLOOKUP(R530,[2]PCharts!$R$3:$S$2003,2,FALSE)</f>
        <v>0</v>
      </c>
      <c r="AA530" s="30">
        <f>VLOOKUP(A530,PCharts!$T$3:$U$25,2,FALSE)</f>
        <v>0.87</v>
      </c>
      <c r="AB530" s="30">
        <f>ROUND((PFormulas!$F$2*AF530)+(PFormulas!$F$3*(120-AD530)),0)</f>
        <v>58</v>
      </c>
      <c r="AC530" s="30">
        <f>ROUND((PFormulas!$F$7*AF530)+(PFormulas!$F$9*AB530)+(PFormulas!$F$8*AD530),0)</f>
        <v>55</v>
      </c>
      <c r="AD530" s="30">
        <f>VLOOKUP(V530,PCharts!$I$3:$J$651,2,FALSE)</f>
        <v>79</v>
      </c>
      <c r="AE530" s="30">
        <f>ROUND((PFormulas!$B$29*AK530)+(PFormulas!$B$30*AI530)+(PFormulas!$B$31*AL530)+(PFormulas!$B$32*AF530)+PFormulas!$B$33,0)</f>
        <v>71</v>
      </c>
      <c r="AF530" s="30">
        <f t="shared" si="62"/>
        <v>76</v>
      </c>
      <c r="AG530" s="30">
        <f>ROUND((AK530*PFormulas!$F$40)+(AL530*PFormulas!$F$41)+(AH530*PFormulas!$F$42),0)</f>
        <v>68</v>
      </c>
      <c r="AH530" s="30">
        <f>VLOOKUP(D530,PCharts!$G$3:$H$83,2,FALSE)</f>
        <v>93</v>
      </c>
      <c r="AI530" s="30">
        <f>ROUND((AK530*PFormulas!$F$18)+(AL530*PFormulas!$F$17),0)</f>
        <v>47</v>
      </c>
      <c r="AJ530" s="30">
        <f>IF(C530&gt;7,25,IF(C530=1,IF(ROUND((PFormulas!$F$35*AK530)+(PFormulas!$F$36*AF530),0)&lt;50,50,ROUND((PFormulas!$F$35*AK530)+(PFormulas!$F$36*AF530),0)),ROUND((PFormulas!$F$35*AK530)+(PFormulas!$F$36*AF530),0)))</f>
        <v>25</v>
      </c>
      <c r="AK530" s="30">
        <f>ROUND(IF(C530&gt;7,ROUND(VLOOKUP(U530,PCharts!$K$3:$L$153,2,FALSE)*AA530,0)*PFormulas!$B$8,ROUND(VLOOKUP(U530,PCharts!$K$3:$L$153,2,FALSE)*AA530,0)),0)</f>
        <v>44</v>
      </c>
      <c r="AL530" s="30">
        <f>ROUND(IF(C530&gt;7,ROUND(VLOOKUP(T530,PCharts!$M$3:$N$133,2,FALSE)*AA530,0)*PFormulas!$B$9,ROUND(VLOOKUP(T530,PCharts!$M$3:$N$133,2,FALSE)*AA530,0)),0)</f>
        <v>42</v>
      </c>
      <c r="AM530" s="30">
        <f>ROUND(IF(C530&gt;7,ROUND((PFormulas!$F$30*Z530)+(PFormulas!$F$31*AB530)+(PFormulas!$F$32*AI530),0)*PFormulas!$B$13,ROUND((PFormulas!$F$30*Z530)+(PFormulas!$F$31*AB530)+(PFormulas!$F$32*AI530),0)+PFormulas!$B$14),0)</f>
        <v>60</v>
      </c>
      <c r="AN530" s="30">
        <f>ROUND((PFormulas!$F$46*AL530),0)</f>
        <v>44</v>
      </c>
      <c r="AO530" s="30">
        <f>VLOOKUP(2016-L530,PCharts!$O$3:$P$32,2,FALSE)</f>
        <v>46</v>
      </c>
      <c r="AP530" s="30">
        <f t="shared" si="63"/>
        <v>46</v>
      </c>
      <c r="AQ530" s="30">
        <f t="shared" si="64"/>
        <v>52</v>
      </c>
    </row>
    <row r="531" spans="1:43" x14ac:dyDescent="0.25">
      <c r="A531" s="48" t="s">
        <v>139</v>
      </c>
      <c r="B531" s="13" t="s">
        <v>1232</v>
      </c>
      <c r="C531" s="13">
        <v>8</v>
      </c>
      <c r="D531" s="13">
        <v>40</v>
      </c>
      <c r="E531" s="48">
        <f>ROUND(G531*0.33,0)</f>
        <v>10</v>
      </c>
      <c r="F531" s="48">
        <f>G531-E531</f>
        <v>20</v>
      </c>
      <c r="G531" s="13">
        <v>30</v>
      </c>
      <c r="H531" s="48">
        <v>20</v>
      </c>
      <c r="I531" s="13"/>
      <c r="J531" s="13"/>
      <c r="K531" s="13"/>
      <c r="L531" s="13">
        <v>1994</v>
      </c>
      <c r="M531" s="13">
        <v>7</v>
      </c>
      <c r="N531" s="13">
        <v>73</v>
      </c>
      <c r="O531" s="13">
        <v>174</v>
      </c>
      <c r="P531" s="13" t="s">
        <v>1233</v>
      </c>
      <c r="Q531" s="13" t="s">
        <v>1234</v>
      </c>
      <c r="R531" s="13">
        <v>0</v>
      </c>
      <c r="S531" s="13">
        <v>0</v>
      </c>
      <c r="T531" s="30">
        <f t="shared" si="58"/>
        <v>0.25</v>
      </c>
      <c r="U531" s="30">
        <f t="shared" si="59"/>
        <v>0.5</v>
      </c>
      <c r="V531" s="30">
        <f t="shared" si="60"/>
        <v>0.5</v>
      </c>
      <c r="W531" s="30">
        <f t="shared" si="61"/>
        <v>0.25</v>
      </c>
      <c r="X531" s="30">
        <f>VLOOKUP(N531,[1]PlayerC!$A$3:$B$30,2,FALSE)</f>
        <v>75</v>
      </c>
      <c r="Y531" s="30">
        <f>VLOOKUP(O531,[1]PlayerC!$C$3:$D$133,2,FALSE)</f>
        <v>52</v>
      </c>
      <c r="Z531" s="30">
        <f>VLOOKUP(R531,[2]PCharts!$R$3:$S$2003,2,FALSE)</f>
        <v>0</v>
      </c>
      <c r="AA531" s="30">
        <f>VLOOKUP(A531,PCharts!$T$3:$U$25,2,FALSE)</f>
        <v>0.87</v>
      </c>
      <c r="AB531" s="30">
        <f>ROUND((PFormulas!$F$2*AF531)+(PFormulas!$F$3*(120-AD531)),0)</f>
        <v>49</v>
      </c>
      <c r="AC531" s="30">
        <f>ROUND((PFormulas!$F$7*AF531)+(PFormulas!$F$9*AB531)+(PFormulas!$F$8*AD531),0)</f>
        <v>43</v>
      </c>
      <c r="AD531" s="30">
        <f>VLOOKUP(V531,PCharts!$I$3:$J$651,2,FALSE)</f>
        <v>85</v>
      </c>
      <c r="AE531" s="30">
        <f>ROUND((PFormulas!$B$29*AK531)+(PFormulas!$B$30*AI531)+(PFormulas!$B$31*AL531)+(PFormulas!$B$32*AF531)+PFormulas!$B$33,0)</f>
        <v>75</v>
      </c>
      <c r="AF531" s="30">
        <f t="shared" si="62"/>
        <v>64</v>
      </c>
      <c r="AG531" s="30">
        <f>ROUND((AK531*PFormulas!$F$40)+(AL531*PFormulas!$F$41)+(AH531*PFormulas!$F$42),0)</f>
        <v>63</v>
      </c>
      <c r="AH531" s="30">
        <f>VLOOKUP(D531,PCharts!$G$3:$H$83,2,FALSE)</f>
        <v>80</v>
      </c>
      <c r="AI531" s="30">
        <f>ROUND((AK531*PFormulas!$F$18)+(AL531*PFormulas!$F$17),0)</f>
        <v>51</v>
      </c>
      <c r="AJ531" s="30">
        <f>IF(C531&gt;7,25,IF(C531=1,IF(ROUND((PFormulas!$F$35*AK531)+(PFormulas!$F$36*AF531),0)&lt;50,50,ROUND((PFormulas!$F$35*AK531)+(PFormulas!$F$36*AF531),0)),ROUND((PFormulas!$F$35*AK531)+(PFormulas!$F$36*AF531),0)))</f>
        <v>25</v>
      </c>
      <c r="AK531" s="30">
        <f>ROUND(IF(C531&gt;7,ROUND(VLOOKUP(U531,PCharts!$K$3:$L$153,2,FALSE)*AA531,0)*PFormulas!$B$8,ROUND(VLOOKUP(U531,PCharts!$K$3:$L$153,2,FALSE)*AA531,0)),0)</f>
        <v>50</v>
      </c>
      <c r="AL531" s="30">
        <f>ROUND(IF(C531&gt;7,ROUND(VLOOKUP(T531,PCharts!$M$3:$N$133,2,FALSE)*AA531,0)*PFormulas!$B$9,ROUND(VLOOKUP(T531,PCharts!$M$3:$N$133,2,FALSE)*AA531,0)),0)</f>
        <v>42</v>
      </c>
      <c r="AM531" s="30">
        <f>ROUND(IF(C531&gt;7,ROUND((PFormulas!$F$30*Z531)+(PFormulas!$F$31*AB531)+(PFormulas!$F$32*AI531),0)*PFormulas!$B$13,ROUND((PFormulas!$F$30*Z531)+(PFormulas!$F$31*AB531)+(PFormulas!$F$32*AI531),0)+PFormulas!$B$14),0)</f>
        <v>55</v>
      </c>
      <c r="AN531" s="30">
        <f>ROUND((PFormulas!$F$46*AL531),0)</f>
        <v>44</v>
      </c>
      <c r="AO531" s="30">
        <f>VLOOKUP(2016-L531,PCharts!$O$3:$P$32,2,FALSE)</f>
        <v>58</v>
      </c>
      <c r="AP531" s="30">
        <f t="shared" si="63"/>
        <v>58</v>
      </c>
      <c r="AQ531" s="30">
        <f t="shared" si="64"/>
        <v>52</v>
      </c>
    </row>
    <row r="532" spans="1:43" x14ac:dyDescent="0.25">
      <c r="A532" s="48" t="s">
        <v>139</v>
      </c>
      <c r="B532" s="13" t="s">
        <v>1235</v>
      </c>
      <c r="C532" s="13">
        <v>4</v>
      </c>
      <c r="D532" s="13">
        <v>44</v>
      </c>
      <c r="E532" s="48">
        <f>ROUND(G532*0.33,0)</f>
        <v>8</v>
      </c>
      <c r="F532" s="48">
        <f>G532-E532</f>
        <v>17</v>
      </c>
      <c r="G532" s="13">
        <v>25</v>
      </c>
      <c r="H532" s="48">
        <v>20</v>
      </c>
      <c r="I532" s="13"/>
      <c r="J532" s="13"/>
      <c r="K532" s="13"/>
      <c r="L532" s="13">
        <v>1996</v>
      </c>
      <c r="M532" s="13">
        <v>7</v>
      </c>
      <c r="N532" s="13">
        <v>74</v>
      </c>
      <c r="O532" s="13">
        <v>201</v>
      </c>
      <c r="P532" s="13" t="s">
        <v>1236</v>
      </c>
      <c r="Q532" s="13" t="s">
        <v>1237</v>
      </c>
      <c r="R532" s="13">
        <v>0</v>
      </c>
      <c r="S532" s="13">
        <v>0</v>
      </c>
      <c r="T532" s="30">
        <f t="shared" si="58"/>
        <v>0.18</v>
      </c>
      <c r="U532" s="30">
        <f t="shared" si="59"/>
        <v>0.39</v>
      </c>
      <c r="V532" s="30">
        <f t="shared" si="60"/>
        <v>0.45</v>
      </c>
      <c r="W532" s="30">
        <f t="shared" si="61"/>
        <v>0.18</v>
      </c>
      <c r="X532" s="30">
        <f>VLOOKUP(N532,[1]PlayerC!$A$3:$B$30,2,FALSE)</f>
        <v>77</v>
      </c>
      <c r="Y532" s="30">
        <f>VLOOKUP(O532,[1]PlayerC!$C$3:$D$133,2,FALSE)</f>
        <v>70</v>
      </c>
      <c r="Z532" s="30">
        <f>VLOOKUP(R532,[2]PCharts!$R$3:$S$2003,2,FALSE)</f>
        <v>0</v>
      </c>
      <c r="AA532" s="30">
        <f>VLOOKUP(A532,PCharts!$T$3:$U$25,2,FALSE)</f>
        <v>0.87</v>
      </c>
      <c r="AB532" s="30">
        <f>ROUND((PFormulas!$F$2*AF532)+(PFormulas!$F$3*(120-AD532)),0)</f>
        <v>55</v>
      </c>
      <c r="AC532" s="30">
        <f>ROUND((PFormulas!$F$7*AF532)+(PFormulas!$F$9*AB532)+(PFormulas!$F$8*AD532),0)</f>
        <v>51</v>
      </c>
      <c r="AD532" s="30">
        <f>VLOOKUP(V532,PCharts!$I$3:$J$651,2,FALSE)</f>
        <v>86</v>
      </c>
      <c r="AE532" s="30">
        <f>ROUND((PFormulas!$B$29*AK532)+(PFormulas!$B$30*AI532)+(PFormulas!$B$31*AL532)+(PFormulas!$B$32*AF532)+PFormulas!$B$33,0)</f>
        <v>72</v>
      </c>
      <c r="AF532" s="30">
        <f t="shared" si="62"/>
        <v>74</v>
      </c>
      <c r="AG532" s="30">
        <f>ROUND((AK532*PFormulas!$F$40)+(AL532*PFormulas!$F$41)+(AH532*PFormulas!$F$42),0)</f>
        <v>64</v>
      </c>
      <c r="AH532" s="30">
        <f>VLOOKUP(D532,PCharts!$G$3:$H$83,2,FALSE)</f>
        <v>84</v>
      </c>
      <c r="AI532" s="30">
        <f>ROUND((AK532*PFormulas!$F$18)+(AL532*PFormulas!$F$17),0)</f>
        <v>48</v>
      </c>
      <c r="AJ532" s="30">
        <f>IF(C532&gt;7,25,IF(C532=1,IF(ROUND((PFormulas!$F$35*AK532)+(PFormulas!$F$36*AF532),0)&lt;50,50,ROUND((PFormulas!$F$35*AK532)+(PFormulas!$F$36*AF532),0)),ROUND((PFormulas!$F$35*AK532)+(PFormulas!$F$36*AF532),0)))</f>
        <v>53</v>
      </c>
      <c r="AK532" s="30">
        <f>ROUND(IF(C532&gt;7,ROUND(VLOOKUP(U532,PCharts!$K$3:$L$153,2,FALSE)*AA532,0)*PFormulas!$B$8,ROUND(VLOOKUP(U532,PCharts!$K$3:$L$153,2,FALSE)*AA532,0)),0)</f>
        <v>46</v>
      </c>
      <c r="AL532" s="30">
        <f>ROUND(IF(C532&gt;7,ROUND(VLOOKUP(T532,PCharts!$M$3:$N$133,2,FALSE)*AA532,0)*PFormulas!$B$9,ROUND(VLOOKUP(T532,PCharts!$M$3:$N$133,2,FALSE)*AA532,0)),0)</f>
        <v>41</v>
      </c>
      <c r="AM532" s="30">
        <f>ROUND(IF(C532&gt;7,ROUND((PFormulas!$F$30*Z532)+(PFormulas!$F$31*AB532)+(PFormulas!$F$32*AI532),0)*PFormulas!$B$13,ROUND((PFormulas!$F$30*Z532)+(PFormulas!$F$31*AB532)+(PFormulas!$F$32*AI532),0)+PFormulas!$B$14),0)</f>
        <v>48</v>
      </c>
      <c r="AN532" s="30">
        <f>ROUND((PFormulas!$F$46*AL532),0)</f>
        <v>43</v>
      </c>
      <c r="AO532" s="30">
        <f>VLOOKUP(2016-L532,PCharts!$O$3:$P$32,2,FALSE)</f>
        <v>50</v>
      </c>
      <c r="AP532" s="30">
        <f t="shared" si="63"/>
        <v>50</v>
      </c>
      <c r="AQ532" s="30">
        <f t="shared" si="64"/>
        <v>50</v>
      </c>
    </row>
    <row r="533" spans="1:43" x14ac:dyDescent="0.25">
      <c r="A533" s="13" t="s">
        <v>55</v>
      </c>
      <c r="B533" s="13" t="s">
        <v>1238</v>
      </c>
      <c r="C533" s="13">
        <v>8</v>
      </c>
      <c r="D533" s="13">
        <v>66</v>
      </c>
      <c r="E533" s="48">
        <f>ROUND(G533*0.33,0)</f>
        <v>12</v>
      </c>
      <c r="F533" s="48">
        <f>G533-E533</f>
        <v>25</v>
      </c>
      <c r="G533" s="13">
        <v>37</v>
      </c>
      <c r="H533" s="48">
        <v>20</v>
      </c>
      <c r="I533" s="13"/>
      <c r="J533" s="13"/>
      <c r="K533" s="13"/>
      <c r="L533" s="13">
        <v>1996</v>
      </c>
      <c r="M533" s="13">
        <v>7</v>
      </c>
      <c r="N533" s="13">
        <v>74</v>
      </c>
      <c r="O533" s="13">
        <v>198</v>
      </c>
      <c r="P533" s="13" t="s">
        <v>1239</v>
      </c>
      <c r="Q533" s="13" t="s">
        <v>1240</v>
      </c>
      <c r="R533" s="13">
        <v>0</v>
      </c>
      <c r="S533" s="13">
        <v>0</v>
      </c>
      <c r="T533" s="30">
        <f t="shared" si="58"/>
        <v>0.18</v>
      </c>
      <c r="U533" s="30">
        <f t="shared" si="59"/>
        <v>0.38</v>
      </c>
      <c r="V533" s="30">
        <f t="shared" si="60"/>
        <v>0.3</v>
      </c>
      <c r="W533" s="30">
        <f t="shared" si="61"/>
        <v>0.18</v>
      </c>
      <c r="X533" s="30">
        <f>VLOOKUP(N533,[1]PlayerC!$A$3:$B$30,2,FALSE)</f>
        <v>77</v>
      </c>
      <c r="Y533" s="30">
        <f>VLOOKUP(O533,[1]PlayerC!$C$3:$D$133,2,FALSE)</f>
        <v>67</v>
      </c>
      <c r="Z533" s="30">
        <f>VLOOKUP(R533,[2]PCharts!$R$3:$S$2003,2,FALSE)</f>
        <v>0</v>
      </c>
      <c r="AA533" s="30">
        <f>VLOOKUP(A533,PCharts!$T$3:$U$25,2,FALSE)</f>
        <v>0.9</v>
      </c>
      <c r="AB533" s="30">
        <f>ROUND((PFormulas!$F$2*AF533)+(PFormulas!$F$3*(120-AD533)),0)</f>
        <v>52</v>
      </c>
      <c r="AC533" s="30">
        <f>ROUND((PFormulas!$F$7*AF533)+(PFormulas!$F$9*AB533)+(PFormulas!$F$8*AD533),0)</f>
        <v>48</v>
      </c>
      <c r="AD533" s="30">
        <f>VLOOKUP(V533,PCharts!$I$3:$J$651,2,FALSE)</f>
        <v>90</v>
      </c>
      <c r="AE533" s="30">
        <f>ROUND((PFormulas!$B$29*AK533)+(PFormulas!$B$30*AI533)+(PFormulas!$B$31*AL533)+(PFormulas!$B$32*AF533)+PFormulas!$B$33,0)</f>
        <v>72</v>
      </c>
      <c r="AF533" s="30">
        <f t="shared" si="62"/>
        <v>72</v>
      </c>
      <c r="AG533" s="30">
        <f>ROUND((AK533*PFormulas!$F$40)+(AL533*PFormulas!$F$41)+(AH533*PFormulas!$F$42),0)</f>
        <v>69</v>
      </c>
      <c r="AH533" s="30">
        <f>VLOOKUP(D533,PCharts!$G$3:$H$83,2,FALSE)</f>
        <v>95</v>
      </c>
      <c r="AI533" s="30">
        <f>ROUND((AK533*PFormulas!$F$18)+(AL533*PFormulas!$F$17),0)</f>
        <v>47</v>
      </c>
      <c r="AJ533" s="30">
        <f>IF(C533&gt;7,25,IF(C533=1,IF(ROUND((PFormulas!$F$35*AK533)+(PFormulas!$F$36*AF533),0)&lt;50,50,ROUND((PFormulas!$F$35*AK533)+(PFormulas!$F$36*AF533),0)),ROUND((PFormulas!$F$35*AK533)+(PFormulas!$F$36*AF533),0)))</f>
        <v>25</v>
      </c>
      <c r="AK533" s="30">
        <f>ROUND(IF(C533&gt;7,ROUND(VLOOKUP(U533,PCharts!$K$3:$L$153,2,FALSE)*AA533,0)*PFormulas!$B$8,ROUND(VLOOKUP(U533,PCharts!$K$3:$L$153,2,FALSE)*AA533,0)),0)</f>
        <v>46</v>
      </c>
      <c r="AL533" s="30">
        <f>ROUND(IF(C533&gt;7,ROUND(VLOOKUP(T533,PCharts!$M$3:$N$133,2,FALSE)*AA533,0)*PFormulas!$B$9,ROUND(VLOOKUP(T533,PCharts!$M$3:$N$133,2,FALSE)*AA533,0)),0)</f>
        <v>40</v>
      </c>
      <c r="AM533" s="30">
        <f>ROUND(IF(C533&gt;7,ROUND((PFormulas!$F$30*Z533)+(PFormulas!$F$31*AB533)+(PFormulas!$F$32*AI533),0)*PFormulas!$B$13,ROUND((PFormulas!$F$30*Z533)+(PFormulas!$F$31*AB533)+(PFormulas!$F$32*AI533),0)+PFormulas!$B$14),0)</f>
        <v>55</v>
      </c>
      <c r="AN533" s="30">
        <f>ROUND((PFormulas!$F$46*AL533),0)</f>
        <v>42</v>
      </c>
      <c r="AO533" s="30">
        <f>VLOOKUP(2016-L533,PCharts!$O$3:$P$32,2,FALSE)</f>
        <v>50</v>
      </c>
      <c r="AP533" s="30">
        <f t="shared" si="63"/>
        <v>50</v>
      </c>
      <c r="AQ533" s="30">
        <f t="shared" si="64"/>
        <v>51</v>
      </c>
    </row>
    <row r="534" spans="1:43" x14ac:dyDescent="0.25">
      <c r="A534" s="48" t="s">
        <v>139</v>
      </c>
      <c r="B534" s="13" t="s">
        <v>1241</v>
      </c>
      <c r="C534" s="13">
        <v>2</v>
      </c>
      <c r="D534" s="13">
        <v>34</v>
      </c>
      <c r="E534" s="48">
        <f>ROUND(G534*0.33,0)</f>
        <v>6</v>
      </c>
      <c r="F534" s="48">
        <f>G534-E534</f>
        <v>11</v>
      </c>
      <c r="G534" s="13">
        <v>17</v>
      </c>
      <c r="H534" s="48">
        <v>20</v>
      </c>
      <c r="I534" s="13"/>
      <c r="J534" s="13"/>
      <c r="K534" s="13"/>
      <c r="L534" s="13">
        <v>1996</v>
      </c>
      <c r="M534" s="13">
        <v>6.5</v>
      </c>
      <c r="N534" s="13">
        <v>74</v>
      </c>
      <c r="O534" s="13">
        <v>196</v>
      </c>
      <c r="P534" s="13" t="s">
        <v>1242</v>
      </c>
      <c r="Q534" s="13" t="s">
        <v>1243</v>
      </c>
      <c r="R534" s="13">
        <v>0</v>
      </c>
      <c r="S534" s="13">
        <v>0</v>
      </c>
      <c r="T534" s="30">
        <f t="shared" si="58"/>
        <v>0.18</v>
      </c>
      <c r="U534" s="30">
        <f t="shared" si="59"/>
        <v>0.32</v>
      </c>
      <c r="V534" s="30">
        <f t="shared" si="60"/>
        <v>0.59</v>
      </c>
      <c r="W534" s="30">
        <f t="shared" si="61"/>
        <v>0.18</v>
      </c>
      <c r="X534" s="30">
        <f>VLOOKUP(N534,[1]PlayerC!$A$3:$B$30,2,FALSE)</f>
        <v>77</v>
      </c>
      <c r="Y534" s="30">
        <f>VLOOKUP(O534,[1]PlayerC!$C$3:$D$133,2,FALSE)</f>
        <v>67</v>
      </c>
      <c r="Z534" s="30">
        <f>VLOOKUP(R534,[2]PCharts!$R$3:$S$2003,2,FALSE)</f>
        <v>0</v>
      </c>
      <c r="AA534" s="30">
        <f>VLOOKUP(A534,PCharts!$T$3:$U$25,2,FALSE)</f>
        <v>0.87</v>
      </c>
      <c r="AB534" s="30">
        <f>ROUND((PFormulas!$F$2*AF534)+(PFormulas!$F$3*(120-AD534)),0)</f>
        <v>54</v>
      </c>
      <c r="AC534" s="30">
        <f>ROUND((PFormulas!$F$7*AF534)+(PFormulas!$F$9*AB534)+(PFormulas!$F$8*AD534),0)</f>
        <v>50</v>
      </c>
      <c r="AD534" s="30">
        <f>VLOOKUP(V534,PCharts!$I$3:$J$651,2,FALSE)</f>
        <v>83</v>
      </c>
      <c r="AE534" s="30">
        <f>ROUND((PFormulas!$B$29*AK534)+(PFormulas!$B$30*AI534)+(PFormulas!$B$31*AL534)+(PFormulas!$B$32*AF534)+PFormulas!$B$33,0)</f>
        <v>73</v>
      </c>
      <c r="AF534" s="30">
        <f t="shared" si="62"/>
        <v>72</v>
      </c>
      <c r="AG534" s="30">
        <f>ROUND((AK534*PFormulas!$F$40)+(AL534*PFormulas!$F$41)+(AH534*PFormulas!$F$42),0)</f>
        <v>60</v>
      </c>
      <c r="AH534" s="30">
        <f>VLOOKUP(D534,PCharts!$G$3:$H$83,2,FALSE)</f>
        <v>74</v>
      </c>
      <c r="AI534" s="30">
        <f>ROUND((AK534*PFormulas!$F$18)+(AL534*PFormulas!$F$17),0)</f>
        <v>50</v>
      </c>
      <c r="AJ534" s="30">
        <f>IF(C534&gt;7,25,IF(C534=1,IF(ROUND((PFormulas!$F$35*AK534)+(PFormulas!$F$36*AF534),0)&lt;50,50,ROUND((PFormulas!$F$35*AK534)+(PFormulas!$F$36*AF534),0)),ROUND((PFormulas!$F$35*AK534)+(PFormulas!$F$36*AF534),0)))</f>
        <v>56</v>
      </c>
      <c r="AK534" s="30">
        <f>ROUND(IF(C534&gt;7,ROUND(VLOOKUP(U534,PCharts!$K$3:$L$153,2,FALSE)*AA534,0)*PFormulas!$B$8,ROUND(VLOOKUP(U534,PCharts!$K$3:$L$153,2,FALSE)*AA534,0)),0)</f>
        <v>50</v>
      </c>
      <c r="AL534" s="30">
        <f>ROUND(IF(C534&gt;7,ROUND(VLOOKUP(T534,PCharts!$M$3:$N$133,2,FALSE)*AA534,0)*PFormulas!$B$9,ROUND(VLOOKUP(T534,PCharts!$M$3:$N$133,2,FALSE)*AA534,0)),0)</f>
        <v>41</v>
      </c>
      <c r="AM534" s="30">
        <f>ROUND(IF(C534&gt;7,ROUND((PFormulas!$F$30*Z534)+(PFormulas!$F$31*AB534)+(PFormulas!$F$32*AI534),0)*PFormulas!$B$13,ROUND((PFormulas!$F$30*Z534)+(PFormulas!$F$31*AB534)+(PFormulas!$F$32*AI534),0)+PFormulas!$B$14),0)</f>
        <v>48</v>
      </c>
      <c r="AN534" s="30">
        <f>ROUND((PFormulas!$F$46*AL534),0)</f>
        <v>43</v>
      </c>
      <c r="AO534" s="30">
        <f>VLOOKUP(2016-L534,PCharts!$O$3:$P$32,2,FALSE)</f>
        <v>50</v>
      </c>
      <c r="AP534" s="30">
        <f t="shared" si="63"/>
        <v>50</v>
      </c>
      <c r="AQ534" s="30">
        <f t="shared" si="64"/>
        <v>51</v>
      </c>
    </row>
    <row r="535" spans="1:43" x14ac:dyDescent="0.25">
      <c r="A535" s="48" t="s">
        <v>139</v>
      </c>
      <c r="B535" s="13" t="s">
        <v>1244</v>
      </c>
      <c r="C535" s="13">
        <v>2</v>
      </c>
      <c r="D535" s="13">
        <v>36</v>
      </c>
      <c r="E535" s="13">
        <v>7</v>
      </c>
      <c r="F535" s="13">
        <v>12</v>
      </c>
      <c r="G535" s="13">
        <f>E535+F535</f>
        <v>19</v>
      </c>
      <c r="H535" s="13">
        <v>20</v>
      </c>
      <c r="I535" s="13"/>
      <c r="J535" s="13"/>
      <c r="K535" s="13"/>
      <c r="L535" s="13">
        <v>1997</v>
      </c>
      <c r="M535" s="13">
        <v>6.5</v>
      </c>
      <c r="N535" s="13">
        <v>73</v>
      </c>
      <c r="O535" s="13">
        <v>185</v>
      </c>
      <c r="P535" s="13" t="s">
        <v>1245</v>
      </c>
      <c r="Q535" s="13" t="s">
        <v>1246</v>
      </c>
      <c r="R535" s="13">
        <v>0</v>
      </c>
      <c r="S535" s="13">
        <v>0</v>
      </c>
      <c r="T535" s="30">
        <f t="shared" si="58"/>
        <v>0.19</v>
      </c>
      <c r="U535" s="30">
        <f t="shared" si="59"/>
        <v>0.33</v>
      </c>
      <c r="V535" s="30">
        <f t="shared" si="60"/>
        <v>0.56000000000000005</v>
      </c>
      <c r="W535" s="30">
        <f t="shared" si="61"/>
        <v>0.19</v>
      </c>
      <c r="X535" s="30">
        <f>VLOOKUP(N535,[1]PlayerC!$A$3:$B$30,2,FALSE)</f>
        <v>75</v>
      </c>
      <c r="Y535" s="30">
        <f>VLOOKUP(O535,[1]PlayerC!$C$3:$D$133,2,FALSE)</f>
        <v>61</v>
      </c>
      <c r="Z535" s="30">
        <f>VLOOKUP(R535,[2]PCharts!$R$3:$S$2003,2,FALSE)</f>
        <v>0</v>
      </c>
      <c r="AA535" s="30">
        <f>VLOOKUP(A535,PCharts!$T$3:$U$25,2,FALSE)</f>
        <v>0.87</v>
      </c>
      <c r="AB535" s="30">
        <f>ROUND((PFormulas!$F$2*AF535)+(PFormulas!$F$3*(120-AD535)),0)</f>
        <v>52</v>
      </c>
      <c r="AC535" s="30">
        <f>ROUND((PFormulas!$F$7*AF535)+(PFormulas!$F$9*AB535)+(PFormulas!$F$8*AD535),0)</f>
        <v>47</v>
      </c>
      <c r="AD535" s="30">
        <f>VLOOKUP(V535,PCharts!$I$3:$J$651,2,FALSE)</f>
        <v>83</v>
      </c>
      <c r="AE535" s="30">
        <f>ROUND((PFormulas!$B$29*AK535)+(PFormulas!$B$30*AI535)+(PFormulas!$B$31*AL535)+(PFormulas!$B$32*AF535)+PFormulas!$B$33,0)</f>
        <v>74</v>
      </c>
      <c r="AF535" s="30">
        <f t="shared" si="62"/>
        <v>68</v>
      </c>
      <c r="AG535" s="30">
        <f>ROUND((AK535*PFormulas!$F$40)+(AL535*PFormulas!$F$41)+(AH535*PFormulas!$F$42),0)</f>
        <v>61</v>
      </c>
      <c r="AH535" s="30">
        <f>VLOOKUP(D535,PCharts!$G$3:$H$83,2,FALSE)</f>
        <v>76</v>
      </c>
      <c r="AI535" s="30">
        <f>ROUND((AK535*PFormulas!$F$18)+(AL535*PFormulas!$F$17),0)</f>
        <v>50</v>
      </c>
      <c r="AJ535" s="30">
        <f>IF(C535&gt;7,25,IF(C535=1,IF(ROUND((PFormulas!$F$35*AK535)+(PFormulas!$F$36*AF535),0)&lt;50,50,ROUND((PFormulas!$F$35*AK535)+(PFormulas!$F$36*AF535),0)),ROUND((PFormulas!$F$35*AK535)+(PFormulas!$F$36*AF535),0)))</f>
        <v>55</v>
      </c>
      <c r="AK535" s="30">
        <f>ROUND(IF(C535&gt;7,ROUND(VLOOKUP(U535,PCharts!$K$3:$L$153,2,FALSE)*AA535,0)*PFormulas!$B$8,ROUND(VLOOKUP(U535,PCharts!$K$3:$L$153,2,FALSE)*AA535,0)),0)</f>
        <v>50</v>
      </c>
      <c r="AL535" s="30">
        <f>ROUND(IF(C535&gt;7,ROUND(VLOOKUP(T535,PCharts!$M$3:$N$133,2,FALSE)*AA535,0)*PFormulas!$B$9,ROUND(VLOOKUP(T535,PCharts!$M$3:$N$133,2,FALSE)*AA535,0)),0)</f>
        <v>41</v>
      </c>
      <c r="AM535" s="30">
        <f>ROUND(IF(C535&gt;7,ROUND((PFormulas!$F$30*Z535)+(PFormulas!$F$31*AB535)+(PFormulas!$F$32*AI535),0)*PFormulas!$B$13,ROUND((PFormulas!$F$30*Z535)+(PFormulas!$F$31*AB535)+(PFormulas!$F$32*AI535),0)+PFormulas!$B$14),0)</f>
        <v>47</v>
      </c>
      <c r="AN535" s="30">
        <f>ROUND((PFormulas!$F$46*AL535),0)</f>
        <v>43</v>
      </c>
      <c r="AO535" s="30">
        <f>VLOOKUP(2016-L535,PCharts!$O$3:$P$32,2,FALSE)</f>
        <v>46</v>
      </c>
      <c r="AP535" s="30">
        <f t="shared" si="63"/>
        <v>46</v>
      </c>
      <c r="AQ535" s="30">
        <f t="shared" si="64"/>
        <v>51</v>
      </c>
    </row>
    <row r="536" spans="1:43" x14ac:dyDescent="0.25">
      <c r="A536" s="48" t="s">
        <v>139</v>
      </c>
      <c r="B536" s="13" t="s">
        <v>1247</v>
      </c>
      <c r="C536" s="13">
        <v>1</v>
      </c>
      <c r="D536" s="13">
        <v>38</v>
      </c>
      <c r="E536" s="48">
        <f>ROUND(G536*0.33,0)</f>
        <v>8</v>
      </c>
      <c r="F536" s="48">
        <f>G536-E536</f>
        <v>16</v>
      </c>
      <c r="G536" s="13">
        <v>24</v>
      </c>
      <c r="H536" s="48">
        <v>20</v>
      </c>
      <c r="I536" s="13"/>
      <c r="J536" s="13"/>
      <c r="K536" s="13"/>
      <c r="L536" s="13">
        <v>1995</v>
      </c>
      <c r="M536" s="13">
        <v>6.5</v>
      </c>
      <c r="N536" s="13">
        <v>72</v>
      </c>
      <c r="O536" s="13">
        <v>172</v>
      </c>
      <c r="P536" s="13" t="s">
        <v>1248</v>
      </c>
      <c r="Q536" s="13" t="s">
        <v>1249</v>
      </c>
      <c r="R536" s="13">
        <v>0</v>
      </c>
      <c r="S536" s="13">
        <v>0</v>
      </c>
      <c r="T536" s="30">
        <f t="shared" si="58"/>
        <v>0.21</v>
      </c>
      <c r="U536" s="30">
        <f t="shared" si="59"/>
        <v>0.42</v>
      </c>
      <c r="V536" s="30">
        <f t="shared" si="60"/>
        <v>0.53</v>
      </c>
      <c r="W536" s="30">
        <f t="shared" si="61"/>
        <v>0.21</v>
      </c>
      <c r="X536" s="30">
        <f>VLOOKUP(N536,[1]PlayerC!$A$3:$B$30,2,FALSE)</f>
        <v>73</v>
      </c>
      <c r="Y536" s="30">
        <f>VLOOKUP(O536,[1]PlayerC!$C$3:$D$133,2,FALSE)</f>
        <v>52</v>
      </c>
      <c r="Z536" s="30">
        <f>VLOOKUP(R536,[2]PCharts!$R$3:$S$2003,2,FALSE)</f>
        <v>0</v>
      </c>
      <c r="AA536" s="30">
        <f>VLOOKUP(A536,PCharts!$T$3:$U$25,2,FALSE)</f>
        <v>0.87</v>
      </c>
      <c r="AB536" s="30">
        <f>ROUND((PFormulas!$F$2*AF536)+(PFormulas!$F$3*(120-AD536)),0)</f>
        <v>49</v>
      </c>
      <c r="AC536" s="30">
        <f>ROUND((PFormulas!$F$7*AF536)+(PFormulas!$F$9*AB536)+(PFormulas!$F$8*AD536),0)</f>
        <v>42</v>
      </c>
      <c r="AD536" s="30">
        <f>VLOOKUP(V536,PCharts!$I$3:$J$651,2,FALSE)</f>
        <v>84</v>
      </c>
      <c r="AE536" s="30">
        <f>ROUND((PFormulas!$B$29*AK536)+(PFormulas!$B$30*AI536)+(PFormulas!$B$31*AL536)+(PFormulas!$B$32*AF536)+PFormulas!$B$33,0)</f>
        <v>75</v>
      </c>
      <c r="AF536" s="30">
        <f t="shared" si="62"/>
        <v>63</v>
      </c>
      <c r="AG536" s="30">
        <f>ROUND((AK536*PFormulas!$F$40)+(AL536*PFormulas!$F$41)+(AH536*PFormulas!$F$42),0)</f>
        <v>62</v>
      </c>
      <c r="AH536" s="30">
        <f>VLOOKUP(D536,PCharts!$G$3:$H$83,2,FALSE)</f>
        <v>78</v>
      </c>
      <c r="AI536" s="30">
        <f>ROUND((AK536*PFormulas!$F$18)+(AL536*PFormulas!$F$17),0)</f>
        <v>50</v>
      </c>
      <c r="AJ536" s="30">
        <f>IF(C536&gt;7,25,IF(C536=1,IF(ROUND((PFormulas!$F$35*AK536)+(PFormulas!$F$36*AF536),0)&lt;50,50,ROUND((PFormulas!$F$35*AK536)+(PFormulas!$F$36*AF536),0)),ROUND((PFormulas!$F$35*AK536)+(PFormulas!$F$36*AF536),0)))</f>
        <v>52</v>
      </c>
      <c r="AK536" s="30">
        <f>ROUND(IF(C536&gt;7,ROUND(VLOOKUP(U536,PCharts!$K$3:$L$153,2,FALSE)*AA536,0)*PFormulas!$B$8,ROUND(VLOOKUP(U536,PCharts!$K$3:$L$153,2,FALSE)*AA536,0)),0)</f>
        <v>48</v>
      </c>
      <c r="AL536" s="30">
        <f>ROUND(IF(C536&gt;7,ROUND(VLOOKUP(T536,PCharts!$M$3:$N$133,2,FALSE)*AA536,0)*PFormulas!$B$9,ROUND(VLOOKUP(T536,PCharts!$M$3:$N$133,2,FALSE)*AA536,0)),0)</f>
        <v>42</v>
      </c>
      <c r="AM536" s="30">
        <f>ROUND(IF(C536&gt;7,ROUND((PFormulas!$F$30*Z536)+(PFormulas!$F$31*AB536)+(PFormulas!$F$32*AI536),0)*PFormulas!$B$13,ROUND((PFormulas!$F$30*Z536)+(PFormulas!$F$31*AB536)+(PFormulas!$F$32*AI536),0)+PFormulas!$B$14),0)</f>
        <v>45</v>
      </c>
      <c r="AN536" s="30">
        <f>ROUND((PFormulas!$F$46*AL536),0)</f>
        <v>44</v>
      </c>
      <c r="AO536" s="30">
        <f>VLOOKUP(2016-L536,PCharts!$O$3:$P$32,2,FALSE)</f>
        <v>54</v>
      </c>
      <c r="AP536" s="30">
        <f t="shared" si="63"/>
        <v>54</v>
      </c>
      <c r="AQ536" s="30">
        <f t="shared" si="64"/>
        <v>49</v>
      </c>
    </row>
    <row r="537" spans="1:43" x14ac:dyDescent="0.25">
      <c r="A537" s="13" t="s">
        <v>130</v>
      </c>
      <c r="B537" s="13" t="s">
        <v>1250</v>
      </c>
      <c r="C537" s="13">
        <v>6</v>
      </c>
      <c r="D537" s="13">
        <v>47</v>
      </c>
      <c r="E537" s="48">
        <f>ROUND(G537*0.33,0)</f>
        <v>10</v>
      </c>
      <c r="F537" s="48">
        <f>G537-E537</f>
        <v>20</v>
      </c>
      <c r="G537" s="13">
        <v>30</v>
      </c>
      <c r="H537" s="48">
        <v>20</v>
      </c>
      <c r="I537" s="13"/>
      <c r="J537" s="13"/>
      <c r="K537" s="13"/>
      <c r="L537" s="13">
        <v>1996</v>
      </c>
      <c r="M537" s="13">
        <v>6.5</v>
      </c>
      <c r="N537" s="13">
        <v>72</v>
      </c>
      <c r="O537" s="13">
        <v>198</v>
      </c>
      <c r="P537" s="13" t="s">
        <v>1251</v>
      </c>
      <c r="Q537" s="13" t="s">
        <v>1252</v>
      </c>
      <c r="R537" s="13">
        <v>0</v>
      </c>
      <c r="S537" s="13">
        <v>0</v>
      </c>
      <c r="T537" s="30">
        <f t="shared" si="58"/>
        <v>0.21</v>
      </c>
      <c r="U537" s="30">
        <f t="shared" si="59"/>
        <v>0.43</v>
      </c>
      <c r="V537" s="30">
        <f t="shared" si="60"/>
        <v>0.43</v>
      </c>
      <c r="W537" s="30">
        <f t="shared" si="61"/>
        <v>0.21</v>
      </c>
      <c r="X537" s="30">
        <f>VLOOKUP(N537,[1]PlayerC!$A$3:$B$30,2,FALSE)</f>
        <v>73</v>
      </c>
      <c r="Y537" s="30">
        <f>VLOOKUP(O537,[1]PlayerC!$C$3:$D$133,2,FALSE)</f>
        <v>67</v>
      </c>
      <c r="Z537" s="30">
        <f>VLOOKUP(R537,[2]PCharts!$R$3:$S$2003,2,FALSE)</f>
        <v>0</v>
      </c>
      <c r="AA537" s="30">
        <f>VLOOKUP(A537,PCharts!$T$3:$U$25,2,FALSE)</f>
        <v>0.87</v>
      </c>
      <c r="AB537" s="30">
        <f>ROUND((PFormulas!$F$2*AF537)+(PFormulas!$F$3*(120-AD537)),0)</f>
        <v>52</v>
      </c>
      <c r="AC537" s="30">
        <f>ROUND((PFormulas!$F$7*AF537)+(PFormulas!$F$9*AB537)+(PFormulas!$F$8*AD537),0)</f>
        <v>47</v>
      </c>
      <c r="AD537" s="30">
        <f>VLOOKUP(V537,PCharts!$I$3:$J$651,2,FALSE)</f>
        <v>87</v>
      </c>
      <c r="AE537" s="30">
        <f>ROUND((PFormulas!$B$29*AK537)+(PFormulas!$B$30*AI537)+(PFormulas!$B$31*AL537)+(PFormulas!$B$32*AF537)+PFormulas!$B$33,0)</f>
        <v>74</v>
      </c>
      <c r="AF537" s="30">
        <f t="shared" si="62"/>
        <v>70</v>
      </c>
      <c r="AG537" s="30">
        <f>ROUND((AK537*PFormulas!$F$40)+(AL537*PFormulas!$F$41)+(AH537*PFormulas!$F$42),0)</f>
        <v>66</v>
      </c>
      <c r="AH537" s="30">
        <f>VLOOKUP(D537,PCharts!$G$3:$H$83,2,FALSE)</f>
        <v>87</v>
      </c>
      <c r="AI537" s="30">
        <f>ROUND((AK537*PFormulas!$F$18)+(AL537*PFormulas!$F$17),0)</f>
        <v>50</v>
      </c>
      <c r="AJ537" s="30">
        <f>IF(C537&gt;7,25,IF(C537=1,IF(ROUND((PFormulas!$F$35*AK537)+(PFormulas!$F$36*AF537),0)&lt;50,50,ROUND((PFormulas!$F$35*AK537)+(PFormulas!$F$36*AF537),0)),ROUND((PFormulas!$F$35*AK537)+(PFormulas!$F$36*AF537),0)))</f>
        <v>54</v>
      </c>
      <c r="AK537" s="30">
        <f>ROUND(IF(C537&gt;7,ROUND(VLOOKUP(U537,PCharts!$K$3:$L$153,2,FALSE)*AA537,0)*PFormulas!$B$8,ROUND(VLOOKUP(U537,PCharts!$K$3:$L$153,2,FALSE)*AA537,0)),0)</f>
        <v>48</v>
      </c>
      <c r="AL537" s="30">
        <f>ROUND(IF(C537&gt;7,ROUND(VLOOKUP(T537,PCharts!$M$3:$N$133,2,FALSE)*AA537,0)*PFormulas!$B$9,ROUND(VLOOKUP(T537,PCharts!$M$3:$N$133,2,FALSE)*AA537,0)),0)</f>
        <v>42</v>
      </c>
      <c r="AM537" s="30">
        <f>ROUND(IF(C537&gt;7,ROUND((PFormulas!$F$30*Z537)+(PFormulas!$F$31*AB537)+(PFormulas!$F$32*AI537),0)*PFormulas!$B$13,ROUND((PFormulas!$F$30*Z537)+(PFormulas!$F$31*AB537)+(PFormulas!$F$32*AI537),0)+PFormulas!$B$14),0)</f>
        <v>47</v>
      </c>
      <c r="AN537" s="30">
        <f>ROUND((PFormulas!$F$46*AL537),0)</f>
        <v>44</v>
      </c>
      <c r="AO537" s="30">
        <f>VLOOKUP(2016-L537,PCharts!$O$3:$P$32,2,FALSE)</f>
        <v>50</v>
      </c>
      <c r="AP537" s="30">
        <f t="shared" si="63"/>
        <v>50</v>
      </c>
      <c r="AQ537" s="30">
        <f t="shared" si="64"/>
        <v>50</v>
      </c>
    </row>
    <row r="538" spans="1:43" x14ac:dyDescent="0.25">
      <c r="A538" s="13" t="s">
        <v>51</v>
      </c>
      <c r="B538" s="13" t="s">
        <v>1253</v>
      </c>
      <c r="C538" s="13">
        <v>8</v>
      </c>
      <c r="D538" s="13">
        <v>51</v>
      </c>
      <c r="E538" s="13">
        <v>9</v>
      </c>
      <c r="F538" s="13">
        <v>22</v>
      </c>
      <c r="G538" s="13">
        <f>E538+F538</f>
        <v>31</v>
      </c>
      <c r="H538" s="13">
        <v>22</v>
      </c>
      <c r="I538" s="13"/>
      <c r="J538" s="13"/>
      <c r="K538" s="13"/>
      <c r="L538" s="13">
        <v>1996</v>
      </c>
      <c r="M538" s="13">
        <v>6.5</v>
      </c>
      <c r="N538" s="13">
        <v>75</v>
      </c>
      <c r="O538" s="13">
        <v>205</v>
      </c>
      <c r="P538" s="13" t="s">
        <v>1254</v>
      </c>
      <c r="Q538" s="13" t="s">
        <v>1255</v>
      </c>
      <c r="R538" s="13">
        <v>0</v>
      </c>
      <c r="S538" s="13">
        <v>0</v>
      </c>
      <c r="T538" s="30">
        <f t="shared" si="58"/>
        <v>0.18</v>
      </c>
      <c r="U538" s="30">
        <f t="shared" si="59"/>
        <v>0.43</v>
      </c>
      <c r="V538" s="30">
        <f t="shared" si="60"/>
        <v>0.43</v>
      </c>
      <c r="W538" s="30">
        <f t="shared" si="61"/>
        <v>0.18</v>
      </c>
      <c r="X538" s="30">
        <f>VLOOKUP(N538,[1]PlayerC!$A$3:$B$30,2,FALSE)</f>
        <v>79</v>
      </c>
      <c r="Y538" s="30">
        <f>VLOOKUP(O538,[1]PlayerC!$C$3:$D$133,2,FALSE)</f>
        <v>73</v>
      </c>
      <c r="Z538" s="30">
        <f>VLOOKUP(R538,[2]PCharts!$R$3:$S$2003,2,FALSE)</f>
        <v>0</v>
      </c>
      <c r="AA538" s="30">
        <f>VLOOKUP(A538,PCharts!$T$3:$U$25,2,FALSE)</f>
        <v>0.9</v>
      </c>
      <c r="AB538" s="30">
        <f>ROUND((PFormulas!$F$2*AF538)+(PFormulas!$F$3*(120-AD538)),0)</f>
        <v>56</v>
      </c>
      <c r="AC538" s="30">
        <f>ROUND((PFormulas!$F$7*AF538)+(PFormulas!$F$9*AB538)+(PFormulas!$F$8*AD538),0)</f>
        <v>53</v>
      </c>
      <c r="AD538" s="30">
        <f>VLOOKUP(V538,PCharts!$I$3:$J$651,2,FALSE)</f>
        <v>87</v>
      </c>
      <c r="AE538" s="30">
        <f>ROUND((PFormulas!$B$29*AK538)+(PFormulas!$B$30*AI538)+(PFormulas!$B$31*AL538)+(PFormulas!$B$32*AF538)+PFormulas!$B$33,0)</f>
        <v>72</v>
      </c>
      <c r="AF538" s="30">
        <f t="shared" si="62"/>
        <v>76</v>
      </c>
      <c r="AG538" s="30">
        <f>ROUND((AK538*PFormulas!$F$40)+(AL538*PFormulas!$F$41)+(AH538*PFormulas!$F$42),0)</f>
        <v>68</v>
      </c>
      <c r="AH538" s="30">
        <f>VLOOKUP(D538,PCharts!$G$3:$H$83,2,FALSE)</f>
        <v>91</v>
      </c>
      <c r="AI538" s="30">
        <f>ROUND((AK538*PFormulas!$F$18)+(AL538*PFormulas!$F$17),0)</f>
        <v>48</v>
      </c>
      <c r="AJ538" s="30">
        <f>IF(C538&gt;7,25,IF(C538=1,IF(ROUND((PFormulas!$F$35*AK538)+(PFormulas!$F$36*AF538),0)&lt;50,50,ROUND((PFormulas!$F$35*AK538)+(PFormulas!$F$36*AF538),0)),ROUND((PFormulas!$F$35*AK538)+(PFormulas!$F$36*AF538),0)))</f>
        <v>25</v>
      </c>
      <c r="AK538" s="30">
        <f>ROUND(IF(C538&gt;7,ROUND(VLOOKUP(U538,PCharts!$K$3:$L$153,2,FALSE)*AA538,0)*PFormulas!$B$8,ROUND(VLOOKUP(U538,PCharts!$K$3:$L$153,2,FALSE)*AA538,0)),0)</f>
        <v>48</v>
      </c>
      <c r="AL538" s="30">
        <f>ROUND(IF(C538&gt;7,ROUND(VLOOKUP(T538,PCharts!$M$3:$N$133,2,FALSE)*AA538,0)*PFormulas!$B$9,ROUND(VLOOKUP(T538,PCharts!$M$3:$N$133,2,FALSE)*AA538,0)),0)</f>
        <v>40</v>
      </c>
      <c r="AM538" s="30">
        <f>ROUND(IF(C538&gt;7,ROUND((PFormulas!$F$30*Z538)+(PFormulas!$F$31*AB538)+(PFormulas!$F$32*AI538),0)*PFormulas!$B$13,ROUND((PFormulas!$F$30*Z538)+(PFormulas!$F$31*AB538)+(PFormulas!$F$32*AI538),0)+PFormulas!$B$14),0)</f>
        <v>59</v>
      </c>
      <c r="AN538" s="30">
        <f>ROUND((PFormulas!$F$46*AL538),0)</f>
        <v>42</v>
      </c>
      <c r="AO538" s="30">
        <f>VLOOKUP(2016-L538,PCharts!$O$3:$P$32,2,FALSE)</f>
        <v>50</v>
      </c>
      <c r="AP538" s="30">
        <f t="shared" si="63"/>
        <v>50</v>
      </c>
      <c r="AQ538" s="30">
        <f t="shared" si="64"/>
        <v>53</v>
      </c>
    </row>
    <row r="539" spans="1:43" x14ac:dyDescent="0.25">
      <c r="A539" s="48" t="s">
        <v>139</v>
      </c>
      <c r="B539" s="13" t="s">
        <v>1256</v>
      </c>
      <c r="C539" s="13">
        <v>2</v>
      </c>
      <c r="D539" s="13">
        <v>36</v>
      </c>
      <c r="E539" s="13">
        <v>7</v>
      </c>
      <c r="F539" s="13">
        <v>10</v>
      </c>
      <c r="G539" s="13">
        <f>E539+F539</f>
        <v>17</v>
      </c>
      <c r="H539" s="13">
        <v>25</v>
      </c>
      <c r="I539" s="13"/>
      <c r="J539" s="13"/>
      <c r="K539" s="13"/>
      <c r="L539" s="13">
        <v>1995</v>
      </c>
      <c r="M539" s="13">
        <v>6</v>
      </c>
      <c r="N539" s="13">
        <v>73</v>
      </c>
      <c r="O539" s="13">
        <v>185</v>
      </c>
      <c r="P539" s="13" t="s">
        <v>1257</v>
      </c>
      <c r="Q539" s="13" t="s">
        <v>1258</v>
      </c>
      <c r="R539" s="13">
        <v>0</v>
      </c>
      <c r="S539" s="13">
        <v>0</v>
      </c>
      <c r="T539" s="30">
        <f t="shared" si="58"/>
        <v>0.19</v>
      </c>
      <c r="U539" s="30">
        <f t="shared" si="59"/>
        <v>0.28000000000000003</v>
      </c>
      <c r="V539" s="30">
        <f t="shared" si="60"/>
        <v>0.69</v>
      </c>
      <c r="W539" s="30">
        <f t="shared" si="61"/>
        <v>0.19</v>
      </c>
      <c r="X539" s="30">
        <f>VLOOKUP(N539,[1]PlayerC!$A$3:$B$30,2,FALSE)</f>
        <v>75</v>
      </c>
      <c r="Y539" s="30">
        <f>VLOOKUP(O539,[1]PlayerC!$C$3:$D$133,2,FALSE)</f>
        <v>61</v>
      </c>
      <c r="Z539" s="30">
        <f>VLOOKUP(R539,[2]PCharts!$R$3:$S$2003,2,FALSE)</f>
        <v>0</v>
      </c>
      <c r="AA539" s="30">
        <f>VLOOKUP(A539,PCharts!$T$3:$U$25,2,FALSE)</f>
        <v>0.87</v>
      </c>
      <c r="AB539" s="30">
        <f>ROUND((PFormulas!$F$2*AF539)+(PFormulas!$F$3*(120-AD539)),0)</f>
        <v>53</v>
      </c>
      <c r="AC539" s="30">
        <f>ROUND((PFormulas!$F$7*AF539)+(PFormulas!$F$9*AB539)+(PFormulas!$F$8*AD539),0)</f>
        <v>48</v>
      </c>
      <c r="AD539" s="30">
        <f>VLOOKUP(V539,PCharts!$I$3:$J$651,2,FALSE)</f>
        <v>80</v>
      </c>
      <c r="AE539" s="30">
        <f>ROUND((PFormulas!$B$29*AK539)+(PFormulas!$B$30*AI539)+(PFormulas!$B$31*AL539)+(PFormulas!$B$32*AF539)+PFormulas!$B$33,0)</f>
        <v>74</v>
      </c>
      <c r="AF539" s="30">
        <f t="shared" si="62"/>
        <v>68</v>
      </c>
      <c r="AG539" s="30">
        <f>ROUND((AK539*PFormulas!$F$40)+(AL539*PFormulas!$F$41)+(AH539*PFormulas!$F$42),0)</f>
        <v>61</v>
      </c>
      <c r="AH539" s="30">
        <f>VLOOKUP(D539,PCharts!$G$3:$H$83,2,FALSE)</f>
        <v>76</v>
      </c>
      <c r="AI539" s="30">
        <f>ROUND((AK539*PFormulas!$F$18)+(AL539*PFormulas!$F$17),0)</f>
        <v>50</v>
      </c>
      <c r="AJ539" s="30">
        <f>IF(C539&gt;7,25,IF(C539=1,IF(ROUND((PFormulas!$F$35*AK539)+(PFormulas!$F$36*AF539),0)&lt;50,50,ROUND((PFormulas!$F$35*AK539)+(PFormulas!$F$36*AF539),0)),ROUND((PFormulas!$F$35*AK539)+(PFormulas!$F$36*AF539),0)))</f>
        <v>54</v>
      </c>
      <c r="AK539" s="30">
        <f>ROUND(IF(C539&gt;7,ROUND(VLOOKUP(U539,PCharts!$K$3:$L$153,2,FALSE)*AA539,0)*PFormulas!$B$8,ROUND(VLOOKUP(U539,PCharts!$K$3:$L$153,2,FALSE)*AA539,0)),0)</f>
        <v>49</v>
      </c>
      <c r="AL539" s="30">
        <f>ROUND(IF(C539&gt;7,ROUND(VLOOKUP(T539,PCharts!$M$3:$N$133,2,FALSE)*AA539,0)*PFormulas!$B$9,ROUND(VLOOKUP(T539,PCharts!$M$3:$N$133,2,FALSE)*AA539,0)),0)</f>
        <v>41</v>
      </c>
      <c r="AM539" s="30">
        <f>ROUND(IF(C539&gt;7,ROUND((PFormulas!$F$30*Z539)+(PFormulas!$F$31*AB539)+(PFormulas!$F$32*AI539),0)*PFormulas!$B$13,ROUND((PFormulas!$F$30*Z539)+(PFormulas!$F$31*AB539)+(PFormulas!$F$32*AI539),0)+PFormulas!$B$14),0)</f>
        <v>48</v>
      </c>
      <c r="AN539" s="30">
        <f>ROUND((PFormulas!$F$46*AL539),0)</f>
        <v>43</v>
      </c>
      <c r="AO539" s="30">
        <f>VLOOKUP(2016-L539,PCharts!$O$3:$P$32,2,FALSE)</f>
        <v>54</v>
      </c>
      <c r="AP539" s="30">
        <f t="shared" si="63"/>
        <v>54</v>
      </c>
      <c r="AQ539" s="30">
        <f t="shared" si="64"/>
        <v>51</v>
      </c>
    </row>
    <row r="540" spans="1:43" x14ac:dyDescent="0.25">
      <c r="A540" s="13" t="s">
        <v>78</v>
      </c>
      <c r="B540" s="13" t="s">
        <v>1181</v>
      </c>
      <c r="C540" s="13">
        <v>5</v>
      </c>
      <c r="D540" s="13">
        <v>38</v>
      </c>
      <c r="E540" s="13">
        <v>5</v>
      </c>
      <c r="F540" s="13">
        <v>12</v>
      </c>
      <c r="G540" s="13">
        <f>E540+F540</f>
        <v>17</v>
      </c>
      <c r="H540" s="13">
        <v>12</v>
      </c>
      <c r="I540" s="13"/>
      <c r="J540" s="13"/>
      <c r="K540" s="13"/>
      <c r="L540" s="13">
        <v>1997</v>
      </c>
      <c r="M540" s="13">
        <v>6</v>
      </c>
      <c r="N540" s="13">
        <v>69</v>
      </c>
      <c r="O540" s="13">
        <v>176</v>
      </c>
      <c r="P540" s="13" t="s">
        <v>1259</v>
      </c>
      <c r="Q540" s="13" t="s">
        <v>1260</v>
      </c>
      <c r="R540" s="13">
        <v>0</v>
      </c>
      <c r="S540" s="13">
        <v>0</v>
      </c>
      <c r="T540" s="30">
        <f t="shared" si="58"/>
        <v>0.13</v>
      </c>
      <c r="U540" s="30">
        <f t="shared" si="59"/>
        <v>0.32</v>
      </c>
      <c r="V540" s="30">
        <f t="shared" si="60"/>
        <v>0.32</v>
      </c>
      <c r="W540" s="30">
        <f t="shared" si="61"/>
        <v>0.13</v>
      </c>
      <c r="X540" s="30">
        <f>VLOOKUP(N540,[1]PlayerC!$A$3:$B$30,2,FALSE)</f>
        <v>67</v>
      </c>
      <c r="Y540" s="30">
        <f>VLOOKUP(O540,[1]PlayerC!$C$3:$D$133,2,FALSE)</f>
        <v>55</v>
      </c>
      <c r="Z540" s="30">
        <f>VLOOKUP(R540,[2]PCharts!$R$3:$S$2003,2,FALSE)</f>
        <v>0</v>
      </c>
      <c r="AA540" s="30">
        <f>VLOOKUP(A540,PCharts!$T$3:$U$25,2,FALSE)</f>
        <v>0.98</v>
      </c>
      <c r="AB540" s="30">
        <f>ROUND((PFormulas!$F$2*AF540)+(PFormulas!$F$3*(120-AD540)),0)</f>
        <v>46</v>
      </c>
      <c r="AC540" s="30">
        <f>ROUND((PFormulas!$F$7*AF540)+(PFormulas!$F$9*AB540)+(PFormulas!$F$8*AD540),0)</f>
        <v>39</v>
      </c>
      <c r="AD540" s="30">
        <f>VLOOKUP(V540,PCharts!$I$3:$J$651,2,FALSE)</f>
        <v>89</v>
      </c>
      <c r="AE540" s="30">
        <f>ROUND((PFormulas!$B$29*AK540)+(PFormulas!$B$30*AI540)+(PFormulas!$B$31*AL540)+(PFormulas!$B$32*AF540)+PFormulas!$B$33,0)</f>
        <v>77</v>
      </c>
      <c r="AF540" s="30">
        <f t="shared" si="62"/>
        <v>61</v>
      </c>
      <c r="AG540" s="30">
        <f>ROUND((AK540*PFormulas!$F$40)+(AL540*PFormulas!$F$41)+(AH540*PFormulas!$F$42),0)</f>
        <v>64</v>
      </c>
      <c r="AH540" s="30">
        <f>VLOOKUP(D540,PCharts!$G$3:$H$83,2,FALSE)</f>
        <v>78</v>
      </c>
      <c r="AI540" s="30">
        <f>ROUND((AK540*PFormulas!$F$18)+(AL540*PFormulas!$F$17),0)</f>
        <v>55</v>
      </c>
      <c r="AJ540" s="30">
        <f>IF(C540&gt;7,25,IF(C540=1,IF(ROUND((PFormulas!$F$35*AK540)+(PFormulas!$F$36*AF540),0)&lt;50,50,ROUND((PFormulas!$F$35*AK540)+(PFormulas!$F$36*AF540),0)),ROUND((PFormulas!$F$35*AK540)+(PFormulas!$F$36*AF540),0)))</f>
        <v>57</v>
      </c>
      <c r="AK540" s="30">
        <f>ROUND(IF(C540&gt;7,ROUND(VLOOKUP(U540,PCharts!$K$3:$L$153,2,FALSE)*AA540,0)*PFormulas!$B$8,ROUND(VLOOKUP(U540,PCharts!$K$3:$L$153,2,FALSE)*AA540,0)),0)</f>
        <v>56</v>
      </c>
      <c r="AL540" s="30">
        <f>ROUND(IF(C540&gt;7,ROUND(VLOOKUP(T540,PCharts!$M$3:$N$133,2,FALSE)*AA540,0)*PFormulas!$B$9,ROUND(VLOOKUP(T540,PCharts!$M$3:$N$133,2,FALSE)*AA540,0)),0)</f>
        <v>44</v>
      </c>
      <c r="AM540" s="30">
        <f>ROUND(IF(C540&gt;7,ROUND((PFormulas!$F$30*Z540)+(PFormulas!$F$31*AB540)+(PFormulas!$F$32*AI540),0)*PFormulas!$B$13,ROUND((PFormulas!$F$30*Z540)+(PFormulas!$F$31*AB540)+(PFormulas!$F$32*AI540),0)+PFormulas!$B$14),0)</f>
        <v>45</v>
      </c>
      <c r="AN540" s="30">
        <f>ROUND((PFormulas!$F$46*AL540),0)</f>
        <v>46</v>
      </c>
      <c r="AO540" s="30">
        <f>VLOOKUP(2016-L540,PCharts!$O$3:$P$32,2,FALSE)</f>
        <v>46</v>
      </c>
      <c r="AP540" s="30">
        <f t="shared" si="63"/>
        <v>46</v>
      </c>
      <c r="AQ540" s="30">
        <f t="shared" si="64"/>
        <v>52</v>
      </c>
    </row>
    <row r="541" spans="1:43" x14ac:dyDescent="0.25">
      <c r="A541" s="48" t="s">
        <v>139</v>
      </c>
      <c r="B541" s="13" t="s">
        <v>1261</v>
      </c>
      <c r="C541" s="13">
        <v>1</v>
      </c>
      <c r="D541" s="13">
        <v>28</v>
      </c>
      <c r="E541" s="13">
        <v>6</v>
      </c>
      <c r="F541" s="13">
        <v>13</v>
      </c>
      <c r="G541" s="13">
        <f>E541+F541</f>
        <v>19</v>
      </c>
      <c r="H541" s="13">
        <v>12</v>
      </c>
      <c r="I541" s="13"/>
      <c r="J541" s="13"/>
      <c r="K541" s="13"/>
      <c r="L541" s="13">
        <v>1993</v>
      </c>
      <c r="M541" s="13">
        <v>5.5</v>
      </c>
      <c r="N541" s="13">
        <v>69</v>
      </c>
      <c r="O541" s="13">
        <v>190</v>
      </c>
      <c r="P541" s="13" t="s">
        <v>1262</v>
      </c>
      <c r="Q541" s="13" t="s">
        <v>1263</v>
      </c>
      <c r="R541" s="13">
        <v>0</v>
      </c>
      <c r="S541" s="13">
        <v>0</v>
      </c>
      <c r="T541" s="30">
        <f t="shared" si="58"/>
        <v>0.21</v>
      </c>
      <c r="U541" s="30">
        <f t="shared" si="59"/>
        <v>0.46</v>
      </c>
      <c r="V541" s="30">
        <f t="shared" si="60"/>
        <v>0.43</v>
      </c>
      <c r="W541" s="30">
        <f t="shared" si="61"/>
        <v>0.21</v>
      </c>
      <c r="X541" s="30">
        <f>VLOOKUP(N541,[1]PlayerC!$A$3:$B$30,2,FALSE)</f>
        <v>67</v>
      </c>
      <c r="Y541" s="30">
        <f>VLOOKUP(O541,[1]PlayerC!$C$3:$D$133,2,FALSE)</f>
        <v>64</v>
      </c>
      <c r="Z541" s="30">
        <f>VLOOKUP(R541,[2]PCharts!$R$3:$S$2003,2,FALSE)</f>
        <v>0</v>
      </c>
      <c r="AA541" s="30">
        <f>VLOOKUP(A541,PCharts!$T$3:$U$25,2,FALSE)</f>
        <v>0.87</v>
      </c>
      <c r="AB541" s="30">
        <f>ROUND((PFormulas!$F$2*AF541)+(PFormulas!$F$3*(120-AD541)),0)</f>
        <v>50</v>
      </c>
      <c r="AC541" s="30">
        <f>ROUND((PFormulas!$F$7*AF541)+(PFormulas!$F$9*AB541)+(PFormulas!$F$8*AD541),0)</f>
        <v>44</v>
      </c>
      <c r="AD541" s="30">
        <f>VLOOKUP(V541,PCharts!$I$3:$J$651,2,FALSE)</f>
        <v>87</v>
      </c>
      <c r="AE541" s="30">
        <f>ROUND((PFormulas!$B$29*AK541)+(PFormulas!$B$30*AI541)+(PFormulas!$B$31*AL541)+(PFormulas!$B$32*AF541)+PFormulas!$B$33,0)</f>
        <v>75</v>
      </c>
      <c r="AF541" s="30">
        <f t="shared" si="62"/>
        <v>66</v>
      </c>
      <c r="AG541" s="30">
        <f>ROUND((AK541*PFormulas!$F$40)+(AL541*PFormulas!$F$41)+(AH541*PFormulas!$F$42),0)</f>
        <v>58</v>
      </c>
      <c r="AH541" s="30">
        <f>VLOOKUP(D541,PCharts!$G$3:$H$83,2,FALSE)</f>
        <v>68</v>
      </c>
      <c r="AI541" s="30">
        <f>ROUND((AK541*PFormulas!$F$18)+(AL541*PFormulas!$F$17),0)</f>
        <v>52</v>
      </c>
      <c r="AJ541" s="30">
        <f>IF(C541&gt;7,25,IF(C541=1,IF(ROUND((PFormulas!$F$35*AK541)+(PFormulas!$F$36*AF541),0)&lt;50,50,ROUND((PFormulas!$F$35*AK541)+(PFormulas!$F$36*AF541),0)),ROUND((PFormulas!$F$35*AK541)+(PFormulas!$F$36*AF541),0)))</f>
        <v>56</v>
      </c>
      <c r="AK541" s="30">
        <f>ROUND(IF(C541&gt;7,ROUND(VLOOKUP(U541,PCharts!$K$3:$L$153,2,FALSE)*AA541,0)*PFormulas!$B$8,ROUND(VLOOKUP(U541,PCharts!$K$3:$L$153,2,FALSE)*AA541,0)),0)</f>
        <v>52</v>
      </c>
      <c r="AL541" s="30">
        <f>ROUND(IF(C541&gt;7,ROUND(VLOOKUP(T541,PCharts!$M$3:$N$133,2,FALSE)*AA541,0)*PFormulas!$B$9,ROUND(VLOOKUP(T541,PCharts!$M$3:$N$133,2,FALSE)*AA541,0)),0)</f>
        <v>42</v>
      </c>
      <c r="AM541" s="30">
        <f>ROUND(IF(C541&gt;7,ROUND((PFormulas!$F$30*Z541)+(PFormulas!$F$31*AB541)+(PFormulas!$F$32*AI541),0)*PFormulas!$B$13,ROUND((PFormulas!$F$30*Z541)+(PFormulas!$F$31*AB541)+(PFormulas!$F$32*AI541),0)+PFormulas!$B$14),0)</f>
        <v>47</v>
      </c>
      <c r="AN541" s="30">
        <f>ROUND((PFormulas!$F$46*AL541),0)</f>
        <v>44</v>
      </c>
      <c r="AO541" s="30">
        <f>VLOOKUP(2016-L541,PCharts!$O$3:$P$32,2,FALSE)</f>
        <v>60</v>
      </c>
      <c r="AP541" s="30">
        <f t="shared" si="63"/>
        <v>60</v>
      </c>
      <c r="AQ541" s="30">
        <f t="shared" si="64"/>
        <v>51</v>
      </c>
    </row>
    <row r="542" spans="1:43" x14ac:dyDescent="0.25">
      <c r="A542" s="48" t="s">
        <v>139</v>
      </c>
      <c r="B542" s="13" t="s">
        <v>1264</v>
      </c>
      <c r="C542" s="13">
        <v>1</v>
      </c>
      <c r="D542" s="13">
        <v>28</v>
      </c>
      <c r="E542" s="48">
        <f>ROUND(G542*0.33,0)</f>
        <v>6</v>
      </c>
      <c r="F542" s="48">
        <f>G542-E542</f>
        <v>11</v>
      </c>
      <c r="G542" s="13">
        <v>17</v>
      </c>
      <c r="H542" s="48">
        <v>20</v>
      </c>
      <c r="I542" s="13"/>
      <c r="J542" s="13"/>
      <c r="K542" s="13"/>
      <c r="L542" s="13">
        <v>1993</v>
      </c>
      <c r="M542" s="13">
        <v>5.5</v>
      </c>
      <c r="N542" s="13">
        <v>73</v>
      </c>
      <c r="O542" s="13">
        <v>181</v>
      </c>
      <c r="P542" s="13" t="s">
        <v>1265</v>
      </c>
      <c r="Q542" s="13" t="s">
        <v>1266</v>
      </c>
      <c r="R542" s="13">
        <v>0</v>
      </c>
      <c r="S542" s="13">
        <v>0</v>
      </c>
      <c r="T542" s="30">
        <f t="shared" si="58"/>
        <v>0.21</v>
      </c>
      <c r="U542" s="30">
        <f t="shared" si="59"/>
        <v>0.39</v>
      </c>
      <c r="V542" s="30">
        <f t="shared" si="60"/>
        <v>0.71</v>
      </c>
      <c r="W542" s="30">
        <f t="shared" si="61"/>
        <v>0.21</v>
      </c>
      <c r="X542" s="30">
        <f>VLOOKUP(N542,[1]PlayerC!$A$3:$B$30,2,FALSE)</f>
        <v>75</v>
      </c>
      <c r="Y542" s="30">
        <f>VLOOKUP(O542,[1]PlayerC!$C$3:$D$133,2,FALSE)</f>
        <v>58</v>
      </c>
      <c r="Z542" s="30">
        <f>VLOOKUP(R542,[2]PCharts!$R$3:$S$2003,2,FALSE)</f>
        <v>0</v>
      </c>
      <c r="AA542" s="30">
        <f>VLOOKUP(A542,PCharts!$T$3:$U$25,2,FALSE)</f>
        <v>0.87</v>
      </c>
      <c r="AB542" s="30">
        <f>ROUND((PFormulas!$F$2*AF542)+(PFormulas!$F$3*(120-AD542)),0)</f>
        <v>52</v>
      </c>
      <c r="AC542" s="30">
        <f>ROUND((PFormulas!$F$7*AF542)+(PFormulas!$F$9*AB542)+(PFormulas!$F$8*AD542),0)</f>
        <v>47</v>
      </c>
      <c r="AD542" s="30">
        <f>VLOOKUP(V542,PCharts!$I$3:$J$651,2,FALSE)</f>
        <v>80</v>
      </c>
      <c r="AE542" s="30">
        <f>ROUND((PFormulas!$B$29*AK542)+(PFormulas!$B$30*AI542)+(PFormulas!$B$31*AL542)+(PFormulas!$B$32*AF542)+PFormulas!$B$33,0)</f>
        <v>74</v>
      </c>
      <c r="AF542" s="30">
        <f t="shared" si="62"/>
        <v>67</v>
      </c>
      <c r="AG542" s="30">
        <f>ROUND((AK542*PFormulas!$F$40)+(AL542*PFormulas!$F$41)+(AH542*PFormulas!$F$42),0)</f>
        <v>56</v>
      </c>
      <c r="AH542" s="30">
        <f>VLOOKUP(D542,PCharts!$G$3:$H$83,2,FALSE)</f>
        <v>68</v>
      </c>
      <c r="AI542" s="30">
        <f>ROUND((AK542*PFormulas!$F$18)+(AL542*PFormulas!$F$17),0)</f>
        <v>48</v>
      </c>
      <c r="AJ542" s="30">
        <f>IF(C542&gt;7,25,IF(C542=1,IF(ROUND((PFormulas!$F$35*AK542)+(PFormulas!$F$36*AF542),0)&lt;50,50,ROUND((PFormulas!$F$35*AK542)+(PFormulas!$F$36*AF542),0)),ROUND((PFormulas!$F$35*AK542)+(PFormulas!$F$36*AF542),0)))</f>
        <v>51</v>
      </c>
      <c r="AK542" s="30">
        <f>ROUND(IF(C542&gt;7,ROUND(VLOOKUP(U542,PCharts!$K$3:$L$153,2,FALSE)*AA542,0)*PFormulas!$B$8,ROUND(VLOOKUP(U542,PCharts!$K$3:$L$153,2,FALSE)*AA542,0)),0)</f>
        <v>46</v>
      </c>
      <c r="AL542" s="30">
        <f>ROUND(IF(C542&gt;7,ROUND(VLOOKUP(T542,PCharts!$M$3:$N$133,2,FALSE)*AA542,0)*PFormulas!$B$9,ROUND(VLOOKUP(T542,PCharts!$M$3:$N$133,2,FALSE)*AA542,0)),0)</f>
        <v>42</v>
      </c>
      <c r="AM542" s="30">
        <f>ROUND(IF(C542&gt;7,ROUND((PFormulas!$F$30*Z542)+(PFormulas!$F$31*AB542)+(PFormulas!$F$32*AI542),0)*PFormulas!$B$13,ROUND((PFormulas!$F$30*Z542)+(PFormulas!$F$31*AB542)+(PFormulas!$F$32*AI542),0)+PFormulas!$B$14),0)</f>
        <v>47</v>
      </c>
      <c r="AN542" s="30">
        <f>ROUND((PFormulas!$F$46*AL542),0)</f>
        <v>44</v>
      </c>
      <c r="AO542" s="30">
        <f>VLOOKUP(2016-L542,PCharts!$O$3:$P$32,2,FALSE)</f>
        <v>60</v>
      </c>
      <c r="AP542" s="30">
        <f t="shared" si="63"/>
        <v>60</v>
      </c>
      <c r="AQ542" s="30">
        <f t="shared" si="64"/>
        <v>49</v>
      </c>
    </row>
    <row r="543" spans="1:43" x14ac:dyDescent="0.25">
      <c r="A543" s="48" t="s">
        <v>139</v>
      </c>
      <c r="B543" s="13" t="s">
        <v>1267</v>
      </c>
      <c r="C543" s="13">
        <v>1</v>
      </c>
      <c r="D543" s="13">
        <v>37</v>
      </c>
      <c r="E543" s="13">
        <v>7</v>
      </c>
      <c r="F543" s="13">
        <v>9</v>
      </c>
      <c r="G543" s="13">
        <f>E543+F543</f>
        <v>16</v>
      </c>
      <c r="H543" s="13">
        <v>24</v>
      </c>
      <c r="I543" s="13"/>
      <c r="J543" s="13"/>
      <c r="K543" s="13"/>
      <c r="L543" s="13">
        <v>1997</v>
      </c>
      <c r="M543" s="13">
        <v>5.5</v>
      </c>
      <c r="N543" s="13">
        <v>73</v>
      </c>
      <c r="O543" s="13">
        <v>185</v>
      </c>
      <c r="P543" s="13" t="s">
        <v>1268</v>
      </c>
      <c r="Q543" s="13" t="s">
        <v>1269</v>
      </c>
      <c r="R543" s="13">
        <v>0</v>
      </c>
      <c r="S543" s="13">
        <v>0</v>
      </c>
      <c r="T543" s="30">
        <f t="shared" si="58"/>
        <v>0.19</v>
      </c>
      <c r="U543" s="30">
        <f t="shared" si="59"/>
        <v>0.24</v>
      </c>
      <c r="V543" s="30">
        <f t="shared" si="60"/>
        <v>0.65</v>
      </c>
      <c r="W543" s="30">
        <f t="shared" si="61"/>
        <v>0.19</v>
      </c>
      <c r="X543" s="30">
        <f>VLOOKUP(N543,[1]PlayerC!$A$3:$B$30,2,FALSE)</f>
        <v>75</v>
      </c>
      <c r="Y543" s="30">
        <f>VLOOKUP(O543,[1]PlayerC!$C$3:$D$133,2,FALSE)</f>
        <v>61</v>
      </c>
      <c r="Z543" s="30">
        <f>VLOOKUP(R543,[2]PCharts!$R$3:$S$2003,2,FALSE)</f>
        <v>0</v>
      </c>
      <c r="AA543" s="30">
        <f>VLOOKUP(A543,PCharts!$T$3:$U$25,2,FALSE)</f>
        <v>0.87</v>
      </c>
      <c r="AB543" s="30">
        <f>ROUND((PFormulas!$F$2*AF543)+(PFormulas!$F$3*(120-AD543)),0)</f>
        <v>53</v>
      </c>
      <c r="AC543" s="30">
        <f>ROUND((PFormulas!$F$7*AF543)+(PFormulas!$F$9*AB543)+(PFormulas!$F$8*AD543),0)</f>
        <v>47</v>
      </c>
      <c r="AD543" s="30">
        <f>VLOOKUP(V543,PCharts!$I$3:$J$651,2,FALSE)</f>
        <v>81</v>
      </c>
      <c r="AE543" s="30">
        <f>ROUND((PFormulas!$B$29*AK543)+(PFormulas!$B$30*AI543)+(PFormulas!$B$31*AL543)+(PFormulas!$B$32*AF543)+PFormulas!$B$33,0)</f>
        <v>74</v>
      </c>
      <c r="AF543" s="30">
        <f t="shared" si="62"/>
        <v>68</v>
      </c>
      <c r="AG543" s="30">
        <f>ROUND((AK543*PFormulas!$F$40)+(AL543*PFormulas!$F$41)+(AH543*PFormulas!$F$42),0)</f>
        <v>61</v>
      </c>
      <c r="AH543" s="30">
        <f>VLOOKUP(D543,PCharts!$G$3:$H$83,2,FALSE)</f>
        <v>77</v>
      </c>
      <c r="AI543" s="30">
        <f>ROUND((AK543*PFormulas!$F$18)+(AL543*PFormulas!$F$17),0)</f>
        <v>49</v>
      </c>
      <c r="AJ543" s="30">
        <f>IF(C543&gt;7,25,IF(C543=1,IF(ROUND((PFormulas!$F$35*AK543)+(PFormulas!$F$36*AF543),0)&lt;50,50,ROUND((PFormulas!$F$35*AK543)+(PFormulas!$F$36*AF543),0)),ROUND((PFormulas!$F$35*AK543)+(PFormulas!$F$36*AF543),0)))</f>
        <v>53</v>
      </c>
      <c r="AK543" s="30">
        <f>ROUND(IF(C543&gt;7,ROUND(VLOOKUP(U543,PCharts!$K$3:$L$153,2,FALSE)*AA543,0)*PFormulas!$B$8,ROUND(VLOOKUP(U543,PCharts!$K$3:$L$153,2,FALSE)*AA543,0)),0)</f>
        <v>48</v>
      </c>
      <c r="AL543" s="30">
        <f>ROUND(IF(C543&gt;7,ROUND(VLOOKUP(T543,PCharts!$M$3:$N$133,2,FALSE)*AA543,0)*PFormulas!$B$9,ROUND(VLOOKUP(T543,PCharts!$M$3:$N$133,2,FALSE)*AA543,0)),0)</f>
        <v>41</v>
      </c>
      <c r="AM543" s="30">
        <f>ROUND(IF(C543&gt;7,ROUND((PFormulas!$F$30*Z543)+(PFormulas!$F$31*AB543)+(PFormulas!$F$32*AI543),0)*PFormulas!$B$13,ROUND((PFormulas!$F$30*Z543)+(PFormulas!$F$31*AB543)+(PFormulas!$F$32*AI543),0)+PFormulas!$B$14),0)</f>
        <v>48</v>
      </c>
      <c r="AN543" s="30">
        <f>ROUND((PFormulas!$F$46*AL543),0)</f>
        <v>43</v>
      </c>
      <c r="AO543" s="30">
        <f>VLOOKUP(2016-L543,PCharts!$O$3:$P$32,2,FALSE)</f>
        <v>46</v>
      </c>
      <c r="AP543" s="30">
        <f t="shared" si="63"/>
        <v>46</v>
      </c>
      <c r="AQ543" s="30">
        <f t="shared" si="64"/>
        <v>50</v>
      </c>
    </row>
    <row r="544" spans="1:43" x14ac:dyDescent="0.25">
      <c r="A544" s="13" t="s">
        <v>51</v>
      </c>
      <c r="B544" s="13" t="s">
        <v>1270</v>
      </c>
      <c r="C544" s="13">
        <v>8</v>
      </c>
      <c r="D544" s="13">
        <v>62</v>
      </c>
      <c r="E544" s="48">
        <f>ROUND(G544*0.33,0)</f>
        <v>12</v>
      </c>
      <c r="F544" s="48">
        <f>G544-E544</f>
        <v>24</v>
      </c>
      <c r="G544" s="13">
        <v>36</v>
      </c>
      <c r="H544" s="48">
        <v>20</v>
      </c>
      <c r="I544" s="13"/>
      <c r="J544" s="13"/>
      <c r="K544" s="13"/>
      <c r="L544" s="13">
        <v>1996</v>
      </c>
      <c r="M544" s="13">
        <v>5.5</v>
      </c>
      <c r="N544" s="13">
        <v>73</v>
      </c>
      <c r="O544" s="13">
        <v>174</v>
      </c>
      <c r="P544" s="13" t="s">
        <v>1271</v>
      </c>
      <c r="Q544" s="13" t="s">
        <v>1272</v>
      </c>
      <c r="R544" s="13">
        <v>0</v>
      </c>
      <c r="S544" s="13">
        <v>0</v>
      </c>
      <c r="T544" s="30">
        <f t="shared" si="58"/>
        <v>0.19</v>
      </c>
      <c r="U544" s="30">
        <f t="shared" si="59"/>
        <v>0.39</v>
      </c>
      <c r="V544" s="30">
        <f t="shared" si="60"/>
        <v>0.32</v>
      </c>
      <c r="W544" s="30">
        <f t="shared" si="61"/>
        <v>0.19</v>
      </c>
      <c r="X544" s="30">
        <f>VLOOKUP(N544,[1]PlayerC!$A$3:$B$30,2,FALSE)</f>
        <v>75</v>
      </c>
      <c r="Y544" s="30">
        <f>VLOOKUP(O544,[1]PlayerC!$C$3:$D$133,2,FALSE)</f>
        <v>52</v>
      </c>
      <c r="Z544" s="30">
        <f>VLOOKUP(R544,[2]PCharts!$R$3:$S$2003,2,FALSE)</f>
        <v>0</v>
      </c>
      <c r="AA544" s="30">
        <f>VLOOKUP(A544,PCharts!$T$3:$U$25,2,FALSE)</f>
        <v>0.9</v>
      </c>
      <c r="AB544" s="30">
        <f>ROUND((PFormulas!$F$2*AF544)+(PFormulas!$F$3*(120-AD544)),0)</f>
        <v>48</v>
      </c>
      <c r="AC544" s="30">
        <f>ROUND((PFormulas!$F$7*AF544)+(PFormulas!$F$9*AB544)+(PFormulas!$F$8*AD544),0)</f>
        <v>41</v>
      </c>
      <c r="AD544" s="30">
        <f>VLOOKUP(V544,PCharts!$I$3:$J$651,2,FALSE)</f>
        <v>89</v>
      </c>
      <c r="AE544" s="30">
        <f>ROUND((PFormulas!$B$29*AK544)+(PFormulas!$B$30*AI544)+(PFormulas!$B$31*AL544)+(PFormulas!$B$32*AF544)+PFormulas!$B$33,0)</f>
        <v>74</v>
      </c>
      <c r="AF544" s="30">
        <f t="shared" si="62"/>
        <v>64</v>
      </c>
      <c r="AG544" s="30">
        <f>ROUND((AK544*PFormulas!$F$40)+(AL544*PFormulas!$F$41)+(AH544*PFormulas!$F$42),0)</f>
        <v>69</v>
      </c>
      <c r="AH544" s="30">
        <f>VLOOKUP(D544,PCharts!$G$3:$H$83,2,FALSE)</f>
        <v>95</v>
      </c>
      <c r="AI544" s="30">
        <f>ROUND((AK544*PFormulas!$F$18)+(AL544*PFormulas!$F$17),0)</f>
        <v>47</v>
      </c>
      <c r="AJ544" s="30">
        <f>IF(C544&gt;7,25,IF(C544=1,IF(ROUND((PFormulas!$F$35*AK544)+(PFormulas!$F$36*AF544),0)&lt;50,50,ROUND((PFormulas!$F$35*AK544)+(PFormulas!$F$36*AF544),0)),ROUND((PFormulas!$F$35*AK544)+(PFormulas!$F$36*AF544),0)))</f>
        <v>25</v>
      </c>
      <c r="AK544" s="30">
        <f>ROUND(IF(C544&gt;7,ROUND(VLOOKUP(U544,PCharts!$K$3:$L$153,2,FALSE)*AA544,0)*PFormulas!$B$8,ROUND(VLOOKUP(U544,PCharts!$K$3:$L$153,2,FALSE)*AA544,0)),0)</f>
        <v>46</v>
      </c>
      <c r="AL544" s="30">
        <f>ROUND(IF(C544&gt;7,ROUND(VLOOKUP(T544,PCharts!$M$3:$N$133,2,FALSE)*AA544,0)*PFormulas!$B$9,ROUND(VLOOKUP(T544,PCharts!$M$3:$N$133,2,FALSE)*AA544,0)),0)</f>
        <v>40</v>
      </c>
      <c r="AM544" s="30">
        <f>ROUND(IF(C544&gt;7,ROUND((PFormulas!$F$30*Z544)+(PFormulas!$F$31*AB544)+(PFormulas!$F$32*AI544),0)*PFormulas!$B$13,ROUND((PFormulas!$F$30*Z544)+(PFormulas!$F$31*AB544)+(PFormulas!$F$32*AI544),0)+PFormulas!$B$14),0)</f>
        <v>52</v>
      </c>
      <c r="AN544" s="30">
        <f>ROUND((PFormulas!$F$46*AL544),0)</f>
        <v>42</v>
      </c>
      <c r="AO544" s="30">
        <f>VLOOKUP(2016-L544,PCharts!$O$3:$P$32,2,FALSE)</f>
        <v>50</v>
      </c>
      <c r="AP544" s="30">
        <f t="shared" si="63"/>
        <v>50</v>
      </c>
      <c r="AQ544" s="30">
        <f t="shared" si="64"/>
        <v>49</v>
      </c>
    </row>
    <row r="545" spans="1:43" x14ac:dyDescent="0.25">
      <c r="A545" s="13" t="s">
        <v>55</v>
      </c>
      <c r="B545" s="13" t="s">
        <v>1273</v>
      </c>
      <c r="C545" s="13">
        <v>8</v>
      </c>
      <c r="D545" s="13">
        <v>72</v>
      </c>
      <c r="E545" s="48">
        <f>ROUND(G545*0.33,0)</f>
        <v>13</v>
      </c>
      <c r="F545" s="48">
        <f>G545-E545</f>
        <v>27</v>
      </c>
      <c r="G545" s="13">
        <v>40</v>
      </c>
      <c r="H545" s="48">
        <v>20</v>
      </c>
      <c r="I545" s="13"/>
      <c r="J545" s="13"/>
      <c r="K545" s="13"/>
      <c r="L545" s="13">
        <v>1996</v>
      </c>
      <c r="M545" s="13">
        <v>5.5</v>
      </c>
      <c r="N545" s="13">
        <v>73</v>
      </c>
      <c r="O545" s="13">
        <v>205</v>
      </c>
      <c r="P545" s="13" t="s">
        <v>1274</v>
      </c>
      <c r="Q545" s="13" t="s">
        <v>1275</v>
      </c>
      <c r="R545" s="13">
        <v>0</v>
      </c>
      <c r="S545" s="13">
        <v>0</v>
      </c>
      <c r="T545" s="30">
        <f t="shared" si="58"/>
        <v>0.18</v>
      </c>
      <c r="U545" s="30">
        <f t="shared" si="59"/>
        <v>0.38</v>
      </c>
      <c r="V545" s="30">
        <f t="shared" si="60"/>
        <v>0.28000000000000003</v>
      </c>
      <c r="W545" s="30">
        <f t="shared" si="61"/>
        <v>0.18</v>
      </c>
      <c r="X545" s="30">
        <f>VLOOKUP(N545,[1]PlayerC!$A$3:$B$30,2,FALSE)</f>
        <v>75</v>
      </c>
      <c r="Y545" s="30">
        <f>VLOOKUP(O545,[1]PlayerC!$C$3:$D$133,2,FALSE)</f>
        <v>73</v>
      </c>
      <c r="Z545" s="30">
        <f>VLOOKUP(R545,[2]PCharts!$R$3:$S$2003,2,FALSE)</f>
        <v>0</v>
      </c>
      <c r="AA545" s="30">
        <f>VLOOKUP(A545,PCharts!$T$3:$U$25,2,FALSE)</f>
        <v>0.9</v>
      </c>
      <c r="AB545" s="30">
        <f>ROUND((PFormulas!$F$2*AF545)+(PFormulas!$F$3*(120-AD545)),0)</f>
        <v>53</v>
      </c>
      <c r="AC545" s="30">
        <f>ROUND((PFormulas!$F$7*AF545)+(PFormulas!$F$9*AB545)+(PFormulas!$F$8*AD545),0)</f>
        <v>50</v>
      </c>
      <c r="AD545" s="30">
        <f>VLOOKUP(V545,PCharts!$I$3:$J$651,2,FALSE)</f>
        <v>90</v>
      </c>
      <c r="AE545" s="30">
        <f>ROUND((PFormulas!$B$29*AK545)+(PFormulas!$B$30*AI545)+(PFormulas!$B$31*AL545)+(PFormulas!$B$32*AF545)+PFormulas!$B$33,0)</f>
        <v>72</v>
      </c>
      <c r="AF545" s="30">
        <f t="shared" si="62"/>
        <v>74</v>
      </c>
      <c r="AG545" s="30">
        <f>ROUND((AK545*PFormulas!$F$40)+(AL545*PFormulas!$F$41)+(AH545*PFormulas!$F$42),0)</f>
        <v>69</v>
      </c>
      <c r="AH545" s="30">
        <f>VLOOKUP(D545,PCharts!$G$3:$H$83,2,FALSE)</f>
        <v>95</v>
      </c>
      <c r="AI545" s="30">
        <f>ROUND((AK545*PFormulas!$F$18)+(AL545*PFormulas!$F$17),0)</f>
        <v>47</v>
      </c>
      <c r="AJ545" s="30">
        <f>IF(C545&gt;7,25,IF(C545=1,IF(ROUND((PFormulas!$F$35*AK545)+(PFormulas!$F$36*AF545),0)&lt;50,50,ROUND((PFormulas!$F$35*AK545)+(PFormulas!$F$36*AF545),0)),ROUND((PFormulas!$F$35*AK545)+(PFormulas!$F$36*AF545),0)))</f>
        <v>25</v>
      </c>
      <c r="AK545" s="30">
        <f>ROUND(IF(C545&gt;7,ROUND(VLOOKUP(U545,PCharts!$K$3:$L$153,2,FALSE)*AA545,0)*PFormulas!$B$8,ROUND(VLOOKUP(U545,PCharts!$K$3:$L$153,2,FALSE)*AA545,0)),0)</f>
        <v>46</v>
      </c>
      <c r="AL545" s="30">
        <f>ROUND(IF(C545&gt;7,ROUND(VLOOKUP(T545,PCharts!$M$3:$N$133,2,FALSE)*AA545,0)*PFormulas!$B$9,ROUND(VLOOKUP(T545,PCharts!$M$3:$N$133,2,FALSE)*AA545,0)),0)</f>
        <v>40</v>
      </c>
      <c r="AM545" s="30">
        <f>ROUND(IF(C545&gt;7,ROUND((PFormulas!$F$30*Z545)+(PFormulas!$F$31*AB545)+(PFormulas!$F$32*AI545),0)*PFormulas!$B$13,ROUND((PFormulas!$F$30*Z545)+(PFormulas!$F$31*AB545)+(PFormulas!$F$32*AI545),0)+PFormulas!$B$14),0)</f>
        <v>56</v>
      </c>
      <c r="AN545" s="30">
        <f>ROUND((PFormulas!$F$46*AL545),0)</f>
        <v>42</v>
      </c>
      <c r="AO545" s="30">
        <f>VLOOKUP(2016-L545,PCharts!$O$3:$P$32,2,FALSE)</f>
        <v>50</v>
      </c>
      <c r="AP545" s="30">
        <f t="shared" si="63"/>
        <v>50</v>
      </c>
      <c r="AQ545" s="30">
        <f t="shared" si="64"/>
        <v>51</v>
      </c>
    </row>
    <row r="546" spans="1:43" x14ac:dyDescent="0.25">
      <c r="A546" s="48" t="s">
        <v>139</v>
      </c>
      <c r="B546" s="13" t="s">
        <v>1276</v>
      </c>
      <c r="C546" s="13">
        <v>1</v>
      </c>
      <c r="D546" s="13">
        <v>28</v>
      </c>
      <c r="E546" s="13">
        <v>5</v>
      </c>
      <c r="F546" s="13">
        <v>7</v>
      </c>
      <c r="G546" s="13">
        <f>E546+F546</f>
        <v>12</v>
      </c>
      <c r="H546" s="13">
        <v>35</v>
      </c>
      <c r="I546" s="13"/>
      <c r="J546" s="13"/>
      <c r="K546" s="13"/>
      <c r="L546" s="13">
        <v>1994</v>
      </c>
      <c r="M546" s="13">
        <v>5</v>
      </c>
      <c r="N546" s="13">
        <v>73</v>
      </c>
      <c r="O546" s="13">
        <v>183</v>
      </c>
      <c r="P546" s="13" t="s">
        <v>1277</v>
      </c>
      <c r="Q546" s="13" t="s">
        <v>1278</v>
      </c>
      <c r="R546" s="13">
        <v>0</v>
      </c>
      <c r="S546" s="13">
        <v>0</v>
      </c>
      <c r="T546" s="30">
        <f t="shared" si="58"/>
        <v>0.18</v>
      </c>
      <c r="U546" s="30">
        <f t="shared" si="59"/>
        <v>0.25</v>
      </c>
      <c r="V546" s="30">
        <f t="shared" si="60"/>
        <v>1.25</v>
      </c>
      <c r="W546" s="30">
        <f t="shared" si="61"/>
        <v>0.18</v>
      </c>
      <c r="X546" s="30">
        <f>VLOOKUP(N546,[1]PlayerC!$A$3:$B$30,2,FALSE)</f>
        <v>75</v>
      </c>
      <c r="Y546" s="30">
        <f>VLOOKUP(O546,[1]PlayerC!$C$3:$D$133,2,FALSE)</f>
        <v>58</v>
      </c>
      <c r="Z546" s="30">
        <f>VLOOKUP(R546,[2]PCharts!$R$3:$S$2003,2,FALSE)</f>
        <v>0</v>
      </c>
      <c r="AA546" s="30">
        <f>VLOOKUP(A546,PCharts!$T$3:$U$25,2,FALSE)</f>
        <v>0.87</v>
      </c>
      <c r="AB546" s="30">
        <f>ROUND((PFormulas!$F$2*AF546)+(PFormulas!$F$3*(120-AD546)),0)</f>
        <v>56</v>
      </c>
      <c r="AC546" s="30">
        <f>ROUND((PFormulas!$F$7*AF546)+(PFormulas!$F$9*AB546)+(PFormulas!$F$8*AD546),0)</f>
        <v>51</v>
      </c>
      <c r="AD546" s="30">
        <f>VLOOKUP(V546,PCharts!$I$3:$J$651,2,FALSE)</f>
        <v>66</v>
      </c>
      <c r="AE546" s="30">
        <f>ROUND((PFormulas!$B$29*AK546)+(PFormulas!$B$30*AI546)+(PFormulas!$B$31*AL546)+(PFormulas!$B$32*AF546)+PFormulas!$B$33,0)</f>
        <v>74</v>
      </c>
      <c r="AF546" s="30">
        <f t="shared" si="62"/>
        <v>67</v>
      </c>
      <c r="AG546" s="30">
        <f>ROUND((AK546*PFormulas!$F$40)+(AL546*PFormulas!$F$41)+(AH546*PFormulas!$F$42),0)</f>
        <v>56</v>
      </c>
      <c r="AH546" s="30">
        <f>VLOOKUP(D546,PCharts!$G$3:$H$83,2,FALSE)</f>
        <v>68</v>
      </c>
      <c r="AI546" s="30">
        <f>ROUND((AK546*PFormulas!$F$18)+(AL546*PFormulas!$F$17),0)</f>
        <v>49</v>
      </c>
      <c r="AJ546" s="30">
        <f>IF(C546&gt;7,25,IF(C546=1,IF(ROUND((PFormulas!$F$35*AK546)+(PFormulas!$F$36*AF546),0)&lt;50,50,ROUND((PFormulas!$F$35*AK546)+(PFormulas!$F$36*AF546),0)),ROUND((PFormulas!$F$35*AK546)+(PFormulas!$F$36*AF546),0)))</f>
        <v>53</v>
      </c>
      <c r="AK546" s="30">
        <f>ROUND(IF(C546&gt;7,ROUND(VLOOKUP(U546,PCharts!$K$3:$L$153,2,FALSE)*AA546,0)*PFormulas!$B$8,ROUND(VLOOKUP(U546,PCharts!$K$3:$L$153,2,FALSE)*AA546,0)),0)</f>
        <v>48</v>
      </c>
      <c r="AL546" s="30">
        <f>ROUND(IF(C546&gt;7,ROUND(VLOOKUP(T546,PCharts!$M$3:$N$133,2,FALSE)*AA546,0)*PFormulas!$B$9,ROUND(VLOOKUP(T546,PCharts!$M$3:$N$133,2,FALSE)*AA546,0)),0)</f>
        <v>41</v>
      </c>
      <c r="AM546" s="30">
        <f>ROUND(IF(C546&gt;7,ROUND((PFormulas!$F$30*Z546)+(PFormulas!$F$31*AB546)+(PFormulas!$F$32*AI546),0)*PFormulas!$B$13,ROUND((PFormulas!$F$30*Z546)+(PFormulas!$F$31*AB546)+(PFormulas!$F$32*AI546),0)+PFormulas!$B$14),0)</f>
        <v>49</v>
      </c>
      <c r="AN546" s="30">
        <f>ROUND((PFormulas!$F$46*AL546),0)</f>
        <v>43</v>
      </c>
      <c r="AO546" s="30">
        <f>VLOOKUP(2016-L546,PCharts!$O$3:$P$32,2,FALSE)</f>
        <v>58</v>
      </c>
      <c r="AP546" s="30">
        <f t="shared" si="63"/>
        <v>58</v>
      </c>
      <c r="AQ546" s="30">
        <f t="shared" si="64"/>
        <v>51</v>
      </c>
    </row>
    <row r="547" spans="1:43" x14ac:dyDescent="0.25">
      <c r="A547" s="48" t="s">
        <v>139</v>
      </c>
      <c r="B547" s="13" t="s">
        <v>1279</v>
      </c>
      <c r="C547" s="13">
        <v>4</v>
      </c>
      <c r="D547" s="13">
        <v>31</v>
      </c>
      <c r="E547" s="13">
        <v>6</v>
      </c>
      <c r="F547" s="13">
        <v>2</v>
      </c>
      <c r="G547" s="13">
        <f>E547+F547</f>
        <v>8</v>
      </c>
      <c r="H547" s="13">
        <v>6</v>
      </c>
      <c r="I547" s="13"/>
      <c r="J547" s="13"/>
      <c r="K547" s="13"/>
      <c r="L547" s="13">
        <v>1996</v>
      </c>
      <c r="M547" s="13">
        <v>5</v>
      </c>
      <c r="N547" s="13">
        <v>74</v>
      </c>
      <c r="O547" s="13">
        <v>203</v>
      </c>
      <c r="P547" s="13" t="s">
        <v>1280</v>
      </c>
      <c r="Q547" s="13" t="s">
        <v>1281</v>
      </c>
      <c r="R547" s="13">
        <v>0</v>
      </c>
      <c r="S547" s="13">
        <v>0</v>
      </c>
      <c r="T547" s="30">
        <f t="shared" si="58"/>
        <v>0.19</v>
      </c>
      <c r="U547" s="30">
        <f t="shared" si="59"/>
        <v>0.06</v>
      </c>
      <c r="V547" s="30">
        <f t="shared" si="60"/>
        <v>0.19</v>
      </c>
      <c r="W547" s="30">
        <f t="shared" si="61"/>
        <v>0.19</v>
      </c>
      <c r="X547" s="30">
        <f>VLOOKUP(N547,[1]PlayerC!$A$3:$B$30,2,FALSE)</f>
        <v>77</v>
      </c>
      <c r="Y547" s="30">
        <f>VLOOKUP(O547,[1]PlayerC!$C$3:$D$133,2,FALSE)</f>
        <v>70</v>
      </c>
      <c r="Z547" s="30">
        <f>VLOOKUP(R547,[2]PCharts!$R$3:$S$2003,2,FALSE)</f>
        <v>0</v>
      </c>
      <c r="AA547" s="30">
        <f>VLOOKUP(A547,PCharts!$T$3:$U$25,2,FALSE)</f>
        <v>0.87</v>
      </c>
      <c r="AB547" s="30">
        <f>ROUND((PFormulas!$F$2*AF547)+(PFormulas!$F$3*(120-AD547)),0)</f>
        <v>53</v>
      </c>
      <c r="AC547" s="30">
        <f>ROUND((PFormulas!$F$7*AF547)+(PFormulas!$F$9*AB547)+(PFormulas!$F$8*AD547),0)</f>
        <v>49</v>
      </c>
      <c r="AD547" s="30">
        <f>VLOOKUP(V547,PCharts!$I$3:$J$651,2,FALSE)</f>
        <v>93</v>
      </c>
      <c r="AE547" s="30">
        <f>ROUND((PFormulas!$B$29*AK547)+(PFormulas!$B$30*AI547)+(PFormulas!$B$31*AL547)+(PFormulas!$B$32*AF547)+PFormulas!$B$33,0)</f>
        <v>70</v>
      </c>
      <c r="AF547" s="30">
        <f t="shared" si="62"/>
        <v>74</v>
      </c>
      <c r="AG547" s="30">
        <f>ROUND((AK547*PFormulas!$F$40)+(AL547*PFormulas!$F$41)+(AH547*PFormulas!$F$42),0)</f>
        <v>53</v>
      </c>
      <c r="AH547" s="30">
        <f>VLOOKUP(D547,PCharts!$G$3:$H$83,2,FALSE)</f>
        <v>71</v>
      </c>
      <c r="AI547" s="30">
        <f>ROUND((AK547*PFormulas!$F$18)+(AL547*PFormulas!$F$17),0)</f>
        <v>39</v>
      </c>
      <c r="AJ547" s="30">
        <f>IF(C547&gt;7,25,IF(C547=1,IF(ROUND((PFormulas!$F$35*AK547)+(PFormulas!$F$36*AF547),0)&lt;50,50,ROUND((PFormulas!$F$35*AK547)+(PFormulas!$F$36*AF547),0)),ROUND((PFormulas!$F$35*AK547)+(PFormulas!$F$36*AF547),0)))</f>
        <v>41</v>
      </c>
      <c r="AK547" s="30">
        <f>ROUND(IF(C547&gt;7,ROUND(VLOOKUP(U547,PCharts!$K$3:$L$153,2,FALSE)*AA547,0)*PFormulas!$B$8,ROUND(VLOOKUP(U547,PCharts!$K$3:$L$153,2,FALSE)*AA547,0)),0)</f>
        <v>30</v>
      </c>
      <c r="AL547" s="30">
        <f>ROUND(IF(C547&gt;7,ROUND(VLOOKUP(T547,PCharts!$M$3:$N$133,2,FALSE)*AA547,0)*PFormulas!$B$9,ROUND(VLOOKUP(T547,PCharts!$M$3:$N$133,2,FALSE)*AA547,0)),0)</f>
        <v>41</v>
      </c>
      <c r="AM547" s="30">
        <f>ROUND(IF(C547&gt;7,ROUND((PFormulas!$F$30*Z547)+(PFormulas!$F$31*AB547)+(PFormulas!$F$32*AI547),0)*PFormulas!$B$13,ROUND((PFormulas!$F$30*Z547)+(PFormulas!$F$31*AB547)+(PFormulas!$F$32*AI547),0)+PFormulas!$B$14),0)</f>
        <v>45</v>
      </c>
      <c r="AN547" s="30">
        <f>ROUND((PFormulas!$F$46*AL547),0)</f>
        <v>43</v>
      </c>
      <c r="AO547" s="30">
        <f>VLOOKUP(2016-L547,PCharts!$O$3:$P$32,2,FALSE)</f>
        <v>50</v>
      </c>
      <c r="AP547" s="30">
        <f t="shared" si="63"/>
        <v>50</v>
      </c>
      <c r="AQ547" s="30">
        <f t="shared" si="64"/>
        <v>44</v>
      </c>
    </row>
    <row r="548" spans="1:43" x14ac:dyDescent="0.25">
      <c r="A548" s="48" t="s">
        <v>139</v>
      </c>
      <c r="B548" s="13" t="s">
        <v>1282</v>
      </c>
      <c r="C548" s="13">
        <v>1</v>
      </c>
      <c r="D548" s="13">
        <v>32</v>
      </c>
      <c r="E548" s="13">
        <v>6</v>
      </c>
      <c r="F548" s="13">
        <v>4</v>
      </c>
      <c r="G548" s="13">
        <f>E548+F548</f>
        <v>10</v>
      </c>
      <c r="H548" s="13">
        <v>78</v>
      </c>
      <c r="I548" s="13"/>
      <c r="J548" s="13"/>
      <c r="K548" s="13"/>
      <c r="L548" s="13">
        <v>1994</v>
      </c>
      <c r="M548" s="13">
        <v>5</v>
      </c>
      <c r="N548" s="13">
        <v>74</v>
      </c>
      <c r="O548" s="13">
        <v>207</v>
      </c>
      <c r="P548" s="13" t="s">
        <v>1283</v>
      </c>
      <c r="Q548" s="13" t="s">
        <v>1284</v>
      </c>
      <c r="R548" s="13">
        <v>0</v>
      </c>
      <c r="S548" s="13">
        <v>0</v>
      </c>
      <c r="T548" s="30">
        <f t="shared" si="58"/>
        <v>0.19</v>
      </c>
      <c r="U548" s="30">
        <f t="shared" si="59"/>
        <v>0.13</v>
      </c>
      <c r="V548" s="30">
        <f t="shared" si="60"/>
        <v>2.44</v>
      </c>
      <c r="W548" s="30">
        <f t="shared" si="61"/>
        <v>0.19</v>
      </c>
      <c r="X548" s="30">
        <f>VLOOKUP(N548,[1]PlayerC!$A$3:$B$30,2,FALSE)</f>
        <v>77</v>
      </c>
      <c r="Y548" s="30">
        <f>VLOOKUP(O548,[1]PlayerC!$C$3:$D$133,2,FALSE)</f>
        <v>73</v>
      </c>
      <c r="Z548" s="30">
        <f>VLOOKUP(R548,[2]PCharts!$R$3:$S$2003,2,FALSE)</f>
        <v>0</v>
      </c>
      <c r="AA548" s="30">
        <f>VLOOKUP(A548,PCharts!$T$3:$U$25,2,FALSE)</f>
        <v>0.87</v>
      </c>
      <c r="AB548" s="30">
        <f>ROUND((PFormulas!$F$2*AF548)+(PFormulas!$F$3*(120-AD548)),0)</f>
        <v>70</v>
      </c>
      <c r="AC548" s="30">
        <f>ROUND((PFormulas!$F$7*AF548)+(PFormulas!$F$9*AB548)+(PFormulas!$F$8*AD548),0)</f>
        <v>66</v>
      </c>
      <c r="AD548" s="30">
        <f>VLOOKUP(V548,PCharts!$I$3:$J$651,2,FALSE)</f>
        <v>36</v>
      </c>
      <c r="AE548" s="30">
        <f>ROUND((PFormulas!$B$29*AK548)+(PFormulas!$B$30*AI548)+(PFormulas!$B$31*AL548)+(PFormulas!$B$32*AF548)+PFormulas!$B$33,0)</f>
        <v>71</v>
      </c>
      <c r="AF548" s="30">
        <f t="shared" si="62"/>
        <v>75</v>
      </c>
      <c r="AG548" s="30">
        <f>ROUND((AK548*PFormulas!$F$40)+(AL548*PFormulas!$F$41)+(AH548*PFormulas!$F$42),0)</f>
        <v>57</v>
      </c>
      <c r="AH548" s="30">
        <f>VLOOKUP(D548,PCharts!$G$3:$H$83,2,FALSE)</f>
        <v>72</v>
      </c>
      <c r="AI548" s="30">
        <f>ROUND((AK548*PFormulas!$F$18)+(AL548*PFormulas!$F$17),0)</f>
        <v>47</v>
      </c>
      <c r="AJ548" s="30">
        <f>IF(C548&gt;7,25,IF(C548=1,IF(ROUND((PFormulas!$F$35*AK548)+(PFormulas!$F$36*AF548),0)&lt;50,50,ROUND((PFormulas!$F$35*AK548)+(PFormulas!$F$36*AF548),0)),ROUND((PFormulas!$F$35*AK548)+(PFormulas!$F$36*AF548),0)))</f>
        <v>52</v>
      </c>
      <c r="AK548" s="30">
        <f>ROUND(IF(C548&gt;7,ROUND(VLOOKUP(U548,PCharts!$K$3:$L$153,2,FALSE)*AA548,0)*PFormulas!$B$8,ROUND(VLOOKUP(U548,PCharts!$K$3:$L$153,2,FALSE)*AA548,0)),0)</f>
        <v>44</v>
      </c>
      <c r="AL548" s="30">
        <f>ROUND(IF(C548&gt;7,ROUND(VLOOKUP(T548,PCharts!$M$3:$N$133,2,FALSE)*AA548,0)*PFormulas!$B$9,ROUND(VLOOKUP(T548,PCharts!$M$3:$N$133,2,FALSE)*AA548,0)),0)</f>
        <v>41</v>
      </c>
      <c r="AM548" s="30">
        <f>ROUND(IF(C548&gt;7,ROUND((PFormulas!$F$30*Z548)+(PFormulas!$F$31*AB548)+(PFormulas!$F$32*AI548),0)*PFormulas!$B$13,ROUND((PFormulas!$F$30*Z548)+(PFormulas!$F$31*AB548)+(PFormulas!$F$32*AI548),0)+PFormulas!$B$14),0)</f>
        <v>57</v>
      </c>
      <c r="AN548" s="30">
        <f>ROUND((PFormulas!$F$46*AL548),0)</f>
        <v>43</v>
      </c>
      <c r="AO548" s="30">
        <f>VLOOKUP(2016-L548,PCharts!$O$3:$P$32,2,FALSE)</f>
        <v>58</v>
      </c>
      <c r="AP548" s="30">
        <f t="shared" si="63"/>
        <v>58</v>
      </c>
      <c r="AQ548" s="30">
        <f t="shared" si="64"/>
        <v>52</v>
      </c>
    </row>
    <row r="549" spans="1:43" x14ac:dyDescent="0.25">
      <c r="A549" s="13" t="s">
        <v>95</v>
      </c>
      <c r="B549" s="13" t="s">
        <v>1285</v>
      </c>
      <c r="C549" s="13">
        <v>6</v>
      </c>
      <c r="D549" s="13">
        <v>5</v>
      </c>
      <c r="E549" s="13">
        <v>0</v>
      </c>
      <c r="F549" s="13">
        <v>0</v>
      </c>
      <c r="G549" s="13">
        <v>0</v>
      </c>
      <c r="H549" s="13">
        <v>2</v>
      </c>
      <c r="I549" s="13">
        <v>0</v>
      </c>
      <c r="J549" s="13">
        <v>11</v>
      </c>
      <c r="K549" s="13">
        <v>4</v>
      </c>
      <c r="L549" s="13">
        <v>1997</v>
      </c>
      <c r="M549" s="13"/>
      <c r="N549" s="13">
        <v>72</v>
      </c>
      <c r="O549" s="13">
        <v>185</v>
      </c>
      <c r="P549" s="13" t="s">
        <v>97</v>
      </c>
      <c r="Q549" s="35" t="s">
        <v>1286</v>
      </c>
      <c r="R549" s="13">
        <v>0</v>
      </c>
      <c r="S549" s="13">
        <v>0</v>
      </c>
      <c r="T549" s="30">
        <f t="shared" si="58"/>
        <v>0</v>
      </c>
      <c r="U549" s="30">
        <f t="shared" si="59"/>
        <v>0</v>
      </c>
      <c r="V549" s="30">
        <f t="shared" si="60"/>
        <v>0.4</v>
      </c>
      <c r="W549" s="30">
        <f t="shared" si="61"/>
        <v>0</v>
      </c>
      <c r="X549" s="30">
        <f>VLOOKUP(N549,[1]PlayerC!$A$3:$B$30,2,FALSE)</f>
        <v>73</v>
      </c>
      <c r="Y549" s="30">
        <f>VLOOKUP(O549,[1]PlayerC!$C$3:$D$133,2,FALSE)</f>
        <v>61</v>
      </c>
      <c r="Z549" s="30">
        <f>VLOOKUP(R549,[2]PCharts!$R$3:$S$2003,2,FALSE)</f>
        <v>0</v>
      </c>
      <c r="AA549" s="30">
        <f>VLOOKUP(A549,PCharts!$T$3:$U$25,2,FALSE)</f>
        <v>1.06</v>
      </c>
      <c r="AB549" s="30">
        <f>ROUND((PFormulas!$F$2*AF549)+(PFormulas!$F$3*(120-AD549)),0)</f>
        <v>50</v>
      </c>
      <c r="AC549" s="30">
        <f>ROUND((PFormulas!$F$7*AF549)+(PFormulas!$F$9*AB549)+(PFormulas!$F$8*AD549),0)</f>
        <v>45</v>
      </c>
      <c r="AD549" s="30">
        <f>VLOOKUP(V549,PCharts!$I$3:$J$651,2,FALSE)</f>
        <v>87</v>
      </c>
      <c r="AE549" s="30">
        <f>ROUND((PFormulas!$B$29*AK549)+(PFormulas!$B$30*AI549)+(PFormulas!$B$31*AL549)+(PFormulas!$B$32*AF549)+PFormulas!$B$33,0)</f>
        <v>72</v>
      </c>
      <c r="AF549" s="30">
        <f t="shared" si="62"/>
        <v>67</v>
      </c>
      <c r="AG549" s="30">
        <f>ROUND((AK549*PFormulas!$F$40)+(AL549*PFormulas!$F$41)+(AH549*PFormulas!$F$42),0)</f>
        <v>40</v>
      </c>
      <c r="AH549" s="30">
        <f>VLOOKUP(D549,PCharts!$G$3:$H$83,2,FALSE)</f>
        <v>40</v>
      </c>
      <c r="AI549" s="30">
        <f>ROUND((AK549*PFormulas!$F$18)+(AL549*PFormulas!$F$17),0)</f>
        <v>43</v>
      </c>
      <c r="AJ549" s="30">
        <f>IF(C549&gt;7,25,IF(C549=1,IF(ROUND((PFormulas!$F$35*AK549)+(PFormulas!$F$36*AF549),0)&lt;50,50,ROUND((PFormulas!$F$35*AK549)+(PFormulas!$F$36*AF549),0)),ROUND((PFormulas!$F$35*AK549)+(PFormulas!$F$36*AF549),0)))</f>
        <v>45</v>
      </c>
      <c r="AK549" s="30">
        <f>ROUND(IF(C549&gt;7,ROUND(VLOOKUP(U549,PCharts!$K$3:$L$153,2,FALSE)*AA549,0)*PFormulas!$B$8,ROUND(VLOOKUP(U549,PCharts!$K$3:$L$153,2,FALSE)*AA549,0)),0)</f>
        <v>37</v>
      </c>
      <c r="AL549" s="30">
        <f>ROUND(IF(C549&gt;7,ROUND(VLOOKUP(T549,PCharts!$M$3:$N$133,2,FALSE)*AA549,0)*PFormulas!$B$9,ROUND(VLOOKUP(T549,PCharts!$M$3:$N$133,2,FALSE)*AA549,0)),0)</f>
        <v>42</v>
      </c>
      <c r="AM549" s="30">
        <f>ROUND(IF(C549&gt;7,ROUND((PFormulas!$F$30*Z549)+(PFormulas!$F$31*AB549)+(PFormulas!$F$32*AI549),0)*PFormulas!$B$13,ROUND((PFormulas!$F$30*Z549)+(PFormulas!$F$31*AB549)+(PFormulas!$F$32*AI549),0)+PFormulas!$B$14),0)</f>
        <v>44</v>
      </c>
      <c r="AN549" s="30">
        <f>ROUND((PFormulas!$F$46*AL549),0)</f>
        <v>44</v>
      </c>
      <c r="AO549" s="30">
        <f>VLOOKUP(2016-L549,PCharts!$O$3:$P$32,2,FALSE)</f>
        <v>46</v>
      </c>
      <c r="AP549" s="30">
        <f t="shared" si="63"/>
        <v>46</v>
      </c>
      <c r="AQ549" s="30">
        <f t="shared" si="64"/>
        <v>46</v>
      </c>
    </row>
    <row r="550" spans="1:43" x14ac:dyDescent="0.25">
      <c r="A550" s="13" t="s">
        <v>95</v>
      </c>
      <c r="B550" s="13" t="s">
        <v>1287</v>
      </c>
      <c r="C550" s="13">
        <v>5</v>
      </c>
      <c r="D550" s="13">
        <v>9</v>
      </c>
      <c r="E550" s="13">
        <v>0</v>
      </c>
      <c r="F550" s="13">
        <v>0</v>
      </c>
      <c r="G550" s="13">
        <v>0</v>
      </c>
      <c r="H550" s="13">
        <v>0</v>
      </c>
      <c r="I550" s="13">
        <v>-1</v>
      </c>
      <c r="J550" s="13">
        <v>2</v>
      </c>
      <c r="K550" s="13">
        <v>3</v>
      </c>
      <c r="L550" s="13">
        <v>1996</v>
      </c>
      <c r="M550" s="13"/>
      <c r="N550" s="13">
        <v>70</v>
      </c>
      <c r="O550" s="13">
        <v>172</v>
      </c>
      <c r="P550" s="13" t="s">
        <v>97</v>
      </c>
      <c r="Q550" s="13" t="s">
        <v>1288</v>
      </c>
      <c r="R550" s="13">
        <v>0</v>
      </c>
      <c r="S550" s="13">
        <v>0</v>
      </c>
      <c r="T550" s="30">
        <f t="shared" si="58"/>
        <v>0</v>
      </c>
      <c r="U550" s="30">
        <f t="shared" si="59"/>
        <v>0</v>
      </c>
      <c r="V550" s="30">
        <f t="shared" si="60"/>
        <v>0</v>
      </c>
      <c r="W550" s="30">
        <f t="shared" si="61"/>
        <v>0</v>
      </c>
      <c r="X550" s="30">
        <f>VLOOKUP(N550,[1]PlayerC!$A$3:$B$30,2,FALSE)</f>
        <v>69</v>
      </c>
      <c r="Y550" s="30">
        <f>VLOOKUP(O550,[1]PlayerC!$C$3:$D$133,2,FALSE)</f>
        <v>52</v>
      </c>
      <c r="Z550" s="30">
        <f>VLOOKUP(R550,[2]PCharts!$R$3:$S$2003,2,FALSE)</f>
        <v>0</v>
      </c>
      <c r="AA550" s="30">
        <f>VLOOKUP(A550,PCharts!$T$3:$U$25,2,FALSE)</f>
        <v>1.06</v>
      </c>
      <c r="AB550" s="30">
        <f>ROUND((PFormulas!$F$2*AF550)+(PFormulas!$F$3*(120-AD550)),0)</f>
        <v>43</v>
      </c>
      <c r="AC550" s="30">
        <f>ROUND((PFormulas!$F$7*AF550)+(PFormulas!$F$9*AB550)+(PFormulas!$F$8*AD550),0)</f>
        <v>36</v>
      </c>
      <c r="AD550" s="30">
        <f>VLOOKUP(V550,PCharts!$I$3:$J$651,2,FALSE)</f>
        <v>99</v>
      </c>
      <c r="AE550" s="30">
        <f>ROUND((PFormulas!$B$29*AK550)+(PFormulas!$B$30*AI550)+(PFormulas!$B$31*AL550)+(PFormulas!$B$32*AF550)+PFormulas!$B$33,0)</f>
        <v>74</v>
      </c>
      <c r="AF550" s="30">
        <f t="shared" si="62"/>
        <v>61</v>
      </c>
      <c r="AG550" s="30">
        <f>ROUND((AK550*PFormulas!$F$40)+(AL550*PFormulas!$F$41)+(AH550*PFormulas!$F$42),0)</f>
        <v>44</v>
      </c>
      <c r="AH550" s="30">
        <f>VLOOKUP(D550,PCharts!$G$3:$H$83,2,FALSE)</f>
        <v>48</v>
      </c>
      <c r="AI550" s="30">
        <f>ROUND((AK550*PFormulas!$F$18)+(AL550*PFormulas!$F$17),0)</f>
        <v>43</v>
      </c>
      <c r="AJ550" s="30">
        <f>IF(C550&gt;7,25,IF(C550=1,IF(ROUND((PFormulas!$F$35*AK550)+(PFormulas!$F$36*AF550),0)&lt;50,50,ROUND((PFormulas!$F$35*AK550)+(PFormulas!$F$36*AF550),0)),ROUND((PFormulas!$F$35*AK550)+(PFormulas!$F$36*AF550),0)))</f>
        <v>43</v>
      </c>
      <c r="AK550" s="30">
        <f>ROUND(IF(C550&gt;7,ROUND(VLOOKUP(U550,PCharts!$K$3:$L$153,2,FALSE)*AA550,0)*PFormulas!$B$8,ROUND(VLOOKUP(U550,PCharts!$K$3:$L$153,2,FALSE)*AA550,0)),0)</f>
        <v>37</v>
      </c>
      <c r="AL550" s="30">
        <f>ROUND(IF(C550&gt;7,ROUND(VLOOKUP(T550,PCharts!$M$3:$N$133,2,FALSE)*AA550,0)*PFormulas!$B$9,ROUND(VLOOKUP(T550,PCharts!$M$3:$N$133,2,FALSE)*AA550,0)),0)</f>
        <v>42</v>
      </c>
      <c r="AM550" s="30">
        <f>ROUND(IF(C550&gt;7,ROUND((PFormulas!$F$30*Z550)+(PFormulas!$F$31*AB550)+(PFormulas!$F$32*AI550),0)*PFormulas!$B$13,ROUND((PFormulas!$F$30*Z550)+(PFormulas!$F$31*AB550)+(PFormulas!$F$32*AI550),0)+PFormulas!$B$14),0)</f>
        <v>40</v>
      </c>
      <c r="AN550" s="30">
        <f>ROUND((PFormulas!$F$46*AL550),0)</f>
        <v>44</v>
      </c>
      <c r="AO550" s="30">
        <f>VLOOKUP(2016-L550,PCharts!$O$3:$P$32,2,FALSE)</f>
        <v>50</v>
      </c>
      <c r="AP550" s="30">
        <f t="shared" si="63"/>
        <v>50</v>
      </c>
      <c r="AQ550" s="30">
        <f t="shared" si="64"/>
        <v>44</v>
      </c>
    </row>
    <row r="551" spans="1:43" x14ac:dyDescent="0.25">
      <c r="A551" s="13" t="s">
        <v>95</v>
      </c>
      <c r="B551" s="13" t="s">
        <v>1289</v>
      </c>
      <c r="C551" s="13">
        <v>4</v>
      </c>
      <c r="D551" s="13">
        <v>12</v>
      </c>
      <c r="E551" s="13">
        <v>0</v>
      </c>
      <c r="F551" s="13">
        <v>0</v>
      </c>
      <c r="G551" s="13">
        <v>0</v>
      </c>
      <c r="H551" s="13">
        <v>2</v>
      </c>
      <c r="I551" s="13">
        <v>-1</v>
      </c>
      <c r="J551" s="13">
        <v>12</v>
      </c>
      <c r="K551" s="13">
        <v>3</v>
      </c>
      <c r="L551" s="13">
        <v>1997</v>
      </c>
      <c r="M551" s="13"/>
      <c r="N551" s="13">
        <v>71</v>
      </c>
      <c r="O551" s="13">
        <v>185</v>
      </c>
      <c r="P551" s="13" t="s">
        <v>97</v>
      </c>
      <c r="Q551" s="13" t="s">
        <v>1290</v>
      </c>
      <c r="R551" s="13">
        <v>0</v>
      </c>
      <c r="S551" s="13">
        <v>0</v>
      </c>
      <c r="T551" s="30">
        <f t="shared" si="58"/>
        <v>0</v>
      </c>
      <c r="U551" s="30">
        <f t="shared" si="59"/>
        <v>0</v>
      </c>
      <c r="V551" s="30">
        <f t="shared" si="60"/>
        <v>0.17</v>
      </c>
      <c r="W551" s="30">
        <f t="shared" si="61"/>
        <v>0</v>
      </c>
      <c r="X551" s="30">
        <f>VLOOKUP(N551,[1]PlayerC!$A$3:$B$30,2,FALSE)</f>
        <v>71</v>
      </c>
      <c r="Y551" s="30">
        <f>VLOOKUP(O551,[1]PlayerC!$C$3:$D$133,2,FALSE)</f>
        <v>61</v>
      </c>
      <c r="Z551" s="30">
        <f>VLOOKUP(R551,[2]PCharts!$R$3:$S$2003,2,FALSE)</f>
        <v>0</v>
      </c>
      <c r="AA551" s="30">
        <f>VLOOKUP(A551,PCharts!$T$3:$U$25,2,FALSE)</f>
        <v>1.06</v>
      </c>
      <c r="AB551" s="30">
        <f>ROUND((PFormulas!$F$2*AF551)+(PFormulas!$F$3*(120-AD551)),0)</f>
        <v>47</v>
      </c>
      <c r="AC551" s="30">
        <f>ROUND((PFormulas!$F$7*AF551)+(PFormulas!$F$9*AB551)+(PFormulas!$F$8*AD551),0)</f>
        <v>42</v>
      </c>
      <c r="AD551" s="30">
        <f>VLOOKUP(V551,PCharts!$I$3:$J$651,2,FALSE)</f>
        <v>94</v>
      </c>
      <c r="AE551" s="30">
        <f>ROUND((PFormulas!$B$29*AK551)+(PFormulas!$B$30*AI551)+(PFormulas!$B$31*AL551)+(PFormulas!$B$32*AF551)+PFormulas!$B$33,0)</f>
        <v>73</v>
      </c>
      <c r="AF551" s="30">
        <f t="shared" si="62"/>
        <v>66</v>
      </c>
      <c r="AG551" s="30">
        <f>ROUND((AK551*PFormulas!$F$40)+(AL551*PFormulas!$F$41)+(AH551*PFormulas!$F$42),0)</f>
        <v>46</v>
      </c>
      <c r="AH551" s="30">
        <f>VLOOKUP(D551,PCharts!$G$3:$H$83,2,FALSE)</f>
        <v>52</v>
      </c>
      <c r="AI551" s="30">
        <f>ROUND((AK551*PFormulas!$F$18)+(AL551*PFormulas!$F$17),0)</f>
        <v>43</v>
      </c>
      <c r="AJ551" s="30">
        <f>IF(C551&gt;7,25,IF(C551=1,IF(ROUND((PFormulas!$F$35*AK551)+(PFormulas!$F$36*AF551),0)&lt;50,50,ROUND((PFormulas!$F$35*AK551)+(PFormulas!$F$36*AF551),0)),ROUND((PFormulas!$F$35*AK551)+(PFormulas!$F$36*AF551),0)))</f>
        <v>44</v>
      </c>
      <c r="AK551" s="30">
        <f>ROUND(IF(C551&gt;7,ROUND(VLOOKUP(U551,PCharts!$K$3:$L$153,2,FALSE)*AA551,0)*PFormulas!$B$8,ROUND(VLOOKUP(U551,PCharts!$K$3:$L$153,2,FALSE)*AA551,0)),0)</f>
        <v>37</v>
      </c>
      <c r="AL551" s="30">
        <f>ROUND(IF(C551&gt;7,ROUND(VLOOKUP(T551,PCharts!$M$3:$N$133,2,FALSE)*AA551,0)*PFormulas!$B$9,ROUND(VLOOKUP(T551,PCharts!$M$3:$N$133,2,FALSE)*AA551,0)),0)</f>
        <v>42</v>
      </c>
      <c r="AM551" s="30">
        <f>ROUND(IF(C551&gt;7,ROUND((PFormulas!$F$30*Z551)+(PFormulas!$F$31*AB551)+(PFormulas!$F$32*AI551),0)*PFormulas!$B$13,ROUND((PFormulas!$F$30*Z551)+(PFormulas!$F$31*AB551)+(PFormulas!$F$32*AI551),0)+PFormulas!$B$14),0)</f>
        <v>42</v>
      </c>
      <c r="AN551" s="30">
        <f>ROUND((PFormulas!$F$46*AL551),0)</f>
        <v>44</v>
      </c>
      <c r="AO551" s="30">
        <f>VLOOKUP(2016-L551,PCharts!$O$3:$P$32,2,FALSE)</f>
        <v>46</v>
      </c>
      <c r="AP551" s="30">
        <f t="shared" si="63"/>
        <v>46</v>
      </c>
      <c r="AQ551" s="30">
        <f t="shared" si="64"/>
        <v>45</v>
      </c>
    </row>
    <row r="552" spans="1:43" x14ac:dyDescent="0.25">
      <c r="A552" s="13" t="s">
        <v>95</v>
      </c>
      <c r="B552" s="13" t="s">
        <v>1291</v>
      </c>
      <c r="C552" s="13">
        <v>5</v>
      </c>
      <c r="D552" s="13">
        <v>17</v>
      </c>
      <c r="E552" s="13">
        <v>0</v>
      </c>
      <c r="F552" s="13">
        <v>6</v>
      </c>
      <c r="G552" s="13">
        <v>6</v>
      </c>
      <c r="H552" s="13">
        <v>4</v>
      </c>
      <c r="I552" s="13">
        <v>8</v>
      </c>
      <c r="J552" s="13">
        <v>9</v>
      </c>
      <c r="K552" s="13">
        <v>3</v>
      </c>
      <c r="L552" s="13">
        <v>1998</v>
      </c>
      <c r="M552" s="13"/>
      <c r="N552" s="13">
        <v>69</v>
      </c>
      <c r="O552" s="13">
        <v>187</v>
      </c>
      <c r="P552" s="13" t="s">
        <v>97</v>
      </c>
      <c r="Q552" s="13" t="s">
        <v>1292</v>
      </c>
      <c r="R552" s="13">
        <v>0</v>
      </c>
      <c r="S552" s="13">
        <v>0</v>
      </c>
      <c r="T552" s="30">
        <f t="shared" si="58"/>
        <v>0</v>
      </c>
      <c r="U552" s="30">
        <f t="shared" si="59"/>
        <v>0.35</v>
      </c>
      <c r="V552" s="30">
        <f t="shared" si="60"/>
        <v>0.24</v>
      </c>
      <c r="W552" s="30">
        <f t="shared" si="61"/>
        <v>0</v>
      </c>
      <c r="X552" s="30">
        <f>VLOOKUP(N552,[1]PlayerC!$A$3:$B$30,2,FALSE)</f>
        <v>67</v>
      </c>
      <c r="Y552" s="30">
        <f>VLOOKUP(O552,[1]PlayerC!$C$3:$D$133,2,FALSE)</f>
        <v>61</v>
      </c>
      <c r="Z552" s="30">
        <f>VLOOKUP(R552,[2]PCharts!$R$3:$S$2003,2,FALSE)</f>
        <v>0</v>
      </c>
      <c r="AA552" s="30">
        <f>VLOOKUP(A552,PCharts!$T$3:$U$25,2,FALSE)</f>
        <v>1.06</v>
      </c>
      <c r="AB552" s="30">
        <f>ROUND((PFormulas!$F$2*AF552)+(PFormulas!$F$3*(120-AD552)),0)</f>
        <v>47</v>
      </c>
      <c r="AC552" s="30">
        <f>ROUND((PFormulas!$F$7*AF552)+(PFormulas!$F$9*AB552)+(PFormulas!$F$8*AD552),0)</f>
        <v>41</v>
      </c>
      <c r="AD552" s="30">
        <f>VLOOKUP(V552,PCharts!$I$3:$J$651,2,FALSE)</f>
        <v>91</v>
      </c>
      <c r="AE552" s="30">
        <f>ROUND((PFormulas!$B$29*AK552)+(PFormulas!$B$30*AI552)+(PFormulas!$B$31*AL552)+(PFormulas!$B$32*AF552)+PFormulas!$B$33,0)</f>
        <v>77</v>
      </c>
      <c r="AF552" s="30">
        <f t="shared" si="62"/>
        <v>64</v>
      </c>
      <c r="AG552" s="30">
        <f>ROUND((AK552*PFormulas!$F$40)+(AL552*PFormulas!$F$41)+(AH552*PFormulas!$F$42),0)</f>
        <v>54</v>
      </c>
      <c r="AH552" s="30">
        <f>VLOOKUP(D552,PCharts!$G$3:$H$83,2,FALSE)</f>
        <v>57</v>
      </c>
      <c r="AI552" s="30">
        <f>ROUND((AK552*PFormulas!$F$18)+(AL552*PFormulas!$F$17),0)</f>
        <v>56</v>
      </c>
      <c r="AJ552" s="30">
        <f>IF(C552&gt;7,25,IF(C552=1,IF(ROUND((PFormulas!$F$35*AK552)+(PFormulas!$F$36*AF552),0)&lt;50,50,ROUND((PFormulas!$F$35*AK552)+(PFormulas!$F$36*AF552),0)),ROUND((PFormulas!$F$35*AK552)+(PFormulas!$F$36*AF552),0)))</f>
        <v>61</v>
      </c>
      <c r="AK552" s="30">
        <f>ROUND(IF(C552&gt;7,ROUND(VLOOKUP(U552,PCharts!$K$3:$L$153,2,FALSE)*AA552,0)*PFormulas!$B$8,ROUND(VLOOKUP(U552,PCharts!$K$3:$L$153,2,FALSE)*AA552,0)),0)</f>
        <v>60</v>
      </c>
      <c r="AL552" s="30">
        <f>ROUND(IF(C552&gt;7,ROUND(VLOOKUP(T552,PCharts!$M$3:$N$133,2,FALSE)*AA552,0)*PFormulas!$B$9,ROUND(VLOOKUP(T552,PCharts!$M$3:$N$133,2,FALSE)*AA552,0)),0)</f>
        <v>42</v>
      </c>
      <c r="AM552" s="30">
        <f>ROUND(IF(C552&gt;7,ROUND((PFormulas!$F$30*Z552)+(PFormulas!$F$31*AB552)+(PFormulas!$F$32*AI552),0)*PFormulas!$B$13,ROUND((PFormulas!$F$30*Z552)+(PFormulas!$F$31*AB552)+(PFormulas!$F$32*AI552),0)+PFormulas!$B$14),0)</f>
        <v>46</v>
      </c>
      <c r="AN552" s="30">
        <f>ROUND((PFormulas!$F$46*AL552),0)</f>
        <v>44</v>
      </c>
      <c r="AO552" s="30">
        <f>VLOOKUP(2016-L552,PCharts!$O$3:$P$32,2,FALSE)</f>
        <v>44</v>
      </c>
      <c r="AP552" s="30">
        <f t="shared" si="63"/>
        <v>44</v>
      </c>
      <c r="AQ552" s="30">
        <f t="shared" si="64"/>
        <v>53</v>
      </c>
    </row>
    <row r="553" spans="1:43" x14ac:dyDescent="0.25">
      <c r="A553" s="13" t="s">
        <v>78</v>
      </c>
      <c r="B553" s="13" t="s">
        <v>1293</v>
      </c>
      <c r="C553" s="13">
        <v>7</v>
      </c>
      <c r="D553" s="13">
        <v>18</v>
      </c>
      <c r="E553" s="13">
        <v>2</v>
      </c>
      <c r="F553" s="13">
        <v>1</v>
      </c>
      <c r="G553" s="13">
        <v>3</v>
      </c>
      <c r="H553" s="13">
        <v>2</v>
      </c>
      <c r="I553" s="13">
        <v>-3</v>
      </c>
      <c r="J553" s="13">
        <v>20</v>
      </c>
      <c r="K553" s="13">
        <v>6</v>
      </c>
      <c r="L553" s="13">
        <v>1993</v>
      </c>
      <c r="M553" s="13"/>
      <c r="N553" s="13">
        <v>69</v>
      </c>
      <c r="O553" s="13">
        <v>163</v>
      </c>
      <c r="P553" s="13" t="s">
        <v>162</v>
      </c>
      <c r="Q553" s="13" t="s">
        <v>80</v>
      </c>
      <c r="R553" s="13">
        <v>0</v>
      </c>
      <c r="S553" s="13">
        <v>0</v>
      </c>
      <c r="T553" s="30">
        <f t="shared" si="58"/>
        <v>0.11</v>
      </c>
      <c r="U553" s="30">
        <f t="shared" si="59"/>
        <v>0.06</v>
      </c>
      <c r="V553" s="30">
        <f t="shared" si="60"/>
        <v>0.11</v>
      </c>
      <c r="W553" s="30">
        <f t="shared" si="61"/>
        <v>0.11</v>
      </c>
      <c r="X553" s="30">
        <f>VLOOKUP(N553,[1]PlayerC!$A$3:$B$30,2,FALSE)</f>
        <v>67</v>
      </c>
      <c r="Y553" s="30">
        <f>VLOOKUP(O553,[1]PlayerC!$C$3:$D$133,2,FALSE)</f>
        <v>46</v>
      </c>
      <c r="Z553" s="30">
        <f>VLOOKUP(R553,[2]PCharts!$R$3:$S$2003,2,FALSE)</f>
        <v>0</v>
      </c>
      <c r="AA553" s="30">
        <f>VLOOKUP(A553,PCharts!$T$3:$U$25,2,FALSE)</f>
        <v>0.98</v>
      </c>
      <c r="AB553" s="30">
        <f>ROUND((PFormulas!$F$2*AF553)+(PFormulas!$F$3*(120-AD553)),0)</f>
        <v>41</v>
      </c>
      <c r="AC553" s="30">
        <f>ROUND((PFormulas!$F$7*AF553)+(PFormulas!$F$9*AB553)+(PFormulas!$F$8*AD553),0)</f>
        <v>33</v>
      </c>
      <c r="AD553" s="30">
        <f>VLOOKUP(V553,PCharts!$I$3:$J$651,2,FALSE)</f>
        <v>96</v>
      </c>
      <c r="AE553" s="30">
        <f>ROUND((PFormulas!$B$29*AK553)+(PFormulas!$B$30*AI553)+(PFormulas!$B$31*AL553)+(PFormulas!$B$32*AF553)+PFormulas!$B$33,0)</f>
        <v>75</v>
      </c>
      <c r="AF553" s="30">
        <f t="shared" si="62"/>
        <v>57</v>
      </c>
      <c r="AG553" s="30">
        <f>ROUND((AK553*PFormulas!$F$40)+(AL553*PFormulas!$F$41)+(AH553*PFormulas!$F$42),0)</f>
        <v>49</v>
      </c>
      <c r="AH553" s="30">
        <f>VLOOKUP(D553,PCharts!$G$3:$H$83,2,FALSE)</f>
        <v>58</v>
      </c>
      <c r="AI553" s="30">
        <f>ROUND((AK553*PFormulas!$F$18)+(AL553*PFormulas!$F$17),0)</f>
        <v>43</v>
      </c>
      <c r="AJ553" s="30">
        <f>IF(C553&gt;7,25,IF(C553=1,IF(ROUND((PFormulas!$F$35*AK553)+(PFormulas!$F$36*AF553),0)&lt;50,50,ROUND((PFormulas!$F$35*AK553)+(PFormulas!$F$36*AF553),0)),ROUND((PFormulas!$F$35*AK553)+(PFormulas!$F$36*AF553),0)))</f>
        <v>40</v>
      </c>
      <c r="AK553" s="30">
        <f>ROUND(IF(C553&gt;7,ROUND(VLOOKUP(U553,PCharts!$K$3:$L$153,2,FALSE)*AA553,0)*PFormulas!$B$8,ROUND(VLOOKUP(U553,PCharts!$K$3:$L$153,2,FALSE)*AA553,0)),0)</f>
        <v>34</v>
      </c>
      <c r="AL553" s="30">
        <f>ROUND(IF(C553&gt;7,ROUND(VLOOKUP(T553,PCharts!$M$3:$N$133,2,FALSE)*AA553,0)*PFormulas!$B$9,ROUND(VLOOKUP(T553,PCharts!$M$3:$N$133,2,FALSE)*AA553,0)),0)</f>
        <v>44</v>
      </c>
      <c r="AM553" s="30">
        <f>ROUND(IF(C553&gt;7,ROUND((PFormulas!$F$30*Z553)+(PFormulas!$F$31*AB553)+(PFormulas!$F$32*AI553),0)*PFormulas!$B$13,ROUND((PFormulas!$F$30*Z553)+(PFormulas!$F$31*AB553)+(PFormulas!$F$32*AI553),0)+PFormulas!$B$14),0)</f>
        <v>39</v>
      </c>
      <c r="AN553" s="30">
        <f>ROUND((PFormulas!$F$46*AL553),0)</f>
        <v>46</v>
      </c>
      <c r="AO553" s="30">
        <f>VLOOKUP(2016-L553,PCharts!$O$3:$P$32,2,FALSE)</f>
        <v>60</v>
      </c>
      <c r="AP553" s="30">
        <f t="shared" si="63"/>
        <v>60</v>
      </c>
      <c r="AQ553" s="30">
        <f t="shared" si="64"/>
        <v>44</v>
      </c>
    </row>
    <row r="554" spans="1:43" x14ac:dyDescent="0.25">
      <c r="A554" s="13" t="s">
        <v>43</v>
      </c>
      <c r="B554" s="13" t="s">
        <v>1294</v>
      </c>
      <c r="C554" s="13">
        <v>8</v>
      </c>
      <c r="D554" s="13">
        <v>25</v>
      </c>
      <c r="E554" s="13">
        <v>1</v>
      </c>
      <c r="F554" s="13">
        <v>0</v>
      </c>
      <c r="G554" s="13">
        <v>1</v>
      </c>
      <c r="H554" s="13">
        <v>4</v>
      </c>
      <c r="I554" s="13">
        <v>1</v>
      </c>
      <c r="J554" s="13">
        <v>17</v>
      </c>
      <c r="K554" s="13">
        <v>10</v>
      </c>
      <c r="L554" s="13">
        <v>1995</v>
      </c>
      <c r="M554" s="13"/>
      <c r="N554" s="13">
        <v>73</v>
      </c>
      <c r="O554" s="13">
        <v>196</v>
      </c>
      <c r="P554" s="13" t="s">
        <v>45</v>
      </c>
      <c r="Q554" s="13" t="s">
        <v>1295</v>
      </c>
      <c r="R554" s="13">
        <v>0</v>
      </c>
      <c r="S554" s="13">
        <v>0</v>
      </c>
      <c r="T554" s="30">
        <f t="shared" si="58"/>
        <v>0.04</v>
      </c>
      <c r="U554" s="30">
        <f t="shared" si="59"/>
        <v>0</v>
      </c>
      <c r="V554" s="30">
        <f t="shared" si="60"/>
        <v>0.16</v>
      </c>
      <c r="W554" s="30">
        <f t="shared" si="61"/>
        <v>0.04</v>
      </c>
      <c r="X554" s="30">
        <f>VLOOKUP(N554,[1]PlayerC!$A$3:$B$30,2,FALSE)</f>
        <v>75</v>
      </c>
      <c r="Y554" s="30">
        <f>VLOOKUP(O554,[1]PlayerC!$C$3:$D$133,2,FALSE)</f>
        <v>67</v>
      </c>
      <c r="Z554" s="30">
        <f>VLOOKUP(R554,[2]PCharts!$R$3:$S$2003,2,FALSE)</f>
        <v>0</v>
      </c>
      <c r="AA554" s="30">
        <f>VLOOKUP(A554,PCharts!$T$3:$U$25,2,FALSE)</f>
        <v>1.05</v>
      </c>
      <c r="AB554" s="30">
        <f>ROUND((PFormulas!$F$2*AF554)+(PFormulas!$F$3*(120-AD554)),0)</f>
        <v>50</v>
      </c>
      <c r="AC554" s="30">
        <f>ROUND((PFormulas!$F$7*AF554)+(PFormulas!$F$9*AB554)+(PFormulas!$F$8*AD554),0)</f>
        <v>46</v>
      </c>
      <c r="AD554" s="30">
        <f>VLOOKUP(V554,PCharts!$I$3:$J$651,2,FALSE)</f>
        <v>94</v>
      </c>
      <c r="AE554" s="30">
        <f>ROUND((PFormulas!$B$29*AK554)+(PFormulas!$B$30*AI554)+(PFormulas!$B$31*AL554)+(PFormulas!$B$32*AF554)+PFormulas!$B$33,0)</f>
        <v>71</v>
      </c>
      <c r="AF554" s="30">
        <f t="shared" si="62"/>
        <v>71</v>
      </c>
      <c r="AG554" s="30">
        <f>ROUND((AK554*PFormulas!$F$40)+(AL554*PFormulas!$F$41)+(AH554*PFormulas!$F$42),0)</f>
        <v>52</v>
      </c>
      <c r="AH554" s="30">
        <f>VLOOKUP(D554,PCharts!$G$3:$H$83,2,FALSE)</f>
        <v>65</v>
      </c>
      <c r="AI554" s="30">
        <f>ROUND((AK554*PFormulas!$F$18)+(AL554*PFormulas!$F$17),0)</f>
        <v>42</v>
      </c>
      <c r="AJ554" s="30">
        <f>IF(C554&gt;7,25,IF(C554=1,IF(ROUND((PFormulas!$F$35*AK554)+(PFormulas!$F$36*AF554),0)&lt;50,50,ROUND((PFormulas!$F$35*AK554)+(PFormulas!$F$36*AF554),0)),ROUND((PFormulas!$F$35*AK554)+(PFormulas!$F$36*AF554),0)))</f>
        <v>25</v>
      </c>
      <c r="AK554" s="30">
        <f>ROUND(IF(C554&gt;7,ROUND(VLOOKUP(U554,PCharts!$K$3:$L$153,2,FALSE)*AA554,0)*PFormulas!$B$8,ROUND(VLOOKUP(U554,PCharts!$K$3:$L$153,2,FALSE)*AA554,0)),0)</f>
        <v>35</v>
      </c>
      <c r="AL554" s="30">
        <f>ROUND(IF(C554&gt;7,ROUND(VLOOKUP(T554,PCharts!$M$3:$N$133,2,FALSE)*AA554,0)*PFormulas!$B$9,ROUND(VLOOKUP(T554,PCharts!$M$3:$N$133,2,FALSE)*AA554,0)),0)</f>
        <v>41</v>
      </c>
      <c r="AM554" s="30">
        <f>ROUND(IF(C554&gt;7,ROUND((PFormulas!$F$30*Z554)+(PFormulas!$F$31*AB554)+(PFormulas!$F$32*AI554),0)*PFormulas!$B$13,ROUND((PFormulas!$F$30*Z554)+(PFormulas!$F$31*AB554)+(PFormulas!$F$32*AI554),0)+PFormulas!$B$14),0)</f>
        <v>52</v>
      </c>
      <c r="AN554" s="30">
        <f>ROUND((PFormulas!$F$46*AL554),0)</f>
        <v>43</v>
      </c>
      <c r="AO554" s="30">
        <f>VLOOKUP(2016-L554,PCharts!$O$3:$P$32,2,FALSE)</f>
        <v>54</v>
      </c>
      <c r="AP554" s="30">
        <f t="shared" si="63"/>
        <v>54</v>
      </c>
      <c r="AQ554" s="30">
        <f t="shared" si="64"/>
        <v>47</v>
      </c>
    </row>
    <row r="555" spans="1:43" x14ac:dyDescent="0.25">
      <c r="A555" s="13" t="s">
        <v>167</v>
      </c>
      <c r="B555" s="13" t="s">
        <v>1296</v>
      </c>
      <c r="C555" s="13">
        <v>8</v>
      </c>
      <c r="D555" s="13">
        <v>37</v>
      </c>
      <c r="E555" s="13">
        <v>8</v>
      </c>
      <c r="F555" s="13">
        <v>30</v>
      </c>
      <c r="G555" s="13">
        <v>38</v>
      </c>
      <c r="H555" s="13">
        <v>2</v>
      </c>
      <c r="I555" s="13">
        <v>29</v>
      </c>
      <c r="J555" s="13">
        <v>17</v>
      </c>
      <c r="K555" s="13">
        <v>11</v>
      </c>
      <c r="L555" s="13">
        <v>1992</v>
      </c>
      <c r="M555" s="13"/>
      <c r="N555" s="13">
        <v>71</v>
      </c>
      <c r="O555" s="13">
        <v>185</v>
      </c>
      <c r="P555" s="13" t="s">
        <v>53</v>
      </c>
      <c r="Q555" s="13" t="s">
        <v>1297</v>
      </c>
      <c r="R555" s="13">
        <v>0</v>
      </c>
      <c r="S555" s="13">
        <v>0</v>
      </c>
      <c r="T555" s="30">
        <f t="shared" si="58"/>
        <v>0.22</v>
      </c>
      <c r="U555" s="30">
        <f t="shared" si="59"/>
        <v>0.81</v>
      </c>
      <c r="V555" s="30">
        <f t="shared" si="60"/>
        <v>0.05</v>
      </c>
      <c r="W555" s="30">
        <f t="shared" si="61"/>
        <v>0.22</v>
      </c>
      <c r="X555" s="30">
        <f>VLOOKUP(N555,[1]PlayerC!$A$3:$B$30,2,FALSE)</f>
        <v>71</v>
      </c>
      <c r="Y555" s="30">
        <f>VLOOKUP(O555,[1]PlayerC!$C$3:$D$133,2,FALSE)</f>
        <v>61</v>
      </c>
      <c r="Z555" s="30">
        <f>VLOOKUP(R555,[2]PCharts!$R$3:$S$2003,2,FALSE)</f>
        <v>0</v>
      </c>
      <c r="AA555" s="30">
        <f>VLOOKUP(A555,PCharts!$T$3:$U$25,2,FALSE)</f>
        <v>0.87</v>
      </c>
      <c r="AB555" s="30">
        <f>ROUND((PFormulas!$F$2*AF555)+(PFormulas!$F$3*(120-AD555)),0)</f>
        <v>46</v>
      </c>
      <c r="AC555" s="30">
        <f>ROUND((PFormulas!$F$7*AF555)+(PFormulas!$F$9*AB555)+(PFormulas!$F$8*AD555),0)</f>
        <v>40</v>
      </c>
      <c r="AD555" s="30">
        <f>VLOOKUP(V555,PCharts!$I$3:$J$651,2,FALSE)</f>
        <v>98</v>
      </c>
      <c r="AE555" s="30">
        <f>ROUND((PFormulas!$B$29*AK555)+(PFormulas!$B$30*AI555)+(PFormulas!$B$31*AL555)+(PFormulas!$B$32*AF555)+PFormulas!$B$33,0)</f>
        <v>76</v>
      </c>
      <c r="AF555" s="30">
        <f t="shared" si="62"/>
        <v>66</v>
      </c>
      <c r="AG555" s="30">
        <f>ROUND((AK555*PFormulas!$F$40)+(AL555*PFormulas!$F$41)+(AH555*PFormulas!$F$42),0)</f>
        <v>64</v>
      </c>
      <c r="AH555" s="30">
        <f>VLOOKUP(D555,PCharts!$G$3:$H$83,2,FALSE)</f>
        <v>77</v>
      </c>
      <c r="AI555" s="30">
        <f>ROUND((AK555*PFormulas!$F$18)+(AL555*PFormulas!$F$17),0)</f>
        <v>56</v>
      </c>
      <c r="AJ555" s="30">
        <f>IF(C555&gt;7,25,IF(C555=1,IF(ROUND((PFormulas!$F$35*AK555)+(PFormulas!$F$36*AF555),0)&lt;50,50,ROUND((PFormulas!$F$35*AK555)+(PFormulas!$F$36*AF555),0)),ROUND((PFormulas!$F$35*AK555)+(PFormulas!$F$36*AF555),0)))</f>
        <v>25</v>
      </c>
      <c r="AK555" s="49">
        <f>ROUND(IF(C555&gt;7,ROUND(VLOOKUP(U555,PCharts!$K$3:$L$153,2,FALSE)*AA555,0)*PFormulas!$B$8,ROUND(VLOOKUP(U555,PCharts!$K$3:$L$153,2,FALSE)*AA555,0)),0)</f>
        <v>61</v>
      </c>
      <c r="AL555" s="30">
        <f>ROUND(IF(C555&gt;7,ROUND(VLOOKUP(T555,PCharts!$M$3:$N$133,2,FALSE)*AA555,0)*PFormulas!$B$9,ROUND(VLOOKUP(T555,PCharts!$M$3:$N$133,2,FALSE)*AA555,0)),0)</f>
        <v>41</v>
      </c>
      <c r="AM555" s="30">
        <f>ROUND(IF(C555&gt;7,ROUND((PFormulas!$F$30*Z555)+(PFormulas!$F$31*AB555)+(PFormulas!$F$32*AI555),0)*PFormulas!$B$13,ROUND((PFormulas!$F$30*Z555)+(PFormulas!$F$31*AB555)+(PFormulas!$F$32*AI555),0)+PFormulas!$B$14),0)</f>
        <v>54</v>
      </c>
      <c r="AN555" s="30">
        <f>ROUND((PFormulas!$F$46*AL555),0)</f>
        <v>43</v>
      </c>
      <c r="AO555" s="30">
        <f>VLOOKUP(2016-L555,PCharts!$O$3:$P$32,2,FALSE)</f>
        <v>62</v>
      </c>
      <c r="AP555" s="30">
        <f t="shared" si="63"/>
        <v>62</v>
      </c>
      <c r="AQ555" s="30">
        <f t="shared" si="64"/>
        <v>55</v>
      </c>
    </row>
    <row r="556" spans="1:43" x14ac:dyDescent="0.25">
      <c r="A556" s="13" t="s">
        <v>95</v>
      </c>
      <c r="B556" s="13" t="s">
        <v>1298</v>
      </c>
      <c r="C556" s="13">
        <v>6</v>
      </c>
      <c r="D556" s="13">
        <v>40</v>
      </c>
      <c r="E556" s="13">
        <v>0</v>
      </c>
      <c r="F556" s="13">
        <v>1</v>
      </c>
      <c r="G556" s="13">
        <v>1</v>
      </c>
      <c r="H556" s="13">
        <v>58</v>
      </c>
      <c r="I556" s="13">
        <v>-17</v>
      </c>
      <c r="J556" s="13">
        <v>12</v>
      </c>
      <c r="K556" s="13">
        <v>5</v>
      </c>
      <c r="L556" s="13">
        <v>1996</v>
      </c>
      <c r="M556" s="13"/>
      <c r="N556" s="13">
        <v>74</v>
      </c>
      <c r="O556" s="13">
        <v>187</v>
      </c>
      <c r="P556" s="13" t="s">
        <v>97</v>
      </c>
      <c r="Q556" s="13" t="s">
        <v>1299</v>
      </c>
      <c r="R556" s="13"/>
      <c r="S556" s="13"/>
      <c r="T556" s="30">
        <f t="shared" si="58"/>
        <v>0</v>
      </c>
      <c r="U556" s="30">
        <f t="shared" si="59"/>
        <v>0.03</v>
      </c>
      <c r="V556" s="30">
        <f t="shared" si="60"/>
        <v>1.45</v>
      </c>
      <c r="W556" s="30">
        <f t="shared" si="61"/>
        <v>0</v>
      </c>
      <c r="X556" s="30">
        <f>VLOOKUP(N556,[1]PlayerC!$A$3:$B$30,2,FALSE)</f>
        <v>77</v>
      </c>
      <c r="Y556" s="30">
        <f>VLOOKUP(O556,[1]PlayerC!$C$3:$D$133,2,FALSE)</f>
        <v>61</v>
      </c>
      <c r="Z556" s="30">
        <f>VLOOKUP(R556,[2]PCharts!$R$3:$S$2003,2,FALSE)</f>
        <v>0</v>
      </c>
      <c r="AA556" s="30">
        <f>VLOOKUP(A556,PCharts!$T$3:$U$25,2,FALSE)</f>
        <v>1.06</v>
      </c>
      <c r="AB556" s="30">
        <f>ROUND((PFormulas!$F$2*AF556)+(PFormulas!$F$3*(120-AD556)),0)</f>
        <v>59</v>
      </c>
      <c r="AC556" s="30">
        <f>ROUND((PFormulas!$F$7*AF556)+(PFormulas!$F$9*AB556)+(PFormulas!$F$8*AD556),0)</f>
        <v>54</v>
      </c>
      <c r="AD556" s="30">
        <f>VLOOKUP(V556,PCharts!$I$3:$J$651,2,FALSE)</f>
        <v>61</v>
      </c>
      <c r="AE556" s="30">
        <f>ROUND((PFormulas!$B$29*AK556)+(PFormulas!$B$30*AI556)+(PFormulas!$B$31*AL556)+(PFormulas!$B$32*AF556)+PFormulas!$B$33,0)</f>
        <v>72</v>
      </c>
      <c r="AF556" s="30">
        <f t="shared" si="62"/>
        <v>69</v>
      </c>
      <c r="AG556" s="30">
        <f>ROUND((AK556*PFormulas!$F$40)+(AL556*PFormulas!$F$41)+(AH556*PFormulas!$F$42),0)</f>
        <v>60</v>
      </c>
      <c r="AH556" s="30">
        <f>VLOOKUP(D556,PCharts!$G$3:$H$83,2,FALSE)</f>
        <v>80</v>
      </c>
      <c r="AI556" s="30">
        <f>ROUND((AK556*PFormulas!$F$18)+(AL556*PFormulas!$F$17),0)</f>
        <v>43</v>
      </c>
      <c r="AJ556" s="30">
        <f>IF(C556&gt;7,25,IF(C556=1,IF(ROUND((PFormulas!$F$35*AK556)+(PFormulas!$F$36*AF556),0)&lt;50,50,ROUND((PFormulas!$F$35*AK556)+(PFormulas!$F$36*AF556),0)),ROUND((PFormulas!$F$35*AK556)+(PFormulas!$F$36*AF556),0)))</f>
        <v>45</v>
      </c>
      <c r="AK556" s="30">
        <f>ROUND(IF(C556&gt;7,ROUND(VLOOKUP(U556,PCharts!$K$3:$L$153,2,FALSE)*AA556,0)*PFormulas!$B$8,ROUND(VLOOKUP(U556,PCharts!$K$3:$L$153,2,FALSE)*AA556,0)),0)</f>
        <v>37</v>
      </c>
      <c r="AL556" s="30">
        <f>ROUND(IF(C556&gt;7,ROUND(VLOOKUP(T556,PCharts!$M$3:$N$133,2,FALSE)*AA556,0)*PFormulas!$B$9,ROUND(VLOOKUP(T556,PCharts!$M$3:$N$133,2,FALSE)*AA556,0)),0)</f>
        <v>42</v>
      </c>
      <c r="AM556" s="30">
        <f>ROUND(IF(C556&gt;7,ROUND((PFormulas!$F$30*Z556)+(PFormulas!$F$31*AB556)+(PFormulas!$F$32*AI556),0)*PFormulas!$B$13,ROUND((PFormulas!$F$30*Z556)+(PFormulas!$F$31*AB556)+(PFormulas!$F$32*AI556),0)+PFormulas!$B$14),0)</f>
        <v>49</v>
      </c>
      <c r="AN556" s="30">
        <f>ROUND((PFormulas!$F$46*AL556),0)</f>
        <v>44</v>
      </c>
      <c r="AO556" s="30">
        <f>VLOOKUP(2016-L556,PCharts!$O$3:$P$32,2,FALSE)</f>
        <v>50</v>
      </c>
      <c r="AP556" s="30">
        <f t="shared" si="63"/>
        <v>50</v>
      </c>
      <c r="AQ556" s="30">
        <f t="shared" si="64"/>
        <v>48</v>
      </c>
    </row>
    <row r="557" spans="1:43" x14ac:dyDescent="0.25">
      <c r="A557" s="13" t="s">
        <v>47</v>
      </c>
      <c r="B557" s="13" t="s">
        <v>1300</v>
      </c>
      <c r="C557" s="13">
        <v>8</v>
      </c>
      <c r="D557" s="13">
        <v>48</v>
      </c>
      <c r="E557" s="13">
        <v>2</v>
      </c>
      <c r="F557" s="13">
        <v>10</v>
      </c>
      <c r="G557" s="13">
        <v>12</v>
      </c>
      <c r="H557" s="13">
        <v>18</v>
      </c>
      <c r="I557" s="13">
        <v>11</v>
      </c>
      <c r="J557" s="13">
        <v>3</v>
      </c>
      <c r="K557" s="13">
        <v>2</v>
      </c>
      <c r="L557" s="13">
        <v>1993</v>
      </c>
      <c r="M557" s="13"/>
      <c r="N557" s="13">
        <v>70</v>
      </c>
      <c r="O557" s="13">
        <v>176</v>
      </c>
      <c r="P557" s="13" t="s">
        <v>49</v>
      </c>
      <c r="Q557" s="13" t="s">
        <v>1301</v>
      </c>
      <c r="R557" s="13">
        <v>0</v>
      </c>
      <c r="S557" s="13">
        <v>0</v>
      </c>
      <c r="T557" s="30">
        <f t="shared" si="58"/>
        <v>0.04</v>
      </c>
      <c r="U557" s="30">
        <f t="shared" si="59"/>
        <v>0.21</v>
      </c>
      <c r="V557" s="30">
        <f t="shared" si="60"/>
        <v>0.38</v>
      </c>
      <c r="W557" s="30">
        <f t="shared" si="61"/>
        <v>0.04</v>
      </c>
      <c r="X557" s="30">
        <f>VLOOKUP(N557,[1]PlayerC!$A$3:$B$30,2,FALSE)</f>
        <v>69</v>
      </c>
      <c r="Y557" s="30">
        <f>VLOOKUP(O557,[1]PlayerC!$C$3:$D$133,2,FALSE)</f>
        <v>55</v>
      </c>
      <c r="Z557" s="30">
        <f>VLOOKUP(R557,[2]PCharts!$R$3:$S$2003,2,FALSE)</f>
        <v>0</v>
      </c>
      <c r="AA557" s="30">
        <f>VLOOKUP(A557,PCharts!$T$3:$U$25,2,FALSE)</f>
        <v>1.07</v>
      </c>
      <c r="AB557" s="30">
        <f>ROUND((PFormulas!$F$2*AF557)+(PFormulas!$F$3*(120-AD557)),0)</f>
        <v>47</v>
      </c>
      <c r="AC557" s="30">
        <f>ROUND((PFormulas!$F$7*AF557)+(PFormulas!$F$9*AB557)+(PFormulas!$F$8*AD557),0)</f>
        <v>40</v>
      </c>
      <c r="AD557" s="30">
        <f>VLOOKUP(V557,PCharts!$I$3:$J$651,2,FALSE)</f>
        <v>88</v>
      </c>
      <c r="AE557" s="30">
        <f>ROUND((PFormulas!$B$29*AK557)+(PFormulas!$B$30*AI557)+(PFormulas!$B$31*AL557)+(PFormulas!$B$32*AF557)+PFormulas!$B$33,0)</f>
        <v>77</v>
      </c>
      <c r="AF557" s="30">
        <f t="shared" si="62"/>
        <v>62</v>
      </c>
      <c r="AG557" s="30">
        <f>ROUND((AK557*PFormulas!$F$40)+(AL557*PFormulas!$F$41)+(AH557*PFormulas!$F$42),0)</f>
        <v>69</v>
      </c>
      <c r="AH557" s="30">
        <f>VLOOKUP(D557,PCharts!$G$3:$H$83,2,FALSE)</f>
        <v>88</v>
      </c>
      <c r="AI557" s="30">
        <f>ROUND((AK557*PFormulas!$F$18)+(AL557*PFormulas!$F$17),0)</f>
        <v>54</v>
      </c>
      <c r="AJ557" s="30">
        <f>IF(C557&gt;7,25,IF(C557=1,IF(ROUND((PFormulas!$F$35*AK557)+(PFormulas!$F$36*AF557),0)&lt;50,50,ROUND((PFormulas!$F$35*AK557)+(PFormulas!$F$36*AF557),0)),ROUND((PFormulas!$F$35*AK557)+(PFormulas!$F$36*AF557),0)))</f>
        <v>25</v>
      </c>
      <c r="AK557" s="30">
        <f>ROUND(IF(C557&gt;7,ROUND(VLOOKUP(U557,PCharts!$K$3:$L$153,2,FALSE)*AA557,0)*PFormulas!$B$8,ROUND(VLOOKUP(U557,PCharts!$K$3:$L$153,2,FALSE)*AA557,0)),0)</f>
        <v>56</v>
      </c>
      <c r="AL557" s="30">
        <f>ROUND(IF(C557&gt;7,ROUND(VLOOKUP(T557,PCharts!$M$3:$N$133,2,FALSE)*AA557,0)*PFormulas!$B$9,ROUND(VLOOKUP(T557,PCharts!$M$3:$N$133,2,FALSE)*AA557,0)),0)</f>
        <v>42</v>
      </c>
      <c r="AM557" s="30">
        <f>ROUND(IF(C557&gt;7,ROUND((PFormulas!$F$30*Z557)+(PFormulas!$F$31*AB557)+(PFormulas!$F$32*AI557),0)*PFormulas!$B$13,ROUND((PFormulas!$F$30*Z557)+(PFormulas!$F$31*AB557)+(PFormulas!$F$32*AI557),0)+PFormulas!$B$14),0)</f>
        <v>54</v>
      </c>
      <c r="AN557" s="30">
        <f>ROUND((PFormulas!$F$46*AL557),0)</f>
        <v>44</v>
      </c>
      <c r="AO557" s="30">
        <f>VLOOKUP(2016-L557,PCharts!$O$3:$P$32,2,FALSE)</f>
        <v>60</v>
      </c>
      <c r="AP557" s="30">
        <f t="shared" si="63"/>
        <v>60</v>
      </c>
      <c r="AQ557" s="30">
        <f t="shared" si="64"/>
        <v>54</v>
      </c>
    </row>
    <row r="558" spans="1:43" x14ac:dyDescent="0.25">
      <c r="A558" s="13" t="s">
        <v>95</v>
      </c>
      <c r="B558" s="13" t="s">
        <v>1302</v>
      </c>
      <c r="C558" s="13">
        <v>8</v>
      </c>
      <c r="D558" s="13">
        <v>51</v>
      </c>
      <c r="E558" s="13">
        <v>1</v>
      </c>
      <c r="F558" s="13">
        <v>2</v>
      </c>
      <c r="G558" s="13">
        <v>3</v>
      </c>
      <c r="H558" s="13">
        <v>12</v>
      </c>
      <c r="I558" s="13">
        <v>-6</v>
      </c>
      <c r="J558" s="13">
        <v>21</v>
      </c>
      <c r="K558" s="13">
        <v>12</v>
      </c>
      <c r="L558" s="13">
        <v>1994</v>
      </c>
      <c r="M558" s="13"/>
      <c r="N558" s="13">
        <v>76</v>
      </c>
      <c r="O558" s="13">
        <v>209</v>
      </c>
      <c r="P558" s="13" t="s">
        <v>97</v>
      </c>
      <c r="Q558" s="13" t="s">
        <v>1303</v>
      </c>
      <c r="R558" s="13">
        <v>0</v>
      </c>
      <c r="S558" s="13">
        <v>0</v>
      </c>
      <c r="T558" s="30">
        <f t="shared" si="58"/>
        <v>0.02</v>
      </c>
      <c r="U558" s="30">
        <f t="shared" si="59"/>
        <v>0.04</v>
      </c>
      <c r="V558" s="30">
        <f t="shared" si="60"/>
        <v>0.24</v>
      </c>
      <c r="W558" s="30">
        <f t="shared" si="61"/>
        <v>0.02</v>
      </c>
      <c r="X558" s="30">
        <f>VLOOKUP(N558,[1]PlayerC!$A$3:$B$30,2,FALSE)</f>
        <v>81</v>
      </c>
      <c r="Y558" s="30">
        <f>VLOOKUP(O558,[1]PlayerC!$C$3:$D$133,2,FALSE)</f>
        <v>73</v>
      </c>
      <c r="Z558" s="30">
        <f>VLOOKUP(R558,[2]PCharts!$R$3:$S$2003,2,FALSE)</f>
        <v>0</v>
      </c>
      <c r="AA558" s="30">
        <f>VLOOKUP(A558,PCharts!$T$3:$U$25,2,FALSE)</f>
        <v>1.06</v>
      </c>
      <c r="AB558" s="30">
        <f>ROUND((PFormulas!$F$2*AF558)+(PFormulas!$F$3*(120-AD558)),0)</f>
        <v>55</v>
      </c>
      <c r="AC558" s="30">
        <f>ROUND((PFormulas!$F$7*AF558)+(PFormulas!$F$9*AB558)+(PFormulas!$F$8*AD558),0)</f>
        <v>52</v>
      </c>
      <c r="AD558" s="30">
        <f>VLOOKUP(V558,PCharts!$I$3:$J$651,2,FALSE)</f>
        <v>91</v>
      </c>
      <c r="AE558" s="30">
        <f>ROUND((PFormulas!$B$29*AK558)+(PFormulas!$B$30*AI558)+(PFormulas!$B$31*AL558)+(PFormulas!$B$32*AF558)+PFormulas!$B$33,0)</f>
        <v>69</v>
      </c>
      <c r="AF558" s="30">
        <f t="shared" si="62"/>
        <v>77</v>
      </c>
      <c r="AG558" s="30">
        <f>ROUND((AK558*PFormulas!$F$40)+(AL558*PFormulas!$F$41)+(AH558*PFormulas!$F$42),0)</f>
        <v>64</v>
      </c>
      <c r="AH558" s="30">
        <f>VLOOKUP(D558,PCharts!$G$3:$H$83,2,FALSE)</f>
        <v>91</v>
      </c>
      <c r="AI558" s="30">
        <f>ROUND((AK558*PFormulas!$F$18)+(AL558*PFormulas!$F$17),0)</f>
        <v>41</v>
      </c>
      <c r="AJ558" s="30">
        <f>IF(C558&gt;7,25,IF(C558=1,IF(ROUND((PFormulas!$F$35*AK558)+(PFormulas!$F$36*AF558),0)&lt;50,50,ROUND((PFormulas!$F$35*AK558)+(PFormulas!$F$36*AF558),0)),ROUND((PFormulas!$F$35*AK558)+(PFormulas!$F$36*AF558),0)))</f>
        <v>25</v>
      </c>
      <c r="AK558" s="30">
        <f>ROUND(IF(C558&gt;7,ROUND(VLOOKUP(U558,PCharts!$K$3:$L$153,2,FALSE)*AA558,0)*PFormulas!$B$8,ROUND(VLOOKUP(U558,PCharts!$K$3:$L$153,2,FALSE)*AA558,0)),0)</f>
        <v>35</v>
      </c>
      <c r="AL558" s="30">
        <f>ROUND(IF(C558&gt;7,ROUND(VLOOKUP(T558,PCharts!$M$3:$N$133,2,FALSE)*AA558,0)*PFormulas!$B$9,ROUND(VLOOKUP(T558,PCharts!$M$3:$N$133,2,FALSE)*AA558,0)),0)</f>
        <v>40</v>
      </c>
      <c r="AM558" s="30">
        <f>ROUND(IF(C558&gt;7,ROUND((PFormulas!$F$30*Z558)+(PFormulas!$F$31*AB558)+(PFormulas!$F$32*AI558),0)*PFormulas!$B$13,ROUND((PFormulas!$F$30*Z558)+(PFormulas!$F$31*AB558)+(PFormulas!$F$32*AI558),0)+PFormulas!$B$14),0)</f>
        <v>55</v>
      </c>
      <c r="AN558" s="30">
        <f>ROUND((PFormulas!$F$46*AL558),0)</f>
        <v>42</v>
      </c>
      <c r="AO558" s="30">
        <f>VLOOKUP(2016-L558,PCharts!$O$3:$P$32,2,FALSE)</f>
        <v>58</v>
      </c>
      <c r="AP558" s="30">
        <f t="shared" si="63"/>
        <v>58</v>
      </c>
      <c r="AQ558" s="30">
        <f t="shared" si="64"/>
        <v>48</v>
      </c>
    </row>
    <row r="559" spans="1:43" x14ac:dyDescent="0.25">
      <c r="A559" s="13" t="s">
        <v>43</v>
      </c>
      <c r="B559" s="13" t="s">
        <v>1304</v>
      </c>
      <c r="C559" s="13">
        <v>8</v>
      </c>
      <c r="D559" s="13">
        <v>53</v>
      </c>
      <c r="E559" s="13">
        <v>2</v>
      </c>
      <c r="F559" s="13">
        <v>8</v>
      </c>
      <c r="G559" s="13">
        <v>10</v>
      </c>
      <c r="H559" s="13">
        <v>26</v>
      </c>
      <c r="I559" s="13">
        <v>10</v>
      </c>
      <c r="J559" s="13">
        <v>20</v>
      </c>
      <c r="K559" s="13">
        <v>9</v>
      </c>
      <c r="L559" s="13">
        <v>1994</v>
      </c>
      <c r="M559" s="13"/>
      <c r="N559" s="13">
        <v>73</v>
      </c>
      <c r="O559" s="13">
        <v>203</v>
      </c>
      <c r="P559" s="13" t="s">
        <v>45</v>
      </c>
      <c r="Q559" s="13" t="s">
        <v>1305</v>
      </c>
      <c r="R559" s="13">
        <v>0</v>
      </c>
      <c r="S559" s="13">
        <v>0</v>
      </c>
      <c r="T559" s="30">
        <f t="shared" si="58"/>
        <v>0.04</v>
      </c>
      <c r="U559" s="30">
        <f t="shared" si="59"/>
        <v>0.15</v>
      </c>
      <c r="V559" s="30">
        <f t="shared" si="60"/>
        <v>0.49</v>
      </c>
      <c r="W559" s="30">
        <f t="shared" si="61"/>
        <v>0.04</v>
      </c>
      <c r="X559" s="30">
        <f>VLOOKUP(N559,[1]PlayerC!$A$3:$B$30,2,FALSE)</f>
        <v>75</v>
      </c>
      <c r="Y559" s="30">
        <f>VLOOKUP(O559,[1]PlayerC!$C$3:$D$133,2,FALSE)</f>
        <v>70</v>
      </c>
      <c r="Z559" s="30">
        <f>VLOOKUP(R559,[2]PCharts!$R$3:$S$2003,2,FALSE)</f>
        <v>0</v>
      </c>
      <c r="AA559" s="30">
        <f>VLOOKUP(A559,PCharts!$T$3:$U$25,2,FALSE)</f>
        <v>1.05</v>
      </c>
      <c r="AB559" s="30">
        <f>ROUND((PFormulas!$F$2*AF559)+(PFormulas!$F$3*(120-AD559)),0)</f>
        <v>54</v>
      </c>
      <c r="AC559" s="30">
        <f>ROUND((PFormulas!$F$7*AF559)+(PFormulas!$F$9*AB559)+(PFormulas!$F$8*AD559),0)</f>
        <v>50</v>
      </c>
      <c r="AD559" s="30">
        <f>VLOOKUP(V559,PCharts!$I$3:$J$651,2,FALSE)</f>
        <v>85</v>
      </c>
      <c r="AE559" s="30">
        <f>ROUND((PFormulas!$B$29*AK559)+(PFormulas!$B$30*AI559)+(PFormulas!$B$31*AL559)+(PFormulas!$B$32*AF559)+PFormulas!$B$33,0)</f>
        <v>73</v>
      </c>
      <c r="AF559" s="30">
        <f t="shared" si="62"/>
        <v>73</v>
      </c>
      <c r="AG559" s="30">
        <f>ROUND((AK559*PFormulas!$F$40)+(AL559*PFormulas!$F$41)+(AH559*PFormulas!$F$42),0)</f>
        <v>69</v>
      </c>
      <c r="AH559" s="30">
        <f>VLOOKUP(D559,PCharts!$G$3:$H$83,2,FALSE)</f>
        <v>93</v>
      </c>
      <c r="AI559" s="30">
        <f>ROUND((AK559*PFormulas!$F$18)+(AL559*PFormulas!$F$17),0)</f>
        <v>50</v>
      </c>
      <c r="AJ559" s="30">
        <f>IF(C559&gt;7,25,IF(C559=1,IF(ROUND((PFormulas!$F$35*AK559)+(PFormulas!$F$36*AF559),0)&lt;50,50,ROUND((PFormulas!$F$35*AK559)+(PFormulas!$F$36*AF559),0)),ROUND((PFormulas!$F$35*AK559)+(PFormulas!$F$36*AF559),0)))</f>
        <v>25</v>
      </c>
      <c r="AK559" s="30">
        <f>ROUND(IF(C559&gt;7,ROUND(VLOOKUP(U559,PCharts!$K$3:$L$153,2,FALSE)*AA559,0)*PFormulas!$B$8,ROUND(VLOOKUP(U559,PCharts!$K$3:$L$153,2,FALSE)*AA559,0)),0)</f>
        <v>50</v>
      </c>
      <c r="AL559" s="30">
        <f>ROUND(IF(C559&gt;7,ROUND(VLOOKUP(T559,PCharts!$M$3:$N$133,2,FALSE)*AA559,0)*PFormulas!$B$9,ROUND(VLOOKUP(T559,PCharts!$M$3:$N$133,2,FALSE)*AA559,0)),0)</f>
        <v>41</v>
      </c>
      <c r="AM559" s="30">
        <f>ROUND(IF(C559&gt;7,ROUND((PFormulas!$F$30*Z559)+(PFormulas!$F$31*AB559)+(PFormulas!$F$32*AI559),0)*PFormulas!$B$13,ROUND((PFormulas!$F$30*Z559)+(PFormulas!$F$31*AB559)+(PFormulas!$F$32*AI559),0)+PFormulas!$B$14),0)</f>
        <v>57</v>
      </c>
      <c r="AN559" s="30">
        <f>ROUND((PFormulas!$F$46*AL559),0)</f>
        <v>43</v>
      </c>
      <c r="AO559" s="30">
        <f>VLOOKUP(2016-L559,PCharts!$O$3:$P$32,2,FALSE)</f>
        <v>58</v>
      </c>
      <c r="AP559" s="30">
        <f t="shared" si="63"/>
        <v>58</v>
      </c>
      <c r="AQ559" s="30">
        <f t="shared" si="64"/>
        <v>53</v>
      </c>
    </row>
    <row r="560" spans="1:43" x14ac:dyDescent="0.25">
      <c r="A560" s="13" t="s">
        <v>43</v>
      </c>
      <c r="B560" s="13" t="s">
        <v>1306</v>
      </c>
      <c r="C560" s="13">
        <v>8</v>
      </c>
      <c r="D560" s="13">
        <v>55</v>
      </c>
      <c r="E560" s="13">
        <v>2</v>
      </c>
      <c r="F560" s="13">
        <v>5</v>
      </c>
      <c r="G560" s="13">
        <v>7</v>
      </c>
      <c r="H560" s="13">
        <v>53</v>
      </c>
      <c r="I560" s="13">
        <v>2</v>
      </c>
      <c r="J560" s="13">
        <v>10</v>
      </c>
      <c r="K560" s="13">
        <v>3</v>
      </c>
      <c r="L560" s="13">
        <v>1995</v>
      </c>
      <c r="M560" s="13"/>
      <c r="N560" s="13">
        <v>74</v>
      </c>
      <c r="O560" s="13">
        <v>196</v>
      </c>
      <c r="P560" s="13" t="s">
        <v>45</v>
      </c>
      <c r="Q560" s="13" t="s">
        <v>1307</v>
      </c>
      <c r="R560" s="13">
        <v>0</v>
      </c>
      <c r="S560" s="13">
        <v>0</v>
      </c>
      <c r="T560" s="30">
        <f t="shared" si="58"/>
        <v>0.04</v>
      </c>
      <c r="U560" s="30">
        <f t="shared" si="59"/>
        <v>0.09</v>
      </c>
      <c r="V560" s="30">
        <f t="shared" si="60"/>
        <v>0.96</v>
      </c>
      <c r="W560" s="30">
        <f t="shared" si="61"/>
        <v>0.04</v>
      </c>
      <c r="X560" s="30">
        <f>VLOOKUP(N560,[1]PlayerC!$A$3:$B$30,2,FALSE)</f>
        <v>77</v>
      </c>
      <c r="Y560" s="30">
        <f>VLOOKUP(O560,[1]PlayerC!$C$3:$D$133,2,FALSE)</f>
        <v>67</v>
      </c>
      <c r="Z560" s="30">
        <f>VLOOKUP(R560,[2]PCharts!$R$3:$S$2003,2,FALSE)</f>
        <v>0</v>
      </c>
      <c r="AA560" s="30">
        <f>VLOOKUP(A560,PCharts!$T$3:$U$25,2,FALSE)</f>
        <v>1.05</v>
      </c>
      <c r="AB560" s="30">
        <f>ROUND((PFormulas!$F$2*AF560)+(PFormulas!$F$3*(120-AD560)),0)</f>
        <v>57</v>
      </c>
      <c r="AC560" s="30">
        <f>ROUND((PFormulas!$F$7*AF560)+(PFormulas!$F$9*AB560)+(PFormulas!$F$8*AD560),0)</f>
        <v>53</v>
      </c>
      <c r="AD560" s="30">
        <f>VLOOKUP(V560,PCharts!$I$3:$J$651,2,FALSE)</f>
        <v>73</v>
      </c>
      <c r="AE560" s="30">
        <f>ROUND((PFormulas!$B$29*AK560)+(PFormulas!$B$30*AI560)+(PFormulas!$B$31*AL560)+(PFormulas!$B$32*AF560)+PFormulas!$B$33,0)</f>
        <v>71</v>
      </c>
      <c r="AF560" s="30">
        <f t="shared" si="62"/>
        <v>72</v>
      </c>
      <c r="AG560" s="30">
        <f>ROUND((AK560*PFormulas!$F$40)+(AL560*PFormulas!$F$41)+(AH560*PFormulas!$F$42),0)</f>
        <v>67</v>
      </c>
      <c r="AH560" s="30">
        <f>VLOOKUP(D560,PCharts!$G$3:$H$83,2,FALSE)</f>
        <v>95</v>
      </c>
      <c r="AI560" s="30">
        <f>ROUND((AK560*PFormulas!$F$18)+(AL560*PFormulas!$F$17),0)</f>
        <v>42</v>
      </c>
      <c r="AJ560" s="30">
        <f>IF(C560&gt;7,25,IF(C560=1,IF(ROUND((PFormulas!$F$35*AK560)+(PFormulas!$F$36*AF560),0)&lt;50,50,ROUND((PFormulas!$F$35*AK560)+(PFormulas!$F$36*AF560),0)),ROUND((PFormulas!$F$35*AK560)+(PFormulas!$F$36*AF560),0)))</f>
        <v>25</v>
      </c>
      <c r="AK560" s="30">
        <f>ROUND(IF(C560&gt;7,ROUND(VLOOKUP(U560,PCharts!$K$3:$L$153,2,FALSE)*AA560,0)*PFormulas!$B$8,ROUND(VLOOKUP(U560,PCharts!$K$3:$L$153,2,FALSE)*AA560,0)),0)</f>
        <v>35</v>
      </c>
      <c r="AL560" s="30">
        <f>ROUND(IF(C560&gt;7,ROUND(VLOOKUP(T560,PCharts!$M$3:$N$133,2,FALSE)*AA560,0)*PFormulas!$B$9,ROUND(VLOOKUP(T560,PCharts!$M$3:$N$133,2,FALSE)*AA560,0)),0)</f>
        <v>41</v>
      </c>
      <c r="AM560" s="30">
        <f>ROUND(IF(C560&gt;7,ROUND((PFormulas!$F$30*Z560)+(PFormulas!$F$31*AB560)+(PFormulas!$F$32*AI560),0)*PFormulas!$B$13,ROUND((PFormulas!$F$30*Z560)+(PFormulas!$F$31*AB560)+(PFormulas!$F$32*AI560),0)+PFormulas!$B$14),0)</f>
        <v>57</v>
      </c>
      <c r="AN560" s="30">
        <f>ROUND((PFormulas!$F$46*AL560),0)</f>
        <v>43</v>
      </c>
      <c r="AO560" s="30">
        <f>VLOOKUP(2016-L560,PCharts!$O$3:$P$32,2,FALSE)</f>
        <v>54</v>
      </c>
      <c r="AP560" s="30">
        <f t="shared" si="63"/>
        <v>54</v>
      </c>
      <c r="AQ560" s="30">
        <f t="shared" si="64"/>
        <v>48</v>
      </c>
    </row>
    <row r="561" spans="1:43" x14ac:dyDescent="0.25">
      <c r="A561" s="13" t="s">
        <v>51</v>
      </c>
      <c r="B561" s="13" t="s">
        <v>1308</v>
      </c>
      <c r="C561" s="13">
        <v>8</v>
      </c>
      <c r="D561" s="13">
        <v>64</v>
      </c>
      <c r="E561" s="13">
        <v>9</v>
      </c>
      <c r="F561" s="13">
        <v>51</v>
      </c>
      <c r="G561" s="13">
        <v>60</v>
      </c>
      <c r="H561" s="13">
        <v>60</v>
      </c>
      <c r="I561" s="13">
        <v>34</v>
      </c>
      <c r="J561" s="13">
        <v>27</v>
      </c>
      <c r="K561" s="13">
        <v>10</v>
      </c>
      <c r="L561" s="13">
        <v>1996</v>
      </c>
      <c r="M561" s="13"/>
      <c r="N561" s="13">
        <v>73</v>
      </c>
      <c r="O561" s="13">
        <v>214</v>
      </c>
      <c r="P561" s="13" t="s">
        <v>97</v>
      </c>
      <c r="Q561" s="13" t="s">
        <v>1309</v>
      </c>
      <c r="R561" s="13">
        <v>0</v>
      </c>
      <c r="S561" s="13">
        <v>0</v>
      </c>
      <c r="T561" s="30">
        <f t="shared" si="58"/>
        <v>0.14000000000000001</v>
      </c>
      <c r="U561" s="30">
        <f t="shared" si="59"/>
        <v>0.8</v>
      </c>
      <c r="V561" s="30">
        <f t="shared" si="60"/>
        <v>0.94</v>
      </c>
      <c r="W561" s="30">
        <f t="shared" si="61"/>
        <v>0.14000000000000001</v>
      </c>
      <c r="X561" s="30">
        <f>VLOOKUP(N561,[1]PlayerC!$A$3:$B$30,2,FALSE)</f>
        <v>75</v>
      </c>
      <c r="Y561" s="30">
        <f>VLOOKUP(O561,[1]PlayerC!$C$3:$D$133,2,FALSE)</f>
        <v>76</v>
      </c>
      <c r="Z561" s="30">
        <f>VLOOKUP(R561,[2]PCharts!$R$3:$S$2003,2,FALSE)</f>
        <v>0</v>
      </c>
      <c r="AA561" s="30">
        <f>VLOOKUP(A561,PCharts!$T$3:$U$25,2,FALSE)</f>
        <v>0.9</v>
      </c>
      <c r="AB561" s="30">
        <f>ROUND((PFormulas!$F$2*AF561)+(PFormulas!$F$3*(120-AD561)),0)</f>
        <v>59</v>
      </c>
      <c r="AC561" s="30">
        <f>ROUND((PFormulas!$F$7*AF561)+(PFormulas!$F$9*AB561)+(PFormulas!$F$8*AD561),0)</f>
        <v>56</v>
      </c>
      <c r="AD561" s="30">
        <f>VLOOKUP(V561,PCharts!$I$3:$J$651,2,FALSE)</f>
        <v>74</v>
      </c>
      <c r="AE561" s="30">
        <f>ROUND((PFormulas!$B$29*AK561)+(PFormulas!$B$30*AI561)+(PFormulas!$B$31*AL561)+(PFormulas!$B$32*AF561)+PFormulas!$B$33,0)</f>
        <v>74</v>
      </c>
      <c r="AF561" s="30">
        <f t="shared" si="62"/>
        <v>76</v>
      </c>
      <c r="AG561" s="30">
        <f>ROUND((AK561*PFormulas!$F$40)+(AL561*PFormulas!$F$41)+(AH561*PFormulas!$F$42),0)</f>
        <v>73</v>
      </c>
      <c r="AH561" s="30">
        <f>VLOOKUP(D561,PCharts!$G$3:$H$83,2,FALSE)</f>
        <v>95</v>
      </c>
      <c r="AI561" s="30">
        <f>ROUND((AK561*PFormulas!$F$18)+(AL561*PFormulas!$F$17),0)</f>
        <v>56</v>
      </c>
      <c r="AJ561" s="30">
        <f>IF(C561&gt;7,25,IF(C561=1,IF(ROUND((PFormulas!$F$35*AK561)+(PFormulas!$F$36*AF561),0)&lt;50,50,ROUND((PFormulas!$F$35*AK561)+(PFormulas!$F$36*AF561),0)),ROUND((PFormulas!$F$35*AK561)+(PFormulas!$F$36*AF561),0)))</f>
        <v>25</v>
      </c>
      <c r="AK561" s="49">
        <f>ROUND(IF(C561&gt;7,ROUND(VLOOKUP(U561,PCharts!$K$3:$L$153,2,FALSE)*AA561,0)*PFormulas!$B$8,ROUND(VLOOKUP(U561,PCharts!$K$3:$L$153,2,FALSE)*AA561,0)),0)</f>
        <v>63</v>
      </c>
      <c r="AL561" s="30">
        <f>ROUND(IF(C561&gt;7,ROUND(VLOOKUP(T561,PCharts!$M$3:$N$133,2,FALSE)*AA561,0)*PFormulas!$B$9,ROUND(VLOOKUP(T561,PCharts!$M$3:$N$133,2,FALSE)*AA561,0)),0)</f>
        <v>39</v>
      </c>
      <c r="AM561" s="49">
        <f>ROUND(IF(C561&gt;7,ROUND((PFormulas!$F$30*Z561)+(PFormulas!$F$31*AB561)+(PFormulas!$F$32*AI561),0)*PFormulas!$B$13,ROUND((PFormulas!$F$30*Z561)+(PFormulas!$F$31*AB561)+(PFormulas!$F$32*AI561),0)+PFormulas!$B$14),0)</f>
        <v>63</v>
      </c>
      <c r="AN561" s="30">
        <f>ROUND((PFormulas!$F$46*AL561),0)</f>
        <v>41</v>
      </c>
      <c r="AO561" s="30">
        <f>VLOOKUP(2016-L561,PCharts!$O$3:$P$32,2,FALSE)</f>
        <v>50</v>
      </c>
      <c r="AP561" s="30">
        <f t="shared" si="63"/>
        <v>50</v>
      </c>
      <c r="AQ561" s="30">
        <f t="shared" si="64"/>
        <v>58</v>
      </c>
    </row>
    <row r="562" spans="1:43" x14ac:dyDescent="0.25">
      <c r="A562" s="13" t="s">
        <v>95</v>
      </c>
      <c r="B562" s="13" t="s">
        <v>1310</v>
      </c>
      <c r="C562" s="13">
        <v>3</v>
      </c>
      <c r="D562" s="13">
        <v>5</v>
      </c>
      <c r="E562" s="13">
        <v>0</v>
      </c>
      <c r="F562" s="13">
        <v>0</v>
      </c>
      <c r="G562" s="13">
        <v>0</v>
      </c>
      <c r="H562" s="13">
        <v>2</v>
      </c>
      <c r="I562" s="13">
        <v>0</v>
      </c>
      <c r="J562" s="13">
        <v>8</v>
      </c>
      <c r="K562" s="13">
        <v>1</v>
      </c>
      <c r="L562" s="13">
        <v>1997</v>
      </c>
      <c r="M562" s="13"/>
      <c r="N562" s="13">
        <v>75</v>
      </c>
      <c r="O562" s="13">
        <v>194</v>
      </c>
      <c r="P562" s="13" t="s">
        <v>97</v>
      </c>
      <c r="Q562" s="13" t="s">
        <v>1311</v>
      </c>
      <c r="R562" s="13">
        <v>0</v>
      </c>
      <c r="S562" s="13">
        <v>0</v>
      </c>
      <c r="T562" s="30">
        <f t="shared" si="58"/>
        <v>0</v>
      </c>
      <c r="U562" s="30">
        <f t="shared" si="59"/>
        <v>0</v>
      </c>
      <c r="V562" s="30">
        <f t="shared" si="60"/>
        <v>0.4</v>
      </c>
      <c r="W562" s="30">
        <f t="shared" si="61"/>
        <v>0</v>
      </c>
      <c r="X562" s="30">
        <f>VLOOKUP(N562,[1]PlayerC!$A$3:$B$30,2,FALSE)</f>
        <v>79</v>
      </c>
      <c r="Y562" s="30">
        <f>VLOOKUP(O562,[1]PlayerC!$C$3:$D$133,2,FALSE)</f>
        <v>64</v>
      </c>
      <c r="Z562" s="30">
        <f>VLOOKUP(R562,[2]PCharts!$R$3:$S$2003,2,FALSE)</f>
        <v>0</v>
      </c>
      <c r="AA562" s="30">
        <f>VLOOKUP(A562,PCharts!$T$3:$U$25,2,FALSE)</f>
        <v>1.06</v>
      </c>
      <c r="AB562" s="30">
        <f>ROUND((PFormulas!$F$2*AF562)+(PFormulas!$F$3*(120-AD562)),0)</f>
        <v>53</v>
      </c>
      <c r="AC562" s="30">
        <f>ROUND((PFormulas!$F$7*AF562)+(PFormulas!$F$9*AB562)+(PFormulas!$F$8*AD562),0)</f>
        <v>49</v>
      </c>
      <c r="AD562" s="30">
        <f>VLOOKUP(V562,PCharts!$I$3:$J$651,2,FALSE)</f>
        <v>87</v>
      </c>
      <c r="AE562" s="30">
        <f>ROUND((PFormulas!$B$29*AK562)+(PFormulas!$B$30*AI562)+(PFormulas!$B$31*AL562)+(PFormulas!$B$32*AF562)+PFormulas!$B$33,0)</f>
        <v>71</v>
      </c>
      <c r="AF562" s="30">
        <f t="shared" si="62"/>
        <v>72</v>
      </c>
      <c r="AG562" s="30">
        <f>ROUND((AK562*PFormulas!$F$40)+(AL562*PFormulas!$F$41)+(AH562*PFormulas!$F$42),0)</f>
        <v>40</v>
      </c>
      <c r="AH562" s="30">
        <f>VLOOKUP(D562,PCharts!$G$3:$H$83,2,FALSE)</f>
        <v>40</v>
      </c>
      <c r="AI562" s="30">
        <f>ROUND((AK562*PFormulas!$F$18)+(AL562*PFormulas!$F$17),0)</f>
        <v>43</v>
      </c>
      <c r="AJ562" s="30">
        <f>IF(C562&gt;7,25,IF(C562=1,IF(ROUND((PFormulas!$F$35*AK562)+(PFormulas!$F$36*AF562),0)&lt;50,50,ROUND((PFormulas!$F$35*AK562)+(PFormulas!$F$36*AF562),0)),ROUND((PFormulas!$F$35*AK562)+(PFormulas!$F$36*AF562),0)))</f>
        <v>46</v>
      </c>
      <c r="AK562" s="30">
        <f>ROUND(IF(C562&gt;7,ROUND(VLOOKUP(U562,PCharts!$K$3:$L$153,2,FALSE)*AA562,0)*PFormulas!$B$8,ROUND(VLOOKUP(U562,PCharts!$K$3:$L$153,2,FALSE)*AA562,0)),0)</f>
        <v>37</v>
      </c>
      <c r="AL562" s="30">
        <f>ROUND(IF(C562&gt;7,ROUND(VLOOKUP(T562,PCharts!$M$3:$N$133,2,FALSE)*AA562,0)*PFormulas!$B$9,ROUND(VLOOKUP(T562,PCharts!$M$3:$N$133,2,FALSE)*AA562,0)),0)</f>
        <v>42</v>
      </c>
      <c r="AM562" s="30">
        <f>ROUND(IF(C562&gt;7,ROUND((PFormulas!$F$30*Z562)+(PFormulas!$F$31*AB562)+(PFormulas!$F$32*AI562),0)*PFormulas!$B$13,ROUND((PFormulas!$F$30*Z562)+(PFormulas!$F$31*AB562)+(PFormulas!$F$32*AI562),0)+PFormulas!$B$14),0)</f>
        <v>46</v>
      </c>
      <c r="AN562" s="30">
        <f>ROUND((PFormulas!$F$46*AL562),0)</f>
        <v>44</v>
      </c>
      <c r="AO562" s="30">
        <f>VLOOKUP(2016-L562,PCharts!$O$3:$P$32,2,FALSE)</f>
        <v>46</v>
      </c>
      <c r="AP562" s="30">
        <f t="shared" si="63"/>
        <v>46</v>
      </c>
      <c r="AQ562" s="30">
        <f t="shared" si="64"/>
        <v>47</v>
      </c>
    </row>
    <row r="563" spans="1:43" x14ac:dyDescent="0.25">
      <c r="A563" s="13" t="s">
        <v>95</v>
      </c>
      <c r="B563" s="13" t="s">
        <v>1312</v>
      </c>
      <c r="C563" s="13">
        <v>1</v>
      </c>
      <c r="D563" s="13">
        <v>7</v>
      </c>
      <c r="E563" s="13">
        <v>0</v>
      </c>
      <c r="F563" s="13">
        <v>0</v>
      </c>
      <c r="G563" s="13">
        <v>0</v>
      </c>
      <c r="H563" s="13">
        <v>0</v>
      </c>
      <c r="I563" s="13">
        <v>0</v>
      </c>
      <c r="J563" s="13">
        <v>13</v>
      </c>
      <c r="K563" s="13">
        <v>3</v>
      </c>
      <c r="L563" s="13">
        <v>1996</v>
      </c>
      <c r="M563" s="13"/>
      <c r="N563" s="13">
        <v>71</v>
      </c>
      <c r="O563" s="13">
        <v>185</v>
      </c>
      <c r="P563" s="13" t="s">
        <v>97</v>
      </c>
      <c r="Q563" s="13" t="s">
        <v>1313</v>
      </c>
      <c r="R563" s="13">
        <v>0</v>
      </c>
      <c r="S563" s="13">
        <v>0</v>
      </c>
      <c r="T563" s="30">
        <f t="shared" si="58"/>
        <v>0</v>
      </c>
      <c r="U563" s="30">
        <f t="shared" si="59"/>
        <v>0</v>
      </c>
      <c r="V563" s="30">
        <f t="shared" si="60"/>
        <v>0</v>
      </c>
      <c r="W563" s="30">
        <f t="shared" si="61"/>
        <v>0</v>
      </c>
      <c r="X563" s="30">
        <f>VLOOKUP(N563,[1]PlayerC!$A$3:$B$30,2,FALSE)</f>
        <v>71</v>
      </c>
      <c r="Y563" s="30">
        <f>VLOOKUP(O563,[1]PlayerC!$C$3:$D$133,2,FALSE)</f>
        <v>61</v>
      </c>
      <c r="Z563" s="30">
        <f>VLOOKUP(R563,[2]PCharts!$R$3:$S$2003,2,FALSE)</f>
        <v>0</v>
      </c>
      <c r="AA563" s="30">
        <f>VLOOKUP(A563,PCharts!$T$3:$U$25,2,FALSE)</f>
        <v>1.06</v>
      </c>
      <c r="AB563" s="30">
        <f>ROUND((PFormulas!$F$2*AF563)+(PFormulas!$F$3*(120-AD563)),0)</f>
        <v>46</v>
      </c>
      <c r="AC563" s="30">
        <f>ROUND((PFormulas!$F$7*AF563)+(PFormulas!$F$9*AB563)+(PFormulas!$F$8*AD563),0)</f>
        <v>40</v>
      </c>
      <c r="AD563" s="30">
        <f>VLOOKUP(V563,PCharts!$I$3:$J$651,2,FALSE)</f>
        <v>99</v>
      </c>
      <c r="AE563" s="30">
        <f>ROUND((PFormulas!$B$29*AK563)+(PFormulas!$B$30*AI563)+(PFormulas!$B$31*AL563)+(PFormulas!$B$32*AF563)+PFormulas!$B$33,0)</f>
        <v>73</v>
      </c>
      <c r="AF563" s="30">
        <f t="shared" si="62"/>
        <v>66</v>
      </c>
      <c r="AG563" s="30">
        <f>ROUND((AK563*PFormulas!$F$40)+(AL563*PFormulas!$F$41)+(AH563*PFormulas!$F$42),0)</f>
        <v>42</v>
      </c>
      <c r="AH563" s="30">
        <f>VLOOKUP(D563,PCharts!$G$3:$H$83,2,FALSE)</f>
        <v>44</v>
      </c>
      <c r="AI563" s="30">
        <f>ROUND((AK563*PFormulas!$F$18)+(AL563*PFormulas!$F$17),0)</f>
        <v>43</v>
      </c>
      <c r="AJ563" s="30">
        <f>IF(C563&gt;7,25,IF(C563=1,IF(ROUND((PFormulas!$F$35*AK563)+(PFormulas!$F$36*AF563),0)&lt;50,50,ROUND((PFormulas!$F$35*AK563)+(PFormulas!$F$36*AF563),0)),ROUND((PFormulas!$F$35*AK563)+(PFormulas!$F$36*AF563),0)))</f>
        <v>50</v>
      </c>
      <c r="AK563" s="30">
        <f>ROUND(IF(C563&gt;7,ROUND(VLOOKUP(U563,PCharts!$K$3:$L$153,2,FALSE)*AA563,0)*PFormulas!$B$8,ROUND(VLOOKUP(U563,PCharts!$K$3:$L$153,2,FALSE)*AA563,0)),0)</f>
        <v>37</v>
      </c>
      <c r="AL563" s="30">
        <f>ROUND(IF(C563&gt;7,ROUND(VLOOKUP(T563,PCharts!$M$3:$N$133,2,FALSE)*AA563,0)*PFormulas!$B$9,ROUND(VLOOKUP(T563,PCharts!$M$3:$N$133,2,FALSE)*AA563,0)),0)</f>
        <v>42</v>
      </c>
      <c r="AM563" s="30">
        <f>ROUND(IF(C563&gt;7,ROUND((PFormulas!$F$30*Z563)+(PFormulas!$F$31*AB563)+(PFormulas!$F$32*AI563),0)*PFormulas!$B$13,ROUND((PFormulas!$F$30*Z563)+(PFormulas!$F$31*AB563)+(PFormulas!$F$32*AI563),0)+PFormulas!$B$14),0)</f>
        <v>42</v>
      </c>
      <c r="AN563" s="30">
        <f>ROUND((PFormulas!$F$46*AL563),0)</f>
        <v>44</v>
      </c>
      <c r="AO563" s="30">
        <f>VLOOKUP(2016-L563,PCharts!$O$3:$P$32,2,FALSE)</f>
        <v>50</v>
      </c>
      <c r="AP563" s="30">
        <f t="shared" si="63"/>
        <v>50</v>
      </c>
      <c r="AQ563" s="30">
        <f t="shared" si="64"/>
        <v>45</v>
      </c>
    </row>
    <row r="564" spans="1:43" x14ac:dyDescent="0.25">
      <c r="A564" s="13" t="s">
        <v>95</v>
      </c>
      <c r="B564" s="13" t="s">
        <v>1314</v>
      </c>
      <c r="C564" s="13">
        <v>1</v>
      </c>
      <c r="D564" s="13">
        <v>7</v>
      </c>
      <c r="E564" s="13">
        <v>0</v>
      </c>
      <c r="F564" s="13">
        <v>0</v>
      </c>
      <c r="G564" s="13">
        <v>0</v>
      </c>
      <c r="H564" s="13">
        <v>0</v>
      </c>
      <c r="I564" s="13">
        <v>0</v>
      </c>
      <c r="J564" s="13">
        <v>30</v>
      </c>
      <c r="K564" s="13">
        <v>1</v>
      </c>
      <c r="L564" s="13">
        <v>1997</v>
      </c>
      <c r="M564" s="13"/>
      <c r="N564" s="13">
        <v>72</v>
      </c>
      <c r="O564" s="13">
        <v>181</v>
      </c>
      <c r="P564" s="13" t="s">
        <v>97</v>
      </c>
      <c r="Q564" s="13" t="s">
        <v>1315</v>
      </c>
      <c r="R564" s="13">
        <v>0</v>
      </c>
      <c r="S564" s="13">
        <v>0</v>
      </c>
      <c r="T564" s="30">
        <f t="shared" si="58"/>
        <v>0</v>
      </c>
      <c r="U564" s="30">
        <f t="shared" si="59"/>
        <v>0</v>
      </c>
      <c r="V564" s="30">
        <f t="shared" si="60"/>
        <v>0</v>
      </c>
      <c r="W564" s="30">
        <f t="shared" si="61"/>
        <v>0</v>
      </c>
      <c r="X564" s="30">
        <f>VLOOKUP(N564,[1]PlayerC!$A$3:$B$30,2,FALSE)</f>
        <v>73</v>
      </c>
      <c r="Y564" s="30">
        <f>VLOOKUP(O564,[1]PlayerC!$C$3:$D$133,2,FALSE)</f>
        <v>58</v>
      </c>
      <c r="Z564" s="30">
        <f>VLOOKUP(R564,[2]PCharts!$R$3:$S$2003,2,FALSE)</f>
        <v>0</v>
      </c>
      <c r="AA564" s="30">
        <f>VLOOKUP(A564,PCharts!$T$3:$U$25,2,FALSE)</f>
        <v>1.06</v>
      </c>
      <c r="AB564" s="30">
        <f>ROUND((PFormulas!$F$2*AF564)+(PFormulas!$F$3*(120-AD564)),0)</f>
        <v>46</v>
      </c>
      <c r="AC564" s="30">
        <f>ROUND((PFormulas!$F$7*AF564)+(PFormulas!$F$9*AB564)+(PFormulas!$F$8*AD564),0)</f>
        <v>40</v>
      </c>
      <c r="AD564" s="30">
        <f>VLOOKUP(V564,PCharts!$I$3:$J$651,2,FALSE)</f>
        <v>99</v>
      </c>
      <c r="AE564" s="30">
        <f>ROUND((PFormulas!$B$29*AK564)+(PFormulas!$B$30*AI564)+(PFormulas!$B$31*AL564)+(PFormulas!$B$32*AF564)+PFormulas!$B$33,0)</f>
        <v>73</v>
      </c>
      <c r="AF564" s="30">
        <f t="shared" si="62"/>
        <v>66</v>
      </c>
      <c r="AG564" s="30">
        <f>ROUND((AK564*PFormulas!$F$40)+(AL564*PFormulas!$F$41)+(AH564*PFormulas!$F$42),0)</f>
        <v>42</v>
      </c>
      <c r="AH564" s="30">
        <f>VLOOKUP(D564,PCharts!$G$3:$H$83,2,FALSE)</f>
        <v>44</v>
      </c>
      <c r="AI564" s="30">
        <f>ROUND((AK564*PFormulas!$F$18)+(AL564*PFormulas!$F$17),0)</f>
        <v>43</v>
      </c>
      <c r="AJ564" s="30">
        <f>IF(C564&gt;7,25,IF(C564=1,IF(ROUND((PFormulas!$F$35*AK564)+(PFormulas!$F$36*AF564),0)&lt;50,50,ROUND((PFormulas!$F$35*AK564)+(PFormulas!$F$36*AF564),0)),ROUND((PFormulas!$F$35*AK564)+(PFormulas!$F$36*AF564),0)))</f>
        <v>50</v>
      </c>
      <c r="AK564" s="30">
        <f>ROUND(IF(C564&gt;7,ROUND(VLOOKUP(U564,PCharts!$K$3:$L$153,2,FALSE)*AA564,0)*PFormulas!$B$8,ROUND(VLOOKUP(U564,PCharts!$K$3:$L$153,2,FALSE)*AA564,0)),0)</f>
        <v>37</v>
      </c>
      <c r="AL564" s="30">
        <f>ROUND(IF(C564&gt;7,ROUND(VLOOKUP(T564,PCharts!$M$3:$N$133,2,FALSE)*AA564,0)*PFormulas!$B$9,ROUND(VLOOKUP(T564,PCharts!$M$3:$N$133,2,FALSE)*AA564,0)),0)</f>
        <v>42</v>
      </c>
      <c r="AM564" s="30">
        <f>ROUND(IF(C564&gt;7,ROUND((PFormulas!$F$30*Z564)+(PFormulas!$F$31*AB564)+(PFormulas!$F$32*AI564),0)*PFormulas!$B$13,ROUND((PFormulas!$F$30*Z564)+(PFormulas!$F$31*AB564)+(PFormulas!$F$32*AI564),0)+PFormulas!$B$14),0)</f>
        <v>42</v>
      </c>
      <c r="AN564" s="30">
        <f>ROUND((PFormulas!$F$46*AL564),0)</f>
        <v>44</v>
      </c>
      <c r="AO564" s="30">
        <f>VLOOKUP(2016-L564,PCharts!$O$3:$P$32,2,FALSE)</f>
        <v>46</v>
      </c>
      <c r="AP564" s="30">
        <f t="shared" si="63"/>
        <v>46</v>
      </c>
      <c r="AQ564" s="30">
        <f t="shared" si="64"/>
        <v>45</v>
      </c>
    </row>
    <row r="565" spans="1:43" x14ac:dyDescent="0.25">
      <c r="A565" s="13" t="s">
        <v>95</v>
      </c>
      <c r="B565" s="13" t="s">
        <v>1316</v>
      </c>
      <c r="C565" s="13">
        <v>7</v>
      </c>
      <c r="D565" s="13">
        <v>7</v>
      </c>
      <c r="E565" s="13">
        <v>0</v>
      </c>
      <c r="F565" s="13">
        <v>1</v>
      </c>
      <c r="G565" s="13">
        <v>1</v>
      </c>
      <c r="H565" s="13">
        <v>2</v>
      </c>
      <c r="I565" s="13">
        <v>1</v>
      </c>
      <c r="J565" s="13">
        <v>19</v>
      </c>
      <c r="K565" s="13">
        <v>5</v>
      </c>
      <c r="L565" s="13">
        <v>1994</v>
      </c>
      <c r="M565" s="13"/>
      <c r="N565" s="13">
        <v>75</v>
      </c>
      <c r="O565" s="13">
        <v>198</v>
      </c>
      <c r="P565" s="13" t="s">
        <v>97</v>
      </c>
      <c r="Q565" s="13" t="s">
        <v>1317</v>
      </c>
      <c r="R565" s="13">
        <v>0</v>
      </c>
      <c r="S565" s="13">
        <v>0</v>
      </c>
      <c r="T565" s="30">
        <f t="shared" si="58"/>
        <v>0</v>
      </c>
      <c r="U565" s="30">
        <f t="shared" si="59"/>
        <v>0.14000000000000001</v>
      </c>
      <c r="V565" s="30">
        <f t="shared" si="60"/>
        <v>0.28999999999999998</v>
      </c>
      <c r="W565" s="30">
        <f t="shared" si="61"/>
        <v>0</v>
      </c>
      <c r="X565" s="30">
        <f>VLOOKUP(N565,[1]PlayerC!$A$3:$B$30,2,FALSE)</f>
        <v>79</v>
      </c>
      <c r="Y565" s="30">
        <f>VLOOKUP(O565,[1]PlayerC!$C$3:$D$133,2,FALSE)</f>
        <v>67</v>
      </c>
      <c r="Z565" s="30">
        <f>VLOOKUP(R565,[2]PCharts!$R$3:$S$2003,2,FALSE)</f>
        <v>0</v>
      </c>
      <c r="AA565" s="30">
        <f>VLOOKUP(A565,PCharts!$T$3:$U$25,2,FALSE)</f>
        <v>1.06</v>
      </c>
      <c r="AB565" s="30">
        <f>ROUND((PFormulas!$F$2*AF565)+(PFormulas!$F$3*(120-AD565)),0)</f>
        <v>53</v>
      </c>
      <c r="AC565" s="30">
        <f>ROUND((PFormulas!$F$7*AF565)+(PFormulas!$F$9*AB565)+(PFormulas!$F$8*AD565),0)</f>
        <v>49</v>
      </c>
      <c r="AD565" s="30">
        <f>VLOOKUP(V565,PCharts!$I$3:$J$651,2,FALSE)</f>
        <v>90</v>
      </c>
      <c r="AE565" s="30">
        <f>ROUND((PFormulas!$B$29*AK565)+(PFormulas!$B$30*AI565)+(PFormulas!$B$31*AL565)+(PFormulas!$B$32*AF565)+PFormulas!$B$33,0)</f>
        <v>73</v>
      </c>
      <c r="AF565" s="30">
        <f t="shared" si="62"/>
        <v>73</v>
      </c>
      <c r="AG565" s="30">
        <f>ROUND((AK565*PFormulas!$F$40)+(AL565*PFormulas!$F$41)+(AH565*PFormulas!$F$42),0)</f>
        <v>46</v>
      </c>
      <c r="AH565" s="30">
        <f>VLOOKUP(D565,PCharts!$G$3:$H$83,2,FALSE)</f>
        <v>44</v>
      </c>
      <c r="AI565" s="30">
        <f>ROUND((AK565*PFormulas!$F$18)+(AL565*PFormulas!$F$17),0)</f>
        <v>52</v>
      </c>
      <c r="AJ565" s="30">
        <f>IF(C565&gt;7,25,IF(C565=1,IF(ROUND((PFormulas!$F$35*AK565)+(PFormulas!$F$36*AF565),0)&lt;50,50,ROUND((PFormulas!$F$35*AK565)+(PFormulas!$F$36*AF565),0)),ROUND((PFormulas!$F$35*AK565)+(PFormulas!$F$36*AF565),0)))</f>
        <v>58</v>
      </c>
      <c r="AK565" s="30">
        <f>ROUND(IF(C565&gt;7,ROUND(VLOOKUP(U565,PCharts!$K$3:$L$153,2,FALSE)*AA565,0)*PFormulas!$B$8,ROUND(VLOOKUP(U565,PCharts!$K$3:$L$153,2,FALSE)*AA565,0)),0)</f>
        <v>53</v>
      </c>
      <c r="AL565" s="30">
        <f>ROUND(IF(C565&gt;7,ROUND(VLOOKUP(T565,PCharts!$M$3:$N$133,2,FALSE)*AA565,0)*PFormulas!$B$9,ROUND(VLOOKUP(T565,PCharts!$M$3:$N$133,2,FALSE)*AA565,0)),0)</f>
        <v>42</v>
      </c>
      <c r="AM565" s="30">
        <f>ROUND(IF(C565&gt;7,ROUND((PFormulas!$F$30*Z565)+(PFormulas!$F$31*AB565)+(PFormulas!$F$32*AI565),0)*PFormulas!$B$13,ROUND((PFormulas!$F$30*Z565)+(PFormulas!$F$31*AB565)+(PFormulas!$F$32*AI565),0)+PFormulas!$B$14),0)</f>
        <v>48</v>
      </c>
      <c r="AN565" s="30">
        <f>ROUND((PFormulas!$F$46*AL565),0)</f>
        <v>44</v>
      </c>
      <c r="AO565" s="30">
        <f>VLOOKUP(2016-L565,PCharts!$O$3:$P$32,2,FALSE)</f>
        <v>58</v>
      </c>
      <c r="AP565" s="30">
        <f t="shared" si="63"/>
        <v>58</v>
      </c>
      <c r="AQ565" s="30">
        <f t="shared" si="64"/>
        <v>52</v>
      </c>
    </row>
    <row r="566" spans="1:43" x14ac:dyDescent="0.25">
      <c r="A566" s="13" t="s">
        <v>95</v>
      </c>
      <c r="B566" s="13" t="s">
        <v>1318</v>
      </c>
      <c r="C566" s="13">
        <v>7</v>
      </c>
      <c r="D566" s="13">
        <v>7</v>
      </c>
      <c r="E566" s="13">
        <v>0</v>
      </c>
      <c r="F566" s="13">
        <v>0</v>
      </c>
      <c r="G566" s="13">
        <v>0</v>
      </c>
      <c r="H566" s="13">
        <v>0</v>
      </c>
      <c r="I566" s="13">
        <v>-2</v>
      </c>
      <c r="J566" s="13">
        <v>26</v>
      </c>
      <c r="K566" s="13">
        <v>1</v>
      </c>
      <c r="L566" s="13">
        <v>1997</v>
      </c>
      <c r="M566" s="13"/>
      <c r="N566" s="13">
        <v>71</v>
      </c>
      <c r="O566" s="13">
        <v>168</v>
      </c>
      <c r="P566" s="13" t="s">
        <v>97</v>
      </c>
      <c r="Q566" s="13" t="s">
        <v>1319</v>
      </c>
      <c r="R566" s="13">
        <v>0</v>
      </c>
      <c r="S566" s="13">
        <v>0</v>
      </c>
      <c r="T566" s="30">
        <f t="shared" si="58"/>
        <v>0</v>
      </c>
      <c r="U566" s="30">
        <f t="shared" si="59"/>
        <v>0</v>
      </c>
      <c r="V566" s="30">
        <f t="shared" si="60"/>
        <v>0</v>
      </c>
      <c r="W566" s="30">
        <f t="shared" si="61"/>
        <v>0</v>
      </c>
      <c r="X566" s="30">
        <f>VLOOKUP(N566,[1]PlayerC!$A$3:$B$30,2,FALSE)</f>
        <v>71</v>
      </c>
      <c r="Y566" s="30">
        <f>VLOOKUP(O566,[1]PlayerC!$C$3:$D$133,2,FALSE)</f>
        <v>49</v>
      </c>
      <c r="Z566" s="30">
        <f>VLOOKUP(R566,[2]PCharts!$R$3:$S$2003,2,FALSE)</f>
        <v>0</v>
      </c>
      <c r="AA566" s="30">
        <f>VLOOKUP(A566,PCharts!$T$3:$U$25,2,FALSE)</f>
        <v>1.06</v>
      </c>
      <c r="AB566" s="30">
        <f>ROUND((PFormulas!$F$2*AF566)+(PFormulas!$F$3*(120-AD566)),0)</f>
        <v>42</v>
      </c>
      <c r="AC566" s="30">
        <f>ROUND((PFormulas!$F$7*AF566)+(PFormulas!$F$9*AB566)+(PFormulas!$F$8*AD566),0)</f>
        <v>35</v>
      </c>
      <c r="AD566" s="30">
        <f>VLOOKUP(V566,PCharts!$I$3:$J$651,2,FALSE)</f>
        <v>99</v>
      </c>
      <c r="AE566" s="30">
        <f>ROUND((PFormulas!$B$29*AK566)+(PFormulas!$B$30*AI566)+(PFormulas!$B$31*AL566)+(PFormulas!$B$32*AF566)+PFormulas!$B$33,0)</f>
        <v>74</v>
      </c>
      <c r="AF566" s="30">
        <f t="shared" si="62"/>
        <v>60</v>
      </c>
      <c r="AG566" s="30">
        <f>ROUND((AK566*PFormulas!$F$40)+(AL566*PFormulas!$F$41)+(AH566*PFormulas!$F$42),0)</f>
        <v>42</v>
      </c>
      <c r="AH566" s="30">
        <f>VLOOKUP(D566,PCharts!$G$3:$H$83,2,FALSE)</f>
        <v>44</v>
      </c>
      <c r="AI566" s="30">
        <f>ROUND((AK566*PFormulas!$F$18)+(AL566*PFormulas!$F$17),0)</f>
        <v>43</v>
      </c>
      <c r="AJ566" s="30">
        <f>IF(C566&gt;7,25,IF(C566=1,IF(ROUND((PFormulas!$F$35*AK566)+(PFormulas!$F$36*AF566),0)&lt;50,50,ROUND((PFormulas!$F$35*AK566)+(PFormulas!$F$36*AF566),0)),ROUND((PFormulas!$F$35*AK566)+(PFormulas!$F$36*AF566),0)))</f>
        <v>43</v>
      </c>
      <c r="AK566" s="30">
        <f>ROUND(IF(C566&gt;7,ROUND(VLOOKUP(U566,PCharts!$K$3:$L$153,2,FALSE)*AA566,0)*PFormulas!$B$8,ROUND(VLOOKUP(U566,PCharts!$K$3:$L$153,2,FALSE)*AA566,0)),0)</f>
        <v>37</v>
      </c>
      <c r="AL566" s="30">
        <f>ROUND(IF(C566&gt;7,ROUND(VLOOKUP(T566,PCharts!$M$3:$N$133,2,FALSE)*AA566,0)*PFormulas!$B$9,ROUND(VLOOKUP(T566,PCharts!$M$3:$N$133,2,FALSE)*AA566,0)),0)</f>
        <v>42</v>
      </c>
      <c r="AM566" s="30">
        <f>ROUND(IF(C566&gt;7,ROUND((PFormulas!$F$30*Z566)+(PFormulas!$F$31*AB566)+(PFormulas!$F$32*AI566),0)*PFormulas!$B$13,ROUND((PFormulas!$F$30*Z566)+(PFormulas!$F$31*AB566)+(PFormulas!$F$32*AI566),0)+PFormulas!$B$14),0)</f>
        <v>39</v>
      </c>
      <c r="AN566" s="30">
        <f>ROUND((PFormulas!$F$46*AL566),0)</f>
        <v>44</v>
      </c>
      <c r="AO566" s="30">
        <f>VLOOKUP(2016-L566,PCharts!$O$3:$P$32,2,FALSE)</f>
        <v>46</v>
      </c>
      <c r="AP566" s="30">
        <f t="shared" si="63"/>
        <v>46</v>
      </c>
      <c r="AQ566" s="30">
        <f t="shared" si="64"/>
        <v>44</v>
      </c>
    </row>
    <row r="567" spans="1:43" x14ac:dyDescent="0.25">
      <c r="A567" s="13" t="s">
        <v>95</v>
      </c>
      <c r="B567" s="13" t="s">
        <v>1320</v>
      </c>
      <c r="C567" s="13">
        <v>3</v>
      </c>
      <c r="D567" s="13">
        <v>8</v>
      </c>
      <c r="E567" s="13">
        <v>0</v>
      </c>
      <c r="F567" s="13">
        <v>0</v>
      </c>
      <c r="G567" s="13">
        <v>0</v>
      </c>
      <c r="H567" s="13">
        <v>2</v>
      </c>
      <c r="I567" s="13">
        <v>-2</v>
      </c>
      <c r="J567" s="13">
        <v>23</v>
      </c>
      <c r="K567" s="13">
        <v>1</v>
      </c>
      <c r="L567" s="13">
        <v>1998</v>
      </c>
      <c r="M567" s="13"/>
      <c r="N567" s="13">
        <v>69</v>
      </c>
      <c r="O567" s="13">
        <v>163</v>
      </c>
      <c r="P567" s="13" t="s">
        <v>97</v>
      </c>
      <c r="Q567" s="13" t="s">
        <v>1321</v>
      </c>
      <c r="R567" s="13">
        <v>0</v>
      </c>
      <c r="S567" s="13">
        <v>0</v>
      </c>
      <c r="T567" s="30">
        <f t="shared" si="58"/>
        <v>0</v>
      </c>
      <c r="U567" s="30">
        <f t="shared" si="59"/>
        <v>0</v>
      </c>
      <c r="V567" s="30">
        <f t="shared" si="60"/>
        <v>0.25</v>
      </c>
      <c r="W567" s="30">
        <f t="shared" si="61"/>
        <v>0</v>
      </c>
      <c r="X567" s="30">
        <f>VLOOKUP(N567,[1]PlayerC!$A$3:$B$30,2,FALSE)</f>
        <v>67</v>
      </c>
      <c r="Y567" s="30">
        <f>VLOOKUP(O567,[1]PlayerC!$C$3:$D$133,2,FALSE)</f>
        <v>46</v>
      </c>
      <c r="Z567" s="30">
        <f>VLOOKUP(R567,[2]PCharts!$R$3:$S$2003,2,FALSE)</f>
        <v>0</v>
      </c>
      <c r="AA567" s="30">
        <f>VLOOKUP(A567,PCharts!$T$3:$U$25,2,FALSE)</f>
        <v>1.06</v>
      </c>
      <c r="AB567" s="30">
        <f>ROUND((PFormulas!$F$2*AF567)+(PFormulas!$F$3*(120-AD567)),0)</f>
        <v>43</v>
      </c>
      <c r="AC567" s="30">
        <f>ROUND((PFormulas!$F$7*AF567)+(PFormulas!$F$9*AB567)+(PFormulas!$F$8*AD567),0)</f>
        <v>35</v>
      </c>
      <c r="AD567" s="30">
        <f>VLOOKUP(V567,PCharts!$I$3:$J$651,2,FALSE)</f>
        <v>91</v>
      </c>
      <c r="AE567" s="30">
        <f>ROUND((PFormulas!$B$29*AK567)+(PFormulas!$B$30*AI567)+(PFormulas!$B$31*AL567)+(PFormulas!$B$32*AF567)+PFormulas!$B$33,0)</f>
        <v>75</v>
      </c>
      <c r="AF567" s="30">
        <f t="shared" si="62"/>
        <v>57</v>
      </c>
      <c r="AG567" s="30">
        <f>ROUND((AK567*PFormulas!$F$40)+(AL567*PFormulas!$F$41)+(AH567*PFormulas!$F$42),0)</f>
        <v>43</v>
      </c>
      <c r="AH567" s="30">
        <f>VLOOKUP(D567,PCharts!$G$3:$H$83,2,FALSE)</f>
        <v>46</v>
      </c>
      <c r="AI567" s="30">
        <f>ROUND((AK567*PFormulas!$F$18)+(AL567*PFormulas!$F$17),0)</f>
        <v>43</v>
      </c>
      <c r="AJ567" s="30">
        <f>IF(C567&gt;7,25,IF(C567=1,IF(ROUND((PFormulas!$F$35*AK567)+(PFormulas!$F$36*AF567),0)&lt;50,50,ROUND((PFormulas!$F$35*AK567)+(PFormulas!$F$36*AF567),0)),ROUND((PFormulas!$F$35*AK567)+(PFormulas!$F$36*AF567),0)))</f>
        <v>42</v>
      </c>
      <c r="AK567" s="30">
        <f>ROUND(IF(C567&gt;7,ROUND(VLOOKUP(U567,PCharts!$K$3:$L$153,2,FALSE)*AA567,0)*PFormulas!$B$8,ROUND(VLOOKUP(U567,PCharts!$K$3:$L$153,2,FALSE)*AA567,0)),0)</f>
        <v>37</v>
      </c>
      <c r="AL567" s="30">
        <f>ROUND(IF(C567&gt;7,ROUND(VLOOKUP(T567,PCharts!$M$3:$N$133,2,FALSE)*AA567,0)*PFormulas!$B$9,ROUND(VLOOKUP(T567,PCharts!$M$3:$N$133,2,FALSE)*AA567,0)),0)</f>
        <v>42</v>
      </c>
      <c r="AM567" s="30">
        <f>ROUND(IF(C567&gt;7,ROUND((PFormulas!$F$30*Z567)+(PFormulas!$F$31*AB567)+(PFormulas!$F$32*AI567),0)*PFormulas!$B$13,ROUND((PFormulas!$F$30*Z567)+(PFormulas!$F$31*AB567)+(PFormulas!$F$32*AI567),0)+PFormulas!$B$14),0)</f>
        <v>40</v>
      </c>
      <c r="AN567" s="30">
        <f>ROUND((PFormulas!$F$46*AL567),0)</f>
        <v>44</v>
      </c>
      <c r="AO567" s="30">
        <f>VLOOKUP(2016-L567,PCharts!$O$3:$P$32,2,FALSE)</f>
        <v>44</v>
      </c>
      <c r="AP567" s="30">
        <f t="shared" si="63"/>
        <v>44</v>
      </c>
      <c r="AQ567" s="30">
        <f t="shared" si="64"/>
        <v>44</v>
      </c>
    </row>
    <row r="568" spans="1:43" x14ac:dyDescent="0.25">
      <c r="A568" s="13" t="s">
        <v>95</v>
      </c>
      <c r="B568" s="13" t="s">
        <v>1322</v>
      </c>
      <c r="C568" s="13">
        <v>7</v>
      </c>
      <c r="D568" s="13">
        <v>8</v>
      </c>
      <c r="E568" s="13">
        <v>0</v>
      </c>
      <c r="F568" s="13">
        <v>1</v>
      </c>
      <c r="G568" s="13">
        <v>1</v>
      </c>
      <c r="H568" s="13">
        <v>2</v>
      </c>
      <c r="I568" s="13">
        <v>2</v>
      </c>
      <c r="J568" s="13">
        <v>30</v>
      </c>
      <c r="K568" s="13">
        <v>10</v>
      </c>
      <c r="L568" s="13">
        <v>1998</v>
      </c>
      <c r="M568" s="13"/>
      <c r="N568" s="13">
        <v>71</v>
      </c>
      <c r="O568" s="13">
        <v>174</v>
      </c>
      <c r="P568" s="13" t="s">
        <v>97</v>
      </c>
      <c r="Q568" s="13" t="s">
        <v>1323</v>
      </c>
      <c r="R568" s="13">
        <v>0</v>
      </c>
      <c r="S568" s="13">
        <v>0</v>
      </c>
      <c r="T568" s="30">
        <f t="shared" si="58"/>
        <v>0</v>
      </c>
      <c r="U568" s="30">
        <f t="shared" si="59"/>
        <v>0.13</v>
      </c>
      <c r="V568" s="30">
        <f t="shared" si="60"/>
        <v>0.25</v>
      </c>
      <c r="W568" s="30">
        <f t="shared" si="61"/>
        <v>0</v>
      </c>
      <c r="X568" s="30">
        <f>VLOOKUP(N568,[1]PlayerC!$A$3:$B$30,2,FALSE)</f>
        <v>71</v>
      </c>
      <c r="Y568" s="30">
        <f>VLOOKUP(O568,[1]PlayerC!$C$3:$D$133,2,FALSE)</f>
        <v>52</v>
      </c>
      <c r="Z568" s="30">
        <f>VLOOKUP(R568,[2]PCharts!$R$3:$S$2003,2,FALSE)</f>
        <v>0</v>
      </c>
      <c r="AA568" s="30">
        <f>VLOOKUP(A568,PCharts!$T$3:$U$25,2,FALSE)</f>
        <v>1.06</v>
      </c>
      <c r="AB568" s="30">
        <f>ROUND((PFormulas!$F$2*AF568)+(PFormulas!$F$3*(120-AD568)),0)</f>
        <v>46</v>
      </c>
      <c r="AC568" s="30">
        <f>ROUND((PFormulas!$F$7*AF568)+(PFormulas!$F$9*AB568)+(PFormulas!$F$8*AD568),0)</f>
        <v>39</v>
      </c>
      <c r="AD568" s="30">
        <f>VLOOKUP(V568,PCharts!$I$3:$J$651,2,FALSE)</f>
        <v>91</v>
      </c>
      <c r="AE568" s="30">
        <f>ROUND((PFormulas!$B$29*AK568)+(PFormulas!$B$30*AI568)+(PFormulas!$B$31*AL568)+(PFormulas!$B$32*AF568)+PFormulas!$B$33,0)</f>
        <v>76</v>
      </c>
      <c r="AF568" s="30">
        <f t="shared" si="62"/>
        <v>62</v>
      </c>
      <c r="AG568" s="30">
        <f>ROUND((AK568*PFormulas!$F$40)+(AL568*PFormulas!$F$41)+(AH568*PFormulas!$F$42),0)</f>
        <v>47</v>
      </c>
      <c r="AH568" s="30">
        <f>VLOOKUP(D568,PCharts!$G$3:$H$83,2,FALSE)</f>
        <v>46</v>
      </c>
      <c r="AI568" s="30">
        <f>ROUND((AK568*PFormulas!$F$18)+(AL568*PFormulas!$F$17),0)</f>
        <v>52</v>
      </c>
      <c r="AJ568" s="30">
        <f>IF(C568&gt;7,25,IF(C568=1,IF(ROUND((PFormulas!$F$35*AK568)+(PFormulas!$F$36*AF568),0)&lt;50,50,ROUND((PFormulas!$F$35*AK568)+(PFormulas!$F$36*AF568),0)),ROUND((PFormulas!$F$35*AK568)+(PFormulas!$F$36*AF568),0)))</f>
        <v>55</v>
      </c>
      <c r="AK568" s="30">
        <f>ROUND(IF(C568&gt;7,ROUND(VLOOKUP(U568,PCharts!$K$3:$L$153,2,FALSE)*AA568,0)*PFormulas!$B$8,ROUND(VLOOKUP(U568,PCharts!$K$3:$L$153,2,FALSE)*AA568,0)),0)</f>
        <v>53</v>
      </c>
      <c r="AL568" s="30">
        <f>ROUND(IF(C568&gt;7,ROUND(VLOOKUP(T568,PCharts!$M$3:$N$133,2,FALSE)*AA568,0)*PFormulas!$B$9,ROUND(VLOOKUP(T568,PCharts!$M$3:$N$133,2,FALSE)*AA568,0)),0)</f>
        <v>42</v>
      </c>
      <c r="AM568" s="30">
        <f>ROUND(IF(C568&gt;7,ROUND((PFormulas!$F$30*Z568)+(PFormulas!$F$31*AB568)+(PFormulas!$F$32*AI568),0)*PFormulas!$B$13,ROUND((PFormulas!$F$30*Z568)+(PFormulas!$F$31*AB568)+(PFormulas!$F$32*AI568),0)+PFormulas!$B$14),0)</f>
        <v>44</v>
      </c>
      <c r="AN568" s="30">
        <f>ROUND((PFormulas!$F$46*AL568),0)</f>
        <v>44</v>
      </c>
      <c r="AO568" s="30">
        <f>VLOOKUP(2016-L568,PCharts!$O$3:$P$32,2,FALSE)</f>
        <v>44</v>
      </c>
      <c r="AP568" s="30">
        <f t="shared" si="63"/>
        <v>44</v>
      </c>
      <c r="AQ568" s="30">
        <f t="shared" si="64"/>
        <v>50</v>
      </c>
    </row>
    <row r="569" spans="1:43" x14ac:dyDescent="0.25">
      <c r="A569" s="13" t="s">
        <v>95</v>
      </c>
      <c r="B569" s="13" t="s">
        <v>1324</v>
      </c>
      <c r="C569" s="13">
        <v>3</v>
      </c>
      <c r="D569" s="13">
        <v>11</v>
      </c>
      <c r="E569" s="13">
        <v>0</v>
      </c>
      <c r="F569" s="13">
        <v>0</v>
      </c>
      <c r="G569" s="13">
        <v>0</v>
      </c>
      <c r="H569" s="13">
        <v>2</v>
      </c>
      <c r="I569" s="13">
        <v>-2</v>
      </c>
      <c r="J569" s="13">
        <v>21</v>
      </c>
      <c r="K569" s="13">
        <v>1</v>
      </c>
      <c r="L569" s="13">
        <v>1997</v>
      </c>
      <c r="M569" s="13"/>
      <c r="N569" s="13">
        <v>73</v>
      </c>
      <c r="O569" s="13">
        <v>194</v>
      </c>
      <c r="P569" s="13" t="s">
        <v>97</v>
      </c>
      <c r="Q569" s="13" t="s">
        <v>1325</v>
      </c>
      <c r="R569" s="13">
        <v>0</v>
      </c>
      <c r="S569" s="13">
        <v>0</v>
      </c>
      <c r="T569" s="30">
        <f t="shared" si="58"/>
        <v>0</v>
      </c>
      <c r="U569" s="30">
        <f t="shared" si="59"/>
        <v>0</v>
      </c>
      <c r="V569" s="30">
        <f t="shared" si="60"/>
        <v>0.18</v>
      </c>
      <c r="W569" s="30">
        <f t="shared" si="61"/>
        <v>0</v>
      </c>
      <c r="X569" s="30">
        <f>VLOOKUP(N569,[1]PlayerC!$A$3:$B$30,2,FALSE)</f>
        <v>75</v>
      </c>
      <c r="Y569" s="30">
        <f>VLOOKUP(O569,[1]PlayerC!$C$3:$D$133,2,FALSE)</f>
        <v>64</v>
      </c>
      <c r="Z569" s="30">
        <f>VLOOKUP(R569,[2]PCharts!$R$3:$S$2003,2,FALSE)</f>
        <v>0</v>
      </c>
      <c r="AA569" s="30">
        <f>VLOOKUP(A569,PCharts!$T$3:$U$25,2,FALSE)</f>
        <v>1.06</v>
      </c>
      <c r="AB569" s="30">
        <f>ROUND((PFormulas!$F$2*AF569)+(PFormulas!$F$3*(120-AD569)),0)</f>
        <v>50</v>
      </c>
      <c r="AC569" s="30">
        <f>ROUND((PFormulas!$F$7*AF569)+(PFormulas!$F$9*AB569)+(PFormulas!$F$8*AD569),0)</f>
        <v>45</v>
      </c>
      <c r="AD569" s="30">
        <f>VLOOKUP(V569,PCharts!$I$3:$J$651,2,FALSE)</f>
        <v>93</v>
      </c>
      <c r="AE569" s="30">
        <f>ROUND((PFormulas!$B$29*AK569)+(PFormulas!$B$30*AI569)+(PFormulas!$B$31*AL569)+(PFormulas!$B$32*AF569)+PFormulas!$B$33,0)</f>
        <v>72</v>
      </c>
      <c r="AF569" s="30">
        <f t="shared" si="62"/>
        <v>70</v>
      </c>
      <c r="AG569" s="30">
        <f>ROUND((AK569*PFormulas!$F$40)+(AL569*PFormulas!$F$41)+(AH569*PFormulas!$F$42),0)</f>
        <v>45</v>
      </c>
      <c r="AH569" s="30">
        <f>VLOOKUP(D569,PCharts!$G$3:$H$83,2,FALSE)</f>
        <v>51</v>
      </c>
      <c r="AI569" s="30">
        <f>ROUND((AK569*PFormulas!$F$18)+(AL569*PFormulas!$F$17),0)</f>
        <v>43</v>
      </c>
      <c r="AJ569" s="30">
        <f>IF(C569&gt;7,25,IF(C569=1,IF(ROUND((PFormulas!$F$35*AK569)+(PFormulas!$F$36*AF569),0)&lt;50,50,ROUND((PFormulas!$F$35*AK569)+(PFormulas!$F$36*AF569),0)),ROUND((PFormulas!$F$35*AK569)+(PFormulas!$F$36*AF569),0)))</f>
        <v>45</v>
      </c>
      <c r="AK569" s="30">
        <f>ROUND(IF(C569&gt;7,ROUND(VLOOKUP(U569,PCharts!$K$3:$L$153,2,FALSE)*AA569,0)*PFormulas!$B$8,ROUND(VLOOKUP(U569,PCharts!$K$3:$L$153,2,FALSE)*AA569,0)),0)</f>
        <v>37</v>
      </c>
      <c r="AL569" s="30">
        <f>ROUND(IF(C569&gt;7,ROUND(VLOOKUP(T569,PCharts!$M$3:$N$133,2,FALSE)*AA569,0)*PFormulas!$B$9,ROUND(VLOOKUP(T569,PCharts!$M$3:$N$133,2,FALSE)*AA569,0)),0)</f>
        <v>42</v>
      </c>
      <c r="AM569" s="30">
        <f>ROUND(IF(C569&gt;7,ROUND((PFormulas!$F$30*Z569)+(PFormulas!$F$31*AB569)+(PFormulas!$F$32*AI569),0)*PFormulas!$B$13,ROUND((PFormulas!$F$30*Z569)+(PFormulas!$F$31*AB569)+(PFormulas!$F$32*AI569),0)+PFormulas!$B$14),0)</f>
        <v>44</v>
      </c>
      <c r="AN569" s="30">
        <f>ROUND((PFormulas!$F$46*AL569),0)</f>
        <v>44</v>
      </c>
      <c r="AO569" s="30">
        <f>VLOOKUP(2016-L569,PCharts!$O$3:$P$32,2,FALSE)</f>
        <v>46</v>
      </c>
      <c r="AP569" s="30">
        <f t="shared" si="63"/>
        <v>46</v>
      </c>
      <c r="AQ569" s="30">
        <f t="shared" si="64"/>
        <v>46</v>
      </c>
    </row>
    <row r="570" spans="1:43" x14ac:dyDescent="0.25">
      <c r="A570" s="13" t="s">
        <v>95</v>
      </c>
      <c r="B570" s="13" t="s">
        <v>1326</v>
      </c>
      <c r="C570" s="13">
        <v>3</v>
      </c>
      <c r="D570" s="13">
        <v>11</v>
      </c>
      <c r="E570" s="13">
        <v>0</v>
      </c>
      <c r="F570" s="13">
        <v>0</v>
      </c>
      <c r="G570" s="13">
        <v>0</v>
      </c>
      <c r="H570" s="13">
        <v>2</v>
      </c>
      <c r="I570" s="13">
        <v>-2</v>
      </c>
      <c r="J570" s="13">
        <v>15</v>
      </c>
      <c r="K570" s="13">
        <v>3</v>
      </c>
      <c r="L570" s="13">
        <v>1996</v>
      </c>
      <c r="M570" s="13"/>
      <c r="N570" s="13">
        <v>73</v>
      </c>
      <c r="O570" s="13">
        <v>185</v>
      </c>
      <c r="P570" s="13" t="s">
        <v>97</v>
      </c>
      <c r="Q570" s="13" t="s">
        <v>1327</v>
      </c>
      <c r="R570" s="13">
        <v>0</v>
      </c>
      <c r="S570" s="13">
        <v>0</v>
      </c>
      <c r="T570" s="30">
        <f t="shared" si="58"/>
        <v>0</v>
      </c>
      <c r="U570" s="30">
        <f t="shared" si="59"/>
        <v>0</v>
      </c>
      <c r="V570" s="30">
        <f t="shared" si="60"/>
        <v>0.18</v>
      </c>
      <c r="W570" s="30">
        <f t="shared" si="61"/>
        <v>0</v>
      </c>
      <c r="X570" s="30">
        <f>VLOOKUP(N570,[1]PlayerC!$A$3:$B$30,2,FALSE)</f>
        <v>75</v>
      </c>
      <c r="Y570" s="30">
        <f>VLOOKUP(O570,[1]PlayerC!$C$3:$D$133,2,FALSE)</f>
        <v>61</v>
      </c>
      <c r="Z570" s="30">
        <f>VLOOKUP(R570,[2]PCharts!$R$3:$S$2003,2,FALSE)</f>
        <v>0</v>
      </c>
      <c r="AA570" s="30">
        <f>VLOOKUP(A570,PCharts!$T$3:$U$25,2,FALSE)</f>
        <v>1.06</v>
      </c>
      <c r="AB570" s="30">
        <f>ROUND((PFormulas!$F$2*AF570)+(PFormulas!$F$3*(120-AD570)),0)</f>
        <v>49</v>
      </c>
      <c r="AC570" s="30">
        <f>ROUND((PFormulas!$F$7*AF570)+(PFormulas!$F$9*AB570)+(PFormulas!$F$8*AD570),0)</f>
        <v>44</v>
      </c>
      <c r="AD570" s="30">
        <f>VLOOKUP(V570,PCharts!$I$3:$J$651,2,FALSE)</f>
        <v>93</v>
      </c>
      <c r="AE570" s="30">
        <f>ROUND((PFormulas!$B$29*AK570)+(PFormulas!$B$30*AI570)+(PFormulas!$B$31*AL570)+(PFormulas!$B$32*AF570)+PFormulas!$B$33,0)</f>
        <v>72</v>
      </c>
      <c r="AF570" s="30">
        <f t="shared" si="62"/>
        <v>68</v>
      </c>
      <c r="AG570" s="30">
        <f>ROUND((AK570*PFormulas!$F$40)+(AL570*PFormulas!$F$41)+(AH570*PFormulas!$F$42),0)</f>
        <v>45</v>
      </c>
      <c r="AH570" s="30">
        <f>VLOOKUP(D570,PCharts!$G$3:$H$83,2,FALSE)</f>
        <v>51</v>
      </c>
      <c r="AI570" s="30">
        <f>ROUND((AK570*PFormulas!$F$18)+(AL570*PFormulas!$F$17),0)</f>
        <v>43</v>
      </c>
      <c r="AJ570" s="30">
        <f>IF(C570&gt;7,25,IF(C570=1,IF(ROUND((PFormulas!$F$35*AK570)+(PFormulas!$F$36*AF570),0)&lt;50,50,ROUND((PFormulas!$F$35*AK570)+(PFormulas!$F$36*AF570),0)),ROUND((PFormulas!$F$35*AK570)+(PFormulas!$F$36*AF570),0)))</f>
        <v>45</v>
      </c>
      <c r="AK570" s="30">
        <f>ROUND(IF(C570&gt;7,ROUND(VLOOKUP(U570,PCharts!$K$3:$L$153,2,FALSE)*AA570,0)*PFormulas!$B$8,ROUND(VLOOKUP(U570,PCharts!$K$3:$L$153,2,FALSE)*AA570,0)),0)</f>
        <v>37</v>
      </c>
      <c r="AL570" s="30">
        <f>ROUND(IF(C570&gt;7,ROUND(VLOOKUP(T570,PCharts!$M$3:$N$133,2,FALSE)*AA570,0)*PFormulas!$B$9,ROUND(VLOOKUP(T570,PCharts!$M$3:$N$133,2,FALSE)*AA570,0)),0)</f>
        <v>42</v>
      </c>
      <c r="AM570" s="30">
        <f>ROUND(IF(C570&gt;7,ROUND((PFormulas!$F$30*Z570)+(PFormulas!$F$31*AB570)+(PFormulas!$F$32*AI570),0)*PFormulas!$B$13,ROUND((PFormulas!$F$30*Z570)+(PFormulas!$F$31*AB570)+(PFormulas!$F$32*AI570),0)+PFormulas!$B$14),0)</f>
        <v>43</v>
      </c>
      <c r="AN570" s="30">
        <f>ROUND((PFormulas!$F$46*AL570),0)</f>
        <v>44</v>
      </c>
      <c r="AO570" s="30">
        <f>VLOOKUP(2016-L570,PCharts!$O$3:$P$32,2,FALSE)</f>
        <v>50</v>
      </c>
      <c r="AP570" s="30">
        <f t="shared" si="63"/>
        <v>50</v>
      </c>
      <c r="AQ570" s="30">
        <f t="shared" si="64"/>
        <v>46</v>
      </c>
    </row>
    <row r="571" spans="1:43" x14ac:dyDescent="0.25">
      <c r="A571" s="13" t="s">
        <v>95</v>
      </c>
      <c r="B571" s="13" t="s">
        <v>1328</v>
      </c>
      <c r="C571" s="13">
        <v>3</v>
      </c>
      <c r="D571" s="13">
        <v>11</v>
      </c>
      <c r="E571" s="13">
        <v>0</v>
      </c>
      <c r="F571" s="13">
        <v>0</v>
      </c>
      <c r="G571" s="13">
        <v>0</v>
      </c>
      <c r="H571" s="13">
        <v>0</v>
      </c>
      <c r="I571" s="13">
        <v>-3</v>
      </c>
      <c r="J571" s="13">
        <v>21</v>
      </c>
      <c r="K571" s="13">
        <v>8</v>
      </c>
      <c r="L571" s="13">
        <v>1996</v>
      </c>
      <c r="M571" s="13"/>
      <c r="N571" s="13">
        <v>69</v>
      </c>
      <c r="O571" s="13">
        <v>165</v>
      </c>
      <c r="P571" s="13" t="s">
        <v>97</v>
      </c>
      <c r="Q571" s="13" t="s">
        <v>1329</v>
      </c>
      <c r="R571" s="13">
        <v>0</v>
      </c>
      <c r="S571" s="13">
        <v>0</v>
      </c>
      <c r="T571" s="30">
        <f t="shared" si="58"/>
        <v>0</v>
      </c>
      <c r="U571" s="30">
        <f t="shared" si="59"/>
        <v>0</v>
      </c>
      <c r="V571" s="30">
        <f t="shared" si="60"/>
        <v>0</v>
      </c>
      <c r="W571" s="30">
        <f t="shared" si="61"/>
        <v>0</v>
      </c>
      <c r="X571" s="30">
        <f>VLOOKUP(N571,[1]PlayerC!$A$3:$B$30,2,FALSE)</f>
        <v>67</v>
      </c>
      <c r="Y571" s="30">
        <f>VLOOKUP(O571,[1]PlayerC!$C$3:$D$133,2,FALSE)</f>
        <v>49</v>
      </c>
      <c r="Z571" s="30">
        <f>VLOOKUP(R571,[2]PCharts!$R$3:$S$2003,2,FALSE)</f>
        <v>0</v>
      </c>
      <c r="AA571" s="30">
        <f>VLOOKUP(A571,PCharts!$T$3:$U$25,2,FALSE)</f>
        <v>1.06</v>
      </c>
      <c r="AB571" s="30">
        <f>ROUND((PFormulas!$F$2*AF571)+(PFormulas!$F$3*(120-AD571)),0)</f>
        <v>41</v>
      </c>
      <c r="AC571" s="30">
        <f>ROUND((PFormulas!$F$7*AF571)+(PFormulas!$F$9*AB571)+(PFormulas!$F$8*AD571),0)</f>
        <v>33</v>
      </c>
      <c r="AD571" s="30">
        <f>VLOOKUP(V571,PCharts!$I$3:$J$651,2,FALSE)</f>
        <v>99</v>
      </c>
      <c r="AE571" s="30">
        <f>ROUND((PFormulas!$B$29*AK571)+(PFormulas!$B$30*AI571)+(PFormulas!$B$31*AL571)+(PFormulas!$B$32*AF571)+PFormulas!$B$33,0)</f>
        <v>75</v>
      </c>
      <c r="AF571" s="30">
        <f t="shared" si="62"/>
        <v>58</v>
      </c>
      <c r="AG571" s="30">
        <f>ROUND((AK571*PFormulas!$F$40)+(AL571*PFormulas!$F$41)+(AH571*PFormulas!$F$42),0)</f>
        <v>45</v>
      </c>
      <c r="AH571" s="30">
        <f>VLOOKUP(D571,PCharts!$G$3:$H$83,2,FALSE)</f>
        <v>51</v>
      </c>
      <c r="AI571" s="30">
        <f>ROUND((AK571*PFormulas!$F$18)+(AL571*PFormulas!$F$17),0)</f>
        <v>43</v>
      </c>
      <c r="AJ571" s="30">
        <f>IF(C571&gt;7,25,IF(C571=1,IF(ROUND((PFormulas!$F$35*AK571)+(PFormulas!$F$36*AF571),0)&lt;50,50,ROUND((PFormulas!$F$35*AK571)+(PFormulas!$F$36*AF571),0)),ROUND((PFormulas!$F$35*AK571)+(PFormulas!$F$36*AF571),0)))</f>
        <v>42</v>
      </c>
      <c r="AK571" s="30">
        <f>ROUND(IF(C571&gt;7,ROUND(VLOOKUP(U571,PCharts!$K$3:$L$153,2,FALSE)*AA571,0)*PFormulas!$B$8,ROUND(VLOOKUP(U571,PCharts!$K$3:$L$153,2,FALSE)*AA571,0)),0)</f>
        <v>37</v>
      </c>
      <c r="AL571" s="30">
        <f>ROUND(IF(C571&gt;7,ROUND(VLOOKUP(T571,PCharts!$M$3:$N$133,2,FALSE)*AA571,0)*PFormulas!$B$9,ROUND(VLOOKUP(T571,PCharts!$M$3:$N$133,2,FALSE)*AA571,0)),0)</f>
        <v>42</v>
      </c>
      <c r="AM571" s="30">
        <f>ROUND(IF(C571&gt;7,ROUND((PFormulas!$F$30*Z571)+(PFormulas!$F$31*AB571)+(PFormulas!$F$32*AI571),0)*PFormulas!$B$13,ROUND((PFormulas!$F$30*Z571)+(PFormulas!$F$31*AB571)+(PFormulas!$F$32*AI571),0)+PFormulas!$B$14),0)</f>
        <v>39</v>
      </c>
      <c r="AN571" s="30">
        <f>ROUND((PFormulas!$F$46*AL571),0)</f>
        <v>44</v>
      </c>
      <c r="AO571" s="30">
        <f>VLOOKUP(2016-L571,PCharts!$O$3:$P$32,2,FALSE)</f>
        <v>50</v>
      </c>
      <c r="AP571" s="30">
        <f t="shared" si="63"/>
        <v>50</v>
      </c>
      <c r="AQ571" s="30">
        <f t="shared" si="64"/>
        <v>44</v>
      </c>
    </row>
    <row r="572" spans="1:43" x14ac:dyDescent="0.25">
      <c r="A572" s="13" t="s">
        <v>95</v>
      </c>
      <c r="B572" s="13" t="s">
        <v>1330</v>
      </c>
      <c r="C572" s="13">
        <v>6</v>
      </c>
      <c r="D572" s="13">
        <v>11</v>
      </c>
      <c r="E572" s="13">
        <v>0</v>
      </c>
      <c r="F572" s="13">
        <v>0</v>
      </c>
      <c r="G572" s="13">
        <v>0</v>
      </c>
      <c r="H572" s="13">
        <v>8</v>
      </c>
      <c r="I572" s="13">
        <v>-3</v>
      </c>
      <c r="J572" s="13">
        <v>26</v>
      </c>
      <c r="K572" s="13">
        <v>11</v>
      </c>
      <c r="L572" s="13">
        <v>1997</v>
      </c>
      <c r="M572" s="13"/>
      <c r="N572" s="13">
        <v>77</v>
      </c>
      <c r="O572" s="13">
        <v>192</v>
      </c>
      <c r="P572" s="13" t="s">
        <v>247</v>
      </c>
      <c r="Q572" s="13" t="s">
        <v>1331</v>
      </c>
      <c r="R572" s="13">
        <v>0</v>
      </c>
      <c r="S572" s="13">
        <v>0</v>
      </c>
      <c r="T572" s="30">
        <f t="shared" si="58"/>
        <v>0</v>
      </c>
      <c r="U572" s="30">
        <f t="shared" si="59"/>
        <v>0</v>
      </c>
      <c r="V572" s="30">
        <f t="shared" si="60"/>
        <v>0.73</v>
      </c>
      <c r="W572" s="30">
        <f t="shared" si="61"/>
        <v>0</v>
      </c>
      <c r="X572" s="30">
        <f>VLOOKUP(N572,[1]PlayerC!$A$3:$B$30,2,FALSE)</f>
        <v>83</v>
      </c>
      <c r="Y572" s="30">
        <f>VLOOKUP(O572,[1]PlayerC!$C$3:$D$133,2,FALSE)</f>
        <v>64</v>
      </c>
      <c r="Z572" s="30">
        <f>VLOOKUP(R572,[2]PCharts!$R$3:$S$2003,2,FALSE)</f>
        <v>0</v>
      </c>
      <c r="AA572" s="30">
        <f>VLOOKUP(A572,PCharts!$T$3:$U$25,2,FALSE)</f>
        <v>1.06</v>
      </c>
      <c r="AB572" s="30">
        <f>ROUND((PFormulas!$F$2*AF572)+(PFormulas!$F$3*(120-AD572)),0)</f>
        <v>57</v>
      </c>
      <c r="AC572" s="30">
        <f>ROUND((PFormulas!$F$7*AF572)+(PFormulas!$F$9*AB572)+(PFormulas!$F$8*AD572),0)</f>
        <v>53</v>
      </c>
      <c r="AD572" s="30">
        <f>VLOOKUP(V572,PCharts!$I$3:$J$651,2,FALSE)</f>
        <v>79</v>
      </c>
      <c r="AE572" s="30">
        <f>ROUND((PFormulas!$B$29*AK572)+(PFormulas!$B$30*AI572)+(PFormulas!$B$31*AL572)+(PFormulas!$B$32*AF572)+PFormulas!$B$33,0)</f>
        <v>71</v>
      </c>
      <c r="AF572" s="30">
        <f t="shared" si="62"/>
        <v>74</v>
      </c>
      <c r="AG572" s="30">
        <f>ROUND((AK572*PFormulas!$F$40)+(AL572*PFormulas!$F$41)+(AH572*PFormulas!$F$42),0)</f>
        <v>45</v>
      </c>
      <c r="AH572" s="30">
        <f>VLOOKUP(D572,PCharts!$G$3:$H$83,2,FALSE)</f>
        <v>51</v>
      </c>
      <c r="AI572" s="30">
        <f>ROUND((AK572*PFormulas!$F$18)+(AL572*PFormulas!$F$17),0)</f>
        <v>43</v>
      </c>
      <c r="AJ572" s="30">
        <f>IF(C572&gt;7,25,IF(C572=1,IF(ROUND((PFormulas!$F$35*AK572)+(PFormulas!$F$36*AF572),0)&lt;50,50,ROUND((PFormulas!$F$35*AK572)+(PFormulas!$F$36*AF572),0)),ROUND((PFormulas!$F$35*AK572)+(PFormulas!$F$36*AF572),0)))</f>
        <v>46</v>
      </c>
      <c r="AK572" s="30">
        <f>ROUND(IF(C572&gt;7,ROUND(VLOOKUP(U572,PCharts!$K$3:$L$153,2,FALSE)*AA572,0)*PFormulas!$B$8,ROUND(VLOOKUP(U572,PCharts!$K$3:$L$153,2,FALSE)*AA572,0)),0)</f>
        <v>37</v>
      </c>
      <c r="AL572" s="30">
        <f>ROUND(IF(C572&gt;7,ROUND(VLOOKUP(T572,PCharts!$M$3:$N$133,2,FALSE)*AA572,0)*PFormulas!$B$9,ROUND(VLOOKUP(T572,PCharts!$M$3:$N$133,2,FALSE)*AA572,0)),0)</f>
        <v>42</v>
      </c>
      <c r="AM572" s="30">
        <f>ROUND(IF(C572&gt;7,ROUND((PFormulas!$F$30*Z572)+(PFormulas!$F$31*AB572)+(PFormulas!$F$32*AI572),0)*PFormulas!$B$13,ROUND((PFormulas!$F$30*Z572)+(PFormulas!$F$31*AB572)+(PFormulas!$F$32*AI572),0)+PFormulas!$B$14),0)</f>
        <v>48</v>
      </c>
      <c r="AN572" s="30">
        <f>ROUND((PFormulas!$F$46*AL572),0)</f>
        <v>44</v>
      </c>
      <c r="AO572" s="30">
        <f>VLOOKUP(2016-L572,PCharts!$O$3:$P$32,2,FALSE)</f>
        <v>46</v>
      </c>
      <c r="AP572" s="30">
        <f t="shared" si="63"/>
        <v>46</v>
      </c>
      <c r="AQ572" s="30">
        <f t="shared" si="64"/>
        <v>47</v>
      </c>
    </row>
    <row r="573" spans="1:43" x14ac:dyDescent="0.25">
      <c r="A573" s="13" t="s">
        <v>95</v>
      </c>
      <c r="B573" s="13" t="s">
        <v>1332</v>
      </c>
      <c r="C573" s="13">
        <v>3</v>
      </c>
      <c r="D573" s="13">
        <v>12</v>
      </c>
      <c r="E573" s="13">
        <v>0</v>
      </c>
      <c r="F573" s="13">
        <v>1</v>
      </c>
      <c r="G573" s="13">
        <v>1</v>
      </c>
      <c r="H573" s="13">
        <v>0</v>
      </c>
      <c r="I573" s="13">
        <v>1</v>
      </c>
      <c r="J573" s="13">
        <v>31</v>
      </c>
      <c r="K573" s="13">
        <v>1</v>
      </c>
      <c r="L573" s="13">
        <v>1994</v>
      </c>
      <c r="M573" s="13"/>
      <c r="N573" s="13">
        <v>71</v>
      </c>
      <c r="O573" s="13">
        <v>181</v>
      </c>
      <c r="P573" s="13" t="s">
        <v>97</v>
      </c>
      <c r="Q573" s="13" t="s">
        <v>1333</v>
      </c>
      <c r="R573" s="13">
        <v>0</v>
      </c>
      <c r="S573" s="13">
        <v>0</v>
      </c>
      <c r="T573" s="30">
        <f t="shared" si="58"/>
        <v>0</v>
      </c>
      <c r="U573" s="30">
        <f t="shared" si="59"/>
        <v>0.08</v>
      </c>
      <c r="V573" s="30">
        <f t="shared" si="60"/>
        <v>0</v>
      </c>
      <c r="W573" s="30">
        <f t="shared" si="61"/>
        <v>0</v>
      </c>
      <c r="X573" s="30">
        <f>VLOOKUP(N573,[1]PlayerC!$A$3:$B$30,2,FALSE)</f>
        <v>71</v>
      </c>
      <c r="Y573" s="30">
        <f>VLOOKUP(O573,[1]PlayerC!$C$3:$D$133,2,FALSE)</f>
        <v>58</v>
      </c>
      <c r="Z573" s="30">
        <f>VLOOKUP(R573,[2]PCharts!$R$3:$S$2003,2,FALSE)</f>
        <v>0</v>
      </c>
      <c r="AA573" s="30">
        <f>VLOOKUP(A573,PCharts!$T$3:$U$25,2,FALSE)</f>
        <v>1.06</v>
      </c>
      <c r="AB573" s="30">
        <f>ROUND((PFormulas!$F$2*AF573)+(PFormulas!$F$3*(120-AD573)),0)</f>
        <v>45</v>
      </c>
      <c r="AC573" s="30">
        <f>ROUND((PFormulas!$F$7*AF573)+(PFormulas!$F$9*AB573)+(PFormulas!$F$8*AD573),0)</f>
        <v>39</v>
      </c>
      <c r="AD573" s="30">
        <f>VLOOKUP(V573,PCharts!$I$3:$J$651,2,FALSE)</f>
        <v>99</v>
      </c>
      <c r="AE573" s="30">
        <f>ROUND((PFormulas!$B$29*AK573)+(PFormulas!$B$30*AI573)+(PFormulas!$B$31*AL573)+(PFormulas!$B$32*AF573)+PFormulas!$B$33,0)</f>
        <v>73</v>
      </c>
      <c r="AF573" s="30">
        <f t="shared" si="62"/>
        <v>65</v>
      </c>
      <c r="AG573" s="30">
        <f>ROUND((AK573*PFormulas!$F$40)+(AL573*PFormulas!$F$41)+(AH573*PFormulas!$F$42),0)</f>
        <v>46</v>
      </c>
      <c r="AH573" s="30">
        <f>VLOOKUP(D573,PCharts!$G$3:$H$83,2,FALSE)</f>
        <v>52</v>
      </c>
      <c r="AI573" s="30">
        <f>ROUND((AK573*PFormulas!$F$18)+(AL573*PFormulas!$F$17),0)</f>
        <v>43</v>
      </c>
      <c r="AJ573" s="30">
        <f>IF(C573&gt;7,25,IF(C573=1,IF(ROUND((PFormulas!$F$35*AK573)+(PFormulas!$F$36*AF573),0)&lt;50,50,ROUND((PFormulas!$F$35*AK573)+(PFormulas!$F$36*AF573),0)),ROUND((PFormulas!$F$35*AK573)+(PFormulas!$F$36*AF573),0)))</f>
        <v>44</v>
      </c>
      <c r="AK573" s="30">
        <f>ROUND(IF(C573&gt;7,ROUND(VLOOKUP(U573,PCharts!$K$3:$L$153,2,FALSE)*AA573,0)*PFormulas!$B$8,ROUND(VLOOKUP(U573,PCharts!$K$3:$L$153,2,FALSE)*AA573,0)),0)</f>
        <v>37</v>
      </c>
      <c r="AL573" s="30">
        <f>ROUND(IF(C573&gt;7,ROUND(VLOOKUP(T573,PCharts!$M$3:$N$133,2,FALSE)*AA573,0)*PFormulas!$B$9,ROUND(VLOOKUP(T573,PCharts!$M$3:$N$133,2,FALSE)*AA573,0)),0)</f>
        <v>42</v>
      </c>
      <c r="AM573" s="30">
        <f>ROUND(IF(C573&gt;7,ROUND((PFormulas!$F$30*Z573)+(PFormulas!$F$31*AB573)+(PFormulas!$F$32*AI573),0)*PFormulas!$B$13,ROUND((PFormulas!$F$30*Z573)+(PFormulas!$F$31*AB573)+(PFormulas!$F$32*AI573),0)+PFormulas!$B$14),0)</f>
        <v>41</v>
      </c>
      <c r="AN573" s="30">
        <f>ROUND((PFormulas!$F$46*AL573),0)</f>
        <v>44</v>
      </c>
      <c r="AO573" s="30">
        <f>VLOOKUP(2016-L573,PCharts!$O$3:$P$32,2,FALSE)</f>
        <v>58</v>
      </c>
      <c r="AP573" s="30">
        <f t="shared" si="63"/>
        <v>58</v>
      </c>
      <c r="AQ573" s="30">
        <f t="shared" si="64"/>
        <v>45</v>
      </c>
    </row>
    <row r="574" spans="1:43" x14ac:dyDescent="0.25">
      <c r="A574" s="13" t="s">
        <v>95</v>
      </c>
      <c r="B574" s="13" t="s">
        <v>1334</v>
      </c>
      <c r="C574" s="13">
        <v>6</v>
      </c>
      <c r="D574" s="13">
        <v>13</v>
      </c>
      <c r="E574" s="13">
        <v>0</v>
      </c>
      <c r="F574" s="13">
        <v>1</v>
      </c>
      <c r="G574" s="13">
        <v>1</v>
      </c>
      <c r="H574" s="13">
        <v>0</v>
      </c>
      <c r="I574" s="13">
        <v>-3</v>
      </c>
      <c r="J574" s="13">
        <v>22</v>
      </c>
      <c r="K574" s="13">
        <v>1</v>
      </c>
      <c r="L574" s="13">
        <v>1997</v>
      </c>
      <c r="M574" s="13"/>
      <c r="N574" s="13">
        <v>73</v>
      </c>
      <c r="O574" s="13">
        <v>190</v>
      </c>
      <c r="P574" s="13" t="s">
        <v>97</v>
      </c>
      <c r="Q574" s="13" t="s">
        <v>1335</v>
      </c>
      <c r="R574" s="13">
        <v>0</v>
      </c>
      <c r="S574" s="13">
        <v>0</v>
      </c>
      <c r="T574" s="30">
        <f t="shared" si="58"/>
        <v>0</v>
      </c>
      <c r="U574" s="30">
        <f t="shared" si="59"/>
        <v>0.08</v>
      </c>
      <c r="V574" s="30">
        <f t="shared" si="60"/>
        <v>0</v>
      </c>
      <c r="W574" s="30">
        <f t="shared" si="61"/>
        <v>0</v>
      </c>
      <c r="X574" s="30">
        <f>VLOOKUP(N574,[1]PlayerC!$A$3:$B$30,2,FALSE)</f>
        <v>75</v>
      </c>
      <c r="Y574" s="30">
        <f>VLOOKUP(O574,[1]PlayerC!$C$3:$D$133,2,FALSE)</f>
        <v>64</v>
      </c>
      <c r="Z574" s="30">
        <f>VLOOKUP(R574,[2]PCharts!$R$3:$S$2003,2,FALSE)</f>
        <v>0</v>
      </c>
      <c r="AA574" s="30">
        <f>VLOOKUP(A574,PCharts!$T$3:$U$25,2,FALSE)</f>
        <v>1.06</v>
      </c>
      <c r="AB574" s="30">
        <f>ROUND((PFormulas!$F$2*AF574)+(PFormulas!$F$3*(120-AD574)),0)</f>
        <v>48</v>
      </c>
      <c r="AC574" s="30">
        <f>ROUND((PFormulas!$F$7*AF574)+(PFormulas!$F$9*AB574)+(PFormulas!$F$8*AD574),0)</f>
        <v>44</v>
      </c>
      <c r="AD574" s="30">
        <f>VLOOKUP(V574,PCharts!$I$3:$J$651,2,FALSE)</f>
        <v>99</v>
      </c>
      <c r="AE574" s="30">
        <f>ROUND((PFormulas!$B$29*AK574)+(PFormulas!$B$30*AI574)+(PFormulas!$B$31*AL574)+(PFormulas!$B$32*AF574)+PFormulas!$B$33,0)</f>
        <v>72</v>
      </c>
      <c r="AF574" s="30">
        <f t="shared" si="62"/>
        <v>70</v>
      </c>
      <c r="AG574" s="30">
        <f>ROUND((AK574*PFormulas!$F$40)+(AL574*PFormulas!$F$41)+(AH574*PFormulas!$F$42),0)</f>
        <v>46</v>
      </c>
      <c r="AH574" s="30">
        <f>VLOOKUP(D574,PCharts!$G$3:$H$83,2,FALSE)</f>
        <v>53</v>
      </c>
      <c r="AI574" s="30">
        <f>ROUND((AK574*PFormulas!$F$18)+(AL574*PFormulas!$F$17),0)</f>
        <v>43</v>
      </c>
      <c r="AJ574" s="30">
        <f>IF(C574&gt;7,25,IF(C574=1,IF(ROUND((PFormulas!$F$35*AK574)+(PFormulas!$F$36*AF574),0)&lt;50,50,ROUND((PFormulas!$F$35*AK574)+(PFormulas!$F$36*AF574),0)),ROUND((PFormulas!$F$35*AK574)+(PFormulas!$F$36*AF574),0)))</f>
        <v>45</v>
      </c>
      <c r="AK574" s="30">
        <f>ROUND(IF(C574&gt;7,ROUND(VLOOKUP(U574,PCharts!$K$3:$L$153,2,FALSE)*AA574,0)*PFormulas!$B$8,ROUND(VLOOKUP(U574,PCharts!$K$3:$L$153,2,FALSE)*AA574,0)),0)</f>
        <v>37</v>
      </c>
      <c r="AL574" s="30">
        <f>ROUND(IF(C574&gt;7,ROUND(VLOOKUP(T574,PCharts!$M$3:$N$133,2,FALSE)*AA574,0)*PFormulas!$B$9,ROUND(VLOOKUP(T574,PCharts!$M$3:$N$133,2,FALSE)*AA574,0)),0)</f>
        <v>42</v>
      </c>
      <c r="AM574" s="30">
        <f>ROUND(IF(C574&gt;7,ROUND((PFormulas!$F$30*Z574)+(PFormulas!$F$31*AB574)+(PFormulas!$F$32*AI574),0)*PFormulas!$B$13,ROUND((PFormulas!$F$30*Z574)+(PFormulas!$F$31*AB574)+(PFormulas!$F$32*AI574),0)+PFormulas!$B$14),0)</f>
        <v>43</v>
      </c>
      <c r="AN574" s="30">
        <f>ROUND((PFormulas!$F$46*AL574),0)</f>
        <v>44</v>
      </c>
      <c r="AO574" s="30">
        <f>VLOOKUP(2016-L574,PCharts!$O$3:$P$32,2,FALSE)</f>
        <v>46</v>
      </c>
      <c r="AP574" s="30">
        <f t="shared" si="63"/>
        <v>46</v>
      </c>
      <c r="AQ574" s="30">
        <f t="shared" si="64"/>
        <v>46</v>
      </c>
    </row>
    <row r="575" spans="1:43" x14ac:dyDescent="0.25">
      <c r="A575" s="13" t="s">
        <v>95</v>
      </c>
      <c r="B575" s="13" t="s">
        <v>1336</v>
      </c>
      <c r="C575" s="13">
        <v>6</v>
      </c>
      <c r="D575" s="13">
        <v>14</v>
      </c>
      <c r="E575" s="13">
        <v>0</v>
      </c>
      <c r="F575" s="13">
        <v>0</v>
      </c>
      <c r="G575" s="13">
        <v>0</v>
      </c>
      <c r="H575" s="13">
        <v>0</v>
      </c>
      <c r="I575" s="13">
        <v>-1</v>
      </c>
      <c r="J575" s="13">
        <v>6</v>
      </c>
      <c r="K575" s="13">
        <v>6</v>
      </c>
      <c r="L575" s="13">
        <v>1996</v>
      </c>
      <c r="M575" s="13"/>
      <c r="N575" s="13">
        <v>71</v>
      </c>
      <c r="O575" s="13">
        <v>174</v>
      </c>
      <c r="P575" s="13" t="s">
        <v>97</v>
      </c>
      <c r="Q575" s="13" t="s">
        <v>1337</v>
      </c>
      <c r="R575" s="13">
        <v>0</v>
      </c>
      <c r="S575" s="13">
        <v>0</v>
      </c>
      <c r="T575" s="30">
        <f t="shared" si="58"/>
        <v>0</v>
      </c>
      <c r="U575" s="30">
        <f t="shared" si="59"/>
        <v>0</v>
      </c>
      <c r="V575" s="30">
        <f t="shared" si="60"/>
        <v>0</v>
      </c>
      <c r="W575" s="30">
        <f t="shared" si="61"/>
        <v>0</v>
      </c>
      <c r="X575" s="30">
        <f>VLOOKUP(N575,[1]PlayerC!$A$3:$B$30,2,FALSE)</f>
        <v>71</v>
      </c>
      <c r="Y575" s="30">
        <f>VLOOKUP(O575,[1]PlayerC!$C$3:$D$133,2,FALSE)</f>
        <v>52</v>
      </c>
      <c r="Z575" s="30">
        <f>VLOOKUP(R575,[2]PCharts!$R$3:$S$2003,2,FALSE)</f>
        <v>0</v>
      </c>
      <c r="AA575" s="30">
        <f>VLOOKUP(A575,PCharts!$T$3:$U$25,2,FALSE)</f>
        <v>1.06</v>
      </c>
      <c r="AB575" s="30">
        <f>ROUND((PFormulas!$F$2*AF575)+(PFormulas!$F$3*(120-AD575)),0)</f>
        <v>44</v>
      </c>
      <c r="AC575" s="30">
        <f>ROUND((PFormulas!$F$7*AF575)+(PFormulas!$F$9*AB575)+(PFormulas!$F$8*AD575),0)</f>
        <v>37</v>
      </c>
      <c r="AD575" s="30">
        <f>VLOOKUP(V575,PCharts!$I$3:$J$651,2,FALSE)</f>
        <v>99</v>
      </c>
      <c r="AE575" s="30">
        <f>ROUND((PFormulas!$B$29*AK575)+(PFormulas!$B$30*AI575)+(PFormulas!$B$31*AL575)+(PFormulas!$B$32*AF575)+PFormulas!$B$33,0)</f>
        <v>74</v>
      </c>
      <c r="AF575" s="30">
        <f t="shared" si="62"/>
        <v>62</v>
      </c>
      <c r="AG575" s="30">
        <f>ROUND((AK575*PFormulas!$F$40)+(AL575*PFormulas!$F$41)+(AH575*PFormulas!$F$42),0)</f>
        <v>47</v>
      </c>
      <c r="AH575" s="30">
        <f>VLOOKUP(D575,PCharts!$G$3:$H$83,2,FALSE)</f>
        <v>54</v>
      </c>
      <c r="AI575" s="30">
        <f>ROUND((AK575*PFormulas!$F$18)+(AL575*PFormulas!$F$17),0)</f>
        <v>43</v>
      </c>
      <c r="AJ575" s="30">
        <f>IF(C575&gt;7,25,IF(C575=1,IF(ROUND((PFormulas!$F$35*AK575)+(PFormulas!$F$36*AF575),0)&lt;50,50,ROUND((PFormulas!$F$35*AK575)+(PFormulas!$F$36*AF575),0)),ROUND((PFormulas!$F$35*AK575)+(PFormulas!$F$36*AF575),0)))</f>
        <v>43</v>
      </c>
      <c r="AK575" s="30">
        <f>ROUND(IF(C575&gt;7,ROUND(VLOOKUP(U575,PCharts!$K$3:$L$153,2,FALSE)*AA575,0)*PFormulas!$B$8,ROUND(VLOOKUP(U575,PCharts!$K$3:$L$153,2,FALSE)*AA575,0)),0)</f>
        <v>37</v>
      </c>
      <c r="AL575" s="30">
        <f>ROUND(IF(C575&gt;7,ROUND(VLOOKUP(T575,PCharts!$M$3:$N$133,2,FALSE)*AA575,0)*PFormulas!$B$9,ROUND(VLOOKUP(T575,PCharts!$M$3:$N$133,2,FALSE)*AA575,0)),0)</f>
        <v>42</v>
      </c>
      <c r="AM575" s="30">
        <f>ROUND(IF(C575&gt;7,ROUND((PFormulas!$F$30*Z575)+(PFormulas!$F$31*AB575)+(PFormulas!$F$32*AI575),0)*PFormulas!$B$13,ROUND((PFormulas!$F$30*Z575)+(PFormulas!$F$31*AB575)+(PFormulas!$F$32*AI575),0)+PFormulas!$B$14),0)</f>
        <v>40</v>
      </c>
      <c r="AN575" s="30">
        <f>ROUND((PFormulas!$F$46*AL575),0)</f>
        <v>44</v>
      </c>
      <c r="AO575" s="30">
        <f>VLOOKUP(2016-L575,PCharts!$O$3:$P$32,2,FALSE)</f>
        <v>50</v>
      </c>
      <c r="AP575" s="30">
        <f t="shared" si="63"/>
        <v>50</v>
      </c>
      <c r="AQ575" s="30">
        <f t="shared" si="64"/>
        <v>44</v>
      </c>
    </row>
    <row r="576" spans="1:43" x14ac:dyDescent="0.25">
      <c r="A576" s="13" t="s">
        <v>95</v>
      </c>
      <c r="B576" s="13" t="s">
        <v>1338</v>
      </c>
      <c r="C576" s="13">
        <v>3</v>
      </c>
      <c r="D576" s="13">
        <v>15</v>
      </c>
      <c r="E576" s="13">
        <v>0</v>
      </c>
      <c r="F576" s="13">
        <v>1</v>
      </c>
      <c r="G576" s="13">
        <v>1</v>
      </c>
      <c r="H576" s="13">
        <v>2</v>
      </c>
      <c r="I576" s="13">
        <v>-3</v>
      </c>
      <c r="J576" s="13">
        <v>28</v>
      </c>
      <c r="K576" s="13">
        <v>6</v>
      </c>
      <c r="L576" s="13">
        <v>1995</v>
      </c>
      <c r="M576" s="13"/>
      <c r="N576" s="13">
        <v>75</v>
      </c>
      <c r="O576" s="13">
        <v>209</v>
      </c>
      <c r="P576" s="13" t="s">
        <v>97</v>
      </c>
      <c r="Q576" s="13" t="s">
        <v>1339</v>
      </c>
      <c r="R576" s="13">
        <v>0</v>
      </c>
      <c r="S576" s="13">
        <v>0</v>
      </c>
      <c r="T576" s="30">
        <f t="shared" si="58"/>
        <v>0</v>
      </c>
      <c r="U576" s="30">
        <f t="shared" si="59"/>
        <v>7.0000000000000007E-2</v>
      </c>
      <c r="V576" s="30">
        <f t="shared" si="60"/>
        <v>0.13</v>
      </c>
      <c r="W576" s="30">
        <f t="shared" si="61"/>
        <v>0</v>
      </c>
      <c r="X576" s="30">
        <f>VLOOKUP(N576,[1]PlayerC!$A$3:$B$30,2,FALSE)</f>
        <v>79</v>
      </c>
      <c r="Y576" s="30">
        <f>VLOOKUP(O576,[1]PlayerC!$C$3:$D$133,2,FALSE)</f>
        <v>73</v>
      </c>
      <c r="Z576" s="30">
        <f>VLOOKUP(R576,[2]PCharts!$R$3:$S$2003,2,FALSE)</f>
        <v>0</v>
      </c>
      <c r="AA576" s="30">
        <f>VLOOKUP(A576,PCharts!$T$3:$U$25,2,FALSE)</f>
        <v>1.06</v>
      </c>
      <c r="AB576" s="30">
        <f>ROUND((PFormulas!$F$2*AF576)+(PFormulas!$F$3*(120-AD576)),0)</f>
        <v>53</v>
      </c>
      <c r="AC576" s="30">
        <f>ROUND((PFormulas!$F$7*AF576)+(PFormulas!$F$9*AB576)+(PFormulas!$F$8*AD576),0)</f>
        <v>50</v>
      </c>
      <c r="AD576" s="30">
        <f>VLOOKUP(V576,PCharts!$I$3:$J$651,2,FALSE)</f>
        <v>95</v>
      </c>
      <c r="AE576" s="30">
        <f>ROUND((PFormulas!$B$29*AK576)+(PFormulas!$B$30*AI576)+(PFormulas!$B$31*AL576)+(PFormulas!$B$32*AF576)+PFormulas!$B$33,0)</f>
        <v>70</v>
      </c>
      <c r="AF576" s="30">
        <f t="shared" si="62"/>
        <v>76</v>
      </c>
      <c r="AG576" s="30">
        <f>ROUND((AK576*PFormulas!$F$40)+(AL576*PFormulas!$F$41)+(AH576*PFormulas!$F$42),0)</f>
        <v>47</v>
      </c>
      <c r="AH576" s="30">
        <f>VLOOKUP(D576,PCharts!$G$3:$H$83,2,FALSE)</f>
        <v>55</v>
      </c>
      <c r="AI576" s="30">
        <f>ROUND((AK576*PFormulas!$F$18)+(AL576*PFormulas!$F$17),0)</f>
        <v>43</v>
      </c>
      <c r="AJ576" s="30">
        <f>IF(C576&gt;7,25,IF(C576=1,IF(ROUND((PFormulas!$F$35*AK576)+(PFormulas!$F$36*AF576),0)&lt;50,50,ROUND((PFormulas!$F$35*AK576)+(PFormulas!$F$36*AF576),0)),ROUND((PFormulas!$F$35*AK576)+(PFormulas!$F$36*AF576),0)))</f>
        <v>47</v>
      </c>
      <c r="AK576" s="30">
        <f>ROUND(IF(C576&gt;7,ROUND(VLOOKUP(U576,PCharts!$K$3:$L$153,2,FALSE)*AA576,0)*PFormulas!$B$8,ROUND(VLOOKUP(U576,PCharts!$K$3:$L$153,2,FALSE)*AA576,0)),0)</f>
        <v>37</v>
      </c>
      <c r="AL576" s="30">
        <f>ROUND(IF(C576&gt;7,ROUND(VLOOKUP(T576,PCharts!$M$3:$N$133,2,FALSE)*AA576,0)*PFormulas!$B$9,ROUND(VLOOKUP(T576,PCharts!$M$3:$N$133,2,FALSE)*AA576,0)),0)</f>
        <v>42</v>
      </c>
      <c r="AM576" s="30">
        <f>ROUND(IF(C576&gt;7,ROUND((PFormulas!$F$30*Z576)+(PFormulas!$F$31*AB576)+(PFormulas!$F$32*AI576),0)*PFormulas!$B$13,ROUND((PFormulas!$F$30*Z576)+(PFormulas!$F$31*AB576)+(PFormulas!$F$32*AI576),0)+PFormulas!$B$14),0)</f>
        <v>46</v>
      </c>
      <c r="AN576" s="30">
        <f>ROUND((PFormulas!$F$46*AL576),0)</f>
        <v>44</v>
      </c>
      <c r="AO576" s="30">
        <f>VLOOKUP(2016-L576,PCharts!$O$3:$P$32,2,FALSE)</f>
        <v>54</v>
      </c>
      <c r="AP576" s="30">
        <f t="shared" si="63"/>
        <v>54</v>
      </c>
      <c r="AQ576" s="30">
        <f t="shared" si="64"/>
        <v>47</v>
      </c>
    </row>
    <row r="577" spans="1:43" x14ac:dyDescent="0.25">
      <c r="A577" s="13" t="s">
        <v>95</v>
      </c>
      <c r="B577" s="13" t="s">
        <v>1340</v>
      </c>
      <c r="C577" s="13">
        <v>5</v>
      </c>
      <c r="D577" s="13">
        <v>17</v>
      </c>
      <c r="E577" s="13">
        <v>0</v>
      </c>
      <c r="F577" s="13">
        <v>0</v>
      </c>
      <c r="G577" s="13">
        <v>0</v>
      </c>
      <c r="H577" s="13">
        <v>0</v>
      </c>
      <c r="I577" s="13">
        <v>0</v>
      </c>
      <c r="J577" s="13">
        <v>16</v>
      </c>
      <c r="K577" s="13">
        <v>12</v>
      </c>
      <c r="L577" s="13">
        <v>1996</v>
      </c>
      <c r="M577" s="13"/>
      <c r="N577" s="13">
        <v>75</v>
      </c>
      <c r="O577" s="13">
        <v>196</v>
      </c>
      <c r="P577" s="13" t="s">
        <v>97</v>
      </c>
      <c r="Q577" s="13" t="s">
        <v>1341</v>
      </c>
      <c r="R577" s="13">
        <v>0</v>
      </c>
      <c r="S577" s="13">
        <v>0</v>
      </c>
      <c r="T577" s="30">
        <f t="shared" si="58"/>
        <v>0</v>
      </c>
      <c r="U577" s="30">
        <f t="shared" si="59"/>
        <v>0</v>
      </c>
      <c r="V577" s="30">
        <f t="shared" si="60"/>
        <v>0</v>
      </c>
      <c r="W577" s="30">
        <f t="shared" si="61"/>
        <v>0</v>
      </c>
      <c r="X577" s="30">
        <f>VLOOKUP(N577,[1]PlayerC!$A$3:$B$30,2,FALSE)</f>
        <v>79</v>
      </c>
      <c r="Y577" s="30">
        <f>VLOOKUP(O577,[1]PlayerC!$C$3:$D$133,2,FALSE)</f>
        <v>67</v>
      </c>
      <c r="Z577" s="30">
        <f>VLOOKUP(R577,[2]PCharts!$R$3:$S$2003,2,FALSE)</f>
        <v>0</v>
      </c>
      <c r="AA577" s="30">
        <f>VLOOKUP(A577,PCharts!$T$3:$U$25,2,FALSE)</f>
        <v>1.06</v>
      </c>
      <c r="AB577" s="30">
        <f>ROUND((PFormulas!$F$2*AF577)+(PFormulas!$F$3*(120-AD577)),0)</f>
        <v>50</v>
      </c>
      <c r="AC577" s="30">
        <f>ROUND((PFormulas!$F$7*AF577)+(PFormulas!$F$9*AB577)+(PFormulas!$F$8*AD577),0)</f>
        <v>46</v>
      </c>
      <c r="AD577" s="30">
        <f>VLOOKUP(V577,PCharts!$I$3:$J$651,2,FALSE)</f>
        <v>99</v>
      </c>
      <c r="AE577" s="30">
        <f>ROUND((PFormulas!$B$29*AK577)+(PFormulas!$B$30*AI577)+(PFormulas!$B$31*AL577)+(PFormulas!$B$32*AF577)+PFormulas!$B$33,0)</f>
        <v>71</v>
      </c>
      <c r="AF577" s="30">
        <f t="shared" si="62"/>
        <v>73</v>
      </c>
      <c r="AG577" s="30">
        <f>ROUND((AK577*PFormulas!$F$40)+(AL577*PFormulas!$F$41)+(AH577*PFormulas!$F$42),0)</f>
        <v>48</v>
      </c>
      <c r="AH577" s="30">
        <f>VLOOKUP(D577,PCharts!$G$3:$H$83,2,FALSE)</f>
        <v>57</v>
      </c>
      <c r="AI577" s="30">
        <f>ROUND((AK577*PFormulas!$F$18)+(AL577*PFormulas!$F$17),0)</f>
        <v>43</v>
      </c>
      <c r="AJ577" s="30">
        <f>IF(C577&gt;7,25,IF(C577=1,IF(ROUND((PFormulas!$F$35*AK577)+(PFormulas!$F$36*AF577),0)&lt;50,50,ROUND((PFormulas!$F$35*AK577)+(PFormulas!$F$36*AF577),0)),ROUND((PFormulas!$F$35*AK577)+(PFormulas!$F$36*AF577),0)))</f>
        <v>46</v>
      </c>
      <c r="AK577" s="30">
        <f>ROUND(IF(C577&gt;7,ROUND(VLOOKUP(U577,PCharts!$K$3:$L$153,2,FALSE)*AA577,0)*PFormulas!$B$8,ROUND(VLOOKUP(U577,PCharts!$K$3:$L$153,2,FALSE)*AA577,0)),0)</f>
        <v>37</v>
      </c>
      <c r="AL577" s="30">
        <f>ROUND(IF(C577&gt;7,ROUND(VLOOKUP(T577,PCharts!$M$3:$N$133,2,FALSE)*AA577,0)*PFormulas!$B$9,ROUND(VLOOKUP(T577,PCharts!$M$3:$N$133,2,FALSE)*AA577,0)),0)</f>
        <v>42</v>
      </c>
      <c r="AM577" s="30">
        <f>ROUND(IF(C577&gt;7,ROUND((PFormulas!$F$30*Z577)+(PFormulas!$F$31*AB577)+(PFormulas!$F$32*AI577),0)*PFormulas!$B$13,ROUND((PFormulas!$F$30*Z577)+(PFormulas!$F$31*AB577)+(PFormulas!$F$32*AI577),0)+PFormulas!$B$14),0)</f>
        <v>44</v>
      </c>
      <c r="AN577" s="30">
        <f>ROUND((PFormulas!$F$46*AL577),0)</f>
        <v>44</v>
      </c>
      <c r="AO577" s="30">
        <f>VLOOKUP(2016-L577,PCharts!$O$3:$P$32,2,FALSE)</f>
        <v>50</v>
      </c>
      <c r="AP577" s="30">
        <f t="shared" si="63"/>
        <v>50</v>
      </c>
      <c r="AQ577" s="30">
        <f t="shared" si="64"/>
        <v>46</v>
      </c>
    </row>
    <row r="578" spans="1:43" x14ac:dyDescent="0.25">
      <c r="A578" s="13" t="s">
        <v>95</v>
      </c>
      <c r="B578" s="13" t="s">
        <v>1342</v>
      </c>
      <c r="C578" s="13">
        <v>6</v>
      </c>
      <c r="D578" s="13">
        <v>17</v>
      </c>
      <c r="E578" s="13">
        <v>0</v>
      </c>
      <c r="F578" s="13">
        <v>0</v>
      </c>
      <c r="G578" s="13">
        <v>0</v>
      </c>
      <c r="H578" s="13">
        <v>0</v>
      </c>
      <c r="I578" s="13">
        <v>-1</v>
      </c>
      <c r="J578" s="13">
        <v>12</v>
      </c>
      <c r="K578" s="13">
        <v>6</v>
      </c>
      <c r="L578" s="13">
        <v>1997</v>
      </c>
      <c r="M578" s="13"/>
      <c r="N578" s="13">
        <v>75</v>
      </c>
      <c r="O578" s="13">
        <v>214</v>
      </c>
      <c r="P578" s="13" t="s">
        <v>97</v>
      </c>
      <c r="Q578" s="13" t="s">
        <v>1343</v>
      </c>
      <c r="R578" s="13">
        <v>0</v>
      </c>
      <c r="S578" s="13">
        <v>0</v>
      </c>
      <c r="T578" s="30">
        <f t="shared" ref="T578:T641" si="65">ROUND(E578/D578,2)</f>
        <v>0</v>
      </c>
      <c r="U578" s="30">
        <f t="shared" ref="U578:U641" si="66">ROUND(F578/D578,2)</f>
        <v>0</v>
      </c>
      <c r="V578" s="30">
        <f t="shared" ref="V578:V641" si="67">ROUND(H578/D578,2)</f>
        <v>0</v>
      </c>
      <c r="W578" s="30">
        <f t="shared" ref="W578:W641" si="68">ROUND(E578/D578,2)</f>
        <v>0</v>
      </c>
      <c r="X578" s="30">
        <f>VLOOKUP(N578,[1]PlayerC!$A$3:$B$30,2,FALSE)</f>
        <v>79</v>
      </c>
      <c r="Y578" s="30">
        <f>VLOOKUP(O578,[1]PlayerC!$C$3:$D$133,2,FALSE)</f>
        <v>76</v>
      </c>
      <c r="Z578" s="30">
        <f>VLOOKUP(R578,[2]PCharts!$R$3:$S$2003,2,FALSE)</f>
        <v>0</v>
      </c>
      <c r="AA578" s="30">
        <f>VLOOKUP(A578,PCharts!$T$3:$U$25,2,FALSE)</f>
        <v>1.06</v>
      </c>
      <c r="AB578" s="30">
        <f>ROUND((PFormulas!$F$2*AF578)+(PFormulas!$F$3*(120-AD578)),0)</f>
        <v>53</v>
      </c>
      <c r="AC578" s="30">
        <f>ROUND((PFormulas!$F$7*AF578)+(PFormulas!$F$9*AB578)+(PFormulas!$F$8*AD578),0)</f>
        <v>51</v>
      </c>
      <c r="AD578" s="30">
        <f>VLOOKUP(V578,PCharts!$I$3:$J$651,2,FALSE)</f>
        <v>99</v>
      </c>
      <c r="AE578" s="30">
        <f>ROUND((PFormulas!$B$29*AK578)+(PFormulas!$B$30*AI578)+(PFormulas!$B$31*AL578)+(PFormulas!$B$32*AF578)+PFormulas!$B$33,0)</f>
        <v>70</v>
      </c>
      <c r="AF578" s="30">
        <f t="shared" ref="AF578:AF641" si="69">ROUND((X578+Y578)/2,0)</f>
        <v>78</v>
      </c>
      <c r="AG578" s="30">
        <f>ROUND((AK578*PFormulas!$F$40)+(AL578*PFormulas!$F$41)+(AH578*PFormulas!$F$42),0)</f>
        <v>48</v>
      </c>
      <c r="AH578" s="30">
        <f>VLOOKUP(D578,PCharts!$G$3:$H$83,2,FALSE)</f>
        <v>57</v>
      </c>
      <c r="AI578" s="30">
        <f>ROUND((AK578*PFormulas!$F$18)+(AL578*PFormulas!$F$17),0)</f>
        <v>43</v>
      </c>
      <c r="AJ578" s="30">
        <f>IF(C578&gt;7,25,IF(C578=1,IF(ROUND((PFormulas!$F$35*AK578)+(PFormulas!$F$36*AF578),0)&lt;50,50,ROUND((PFormulas!$F$35*AK578)+(PFormulas!$F$36*AF578),0)),ROUND((PFormulas!$F$35*AK578)+(PFormulas!$F$36*AF578),0)))</f>
        <v>47</v>
      </c>
      <c r="AK578" s="30">
        <f>ROUND(IF(C578&gt;7,ROUND(VLOOKUP(U578,PCharts!$K$3:$L$153,2,FALSE)*AA578,0)*PFormulas!$B$8,ROUND(VLOOKUP(U578,PCharts!$K$3:$L$153,2,FALSE)*AA578,0)),0)</f>
        <v>37</v>
      </c>
      <c r="AL578" s="30">
        <f>ROUND(IF(C578&gt;7,ROUND(VLOOKUP(T578,PCharts!$M$3:$N$133,2,FALSE)*AA578,0)*PFormulas!$B$9,ROUND(VLOOKUP(T578,PCharts!$M$3:$N$133,2,FALSE)*AA578,0)),0)</f>
        <v>42</v>
      </c>
      <c r="AM578" s="30">
        <f>ROUND(IF(C578&gt;7,ROUND((PFormulas!$F$30*Z578)+(PFormulas!$F$31*AB578)+(PFormulas!$F$32*AI578),0)*PFormulas!$B$13,ROUND((PFormulas!$F$30*Z578)+(PFormulas!$F$31*AB578)+(PFormulas!$F$32*AI578),0)+PFormulas!$B$14),0)</f>
        <v>46</v>
      </c>
      <c r="AN578" s="30">
        <f>ROUND((PFormulas!$F$46*AL578),0)</f>
        <v>44</v>
      </c>
      <c r="AO578" s="30">
        <f>VLOOKUP(2016-L578,PCharts!$O$3:$P$32,2,FALSE)</f>
        <v>46</v>
      </c>
      <c r="AP578" s="30">
        <f t="shared" ref="AP578:AP641" si="70">IF(ROUND(AO578+(Z578/7),0)&gt;99,99,ROUND(AO578+(Z578/7),0))</f>
        <v>46</v>
      </c>
      <c r="AQ578" s="30">
        <f t="shared" ref="AQ578:AQ641" si="71">ROUND((((AB578+AE578+AF578)/3)*20%)+(((AI578+AK578+AL578+AM578)/4)*80%),0)</f>
        <v>47</v>
      </c>
    </row>
    <row r="579" spans="1:43" x14ac:dyDescent="0.25">
      <c r="A579" s="13" t="s">
        <v>95</v>
      </c>
      <c r="B579" s="13" t="s">
        <v>1344</v>
      </c>
      <c r="C579" s="13">
        <v>6</v>
      </c>
      <c r="D579" s="13">
        <v>19</v>
      </c>
      <c r="E579" s="13">
        <v>0</v>
      </c>
      <c r="F579" s="13">
        <v>2</v>
      </c>
      <c r="G579" s="13">
        <v>2</v>
      </c>
      <c r="H579" s="13">
        <v>2</v>
      </c>
      <c r="I579" s="13">
        <v>3</v>
      </c>
      <c r="J579" s="13">
        <v>3</v>
      </c>
      <c r="K579" s="13">
        <v>8</v>
      </c>
      <c r="L579" s="13">
        <v>1996</v>
      </c>
      <c r="M579" s="13"/>
      <c r="N579" s="13">
        <v>73</v>
      </c>
      <c r="O579" s="13">
        <v>187</v>
      </c>
      <c r="P579" s="13" t="s">
        <v>97</v>
      </c>
      <c r="Q579" s="13" t="s">
        <v>1345</v>
      </c>
      <c r="R579" s="13">
        <v>0</v>
      </c>
      <c r="S579" s="13">
        <v>0</v>
      </c>
      <c r="T579" s="30">
        <f t="shared" si="65"/>
        <v>0</v>
      </c>
      <c r="U579" s="30">
        <f t="shared" si="66"/>
        <v>0.11</v>
      </c>
      <c r="V579" s="30">
        <f t="shared" si="67"/>
        <v>0.11</v>
      </c>
      <c r="W579" s="30">
        <f t="shared" si="68"/>
        <v>0</v>
      </c>
      <c r="X579" s="30">
        <f>VLOOKUP(N579,[1]PlayerC!$A$3:$B$30,2,FALSE)</f>
        <v>75</v>
      </c>
      <c r="Y579" s="30">
        <f>VLOOKUP(O579,[1]PlayerC!$C$3:$D$133,2,FALSE)</f>
        <v>61</v>
      </c>
      <c r="Z579" s="30">
        <f>VLOOKUP(R579,[2]PCharts!$R$3:$S$2003,2,FALSE)</f>
        <v>0</v>
      </c>
      <c r="AA579" s="30">
        <f>VLOOKUP(A579,PCharts!$T$3:$U$25,2,FALSE)</f>
        <v>1.06</v>
      </c>
      <c r="AB579" s="30">
        <f>ROUND((PFormulas!$F$2*AF579)+(PFormulas!$F$3*(120-AD579)),0)</f>
        <v>48</v>
      </c>
      <c r="AC579" s="30">
        <f>ROUND((PFormulas!$F$7*AF579)+(PFormulas!$F$9*AB579)+(PFormulas!$F$8*AD579),0)</f>
        <v>43</v>
      </c>
      <c r="AD579" s="30">
        <f>VLOOKUP(V579,PCharts!$I$3:$J$651,2,FALSE)</f>
        <v>96</v>
      </c>
      <c r="AE579" s="30">
        <f>ROUND((PFormulas!$B$29*AK579)+(PFormulas!$B$30*AI579)+(PFormulas!$B$31*AL579)+(PFormulas!$B$32*AF579)+PFormulas!$B$33,0)</f>
        <v>75</v>
      </c>
      <c r="AF579" s="30">
        <f t="shared" si="69"/>
        <v>68</v>
      </c>
      <c r="AG579" s="30">
        <f>ROUND((AK579*PFormulas!$F$40)+(AL579*PFormulas!$F$41)+(AH579*PFormulas!$F$42),0)</f>
        <v>53</v>
      </c>
      <c r="AH579" s="30">
        <f>VLOOKUP(D579,PCharts!$G$3:$H$83,2,FALSE)</f>
        <v>59</v>
      </c>
      <c r="AI579" s="30">
        <f>ROUND((AK579*PFormulas!$F$18)+(AL579*PFormulas!$F$17),0)</f>
        <v>52</v>
      </c>
      <c r="AJ579" s="30">
        <f>IF(C579&gt;7,25,IF(C579=1,IF(ROUND((PFormulas!$F$35*AK579)+(PFormulas!$F$36*AF579),0)&lt;50,50,ROUND((PFormulas!$F$35*AK579)+(PFormulas!$F$36*AF579),0)),ROUND((PFormulas!$F$35*AK579)+(PFormulas!$F$36*AF579),0)))</f>
        <v>57</v>
      </c>
      <c r="AK579" s="30">
        <f>ROUND(IF(C579&gt;7,ROUND(VLOOKUP(U579,PCharts!$K$3:$L$153,2,FALSE)*AA579,0)*PFormulas!$B$8,ROUND(VLOOKUP(U579,PCharts!$K$3:$L$153,2,FALSE)*AA579,0)),0)</f>
        <v>53</v>
      </c>
      <c r="AL579" s="30">
        <f>ROUND(IF(C579&gt;7,ROUND(VLOOKUP(T579,PCharts!$M$3:$N$133,2,FALSE)*AA579,0)*PFormulas!$B$9,ROUND(VLOOKUP(T579,PCharts!$M$3:$N$133,2,FALSE)*AA579,0)),0)</f>
        <v>42</v>
      </c>
      <c r="AM579" s="30">
        <f>ROUND(IF(C579&gt;7,ROUND((PFormulas!$F$30*Z579)+(PFormulas!$F$31*AB579)+(PFormulas!$F$32*AI579),0)*PFormulas!$B$13,ROUND((PFormulas!$F$30*Z579)+(PFormulas!$F$31*AB579)+(PFormulas!$F$32*AI579),0)+PFormulas!$B$14),0)</f>
        <v>45</v>
      </c>
      <c r="AN579" s="30">
        <f>ROUND((PFormulas!$F$46*AL579),0)</f>
        <v>44</v>
      </c>
      <c r="AO579" s="30">
        <f>VLOOKUP(2016-L579,PCharts!$O$3:$P$32,2,FALSE)</f>
        <v>50</v>
      </c>
      <c r="AP579" s="30">
        <f t="shared" si="70"/>
        <v>50</v>
      </c>
      <c r="AQ579" s="30">
        <f t="shared" si="71"/>
        <v>51</v>
      </c>
    </row>
    <row r="580" spans="1:43" x14ac:dyDescent="0.25">
      <c r="A580" s="13" t="s">
        <v>95</v>
      </c>
      <c r="B580" s="13" t="s">
        <v>1346</v>
      </c>
      <c r="C580" s="13">
        <v>3</v>
      </c>
      <c r="D580" s="13">
        <v>22</v>
      </c>
      <c r="E580" s="13">
        <v>0</v>
      </c>
      <c r="F580" s="13">
        <v>0</v>
      </c>
      <c r="G580" s="13">
        <v>0</v>
      </c>
      <c r="H580" s="13">
        <v>6</v>
      </c>
      <c r="I580" s="13">
        <v>-7</v>
      </c>
      <c r="J580" s="13">
        <v>13</v>
      </c>
      <c r="K580" s="13">
        <v>10</v>
      </c>
      <c r="L580" s="13">
        <v>1998</v>
      </c>
      <c r="M580" s="13"/>
      <c r="N580" s="13">
        <v>71</v>
      </c>
      <c r="O580" s="13">
        <v>198</v>
      </c>
      <c r="P580" s="13" t="s">
        <v>97</v>
      </c>
      <c r="Q580" s="13" t="s">
        <v>1347</v>
      </c>
      <c r="R580" s="13">
        <v>0</v>
      </c>
      <c r="S580" s="13">
        <v>0</v>
      </c>
      <c r="T580" s="30">
        <f t="shared" si="65"/>
        <v>0</v>
      </c>
      <c r="U580" s="30">
        <f t="shared" si="66"/>
        <v>0</v>
      </c>
      <c r="V580" s="30">
        <f t="shared" si="67"/>
        <v>0.27</v>
      </c>
      <c r="W580" s="30">
        <f t="shared" si="68"/>
        <v>0</v>
      </c>
      <c r="X580" s="30">
        <f>VLOOKUP(N580,[1]PlayerC!$A$3:$B$30,2,FALSE)</f>
        <v>71</v>
      </c>
      <c r="Y580" s="30">
        <f>VLOOKUP(O580,[1]PlayerC!$C$3:$D$133,2,FALSE)</f>
        <v>67</v>
      </c>
      <c r="Z580" s="30">
        <f>VLOOKUP(R580,[2]PCharts!$R$3:$S$2003,2,FALSE)</f>
        <v>0</v>
      </c>
      <c r="AA580" s="30">
        <f>VLOOKUP(A580,PCharts!$T$3:$U$25,2,FALSE)</f>
        <v>1.06</v>
      </c>
      <c r="AB580" s="30">
        <f>ROUND((PFormulas!$F$2*AF580)+(PFormulas!$F$3*(120-AD580)),0)</f>
        <v>50</v>
      </c>
      <c r="AC580" s="30">
        <f>ROUND((PFormulas!$F$7*AF580)+(PFormulas!$F$9*AB580)+(PFormulas!$F$8*AD580),0)</f>
        <v>45</v>
      </c>
      <c r="AD580" s="30">
        <f>VLOOKUP(V580,PCharts!$I$3:$J$651,2,FALSE)</f>
        <v>91</v>
      </c>
      <c r="AE580" s="30">
        <f>ROUND((PFormulas!$B$29*AK580)+(PFormulas!$B$30*AI580)+(PFormulas!$B$31*AL580)+(PFormulas!$B$32*AF580)+PFormulas!$B$33,0)</f>
        <v>72</v>
      </c>
      <c r="AF580" s="30">
        <f t="shared" si="69"/>
        <v>69</v>
      </c>
      <c r="AG580" s="30">
        <f>ROUND((AK580*PFormulas!$F$40)+(AL580*PFormulas!$F$41)+(AH580*PFormulas!$F$42),0)</f>
        <v>51</v>
      </c>
      <c r="AH580" s="30">
        <f>VLOOKUP(D580,PCharts!$G$3:$H$83,2,FALSE)</f>
        <v>62</v>
      </c>
      <c r="AI580" s="30">
        <f>ROUND((AK580*PFormulas!$F$18)+(AL580*PFormulas!$F$17),0)</f>
        <v>43</v>
      </c>
      <c r="AJ580" s="30">
        <f>IF(C580&gt;7,25,IF(C580=1,IF(ROUND((PFormulas!$F$35*AK580)+(PFormulas!$F$36*AF580),0)&lt;50,50,ROUND((PFormulas!$F$35*AK580)+(PFormulas!$F$36*AF580),0)),ROUND((PFormulas!$F$35*AK580)+(PFormulas!$F$36*AF580),0)))</f>
        <v>45</v>
      </c>
      <c r="AK580" s="30">
        <f>ROUND(IF(C580&gt;7,ROUND(VLOOKUP(U580,PCharts!$K$3:$L$153,2,FALSE)*AA580,0)*PFormulas!$B$8,ROUND(VLOOKUP(U580,PCharts!$K$3:$L$153,2,FALSE)*AA580,0)),0)</f>
        <v>37</v>
      </c>
      <c r="AL580" s="30">
        <f>ROUND(IF(C580&gt;7,ROUND(VLOOKUP(T580,PCharts!$M$3:$N$133,2,FALSE)*AA580,0)*PFormulas!$B$9,ROUND(VLOOKUP(T580,PCharts!$M$3:$N$133,2,FALSE)*AA580,0)),0)</f>
        <v>42</v>
      </c>
      <c r="AM580" s="30">
        <f>ROUND(IF(C580&gt;7,ROUND((PFormulas!$F$30*Z580)+(PFormulas!$F$31*AB580)+(PFormulas!$F$32*AI580),0)*PFormulas!$B$13,ROUND((PFormulas!$F$30*Z580)+(PFormulas!$F$31*AB580)+(PFormulas!$F$32*AI580),0)+PFormulas!$B$14),0)</f>
        <v>44</v>
      </c>
      <c r="AN580" s="30">
        <f>ROUND((PFormulas!$F$46*AL580),0)</f>
        <v>44</v>
      </c>
      <c r="AO580" s="30">
        <f>VLOOKUP(2016-L580,PCharts!$O$3:$P$32,2,FALSE)</f>
        <v>44</v>
      </c>
      <c r="AP580" s="30">
        <f t="shared" si="70"/>
        <v>44</v>
      </c>
      <c r="AQ580" s="30">
        <f t="shared" si="71"/>
        <v>46</v>
      </c>
    </row>
    <row r="581" spans="1:43" x14ac:dyDescent="0.25">
      <c r="A581" s="13" t="s">
        <v>95</v>
      </c>
      <c r="B581" s="13" t="s">
        <v>1348</v>
      </c>
      <c r="C581" s="13">
        <v>1</v>
      </c>
      <c r="D581" s="13">
        <v>23</v>
      </c>
      <c r="E581" s="13">
        <v>0</v>
      </c>
      <c r="F581" s="13">
        <v>1</v>
      </c>
      <c r="G581" s="13">
        <v>1</v>
      </c>
      <c r="H581" s="13">
        <v>0</v>
      </c>
      <c r="I581" s="13">
        <v>-5</v>
      </c>
      <c r="J581" s="13">
        <v>5</v>
      </c>
      <c r="K581" s="13">
        <v>6</v>
      </c>
      <c r="L581" s="13">
        <v>1997</v>
      </c>
      <c r="M581" s="13"/>
      <c r="N581" s="13">
        <v>71</v>
      </c>
      <c r="O581" s="13">
        <v>183</v>
      </c>
      <c r="P581" s="13" t="s">
        <v>97</v>
      </c>
      <c r="Q581" s="13" t="s">
        <v>1349</v>
      </c>
      <c r="R581" s="13">
        <v>0</v>
      </c>
      <c r="S581" s="13">
        <v>0</v>
      </c>
      <c r="T581" s="30">
        <f t="shared" si="65"/>
        <v>0</v>
      </c>
      <c r="U581" s="30">
        <f t="shared" si="66"/>
        <v>0.04</v>
      </c>
      <c r="V581" s="30">
        <f t="shared" si="67"/>
        <v>0</v>
      </c>
      <c r="W581" s="30">
        <f t="shared" si="68"/>
        <v>0</v>
      </c>
      <c r="X581" s="30">
        <f>VLOOKUP(N581,[1]PlayerC!$A$3:$B$30,2,FALSE)</f>
        <v>71</v>
      </c>
      <c r="Y581" s="30">
        <f>VLOOKUP(O581,[1]PlayerC!$C$3:$D$133,2,FALSE)</f>
        <v>58</v>
      </c>
      <c r="Z581" s="30">
        <f>VLOOKUP(R581,[2]PCharts!$R$3:$S$2003,2,FALSE)</f>
        <v>0</v>
      </c>
      <c r="AA581" s="30">
        <f>VLOOKUP(A581,PCharts!$T$3:$U$25,2,FALSE)</f>
        <v>1.06</v>
      </c>
      <c r="AB581" s="30">
        <f>ROUND((PFormulas!$F$2*AF581)+(PFormulas!$F$3*(120-AD581)),0)</f>
        <v>45</v>
      </c>
      <c r="AC581" s="30">
        <f>ROUND((PFormulas!$F$7*AF581)+(PFormulas!$F$9*AB581)+(PFormulas!$F$8*AD581),0)</f>
        <v>39</v>
      </c>
      <c r="AD581" s="30">
        <f>VLOOKUP(V581,PCharts!$I$3:$J$651,2,FALSE)</f>
        <v>99</v>
      </c>
      <c r="AE581" s="30">
        <f>ROUND((PFormulas!$B$29*AK581)+(PFormulas!$B$30*AI581)+(PFormulas!$B$31*AL581)+(PFormulas!$B$32*AF581)+PFormulas!$B$33,0)</f>
        <v>73</v>
      </c>
      <c r="AF581" s="30">
        <f t="shared" si="69"/>
        <v>65</v>
      </c>
      <c r="AG581" s="30">
        <f>ROUND((AK581*PFormulas!$F$40)+(AL581*PFormulas!$F$41)+(AH581*PFormulas!$F$42),0)</f>
        <v>51</v>
      </c>
      <c r="AH581" s="30">
        <f>VLOOKUP(D581,PCharts!$G$3:$H$83,2,FALSE)</f>
        <v>63</v>
      </c>
      <c r="AI581" s="30">
        <f>ROUND((AK581*PFormulas!$F$18)+(AL581*PFormulas!$F$17),0)</f>
        <v>43</v>
      </c>
      <c r="AJ581" s="30">
        <f>IF(C581&gt;7,25,IF(C581=1,IF(ROUND((PFormulas!$F$35*AK581)+(PFormulas!$F$36*AF581),0)&lt;50,50,ROUND((PFormulas!$F$35*AK581)+(PFormulas!$F$36*AF581),0)),ROUND((PFormulas!$F$35*AK581)+(PFormulas!$F$36*AF581),0)))</f>
        <v>50</v>
      </c>
      <c r="AK581" s="30">
        <f>ROUND(IF(C581&gt;7,ROUND(VLOOKUP(U581,PCharts!$K$3:$L$153,2,FALSE)*AA581,0)*PFormulas!$B$8,ROUND(VLOOKUP(U581,PCharts!$K$3:$L$153,2,FALSE)*AA581,0)),0)</f>
        <v>37</v>
      </c>
      <c r="AL581" s="30">
        <f>ROUND(IF(C581&gt;7,ROUND(VLOOKUP(T581,PCharts!$M$3:$N$133,2,FALSE)*AA581,0)*PFormulas!$B$9,ROUND(VLOOKUP(T581,PCharts!$M$3:$N$133,2,FALSE)*AA581,0)),0)</f>
        <v>42</v>
      </c>
      <c r="AM581" s="30">
        <f>ROUND(IF(C581&gt;7,ROUND((PFormulas!$F$30*Z581)+(PFormulas!$F$31*AB581)+(PFormulas!$F$32*AI581),0)*PFormulas!$B$13,ROUND((PFormulas!$F$30*Z581)+(PFormulas!$F$31*AB581)+(PFormulas!$F$32*AI581),0)+PFormulas!$B$14),0)</f>
        <v>41</v>
      </c>
      <c r="AN581" s="30">
        <f>ROUND((PFormulas!$F$46*AL581),0)</f>
        <v>44</v>
      </c>
      <c r="AO581" s="30">
        <f>VLOOKUP(2016-L581,PCharts!$O$3:$P$32,2,FALSE)</f>
        <v>46</v>
      </c>
      <c r="AP581" s="30">
        <f t="shared" si="70"/>
        <v>46</v>
      </c>
      <c r="AQ581" s="30">
        <f t="shared" si="71"/>
        <v>45</v>
      </c>
    </row>
    <row r="582" spans="1:43" x14ac:dyDescent="0.25">
      <c r="A582" s="13" t="s">
        <v>95</v>
      </c>
      <c r="B582" s="13" t="s">
        <v>1350</v>
      </c>
      <c r="C582" s="13">
        <v>5</v>
      </c>
      <c r="D582" s="13">
        <v>24</v>
      </c>
      <c r="E582" s="13">
        <v>0</v>
      </c>
      <c r="F582" s="13">
        <v>0</v>
      </c>
      <c r="G582" s="13">
        <v>0</v>
      </c>
      <c r="H582" s="13">
        <v>0</v>
      </c>
      <c r="I582" s="13">
        <v>-2</v>
      </c>
      <c r="J582" s="13">
        <v>27</v>
      </c>
      <c r="K582" s="13">
        <v>9</v>
      </c>
      <c r="L582" s="13">
        <v>1994</v>
      </c>
      <c r="M582" s="13"/>
      <c r="N582" s="13">
        <v>72</v>
      </c>
      <c r="O582" s="13">
        <v>172</v>
      </c>
      <c r="P582" s="13" t="s">
        <v>97</v>
      </c>
      <c r="Q582" s="13" t="s">
        <v>1351</v>
      </c>
      <c r="R582" s="13"/>
      <c r="S582" s="13"/>
      <c r="T582" s="30">
        <f t="shared" si="65"/>
        <v>0</v>
      </c>
      <c r="U582" s="30">
        <f t="shared" si="66"/>
        <v>0</v>
      </c>
      <c r="V582" s="30">
        <f t="shared" si="67"/>
        <v>0</v>
      </c>
      <c r="W582" s="30">
        <f t="shared" si="68"/>
        <v>0</v>
      </c>
      <c r="X582" s="30">
        <f>VLOOKUP(N582,[1]PlayerC!$A$3:$B$30,2,FALSE)</f>
        <v>73</v>
      </c>
      <c r="Y582" s="30">
        <f>VLOOKUP(O582,[1]PlayerC!$C$3:$D$133,2,FALSE)</f>
        <v>52</v>
      </c>
      <c r="Z582" s="30">
        <f>VLOOKUP(R582,[2]PCharts!$R$3:$S$2003,2,FALSE)</f>
        <v>0</v>
      </c>
      <c r="AA582" s="30">
        <f>VLOOKUP(A582,PCharts!$T$3:$U$25,2,FALSE)</f>
        <v>1.06</v>
      </c>
      <c r="AB582" s="30">
        <f>ROUND((PFormulas!$F$2*AF582)+(PFormulas!$F$3*(120-AD582)),0)</f>
        <v>44</v>
      </c>
      <c r="AC582" s="30">
        <f>ROUND((PFormulas!$F$7*AF582)+(PFormulas!$F$9*AB582)+(PFormulas!$F$8*AD582),0)</f>
        <v>38</v>
      </c>
      <c r="AD582" s="30">
        <f>VLOOKUP(V582,PCharts!$I$3:$J$651,2,FALSE)</f>
        <v>99</v>
      </c>
      <c r="AE582" s="30">
        <f>ROUND((PFormulas!$B$29*AK582)+(PFormulas!$B$30*AI582)+(PFormulas!$B$31*AL582)+(PFormulas!$B$32*AF582)+PFormulas!$B$33,0)</f>
        <v>73</v>
      </c>
      <c r="AF582" s="30">
        <f t="shared" si="69"/>
        <v>63</v>
      </c>
      <c r="AG582" s="30">
        <f>ROUND((AK582*PFormulas!$F$40)+(AL582*PFormulas!$F$41)+(AH582*PFormulas!$F$42),0)</f>
        <v>52</v>
      </c>
      <c r="AH582" s="30">
        <f>VLOOKUP(D582,PCharts!$G$3:$H$83,2,FALSE)</f>
        <v>64</v>
      </c>
      <c r="AI582" s="30">
        <f>ROUND((AK582*PFormulas!$F$18)+(AL582*PFormulas!$F$17),0)</f>
        <v>43</v>
      </c>
      <c r="AJ582" s="30">
        <f>IF(C582&gt;7,25,IF(C582=1,IF(ROUND((PFormulas!$F$35*AK582)+(PFormulas!$F$36*AF582),0)&lt;50,50,ROUND((PFormulas!$F$35*AK582)+(PFormulas!$F$36*AF582),0)),ROUND((PFormulas!$F$35*AK582)+(PFormulas!$F$36*AF582),0)))</f>
        <v>44</v>
      </c>
      <c r="AK582" s="30">
        <f>ROUND(IF(C582&gt;7,ROUND(VLOOKUP(U582,PCharts!$K$3:$L$153,2,FALSE)*AA582,0)*PFormulas!$B$8,ROUND(VLOOKUP(U582,PCharts!$K$3:$L$153,2,FALSE)*AA582,0)),0)</f>
        <v>37</v>
      </c>
      <c r="AL582" s="30">
        <f>ROUND(IF(C582&gt;7,ROUND(VLOOKUP(T582,PCharts!$M$3:$N$133,2,FALSE)*AA582,0)*PFormulas!$B$9,ROUND(VLOOKUP(T582,PCharts!$M$3:$N$133,2,FALSE)*AA582,0)),0)</f>
        <v>42</v>
      </c>
      <c r="AM582" s="30">
        <f>ROUND(IF(C582&gt;7,ROUND((PFormulas!$F$30*Z582)+(PFormulas!$F$31*AB582)+(PFormulas!$F$32*AI582),0)*PFormulas!$B$13,ROUND((PFormulas!$F$30*Z582)+(PFormulas!$F$31*AB582)+(PFormulas!$F$32*AI582),0)+PFormulas!$B$14),0)</f>
        <v>40</v>
      </c>
      <c r="AN582" s="30">
        <f>ROUND((PFormulas!$F$46*AL582),0)</f>
        <v>44</v>
      </c>
      <c r="AO582" s="30">
        <f>VLOOKUP(2016-L582,PCharts!$O$3:$P$32,2,FALSE)</f>
        <v>58</v>
      </c>
      <c r="AP582" s="30">
        <f t="shared" si="70"/>
        <v>58</v>
      </c>
      <c r="AQ582" s="30">
        <f t="shared" si="71"/>
        <v>44</v>
      </c>
    </row>
    <row r="583" spans="1:43" x14ac:dyDescent="0.25">
      <c r="A583" s="13" t="s">
        <v>43</v>
      </c>
      <c r="B583" s="13" t="s">
        <v>1352</v>
      </c>
      <c r="C583" s="13">
        <v>8</v>
      </c>
      <c r="D583" s="13">
        <v>24</v>
      </c>
      <c r="E583" s="13">
        <v>1</v>
      </c>
      <c r="F583" s="13">
        <v>1</v>
      </c>
      <c r="G583" s="13">
        <v>2</v>
      </c>
      <c r="H583" s="13">
        <v>27</v>
      </c>
      <c r="I583" s="13">
        <v>-3</v>
      </c>
      <c r="J583" s="13">
        <v>31</v>
      </c>
      <c r="K583" s="13">
        <v>7</v>
      </c>
      <c r="L583" s="13">
        <v>1993</v>
      </c>
      <c r="M583" s="13"/>
      <c r="N583" s="13">
        <v>72</v>
      </c>
      <c r="O583" s="13">
        <v>165</v>
      </c>
      <c r="P583" s="13" t="s">
        <v>45</v>
      </c>
      <c r="Q583" s="13" t="s">
        <v>1353</v>
      </c>
      <c r="R583" s="13">
        <v>0</v>
      </c>
      <c r="S583" s="13">
        <v>0</v>
      </c>
      <c r="T583" s="30">
        <f t="shared" si="65"/>
        <v>0.04</v>
      </c>
      <c r="U583" s="30">
        <f t="shared" si="66"/>
        <v>0.04</v>
      </c>
      <c r="V583" s="30">
        <f t="shared" si="67"/>
        <v>1.1299999999999999</v>
      </c>
      <c r="W583" s="30">
        <f t="shared" si="68"/>
        <v>0.04</v>
      </c>
      <c r="X583" s="30">
        <f>VLOOKUP(N583,[1]PlayerC!$A$3:$B$30,2,FALSE)</f>
        <v>73</v>
      </c>
      <c r="Y583" s="30">
        <f>VLOOKUP(O583,[1]PlayerC!$C$3:$D$133,2,FALSE)</f>
        <v>49</v>
      </c>
      <c r="Z583" s="30">
        <f>VLOOKUP(R583,[2]PCharts!$R$3:$S$2003,2,FALSE)</f>
        <v>0</v>
      </c>
      <c r="AA583" s="30">
        <f>VLOOKUP(A583,PCharts!$T$3:$U$25,2,FALSE)</f>
        <v>1.05</v>
      </c>
      <c r="AB583" s="30">
        <f>ROUND((PFormulas!$F$2*AF583)+(PFormulas!$F$3*(120-AD583)),0)</f>
        <v>52</v>
      </c>
      <c r="AC583" s="30">
        <f>ROUND((PFormulas!$F$7*AF583)+(PFormulas!$F$9*AB583)+(PFormulas!$F$8*AD583),0)</f>
        <v>45</v>
      </c>
      <c r="AD583" s="30">
        <f>VLOOKUP(V583,PCharts!$I$3:$J$651,2,FALSE)</f>
        <v>69</v>
      </c>
      <c r="AE583" s="30">
        <f>ROUND((PFormulas!$B$29*AK583)+(PFormulas!$B$30*AI583)+(PFormulas!$B$31*AL583)+(PFormulas!$B$32*AF583)+PFormulas!$B$33,0)</f>
        <v>74</v>
      </c>
      <c r="AF583" s="30">
        <f t="shared" si="69"/>
        <v>61</v>
      </c>
      <c r="AG583" s="30">
        <f>ROUND((AK583*PFormulas!$F$40)+(AL583*PFormulas!$F$41)+(AH583*PFormulas!$F$42),0)</f>
        <v>51</v>
      </c>
      <c r="AH583" s="30">
        <f>VLOOKUP(D583,PCharts!$G$3:$H$83,2,FALSE)</f>
        <v>64</v>
      </c>
      <c r="AI583" s="30">
        <f>ROUND((AK583*PFormulas!$F$18)+(AL583*PFormulas!$F$17),0)</f>
        <v>42</v>
      </c>
      <c r="AJ583" s="30">
        <f>IF(C583&gt;7,25,IF(C583=1,IF(ROUND((PFormulas!$F$35*AK583)+(PFormulas!$F$36*AF583),0)&lt;50,50,ROUND((PFormulas!$F$35*AK583)+(PFormulas!$F$36*AF583),0)),ROUND((PFormulas!$F$35*AK583)+(PFormulas!$F$36*AF583),0)))</f>
        <v>25</v>
      </c>
      <c r="AK583" s="30">
        <f>ROUND(IF(C583&gt;7,ROUND(VLOOKUP(U583,PCharts!$K$3:$L$153,2,FALSE)*AA583,0)*PFormulas!$B$8,ROUND(VLOOKUP(U583,PCharts!$K$3:$L$153,2,FALSE)*AA583,0)),0)</f>
        <v>35</v>
      </c>
      <c r="AL583" s="30">
        <f>ROUND(IF(C583&gt;7,ROUND(VLOOKUP(T583,PCharts!$M$3:$N$133,2,FALSE)*AA583,0)*PFormulas!$B$9,ROUND(VLOOKUP(T583,PCharts!$M$3:$N$133,2,FALSE)*AA583,0)),0)</f>
        <v>41</v>
      </c>
      <c r="AM583" s="30">
        <f>ROUND(IF(C583&gt;7,ROUND((PFormulas!$F$30*Z583)+(PFormulas!$F$31*AB583)+(PFormulas!$F$32*AI583),0)*PFormulas!$B$13,ROUND((PFormulas!$F$30*Z583)+(PFormulas!$F$31*AB583)+(PFormulas!$F$32*AI583),0)+PFormulas!$B$14),0)</f>
        <v>54</v>
      </c>
      <c r="AN583" s="30">
        <f>ROUND((PFormulas!$F$46*AL583),0)</f>
        <v>43</v>
      </c>
      <c r="AO583" s="30">
        <f>VLOOKUP(2016-L583,PCharts!$O$3:$P$32,2,FALSE)</f>
        <v>60</v>
      </c>
      <c r="AP583" s="30">
        <f t="shared" si="70"/>
        <v>60</v>
      </c>
      <c r="AQ583" s="30">
        <f t="shared" si="71"/>
        <v>47</v>
      </c>
    </row>
    <row r="584" spans="1:43" x14ac:dyDescent="0.25">
      <c r="A584" s="13" t="s">
        <v>47</v>
      </c>
      <c r="B584" s="13" t="s">
        <v>1354</v>
      </c>
      <c r="C584" s="13">
        <v>8</v>
      </c>
      <c r="D584" s="13">
        <v>25</v>
      </c>
      <c r="E584" s="13">
        <v>1</v>
      </c>
      <c r="F584" s="13">
        <v>5</v>
      </c>
      <c r="G584" s="13">
        <v>6</v>
      </c>
      <c r="H584" s="13">
        <v>8</v>
      </c>
      <c r="I584" s="13">
        <v>-8</v>
      </c>
      <c r="J584" s="13">
        <v>1</v>
      </c>
      <c r="K584" s="13">
        <v>1</v>
      </c>
      <c r="L584" s="13">
        <v>1999</v>
      </c>
      <c r="M584" s="13"/>
      <c r="N584" s="13">
        <v>73</v>
      </c>
      <c r="O584" s="13">
        <v>187</v>
      </c>
      <c r="P584" s="13" t="s">
        <v>49</v>
      </c>
      <c r="Q584" s="13" t="s">
        <v>1355</v>
      </c>
      <c r="R584" s="13">
        <v>0</v>
      </c>
      <c r="S584" s="13">
        <v>0</v>
      </c>
      <c r="T584" s="30">
        <f t="shared" si="65"/>
        <v>0.04</v>
      </c>
      <c r="U584" s="30">
        <f t="shared" si="66"/>
        <v>0.2</v>
      </c>
      <c r="V584" s="30">
        <f t="shared" si="67"/>
        <v>0.32</v>
      </c>
      <c r="W584" s="30">
        <f t="shared" si="68"/>
        <v>0.04</v>
      </c>
      <c r="X584" s="30">
        <f>VLOOKUP(N584,[1]PlayerC!$A$3:$B$30,2,FALSE)</f>
        <v>75</v>
      </c>
      <c r="Y584" s="30">
        <f>VLOOKUP(O584,[1]PlayerC!$C$3:$D$133,2,FALSE)</f>
        <v>61</v>
      </c>
      <c r="Z584" s="30">
        <f>VLOOKUP(R584,[2]PCharts!$R$3:$S$2003,2,FALSE)</f>
        <v>0</v>
      </c>
      <c r="AA584" s="30">
        <f>VLOOKUP(A584,PCharts!$T$3:$U$25,2,FALSE)</f>
        <v>1.07</v>
      </c>
      <c r="AB584" s="30">
        <f>ROUND((PFormulas!$F$2*AF584)+(PFormulas!$F$3*(120-AD584)),0)</f>
        <v>50</v>
      </c>
      <c r="AC584" s="30">
        <f>ROUND((PFormulas!$F$7*AF584)+(PFormulas!$F$9*AB584)+(PFormulas!$F$8*AD584),0)</f>
        <v>45</v>
      </c>
      <c r="AD584" s="30">
        <f>VLOOKUP(V584,PCharts!$I$3:$J$651,2,FALSE)</f>
        <v>89</v>
      </c>
      <c r="AE584" s="30">
        <f>ROUND((PFormulas!$B$29*AK584)+(PFormulas!$B$30*AI584)+(PFormulas!$B$31*AL584)+(PFormulas!$B$32*AF584)+PFormulas!$B$33,0)</f>
        <v>75</v>
      </c>
      <c r="AF584" s="30">
        <f t="shared" si="69"/>
        <v>68</v>
      </c>
      <c r="AG584" s="30">
        <f>ROUND((AK584*PFormulas!$F$40)+(AL584*PFormulas!$F$41)+(AH584*PFormulas!$F$42),0)</f>
        <v>57</v>
      </c>
      <c r="AH584" s="30">
        <f>VLOOKUP(D584,PCharts!$G$3:$H$83,2,FALSE)</f>
        <v>65</v>
      </c>
      <c r="AI584" s="30">
        <f>ROUND((AK584*PFormulas!$F$18)+(AL584*PFormulas!$F$17),0)</f>
        <v>54</v>
      </c>
      <c r="AJ584" s="30">
        <f>IF(C584&gt;7,25,IF(C584=1,IF(ROUND((PFormulas!$F$35*AK584)+(PFormulas!$F$36*AF584),0)&lt;50,50,ROUND((PFormulas!$F$35*AK584)+(PFormulas!$F$36*AF584),0)),ROUND((PFormulas!$F$35*AK584)+(PFormulas!$F$36*AF584),0)))</f>
        <v>25</v>
      </c>
      <c r="AK584" s="30">
        <f>ROUND(IF(C584&gt;7,ROUND(VLOOKUP(U584,PCharts!$K$3:$L$153,2,FALSE)*AA584,0)*PFormulas!$B$8,ROUND(VLOOKUP(U584,PCharts!$K$3:$L$153,2,FALSE)*AA584,0)),0)</f>
        <v>56</v>
      </c>
      <c r="AL584" s="30">
        <f>ROUND(IF(C584&gt;7,ROUND(VLOOKUP(T584,PCharts!$M$3:$N$133,2,FALSE)*AA584,0)*PFormulas!$B$9,ROUND(VLOOKUP(T584,PCharts!$M$3:$N$133,2,FALSE)*AA584,0)),0)</f>
        <v>42</v>
      </c>
      <c r="AM584" s="30">
        <f>ROUND(IF(C584&gt;7,ROUND((PFormulas!$F$30*Z584)+(PFormulas!$F$31*AB584)+(PFormulas!$F$32*AI584),0)*PFormulas!$B$13,ROUND((PFormulas!$F$30*Z584)+(PFormulas!$F$31*AB584)+(PFormulas!$F$32*AI584),0)+PFormulas!$B$14),0)</f>
        <v>56</v>
      </c>
      <c r="AN584" s="30">
        <f>ROUND((PFormulas!$F$46*AL584),0)</f>
        <v>44</v>
      </c>
      <c r="AO584" s="30">
        <f>VLOOKUP(2016-L584,PCharts!$O$3:$P$32,2,FALSE)</f>
        <v>42</v>
      </c>
      <c r="AP584" s="30">
        <f t="shared" si="70"/>
        <v>42</v>
      </c>
      <c r="AQ584" s="30">
        <f t="shared" si="71"/>
        <v>54</v>
      </c>
    </row>
    <row r="585" spans="1:43" x14ac:dyDescent="0.25">
      <c r="A585" s="13" t="s">
        <v>43</v>
      </c>
      <c r="B585" s="13" t="s">
        <v>1356</v>
      </c>
      <c r="C585" s="13">
        <v>8</v>
      </c>
      <c r="D585" s="13">
        <v>26</v>
      </c>
      <c r="E585" s="13">
        <v>1</v>
      </c>
      <c r="F585" s="13">
        <v>2</v>
      </c>
      <c r="G585" s="13">
        <v>3</v>
      </c>
      <c r="H585" s="13">
        <v>13</v>
      </c>
      <c r="I585" s="13">
        <v>-8</v>
      </c>
      <c r="J585" s="13">
        <v>21</v>
      </c>
      <c r="K585" s="13">
        <v>5</v>
      </c>
      <c r="L585" s="13">
        <v>1993</v>
      </c>
      <c r="M585" s="13"/>
      <c r="N585" s="13">
        <v>71</v>
      </c>
      <c r="O585" s="13">
        <v>209</v>
      </c>
      <c r="P585" s="13" t="s">
        <v>45</v>
      </c>
      <c r="Q585" s="13" t="s">
        <v>1357</v>
      </c>
      <c r="R585" s="13">
        <v>0</v>
      </c>
      <c r="S585" s="13">
        <v>0</v>
      </c>
      <c r="T585" s="30">
        <f t="shared" si="65"/>
        <v>0.04</v>
      </c>
      <c r="U585" s="30">
        <f t="shared" si="66"/>
        <v>0.08</v>
      </c>
      <c r="V585" s="30">
        <f t="shared" si="67"/>
        <v>0.5</v>
      </c>
      <c r="W585" s="30">
        <f t="shared" si="68"/>
        <v>0.04</v>
      </c>
      <c r="X585" s="30">
        <f>VLOOKUP(N585,[1]PlayerC!$A$3:$B$30,2,FALSE)</f>
        <v>71</v>
      </c>
      <c r="Y585" s="30">
        <f>VLOOKUP(O585,[1]PlayerC!$C$3:$D$133,2,FALSE)</f>
        <v>73</v>
      </c>
      <c r="Z585" s="30">
        <f>VLOOKUP(R585,[2]PCharts!$R$3:$S$2003,2,FALSE)</f>
        <v>0</v>
      </c>
      <c r="AA585" s="30">
        <f>VLOOKUP(A585,PCharts!$T$3:$U$25,2,FALSE)</f>
        <v>1.05</v>
      </c>
      <c r="AB585" s="30">
        <f>ROUND((PFormulas!$F$2*AF585)+(PFormulas!$F$3*(120-AD585)),0)</f>
        <v>54</v>
      </c>
      <c r="AC585" s="30">
        <f>ROUND((PFormulas!$F$7*AF585)+(PFormulas!$F$9*AB585)+(PFormulas!$F$8*AD585),0)</f>
        <v>50</v>
      </c>
      <c r="AD585" s="30">
        <f>VLOOKUP(V585,PCharts!$I$3:$J$651,2,FALSE)</f>
        <v>85</v>
      </c>
      <c r="AE585" s="30">
        <f>ROUND((PFormulas!$B$29*AK585)+(PFormulas!$B$30*AI585)+(PFormulas!$B$31*AL585)+(PFormulas!$B$32*AF585)+PFormulas!$B$33,0)</f>
        <v>71</v>
      </c>
      <c r="AF585" s="30">
        <f t="shared" si="69"/>
        <v>72</v>
      </c>
      <c r="AG585" s="30">
        <f>ROUND((AK585*PFormulas!$F$40)+(AL585*PFormulas!$F$41)+(AH585*PFormulas!$F$42),0)</f>
        <v>52</v>
      </c>
      <c r="AH585" s="30">
        <f>VLOOKUP(D585,PCharts!$G$3:$H$83,2,FALSE)</f>
        <v>66</v>
      </c>
      <c r="AI585" s="30">
        <f>ROUND((AK585*PFormulas!$F$18)+(AL585*PFormulas!$F$17),0)</f>
        <v>42</v>
      </c>
      <c r="AJ585" s="30">
        <f>IF(C585&gt;7,25,IF(C585=1,IF(ROUND((PFormulas!$F$35*AK585)+(PFormulas!$F$36*AF585),0)&lt;50,50,ROUND((PFormulas!$F$35*AK585)+(PFormulas!$F$36*AF585),0)),ROUND((PFormulas!$F$35*AK585)+(PFormulas!$F$36*AF585),0)))</f>
        <v>25</v>
      </c>
      <c r="AK585" s="30">
        <f>ROUND(IF(C585&gt;7,ROUND(VLOOKUP(U585,PCharts!$K$3:$L$153,2,FALSE)*AA585,0)*PFormulas!$B$8,ROUND(VLOOKUP(U585,PCharts!$K$3:$L$153,2,FALSE)*AA585,0)),0)</f>
        <v>35</v>
      </c>
      <c r="AL585" s="30">
        <f>ROUND(IF(C585&gt;7,ROUND(VLOOKUP(T585,PCharts!$M$3:$N$133,2,FALSE)*AA585,0)*PFormulas!$B$9,ROUND(VLOOKUP(T585,PCharts!$M$3:$N$133,2,FALSE)*AA585,0)),0)</f>
        <v>41</v>
      </c>
      <c r="AM585" s="30">
        <f>ROUND(IF(C585&gt;7,ROUND((PFormulas!$F$30*Z585)+(PFormulas!$F$31*AB585)+(PFormulas!$F$32*AI585),0)*PFormulas!$B$13,ROUND((PFormulas!$F$30*Z585)+(PFormulas!$F$31*AB585)+(PFormulas!$F$32*AI585),0)+PFormulas!$B$14),0)</f>
        <v>55</v>
      </c>
      <c r="AN585" s="30">
        <f>ROUND((PFormulas!$F$46*AL585),0)</f>
        <v>43</v>
      </c>
      <c r="AO585" s="30">
        <f>VLOOKUP(2016-L585,PCharts!$O$3:$P$32,2,FALSE)</f>
        <v>60</v>
      </c>
      <c r="AP585" s="30">
        <f t="shared" si="70"/>
        <v>60</v>
      </c>
      <c r="AQ585" s="30">
        <f t="shared" si="71"/>
        <v>48</v>
      </c>
    </row>
    <row r="586" spans="1:43" x14ac:dyDescent="0.25">
      <c r="A586" s="13" t="s">
        <v>95</v>
      </c>
      <c r="B586" s="13" t="s">
        <v>1358</v>
      </c>
      <c r="C586" s="13">
        <v>7</v>
      </c>
      <c r="D586" s="13">
        <v>27</v>
      </c>
      <c r="E586" s="13">
        <v>0</v>
      </c>
      <c r="F586" s="13">
        <v>0</v>
      </c>
      <c r="G586" s="13">
        <v>0</v>
      </c>
      <c r="H586" s="13">
        <v>6</v>
      </c>
      <c r="I586" s="13">
        <v>-8</v>
      </c>
      <c r="J586" s="13">
        <v>13</v>
      </c>
      <c r="K586" s="13">
        <v>1</v>
      </c>
      <c r="L586" s="13">
        <v>1993</v>
      </c>
      <c r="M586" s="13"/>
      <c r="N586" s="13">
        <v>71</v>
      </c>
      <c r="O586" s="13">
        <v>183</v>
      </c>
      <c r="P586" s="13" t="s">
        <v>97</v>
      </c>
      <c r="Q586" s="13" t="s">
        <v>80</v>
      </c>
      <c r="R586" s="13">
        <v>0</v>
      </c>
      <c r="S586" s="13">
        <v>0</v>
      </c>
      <c r="T586" s="30">
        <f t="shared" si="65"/>
        <v>0</v>
      </c>
      <c r="U586" s="30">
        <f t="shared" si="66"/>
        <v>0</v>
      </c>
      <c r="V586" s="30">
        <f t="shared" si="67"/>
        <v>0.22</v>
      </c>
      <c r="W586" s="30">
        <f t="shared" si="68"/>
        <v>0</v>
      </c>
      <c r="X586" s="30">
        <f>VLOOKUP(N586,[1]PlayerC!$A$3:$B$30,2,FALSE)</f>
        <v>71</v>
      </c>
      <c r="Y586" s="30">
        <f>VLOOKUP(O586,[1]PlayerC!$C$3:$D$133,2,FALSE)</f>
        <v>58</v>
      </c>
      <c r="Z586" s="30">
        <f>VLOOKUP(R586,[2]PCharts!$R$3:$S$2003,2,FALSE)</f>
        <v>0</v>
      </c>
      <c r="AA586" s="30">
        <f>VLOOKUP(A586,PCharts!$T$3:$U$25,2,FALSE)</f>
        <v>1.06</v>
      </c>
      <c r="AB586" s="30">
        <f>ROUND((PFormulas!$F$2*AF586)+(PFormulas!$F$3*(120-AD586)),0)</f>
        <v>47</v>
      </c>
      <c r="AC586" s="30">
        <f>ROUND((PFormulas!$F$7*AF586)+(PFormulas!$F$9*AB586)+(PFormulas!$F$8*AD586),0)</f>
        <v>41</v>
      </c>
      <c r="AD586" s="30">
        <f>VLOOKUP(V586,PCharts!$I$3:$J$651,2,FALSE)</f>
        <v>92</v>
      </c>
      <c r="AE586" s="30">
        <f>ROUND((PFormulas!$B$29*AK586)+(PFormulas!$B$30*AI586)+(PFormulas!$B$31*AL586)+(PFormulas!$B$32*AF586)+PFormulas!$B$33,0)</f>
        <v>73</v>
      </c>
      <c r="AF586" s="30">
        <f t="shared" si="69"/>
        <v>65</v>
      </c>
      <c r="AG586" s="30">
        <f>ROUND((AK586*PFormulas!$F$40)+(AL586*PFormulas!$F$41)+(AH586*PFormulas!$F$42),0)</f>
        <v>53</v>
      </c>
      <c r="AH586" s="30">
        <f>VLOOKUP(D586,PCharts!$G$3:$H$83,2,FALSE)</f>
        <v>67</v>
      </c>
      <c r="AI586" s="30">
        <f>ROUND((AK586*PFormulas!$F$18)+(AL586*PFormulas!$F$17),0)</f>
        <v>43</v>
      </c>
      <c r="AJ586" s="30">
        <f>IF(C586&gt;7,25,IF(C586=1,IF(ROUND((PFormulas!$F$35*AK586)+(PFormulas!$F$36*AF586),0)&lt;50,50,ROUND((PFormulas!$F$35*AK586)+(PFormulas!$F$36*AF586),0)),ROUND((PFormulas!$F$35*AK586)+(PFormulas!$F$36*AF586),0)))</f>
        <v>44</v>
      </c>
      <c r="AK586" s="30">
        <f>ROUND(IF(C586&gt;7,ROUND(VLOOKUP(U586,PCharts!$K$3:$L$153,2,FALSE)*AA586,0)*PFormulas!$B$8,ROUND(VLOOKUP(U586,PCharts!$K$3:$L$153,2,FALSE)*AA586,0)),0)</f>
        <v>37</v>
      </c>
      <c r="AL586" s="30">
        <f>ROUND(IF(C586&gt;7,ROUND(VLOOKUP(T586,PCharts!$M$3:$N$133,2,FALSE)*AA586,0)*PFormulas!$B$9,ROUND(VLOOKUP(T586,PCharts!$M$3:$N$133,2,FALSE)*AA586,0)),0)</f>
        <v>42</v>
      </c>
      <c r="AM586" s="30">
        <f>ROUND(IF(C586&gt;7,ROUND((PFormulas!$F$30*Z586)+(PFormulas!$F$31*AB586)+(PFormulas!$F$32*AI586),0)*PFormulas!$B$13,ROUND((PFormulas!$F$30*Z586)+(PFormulas!$F$31*AB586)+(PFormulas!$F$32*AI586),0)+PFormulas!$B$14),0)</f>
        <v>42</v>
      </c>
      <c r="AN586" s="30">
        <f>ROUND((PFormulas!$F$46*AL586),0)</f>
        <v>44</v>
      </c>
      <c r="AO586" s="30">
        <f>VLOOKUP(2016-L586,PCharts!$O$3:$P$32,2,FALSE)</f>
        <v>60</v>
      </c>
      <c r="AP586" s="30">
        <f t="shared" si="70"/>
        <v>60</v>
      </c>
      <c r="AQ586" s="30">
        <f t="shared" si="71"/>
        <v>45</v>
      </c>
    </row>
    <row r="587" spans="1:43" x14ac:dyDescent="0.25">
      <c r="A587" s="13" t="s">
        <v>43</v>
      </c>
      <c r="B587" s="13" t="s">
        <v>1359</v>
      </c>
      <c r="C587" s="13">
        <v>8</v>
      </c>
      <c r="D587" s="13">
        <v>28</v>
      </c>
      <c r="E587" s="13">
        <v>1</v>
      </c>
      <c r="F587" s="13">
        <v>3</v>
      </c>
      <c r="G587" s="13">
        <v>4</v>
      </c>
      <c r="H587" s="13">
        <v>24</v>
      </c>
      <c r="I587" s="13">
        <v>6</v>
      </c>
      <c r="J587" s="13">
        <v>19</v>
      </c>
      <c r="K587" s="13">
        <v>2</v>
      </c>
      <c r="L587" s="13">
        <v>1993</v>
      </c>
      <c r="M587" s="13"/>
      <c r="N587" s="13">
        <v>72</v>
      </c>
      <c r="O587" s="13">
        <v>183</v>
      </c>
      <c r="P587" s="13" t="s">
        <v>45</v>
      </c>
      <c r="Q587" s="13" t="s">
        <v>1360</v>
      </c>
      <c r="R587" s="13">
        <v>0</v>
      </c>
      <c r="S587" s="13">
        <v>0</v>
      </c>
      <c r="T587" s="30">
        <f t="shared" si="65"/>
        <v>0.04</v>
      </c>
      <c r="U587" s="30">
        <f t="shared" si="66"/>
        <v>0.11</v>
      </c>
      <c r="V587" s="30">
        <f t="shared" si="67"/>
        <v>0.86</v>
      </c>
      <c r="W587" s="30">
        <f t="shared" si="68"/>
        <v>0.04</v>
      </c>
      <c r="X587" s="30">
        <f>VLOOKUP(N587,[1]PlayerC!$A$3:$B$30,2,FALSE)</f>
        <v>73</v>
      </c>
      <c r="Y587" s="30">
        <f>VLOOKUP(O587,[1]PlayerC!$C$3:$D$133,2,FALSE)</f>
        <v>58</v>
      </c>
      <c r="Z587" s="30">
        <f>VLOOKUP(R587,[2]PCharts!$R$3:$S$2003,2,FALSE)</f>
        <v>0</v>
      </c>
      <c r="AA587" s="30">
        <f>VLOOKUP(A587,PCharts!$T$3:$U$25,2,FALSE)</f>
        <v>1.05</v>
      </c>
      <c r="AB587" s="30">
        <f>ROUND((PFormulas!$F$2*AF587)+(PFormulas!$F$3*(120-AD587)),0)</f>
        <v>53</v>
      </c>
      <c r="AC587" s="30">
        <f>ROUND((PFormulas!$F$7*AF587)+(PFormulas!$F$9*AB587)+(PFormulas!$F$8*AD587),0)</f>
        <v>47</v>
      </c>
      <c r="AD587" s="30">
        <f>VLOOKUP(V587,PCharts!$I$3:$J$651,2,FALSE)</f>
        <v>76</v>
      </c>
      <c r="AE587" s="30">
        <f>ROUND((PFormulas!$B$29*AK587)+(PFormulas!$B$30*AI587)+(PFormulas!$B$31*AL587)+(PFormulas!$B$32*AF587)+PFormulas!$B$33,0)</f>
        <v>75</v>
      </c>
      <c r="AF587" s="30">
        <f t="shared" si="69"/>
        <v>66</v>
      </c>
      <c r="AG587" s="30">
        <f>ROUND((AK587*PFormulas!$F$40)+(AL587*PFormulas!$F$41)+(AH587*PFormulas!$F$42),0)</f>
        <v>57</v>
      </c>
      <c r="AH587" s="30">
        <f>VLOOKUP(D587,PCharts!$G$3:$H$83,2,FALSE)</f>
        <v>68</v>
      </c>
      <c r="AI587" s="30">
        <f>ROUND((AK587*PFormulas!$F$18)+(AL587*PFormulas!$F$17),0)</f>
        <v>50</v>
      </c>
      <c r="AJ587" s="30">
        <f>IF(C587&gt;7,25,IF(C587=1,IF(ROUND((PFormulas!$F$35*AK587)+(PFormulas!$F$36*AF587),0)&lt;50,50,ROUND((PFormulas!$F$35*AK587)+(PFormulas!$F$36*AF587),0)),ROUND((PFormulas!$F$35*AK587)+(PFormulas!$F$36*AF587),0)))</f>
        <v>25</v>
      </c>
      <c r="AK587" s="30">
        <f>ROUND(IF(C587&gt;7,ROUND(VLOOKUP(U587,PCharts!$K$3:$L$153,2,FALSE)*AA587,0)*PFormulas!$B$8,ROUND(VLOOKUP(U587,PCharts!$K$3:$L$153,2,FALSE)*AA587,0)),0)</f>
        <v>50</v>
      </c>
      <c r="AL587" s="30">
        <f>ROUND(IF(C587&gt;7,ROUND(VLOOKUP(T587,PCharts!$M$3:$N$133,2,FALSE)*AA587,0)*PFormulas!$B$9,ROUND(VLOOKUP(T587,PCharts!$M$3:$N$133,2,FALSE)*AA587,0)),0)</f>
        <v>41</v>
      </c>
      <c r="AM587" s="30">
        <f>ROUND(IF(C587&gt;7,ROUND((PFormulas!$F$30*Z587)+(PFormulas!$F$31*AB587)+(PFormulas!$F$32*AI587),0)*PFormulas!$B$13,ROUND((PFormulas!$F$30*Z587)+(PFormulas!$F$31*AB587)+(PFormulas!$F$32*AI587),0)+PFormulas!$B$14),0)</f>
        <v>57</v>
      </c>
      <c r="AN587" s="30">
        <f>ROUND((PFormulas!$F$46*AL587),0)</f>
        <v>43</v>
      </c>
      <c r="AO587" s="30">
        <f>VLOOKUP(2016-L587,PCharts!$O$3:$P$32,2,FALSE)</f>
        <v>60</v>
      </c>
      <c r="AP587" s="30">
        <f t="shared" si="70"/>
        <v>60</v>
      </c>
      <c r="AQ587" s="30">
        <f t="shared" si="71"/>
        <v>53</v>
      </c>
    </row>
    <row r="588" spans="1:43" x14ac:dyDescent="0.25">
      <c r="A588" s="13" t="s">
        <v>74</v>
      </c>
      <c r="B588" s="13" t="s">
        <v>1361</v>
      </c>
      <c r="C588" s="13">
        <v>1</v>
      </c>
      <c r="D588" s="13">
        <v>30</v>
      </c>
      <c r="E588" s="13">
        <v>2</v>
      </c>
      <c r="F588" s="13">
        <v>1</v>
      </c>
      <c r="G588" s="13">
        <v>3</v>
      </c>
      <c r="H588" s="13">
        <v>8</v>
      </c>
      <c r="I588" s="13">
        <v>-6</v>
      </c>
      <c r="J588" s="13">
        <v>26</v>
      </c>
      <c r="K588" s="13">
        <v>11</v>
      </c>
      <c r="L588" s="13">
        <v>1994</v>
      </c>
      <c r="M588" s="13"/>
      <c r="N588" s="13">
        <v>69</v>
      </c>
      <c r="O588" s="13">
        <v>172</v>
      </c>
      <c r="P588" s="13" t="s">
        <v>76</v>
      </c>
      <c r="Q588" s="13" t="s">
        <v>1362</v>
      </c>
      <c r="R588" s="13">
        <v>0</v>
      </c>
      <c r="S588" s="13">
        <v>0</v>
      </c>
      <c r="T588" s="30">
        <f t="shared" si="65"/>
        <v>7.0000000000000007E-2</v>
      </c>
      <c r="U588" s="30">
        <f t="shared" si="66"/>
        <v>0.03</v>
      </c>
      <c r="V588" s="30">
        <f t="shared" si="67"/>
        <v>0.27</v>
      </c>
      <c r="W588" s="30">
        <f t="shared" si="68"/>
        <v>7.0000000000000007E-2</v>
      </c>
      <c r="X588" s="30">
        <f>VLOOKUP(N588,[1]PlayerC!$A$3:$B$30,2,FALSE)</f>
        <v>67</v>
      </c>
      <c r="Y588" s="30">
        <f>VLOOKUP(O588,[1]PlayerC!$C$3:$D$133,2,FALSE)</f>
        <v>52</v>
      </c>
      <c r="Z588" s="30">
        <f>VLOOKUP(R588,[2]PCharts!$R$3:$S$2003,2,FALSE)</f>
        <v>0</v>
      </c>
      <c r="AA588" s="30">
        <f>VLOOKUP(A588,PCharts!$T$3:$U$25,2,FALSE)</f>
        <v>0.95</v>
      </c>
      <c r="AB588" s="30">
        <f>ROUND((PFormulas!$F$2*AF588)+(PFormulas!$F$3*(120-AD588)),0)</f>
        <v>45</v>
      </c>
      <c r="AC588" s="30">
        <f>ROUND((PFormulas!$F$7*AF588)+(PFormulas!$F$9*AB588)+(PFormulas!$F$8*AD588),0)</f>
        <v>37</v>
      </c>
      <c r="AD588" s="30">
        <f>VLOOKUP(V588,PCharts!$I$3:$J$651,2,FALSE)</f>
        <v>91</v>
      </c>
      <c r="AE588" s="30">
        <f>ROUND((PFormulas!$B$29*AK588)+(PFormulas!$B$30*AI588)+(PFormulas!$B$31*AL588)+(PFormulas!$B$32*AF588)+PFormulas!$B$33,0)</f>
        <v>74</v>
      </c>
      <c r="AF588" s="30">
        <f t="shared" si="69"/>
        <v>60</v>
      </c>
      <c r="AG588" s="30">
        <f>ROUND((AK588*PFormulas!$F$40)+(AL588*PFormulas!$F$41)+(AH588*PFormulas!$F$42),0)</f>
        <v>54</v>
      </c>
      <c r="AH588" s="30">
        <f>VLOOKUP(D588,PCharts!$G$3:$H$83,2,FALSE)</f>
        <v>70</v>
      </c>
      <c r="AI588" s="30">
        <f>ROUND((AK588*PFormulas!$F$18)+(AL588*PFormulas!$F$17),0)</f>
        <v>41</v>
      </c>
      <c r="AJ588" s="30">
        <f>IF(C588&gt;7,25,IF(C588=1,IF(ROUND((PFormulas!$F$35*AK588)+(PFormulas!$F$36*AF588),0)&lt;50,50,ROUND((PFormulas!$F$35*AK588)+(PFormulas!$F$36*AF588),0)),ROUND((PFormulas!$F$35*AK588)+(PFormulas!$F$36*AF588),0)))</f>
        <v>50</v>
      </c>
      <c r="AK588" s="30">
        <f>ROUND(IF(C588&gt;7,ROUND(VLOOKUP(U588,PCharts!$K$3:$L$153,2,FALSE)*AA588,0)*PFormulas!$B$8,ROUND(VLOOKUP(U588,PCharts!$K$3:$L$153,2,FALSE)*AA588,0)),0)</f>
        <v>33</v>
      </c>
      <c r="AL588" s="30">
        <f>ROUND(IF(C588&gt;7,ROUND(VLOOKUP(T588,PCharts!$M$3:$N$133,2,FALSE)*AA588,0)*PFormulas!$B$9,ROUND(VLOOKUP(T588,PCharts!$M$3:$N$133,2,FALSE)*AA588,0)),0)</f>
        <v>41</v>
      </c>
      <c r="AM588" s="30">
        <f>ROUND(IF(C588&gt;7,ROUND((PFormulas!$F$30*Z588)+(PFormulas!$F$31*AB588)+(PFormulas!$F$32*AI588),0)*PFormulas!$B$13,ROUND((PFormulas!$F$30*Z588)+(PFormulas!$F$31*AB588)+(PFormulas!$F$32*AI588),0)+PFormulas!$B$14),0)</f>
        <v>40</v>
      </c>
      <c r="AN588" s="30">
        <f>ROUND((PFormulas!$F$46*AL588),0)</f>
        <v>43</v>
      </c>
      <c r="AO588" s="30">
        <f>VLOOKUP(2016-L588,PCharts!$O$3:$P$32,2,FALSE)</f>
        <v>58</v>
      </c>
      <c r="AP588" s="30">
        <f t="shared" si="70"/>
        <v>58</v>
      </c>
      <c r="AQ588" s="30">
        <f t="shared" si="71"/>
        <v>43</v>
      </c>
    </row>
    <row r="589" spans="1:43" x14ac:dyDescent="0.25">
      <c r="A589" s="13" t="s">
        <v>95</v>
      </c>
      <c r="B589" s="13" t="s">
        <v>1363</v>
      </c>
      <c r="C589" s="13">
        <v>7</v>
      </c>
      <c r="D589" s="13">
        <v>37</v>
      </c>
      <c r="E589" s="13">
        <v>0</v>
      </c>
      <c r="F589" s="13">
        <v>2</v>
      </c>
      <c r="G589" s="13">
        <v>2</v>
      </c>
      <c r="H589" s="13">
        <v>2</v>
      </c>
      <c r="I589" s="13">
        <v>-4</v>
      </c>
      <c r="J589" s="13">
        <v>5</v>
      </c>
      <c r="K589" s="13">
        <v>4</v>
      </c>
      <c r="L589" s="13">
        <v>1996</v>
      </c>
      <c r="M589" s="13"/>
      <c r="N589" s="13">
        <v>75</v>
      </c>
      <c r="O589" s="13">
        <v>181</v>
      </c>
      <c r="P589" s="13" t="s">
        <v>97</v>
      </c>
      <c r="Q589" s="13" t="s">
        <v>80</v>
      </c>
      <c r="R589" s="13">
        <v>0</v>
      </c>
      <c r="S589" s="13">
        <v>0</v>
      </c>
      <c r="T589" s="30">
        <f t="shared" si="65"/>
        <v>0</v>
      </c>
      <c r="U589" s="30">
        <f t="shared" si="66"/>
        <v>0.05</v>
      </c>
      <c r="V589" s="30">
        <f t="shared" si="67"/>
        <v>0.05</v>
      </c>
      <c r="W589" s="30">
        <f t="shared" si="68"/>
        <v>0</v>
      </c>
      <c r="X589" s="30">
        <f>VLOOKUP(N589,[1]PlayerC!$A$3:$B$30,2,FALSE)</f>
        <v>79</v>
      </c>
      <c r="Y589" s="30">
        <f>VLOOKUP(O589,[1]PlayerC!$C$3:$D$133,2,FALSE)</f>
        <v>58</v>
      </c>
      <c r="Z589" s="30">
        <f>VLOOKUP(R589,[2]PCharts!$R$3:$S$2003,2,FALSE)</f>
        <v>0</v>
      </c>
      <c r="AA589" s="30">
        <f>VLOOKUP(A589,PCharts!$T$3:$U$25,2,FALSE)</f>
        <v>1.06</v>
      </c>
      <c r="AB589" s="30">
        <f>ROUND((PFormulas!$F$2*AF589)+(PFormulas!$F$3*(120-AD589)),0)</f>
        <v>48</v>
      </c>
      <c r="AC589" s="30">
        <f>ROUND((PFormulas!$F$7*AF589)+(PFormulas!$F$9*AB589)+(PFormulas!$F$8*AD589),0)</f>
        <v>43</v>
      </c>
      <c r="AD589" s="30">
        <f>VLOOKUP(V589,PCharts!$I$3:$J$651,2,FALSE)</f>
        <v>98</v>
      </c>
      <c r="AE589" s="30">
        <f>ROUND((PFormulas!$B$29*AK589)+(PFormulas!$B$30*AI589)+(PFormulas!$B$31*AL589)+(PFormulas!$B$32*AF589)+PFormulas!$B$33,0)</f>
        <v>72</v>
      </c>
      <c r="AF589" s="30">
        <f t="shared" si="69"/>
        <v>69</v>
      </c>
      <c r="AG589" s="30">
        <f>ROUND((AK589*PFormulas!$F$40)+(AL589*PFormulas!$F$41)+(AH589*PFormulas!$F$42),0)</f>
        <v>58</v>
      </c>
      <c r="AH589" s="30">
        <f>VLOOKUP(D589,PCharts!$G$3:$H$83,2,FALSE)</f>
        <v>77</v>
      </c>
      <c r="AI589" s="30">
        <f>ROUND((AK589*PFormulas!$F$18)+(AL589*PFormulas!$F$17),0)</f>
        <v>43</v>
      </c>
      <c r="AJ589" s="30">
        <f>IF(C589&gt;7,25,IF(C589=1,IF(ROUND((PFormulas!$F$35*AK589)+(PFormulas!$F$36*AF589),0)&lt;50,50,ROUND((PFormulas!$F$35*AK589)+(PFormulas!$F$36*AF589),0)),ROUND((PFormulas!$F$35*AK589)+(PFormulas!$F$36*AF589),0)))</f>
        <v>45</v>
      </c>
      <c r="AK589" s="30">
        <f>ROUND(IF(C589&gt;7,ROUND(VLOOKUP(U589,PCharts!$K$3:$L$153,2,FALSE)*AA589,0)*PFormulas!$B$8,ROUND(VLOOKUP(U589,PCharts!$K$3:$L$153,2,FALSE)*AA589,0)),0)</f>
        <v>37</v>
      </c>
      <c r="AL589" s="30">
        <f>ROUND(IF(C589&gt;7,ROUND(VLOOKUP(T589,PCharts!$M$3:$N$133,2,FALSE)*AA589,0)*PFormulas!$B$9,ROUND(VLOOKUP(T589,PCharts!$M$3:$N$133,2,FALSE)*AA589,0)),0)</f>
        <v>42</v>
      </c>
      <c r="AM589" s="30">
        <f>ROUND(IF(C589&gt;7,ROUND((PFormulas!$F$30*Z589)+(PFormulas!$F$31*AB589)+(PFormulas!$F$32*AI589),0)*PFormulas!$B$13,ROUND((PFormulas!$F$30*Z589)+(PFormulas!$F$31*AB589)+(PFormulas!$F$32*AI589),0)+PFormulas!$B$14),0)</f>
        <v>43</v>
      </c>
      <c r="AN589" s="30">
        <f>ROUND((PFormulas!$F$46*AL589),0)</f>
        <v>44</v>
      </c>
      <c r="AO589" s="30">
        <f>VLOOKUP(2016-L589,PCharts!$O$3:$P$32,2,FALSE)</f>
        <v>50</v>
      </c>
      <c r="AP589" s="30">
        <f t="shared" si="70"/>
        <v>50</v>
      </c>
      <c r="AQ589" s="30">
        <f t="shared" si="71"/>
        <v>46</v>
      </c>
    </row>
    <row r="590" spans="1:43" x14ac:dyDescent="0.25">
      <c r="A590" s="13" t="s">
        <v>78</v>
      </c>
      <c r="B590" s="13" t="s">
        <v>1364</v>
      </c>
      <c r="C590" s="13">
        <v>1</v>
      </c>
      <c r="D590" s="13">
        <v>40</v>
      </c>
      <c r="E590" s="13">
        <v>4</v>
      </c>
      <c r="F590" s="13">
        <v>4</v>
      </c>
      <c r="G590" s="13">
        <v>8</v>
      </c>
      <c r="H590" s="13">
        <v>12</v>
      </c>
      <c r="I590" s="13">
        <v>3</v>
      </c>
      <c r="J590" s="13">
        <v>27</v>
      </c>
      <c r="K590" s="13">
        <v>2</v>
      </c>
      <c r="L590" s="13">
        <v>1993</v>
      </c>
      <c r="M590" s="13"/>
      <c r="N590" s="13">
        <v>73</v>
      </c>
      <c r="O590" s="13">
        <v>194</v>
      </c>
      <c r="P590" s="13" t="s">
        <v>1365</v>
      </c>
      <c r="Q590" s="13" t="s">
        <v>80</v>
      </c>
      <c r="R590" s="13">
        <v>0</v>
      </c>
      <c r="S590" s="13">
        <v>0</v>
      </c>
      <c r="T590" s="30">
        <f t="shared" si="65"/>
        <v>0.1</v>
      </c>
      <c r="U590" s="30">
        <f t="shared" si="66"/>
        <v>0.1</v>
      </c>
      <c r="V590" s="30">
        <f t="shared" si="67"/>
        <v>0.3</v>
      </c>
      <c r="W590" s="30">
        <f t="shared" si="68"/>
        <v>0.1</v>
      </c>
      <c r="X590" s="30">
        <f>VLOOKUP(N590,[1]PlayerC!$A$3:$B$30,2,FALSE)</f>
        <v>75</v>
      </c>
      <c r="Y590" s="30">
        <f>VLOOKUP(O590,[1]PlayerC!$C$3:$D$133,2,FALSE)</f>
        <v>64</v>
      </c>
      <c r="Z590" s="30">
        <f>VLOOKUP(R590,[2]PCharts!$R$3:$S$2003,2,FALSE)</f>
        <v>0</v>
      </c>
      <c r="AA590" s="30">
        <f>VLOOKUP(A590,PCharts!$T$3:$U$25,2,FALSE)</f>
        <v>0.98</v>
      </c>
      <c r="AB590" s="30">
        <f>ROUND((PFormulas!$F$2*AF590)+(PFormulas!$F$3*(120-AD590)),0)</f>
        <v>51</v>
      </c>
      <c r="AC590" s="30">
        <f>ROUND((PFormulas!$F$7*AF590)+(PFormulas!$F$9*AB590)+(PFormulas!$F$8*AD590),0)</f>
        <v>46</v>
      </c>
      <c r="AD590" s="30">
        <f>VLOOKUP(V590,PCharts!$I$3:$J$651,2,FALSE)</f>
        <v>90</v>
      </c>
      <c r="AE590" s="30">
        <f>ROUND((PFormulas!$B$29*AK590)+(PFormulas!$B$30*AI590)+(PFormulas!$B$31*AL590)+(PFormulas!$B$32*AF590)+PFormulas!$B$33,0)</f>
        <v>74</v>
      </c>
      <c r="AF590" s="30">
        <f t="shared" si="69"/>
        <v>70</v>
      </c>
      <c r="AG590" s="30">
        <f>ROUND((AK590*PFormulas!$F$40)+(AL590*PFormulas!$F$41)+(AH590*PFormulas!$F$42),0)</f>
        <v>63</v>
      </c>
      <c r="AH590" s="30">
        <f>VLOOKUP(D590,PCharts!$G$3:$H$83,2,FALSE)</f>
        <v>80</v>
      </c>
      <c r="AI590" s="30">
        <f>ROUND((AK590*PFormulas!$F$18)+(AL590*PFormulas!$F$17),0)</f>
        <v>51</v>
      </c>
      <c r="AJ590" s="30">
        <f>IF(C590&gt;7,25,IF(C590=1,IF(ROUND((PFormulas!$F$35*AK590)+(PFormulas!$F$36*AF590),0)&lt;50,50,ROUND((PFormulas!$F$35*AK590)+(PFormulas!$F$36*AF590),0)),ROUND((PFormulas!$F$35*AK590)+(PFormulas!$F$36*AF590),0)))</f>
        <v>54</v>
      </c>
      <c r="AK590" s="30">
        <f>ROUND(IF(C590&gt;7,ROUND(VLOOKUP(U590,PCharts!$K$3:$L$153,2,FALSE)*AA590,0)*PFormulas!$B$8,ROUND(VLOOKUP(U590,PCharts!$K$3:$L$153,2,FALSE)*AA590,0)),0)</f>
        <v>49</v>
      </c>
      <c r="AL590" s="30">
        <f>ROUND(IF(C590&gt;7,ROUND(VLOOKUP(T590,PCharts!$M$3:$N$133,2,FALSE)*AA590,0)*PFormulas!$B$9,ROUND(VLOOKUP(T590,PCharts!$M$3:$N$133,2,FALSE)*AA590,0)),0)</f>
        <v>44</v>
      </c>
      <c r="AM590" s="30">
        <f>ROUND(IF(C590&gt;7,ROUND((PFormulas!$F$30*Z590)+(PFormulas!$F$31*AB590)+(PFormulas!$F$32*AI590),0)*PFormulas!$B$13,ROUND((PFormulas!$F$30*Z590)+(PFormulas!$F$31*AB590)+(PFormulas!$F$32*AI590),0)+PFormulas!$B$14),0)</f>
        <v>47</v>
      </c>
      <c r="AN590" s="30">
        <f>ROUND((PFormulas!$F$46*AL590),0)</f>
        <v>46</v>
      </c>
      <c r="AO590" s="30">
        <f>VLOOKUP(2016-L590,PCharts!$O$3:$P$32,2,FALSE)</f>
        <v>60</v>
      </c>
      <c r="AP590" s="30">
        <f t="shared" si="70"/>
        <v>60</v>
      </c>
      <c r="AQ590" s="30">
        <f t="shared" si="71"/>
        <v>51</v>
      </c>
    </row>
    <row r="591" spans="1:43" x14ac:dyDescent="0.25">
      <c r="A591" s="13" t="s">
        <v>95</v>
      </c>
      <c r="B591" s="13" t="s">
        <v>1366</v>
      </c>
      <c r="C591" s="13">
        <v>8</v>
      </c>
      <c r="D591" s="13">
        <v>41</v>
      </c>
      <c r="E591" s="13">
        <v>1</v>
      </c>
      <c r="F591" s="13">
        <v>0</v>
      </c>
      <c r="G591" s="13">
        <v>1</v>
      </c>
      <c r="H591" s="13">
        <v>34</v>
      </c>
      <c r="I591" s="13">
        <v>-4</v>
      </c>
      <c r="J591" s="13">
        <v>18</v>
      </c>
      <c r="K591" s="13">
        <v>3</v>
      </c>
      <c r="L591" s="13">
        <v>1995</v>
      </c>
      <c r="M591" s="13"/>
      <c r="N591" s="13">
        <v>74</v>
      </c>
      <c r="O591" s="13">
        <v>225</v>
      </c>
      <c r="P591" s="13" t="s">
        <v>97</v>
      </c>
      <c r="Q591" s="13" t="s">
        <v>80</v>
      </c>
      <c r="R591" s="13">
        <v>0</v>
      </c>
      <c r="S591" s="13">
        <v>0</v>
      </c>
      <c r="T591" s="30">
        <f t="shared" si="65"/>
        <v>0.02</v>
      </c>
      <c r="U591" s="30">
        <f t="shared" si="66"/>
        <v>0</v>
      </c>
      <c r="V591" s="30">
        <f t="shared" si="67"/>
        <v>0.83</v>
      </c>
      <c r="W591" s="30">
        <f t="shared" si="68"/>
        <v>0.02</v>
      </c>
      <c r="X591" s="30">
        <f>VLOOKUP(N591,[1]PlayerC!$A$3:$B$30,2,FALSE)</f>
        <v>77</v>
      </c>
      <c r="Y591" s="30">
        <f>VLOOKUP(O591,[1]PlayerC!$C$3:$D$133,2,FALSE)</f>
        <v>85</v>
      </c>
      <c r="Z591" s="30">
        <f>VLOOKUP(R591,[2]PCharts!$R$3:$S$2003,2,FALSE)</f>
        <v>0</v>
      </c>
      <c r="AA591" s="30">
        <f>VLOOKUP(A591,PCharts!$T$3:$U$25,2,FALSE)</f>
        <v>1.06</v>
      </c>
      <c r="AB591" s="30">
        <f>ROUND((PFormulas!$F$2*AF591)+(PFormulas!$F$3*(120-AD591)),0)</f>
        <v>62</v>
      </c>
      <c r="AC591" s="30">
        <f>ROUND((PFormulas!$F$7*AF591)+(PFormulas!$F$9*AB591)+(PFormulas!$F$8*AD591),0)</f>
        <v>60</v>
      </c>
      <c r="AD591" s="30">
        <f>VLOOKUP(V591,PCharts!$I$3:$J$651,2,FALSE)</f>
        <v>77</v>
      </c>
      <c r="AE591" s="30">
        <f>ROUND((PFormulas!$B$29*AK591)+(PFormulas!$B$30*AI591)+(PFormulas!$B$31*AL591)+(PFormulas!$B$32*AF591)+PFormulas!$B$33,0)</f>
        <v>68</v>
      </c>
      <c r="AF591" s="30">
        <f t="shared" si="69"/>
        <v>81</v>
      </c>
      <c r="AG591" s="30">
        <f>ROUND((AK591*PFormulas!$F$40)+(AL591*PFormulas!$F$41)+(AH591*PFormulas!$F$42),0)</f>
        <v>59</v>
      </c>
      <c r="AH591" s="30">
        <f>VLOOKUP(D591,PCharts!$G$3:$H$83,2,FALSE)</f>
        <v>81</v>
      </c>
      <c r="AI591" s="30">
        <f>ROUND((AK591*PFormulas!$F$18)+(AL591*PFormulas!$F$17),0)</f>
        <v>41</v>
      </c>
      <c r="AJ591" s="30">
        <f>IF(C591&gt;7,25,IF(C591=1,IF(ROUND((PFormulas!$F$35*AK591)+(PFormulas!$F$36*AF591),0)&lt;50,50,ROUND((PFormulas!$F$35*AK591)+(PFormulas!$F$36*AF591),0)),ROUND((PFormulas!$F$35*AK591)+(PFormulas!$F$36*AF591),0)))</f>
        <v>25</v>
      </c>
      <c r="AK591" s="30">
        <f>ROUND(IF(C591&gt;7,ROUND(VLOOKUP(U591,PCharts!$K$3:$L$153,2,FALSE)*AA591,0)*PFormulas!$B$8,ROUND(VLOOKUP(U591,PCharts!$K$3:$L$153,2,FALSE)*AA591,0)),0)</f>
        <v>35</v>
      </c>
      <c r="AL591" s="30">
        <f>ROUND(IF(C591&gt;7,ROUND(VLOOKUP(T591,PCharts!$M$3:$N$133,2,FALSE)*AA591,0)*PFormulas!$B$9,ROUND(VLOOKUP(T591,PCharts!$M$3:$N$133,2,FALSE)*AA591,0)),0)</f>
        <v>40</v>
      </c>
      <c r="AM591" s="30">
        <f>ROUND(IF(C591&gt;7,ROUND((PFormulas!$F$30*Z591)+(PFormulas!$F$31*AB591)+(PFormulas!$F$32*AI591),0)*PFormulas!$B$13,ROUND((PFormulas!$F$30*Z591)+(PFormulas!$F$31*AB591)+(PFormulas!$F$32*AI591),0)+PFormulas!$B$14),0)</f>
        <v>61</v>
      </c>
      <c r="AN591" s="30">
        <f>ROUND((PFormulas!$F$46*AL591),0)</f>
        <v>42</v>
      </c>
      <c r="AO591" s="30">
        <f>VLOOKUP(2016-L591,PCharts!$O$3:$P$32,2,FALSE)</f>
        <v>54</v>
      </c>
      <c r="AP591" s="30">
        <f t="shared" si="70"/>
        <v>54</v>
      </c>
      <c r="AQ591" s="30">
        <f t="shared" si="71"/>
        <v>49</v>
      </c>
    </row>
    <row r="592" spans="1:43" x14ac:dyDescent="0.25">
      <c r="A592" s="13" t="s">
        <v>47</v>
      </c>
      <c r="B592" s="13" t="s">
        <v>1367</v>
      </c>
      <c r="C592" s="13">
        <v>6</v>
      </c>
      <c r="D592" s="13">
        <v>45</v>
      </c>
      <c r="E592" s="13">
        <v>1</v>
      </c>
      <c r="F592" s="13">
        <v>3</v>
      </c>
      <c r="G592" s="13">
        <v>4</v>
      </c>
      <c r="H592" s="13">
        <v>6</v>
      </c>
      <c r="I592" s="13">
        <v>-4</v>
      </c>
      <c r="J592" s="13">
        <v>1</v>
      </c>
      <c r="K592" s="13">
        <v>2</v>
      </c>
      <c r="L592" s="13">
        <v>1995</v>
      </c>
      <c r="M592" s="13"/>
      <c r="N592" s="13">
        <v>69</v>
      </c>
      <c r="O592" s="13">
        <v>168</v>
      </c>
      <c r="P592" s="13" t="s">
        <v>49</v>
      </c>
      <c r="Q592" s="13" t="s">
        <v>1368</v>
      </c>
      <c r="R592" s="13">
        <v>0</v>
      </c>
      <c r="S592" s="13">
        <v>0</v>
      </c>
      <c r="T592" s="30">
        <f t="shared" si="65"/>
        <v>0.02</v>
      </c>
      <c r="U592" s="30">
        <f t="shared" si="66"/>
        <v>7.0000000000000007E-2</v>
      </c>
      <c r="V592" s="30">
        <f t="shared" si="67"/>
        <v>0.13</v>
      </c>
      <c r="W592" s="30">
        <f t="shared" si="68"/>
        <v>0.02</v>
      </c>
      <c r="X592" s="30">
        <f>VLOOKUP(N592,[1]PlayerC!$A$3:$B$30,2,FALSE)</f>
        <v>67</v>
      </c>
      <c r="Y592" s="30">
        <f>VLOOKUP(O592,[1]PlayerC!$C$3:$D$133,2,FALSE)</f>
        <v>49</v>
      </c>
      <c r="Z592" s="30">
        <f>VLOOKUP(R592,[2]PCharts!$R$3:$S$2003,2,FALSE)</f>
        <v>0</v>
      </c>
      <c r="AA592" s="30">
        <f>VLOOKUP(A592,PCharts!$T$3:$U$25,2,FALSE)</f>
        <v>1.07</v>
      </c>
      <c r="AB592" s="30">
        <f>ROUND((PFormulas!$F$2*AF592)+(PFormulas!$F$3*(120-AD592)),0)</f>
        <v>42</v>
      </c>
      <c r="AC592" s="30">
        <f>ROUND((PFormulas!$F$7*AF592)+(PFormulas!$F$9*AB592)+(PFormulas!$F$8*AD592),0)</f>
        <v>34</v>
      </c>
      <c r="AD592" s="30">
        <f>VLOOKUP(V592,PCharts!$I$3:$J$651,2,FALSE)</f>
        <v>95</v>
      </c>
      <c r="AE592" s="30">
        <f>ROUND((PFormulas!$B$29*AK592)+(PFormulas!$B$30*AI592)+(PFormulas!$B$31*AL592)+(PFormulas!$B$32*AF592)+PFormulas!$B$33,0)</f>
        <v>75</v>
      </c>
      <c r="AF592" s="30">
        <f t="shared" si="69"/>
        <v>58</v>
      </c>
      <c r="AG592" s="30">
        <f>ROUND((AK592*PFormulas!$F$40)+(AL592*PFormulas!$F$41)+(AH592*PFormulas!$F$42),0)</f>
        <v>63</v>
      </c>
      <c r="AH592" s="30">
        <f>VLOOKUP(D592,PCharts!$G$3:$H$83,2,FALSE)</f>
        <v>85</v>
      </c>
      <c r="AI592" s="30">
        <f>ROUND((AK592*PFormulas!$F$18)+(AL592*PFormulas!$F$17),0)</f>
        <v>44</v>
      </c>
      <c r="AJ592" s="30">
        <f>IF(C592&gt;7,25,IF(C592=1,IF(ROUND((PFormulas!$F$35*AK592)+(PFormulas!$F$36*AF592),0)&lt;50,50,ROUND((PFormulas!$F$35*AK592)+(PFormulas!$F$36*AF592),0)),ROUND((PFormulas!$F$35*AK592)+(PFormulas!$F$36*AF592),0)))</f>
        <v>42</v>
      </c>
      <c r="AK592" s="30">
        <f>ROUND(IF(C592&gt;7,ROUND(VLOOKUP(U592,PCharts!$K$3:$L$153,2,FALSE)*AA592,0)*PFormulas!$B$8,ROUND(VLOOKUP(U592,PCharts!$K$3:$L$153,2,FALSE)*AA592,0)),0)</f>
        <v>37</v>
      </c>
      <c r="AL592" s="30">
        <f>ROUND(IF(C592&gt;7,ROUND(VLOOKUP(T592,PCharts!$M$3:$N$133,2,FALSE)*AA592,0)*PFormulas!$B$9,ROUND(VLOOKUP(T592,PCharts!$M$3:$N$133,2,FALSE)*AA592,0)),0)</f>
        <v>43</v>
      </c>
      <c r="AM592" s="30">
        <f>ROUND(IF(C592&gt;7,ROUND((PFormulas!$F$30*Z592)+(PFormulas!$F$31*AB592)+(PFormulas!$F$32*AI592),0)*PFormulas!$B$13,ROUND((PFormulas!$F$30*Z592)+(PFormulas!$F$31*AB592)+(PFormulas!$F$32*AI592),0)+PFormulas!$B$14),0)</f>
        <v>39</v>
      </c>
      <c r="AN592" s="30">
        <f>ROUND((PFormulas!$F$46*AL592),0)</f>
        <v>45</v>
      </c>
      <c r="AO592" s="30">
        <f>VLOOKUP(2016-L592,PCharts!$O$3:$P$32,2,FALSE)</f>
        <v>54</v>
      </c>
      <c r="AP592" s="30">
        <f t="shared" si="70"/>
        <v>54</v>
      </c>
      <c r="AQ592" s="30">
        <f t="shared" si="71"/>
        <v>44</v>
      </c>
    </row>
    <row r="593" spans="1:43" x14ac:dyDescent="0.25">
      <c r="A593" s="13" t="s">
        <v>95</v>
      </c>
      <c r="B593" s="13" t="s">
        <v>1369</v>
      </c>
      <c r="C593" s="13">
        <v>8</v>
      </c>
      <c r="D593" s="13">
        <v>45</v>
      </c>
      <c r="E593" s="13">
        <v>1</v>
      </c>
      <c r="F593" s="13">
        <v>8</v>
      </c>
      <c r="G593" s="13">
        <v>9</v>
      </c>
      <c r="H593" s="13">
        <v>2</v>
      </c>
      <c r="I593" s="13">
        <v>4</v>
      </c>
      <c r="J593" s="13">
        <v>2</v>
      </c>
      <c r="K593" s="13">
        <v>1</v>
      </c>
      <c r="L593" s="13">
        <v>1997</v>
      </c>
      <c r="M593" s="13"/>
      <c r="N593" s="13">
        <v>76</v>
      </c>
      <c r="O593" s="13">
        <v>183</v>
      </c>
      <c r="P593" s="13" t="s">
        <v>97</v>
      </c>
      <c r="Q593" s="13" t="s">
        <v>80</v>
      </c>
      <c r="R593" s="13">
        <v>0</v>
      </c>
      <c r="S593" s="13">
        <v>0</v>
      </c>
      <c r="T593" s="30">
        <f t="shared" si="65"/>
        <v>0.02</v>
      </c>
      <c r="U593" s="30">
        <f t="shared" si="66"/>
        <v>0.18</v>
      </c>
      <c r="V593" s="30">
        <f t="shared" si="67"/>
        <v>0.04</v>
      </c>
      <c r="W593" s="30">
        <f t="shared" si="68"/>
        <v>0.02</v>
      </c>
      <c r="X593" s="30">
        <f>VLOOKUP(N593,[1]PlayerC!$A$3:$B$30,2,FALSE)</f>
        <v>81</v>
      </c>
      <c r="Y593" s="30">
        <f>VLOOKUP(O593,[1]PlayerC!$C$3:$D$133,2,FALSE)</f>
        <v>58</v>
      </c>
      <c r="Z593" s="30">
        <f>VLOOKUP(R593,[2]PCharts!$R$3:$S$2003,2,FALSE)</f>
        <v>0</v>
      </c>
      <c r="AA593" s="30">
        <f>VLOOKUP(A593,PCharts!$T$3:$U$25,2,FALSE)</f>
        <v>1.06</v>
      </c>
      <c r="AB593" s="30">
        <f>ROUND((PFormulas!$F$2*AF593)+(PFormulas!$F$3*(120-AD593)),0)</f>
        <v>49</v>
      </c>
      <c r="AC593" s="30">
        <f>ROUND((PFormulas!$F$7*AF593)+(PFormulas!$F$9*AB593)+(PFormulas!$F$8*AD593),0)</f>
        <v>44</v>
      </c>
      <c r="AD593" s="30">
        <f>VLOOKUP(V593,PCharts!$I$3:$J$651,2,FALSE)</f>
        <v>98</v>
      </c>
      <c r="AE593" s="30">
        <f>ROUND((PFormulas!$B$29*AK593)+(PFormulas!$B$30*AI593)+(PFormulas!$B$31*AL593)+(PFormulas!$B$32*AF593)+PFormulas!$B$33,0)</f>
        <v>74</v>
      </c>
      <c r="AF593" s="30">
        <f t="shared" si="69"/>
        <v>70</v>
      </c>
      <c r="AG593" s="30">
        <f>ROUND((AK593*PFormulas!$F$40)+(AL593*PFormulas!$F$41)+(AH593*PFormulas!$F$42),0)</f>
        <v>65</v>
      </c>
      <c r="AH593" s="30">
        <f>VLOOKUP(D593,PCharts!$G$3:$H$83,2,FALSE)</f>
        <v>85</v>
      </c>
      <c r="AI593" s="30">
        <f>ROUND((AK593*PFormulas!$F$18)+(AL593*PFormulas!$F$17),0)</f>
        <v>50</v>
      </c>
      <c r="AJ593" s="30">
        <f>IF(C593&gt;7,25,IF(C593=1,IF(ROUND((PFormulas!$F$35*AK593)+(PFormulas!$F$36*AF593),0)&lt;50,50,ROUND((PFormulas!$F$35*AK593)+(PFormulas!$F$36*AF593),0)),ROUND((PFormulas!$F$35*AK593)+(PFormulas!$F$36*AF593),0)))</f>
        <v>25</v>
      </c>
      <c r="AK593" s="30">
        <f>ROUND(IF(C593&gt;7,ROUND(VLOOKUP(U593,PCharts!$K$3:$L$153,2,FALSE)*AA593,0)*PFormulas!$B$8,ROUND(VLOOKUP(U593,PCharts!$K$3:$L$153,2,FALSE)*AA593,0)),0)</f>
        <v>50</v>
      </c>
      <c r="AL593" s="30">
        <f>ROUND(IF(C593&gt;7,ROUND(VLOOKUP(T593,PCharts!$M$3:$N$133,2,FALSE)*AA593,0)*PFormulas!$B$9,ROUND(VLOOKUP(T593,PCharts!$M$3:$N$133,2,FALSE)*AA593,0)),0)</f>
        <v>40</v>
      </c>
      <c r="AM593" s="30">
        <f>ROUND(IF(C593&gt;7,ROUND((PFormulas!$F$30*Z593)+(PFormulas!$F$31*AB593)+(PFormulas!$F$32*AI593),0)*PFormulas!$B$13,ROUND((PFormulas!$F$30*Z593)+(PFormulas!$F$31*AB593)+(PFormulas!$F$32*AI593),0)+PFormulas!$B$14),0)</f>
        <v>54</v>
      </c>
      <c r="AN593" s="30">
        <f>ROUND((PFormulas!$F$46*AL593),0)</f>
        <v>42</v>
      </c>
      <c r="AO593" s="30">
        <f>VLOOKUP(2016-L593,PCharts!$O$3:$P$32,2,FALSE)</f>
        <v>46</v>
      </c>
      <c r="AP593" s="30">
        <f t="shared" si="70"/>
        <v>46</v>
      </c>
      <c r="AQ593" s="30">
        <f t="shared" si="71"/>
        <v>52</v>
      </c>
    </row>
    <row r="594" spans="1:43" x14ac:dyDescent="0.25">
      <c r="A594" s="13" t="s">
        <v>130</v>
      </c>
      <c r="B594" s="13" t="s">
        <v>1370</v>
      </c>
      <c r="C594" s="13">
        <v>8</v>
      </c>
      <c r="D594" s="13">
        <v>46</v>
      </c>
      <c r="E594" s="13">
        <v>10</v>
      </c>
      <c r="F594" s="13">
        <v>40</v>
      </c>
      <c r="G594" s="13">
        <v>50</v>
      </c>
      <c r="H594" s="13">
        <v>80</v>
      </c>
      <c r="I594" s="13">
        <v>40</v>
      </c>
      <c r="J594" s="13">
        <v>28</v>
      </c>
      <c r="K594" s="13">
        <v>4</v>
      </c>
      <c r="L594" s="13">
        <v>1997</v>
      </c>
      <c r="M594" s="13"/>
      <c r="N594" s="13">
        <v>73</v>
      </c>
      <c r="O594" s="13">
        <v>205</v>
      </c>
      <c r="P594" s="13" t="s">
        <v>134</v>
      </c>
      <c r="Q594" s="13" t="s">
        <v>1371</v>
      </c>
      <c r="R594" s="13">
        <v>0</v>
      </c>
      <c r="S594" s="13">
        <v>0</v>
      </c>
      <c r="T594" s="30">
        <f t="shared" si="65"/>
        <v>0.22</v>
      </c>
      <c r="U594" s="30">
        <f t="shared" si="66"/>
        <v>0.87</v>
      </c>
      <c r="V594" s="30">
        <f t="shared" si="67"/>
        <v>1.74</v>
      </c>
      <c r="W594" s="30">
        <f t="shared" si="68"/>
        <v>0.22</v>
      </c>
      <c r="X594" s="30">
        <f>VLOOKUP(N594,[1]PlayerC!$A$3:$B$30,2,FALSE)</f>
        <v>75</v>
      </c>
      <c r="Y594" s="30">
        <f>VLOOKUP(O594,[1]PlayerC!$C$3:$D$133,2,FALSE)</f>
        <v>73</v>
      </c>
      <c r="Z594" s="30">
        <f>VLOOKUP(R594,[2]PCharts!$R$3:$S$2003,2,FALSE)</f>
        <v>0</v>
      </c>
      <c r="AA594" s="30">
        <f>VLOOKUP(A594,PCharts!$T$3:$U$25,2,FALSE)</f>
        <v>0.87</v>
      </c>
      <c r="AB594" s="30">
        <f>ROUND((PFormulas!$F$2*AF594)+(PFormulas!$F$3*(120-AD594)),0)</f>
        <v>64</v>
      </c>
      <c r="AC594" s="30">
        <f>ROUND((PFormulas!$F$7*AF594)+(PFormulas!$F$9*AB594)+(PFormulas!$F$8*AD594),0)</f>
        <v>60</v>
      </c>
      <c r="AD594" s="30">
        <f>VLOOKUP(V594,PCharts!$I$3:$J$651,2,FALSE)</f>
        <v>54</v>
      </c>
      <c r="AE594" s="30">
        <f>ROUND((PFormulas!$B$29*AK594)+(PFormulas!$B$30*AI594)+(PFormulas!$B$31*AL594)+(PFormulas!$B$32*AF594)+PFormulas!$B$33,0)</f>
        <v>75</v>
      </c>
      <c r="AF594" s="30">
        <f t="shared" si="69"/>
        <v>74</v>
      </c>
      <c r="AG594" s="30">
        <f>ROUND((AK594*PFormulas!$F$40)+(AL594*PFormulas!$F$41)+(AH594*PFormulas!$F$42),0)</f>
        <v>69</v>
      </c>
      <c r="AH594" s="30">
        <f>VLOOKUP(D594,PCharts!$G$3:$H$83,2,FALSE)</f>
        <v>86</v>
      </c>
      <c r="AI594" s="30">
        <f>ROUND((AK594*PFormulas!$F$18)+(AL594*PFormulas!$F$17),0)</f>
        <v>57</v>
      </c>
      <c r="AJ594" s="30">
        <f>IF(C594&gt;7,25,IF(C594=1,IF(ROUND((PFormulas!$F$35*AK594)+(PFormulas!$F$36*AF594),0)&lt;50,50,ROUND((PFormulas!$F$35*AK594)+(PFormulas!$F$36*AF594),0)),ROUND((PFormulas!$F$35*AK594)+(PFormulas!$F$36*AF594),0)))</f>
        <v>25</v>
      </c>
      <c r="AK594" s="49">
        <f>ROUND(IF(C594&gt;7,ROUND(VLOOKUP(U594,PCharts!$K$3:$L$153,2,FALSE)*AA594,0)*PFormulas!$B$8,ROUND(VLOOKUP(U594,PCharts!$K$3:$L$153,2,FALSE)*AA594,0)),0)</f>
        <v>63</v>
      </c>
      <c r="AL594" s="30">
        <f>ROUND(IF(C594&gt;7,ROUND(VLOOKUP(T594,PCharts!$M$3:$N$133,2,FALSE)*AA594,0)*PFormulas!$B$9,ROUND(VLOOKUP(T594,PCharts!$M$3:$N$133,2,FALSE)*AA594,0)),0)</f>
        <v>41</v>
      </c>
      <c r="AM594" s="49">
        <f>ROUND(IF(C594&gt;7,ROUND((PFormulas!$F$30*Z594)+(PFormulas!$F$31*AB594)+(PFormulas!$F$32*AI594),0)*PFormulas!$B$13,ROUND((PFormulas!$F$30*Z594)+(PFormulas!$F$31*AB594)+(PFormulas!$F$32*AI594),0)+PFormulas!$B$14),0)</f>
        <v>68</v>
      </c>
      <c r="AN594" s="30">
        <f>ROUND((PFormulas!$F$46*AL594),0)</f>
        <v>43</v>
      </c>
      <c r="AO594" s="30">
        <f>VLOOKUP(2016-L594,PCharts!$O$3:$P$32,2,FALSE)</f>
        <v>46</v>
      </c>
      <c r="AP594" s="30">
        <f t="shared" si="70"/>
        <v>46</v>
      </c>
      <c r="AQ594" s="30">
        <f t="shared" si="71"/>
        <v>60</v>
      </c>
    </row>
    <row r="595" spans="1:43" x14ac:dyDescent="0.25">
      <c r="A595" s="13" t="s">
        <v>47</v>
      </c>
      <c r="B595" s="13" t="s">
        <v>1372</v>
      </c>
      <c r="C595" s="13">
        <v>6</v>
      </c>
      <c r="D595" s="13">
        <v>47</v>
      </c>
      <c r="E595" s="13">
        <v>1</v>
      </c>
      <c r="F595" s="13">
        <v>1</v>
      </c>
      <c r="G595" s="13">
        <v>2</v>
      </c>
      <c r="H595" s="13">
        <v>0</v>
      </c>
      <c r="I595" s="13">
        <v>-5</v>
      </c>
      <c r="J595" s="13">
        <v>30</v>
      </c>
      <c r="K595" s="13">
        <v>6</v>
      </c>
      <c r="L595" s="13">
        <v>1995</v>
      </c>
      <c r="M595" s="13"/>
      <c r="N595" s="13">
        <v>72</v>
      </c>
      <c r="O595" s="13">
        <v>183</v>
      </c>
      <c r="P595" s="13" t="s">
        <v>49</v>
      </c>
      <c r="Q595" s="13" t="s">
        <v>1373</v>
      </c>
      <c r="R595" s="13">
        <v>0</v>
      </c>
      <c r="S595" s="13">
        <v>0</v>
      </c>
      <c r="T595" s="30">
        <f t="shared" si="65"/>
        <v>0.02</v>
      </c>
      <c r="U595" s="30">
        <f t="shared" si="66"/>
        <v>0.02</v>
      </c>
      <c r="V595" s="30">
        <f t="shared" si="67"/>
        <v>0</v>
      </c>
      <c r="W595" s="30">
        <f t="shared" si="68"/>
        <v>0.02</v>
      </c>
      <c r="X595" s="30">
        <f>VLOOKUP(N595,[1]PlayerC!$A$3:$B$30,2,FALSE)</f>
        <v>73</v>
      </c>
      <c r="Y595" s="30">
        <f>VLOOKUP(O595,[1]PlayerC!$C$3:$D$133,2,FALSE)</f>
        <v>58</v>
      </c>
      <c r="Z595" s="30">
        <f>VLOOKUP(R595,[2]PCharts!$R$3:$S$2003,2,FALSE)</f>
        <v>0</v>
      </c>
      <c r="AA595" s="30">
        <f>VLOOKUP(A595,PCharts!$T$3:$U$25,2,FALSE)</f>
        <v>1.07</v>
      </c>
      <c r="AB595" s="30">
        <f>ROUND((PFormulas!$F$2*AF595)+(PFormulas!$F$3*(120-AD595)),0)</f>
        <v>46</v>
      </c>
      <c r="AC595" s="30">
        <f>ROUND((PFormulas!$F$7*AF595)+(PFormulas!$F$9*AB595)+(PFormulas!$F$8*AD595),0)</f>
        <v>40</v>
      </c>
      <c r="AD595" s="30">
        <f>VLOOKUP(V595,PCharts!$I$3:$J$651,2,FALSE)</f>
        <v>99</v>
      </c>
      <c r="AE595" s="30">
        <f>ROUND((PFormulas!$B$29*AK595)+(PFormulas!$B$30*AI595)+(PFormulas!$B$31*AL595)+(PFormulas!$B$32*AF595)+PFormulas!$B$33,0)</f>
        <v>73</v>
      </c>
      <c r="AF595" s="30">
        <f t="shared" si="69"/>
        <v>66</v>
      </c>
      <c r="AG595" s="30">
        <f>ROUND((AK595*PFormulas!$F$40)+(AL595*PFormulas!$F$41)+(AH595*PFormulas!$F$42),0)</f>
        <v>64</v>
      </c>
      <c r="AH595" s="30">
        <f>VLOOKUP(D595,PCharts!$G$3:$H$83,2,FALSE)</f>
        <v>87</v>
      </c>
      <c r="AI595" s="30">
        <f>ROUND((AK595*PFormulas!$F$18)+(AL595*PFormulas!$F$17),0)</f>
        <v>44</v>
      </c>
      <c r="AJ595" s="30">
        <f>IF(C595&gt;7,25,IF(C595=1,IF(ROUND((PFormulas!$F$35*AK595)+(PFormulas!$F$36*AF595),0)&lt;50,50,ROUND((PFormulas!$F$35*AK595)+(PFormulas!$F$36*AF595),0)),ROUND((PFormulas!$F$35*AK595)+(PFormulas!$F$36*AF595),0)))</f>
        <v>44</v>
      </c>
      <c r="AK595" s="30">
        <f>ROUND(IF(C595&gt;7,ROUND(VLOOKUP(U595,PCharts!$K$3:$L$153,2,FALSE)*AA595,0)*PFormulas!$B$8,ROUND(VLOOKUP(U595,PCharts!$K$3:$L$153,2,FALSE)*AA595,0)),0)</f>
        <v>37</v>
      </c>
      <c r="AL595" s="30">
        <f>ROUND(IF(C595&gt;7,ROUND(VLOOKUP(T595,PCharts!$M$3:$N$133,2,FALSE)*AA595,0)*PFormulas!$B$9,ROUND(VLOOKUP(T595,PCharts!$M$3:$N$133,2,FALSE)*AA595,0)),0)</f>
        <v>43</v>
      </c>
      <c r="AM595" s="30">
        <f>ROUND(IF(C595&gt;7,ROUND((PFormulas!$F$30*Z595)+(PFormulas!$F$31*AB595)+(PFormulas!$F$32*AI595),0)*PFormulas!$B$13,ROUND((PFormulas!$F$30*Z595)+(PFormulas!$F$31*AB595)+(PFormulas!$F$32*AI595),0)+PFormulas!$B$14),0)</f>
        <v>42</v>
      </c>
      <c r="AN595" s="30">
        <f>ROUND((PFormulas!$F$46*AL595),0)</f>
        <v>45</v>
      </c>
      <c r="AO595" s="30">
        <f>VLOOKUP(2016-L595,PCharts!$O$3:$P$32,2,FALSE)</f>
        <v>54</v>
      </c>
      <c r="AP595" s="30">
        <f t="shared" si="70"/>
        <v>54</v>
      </c>
      <c r="AQ595" s="30">
        <f t="shared" si="71"/>
        <v>46</v>
      </c>
    </row>
    <row r="596" spans="1:43" x14ac:dyDescent="0.25">
      <c r="A596" s="13" t="s">
        <v>47</v>
      </c>
      <c r="B596" s="13" t="s">
        <v>1374</v>
      </c>
      <c r="C596" s="13">
        <v>8</v>
      </c>
      <c r="D596" s="13">
        <v>47</v>
      </c>
      <c r="E596" s="13">
        <v>2</v>
      </c>
      <c r="F596" s="13">
        <v>7</v>
      </c>
      <c r="G596" s="13">
        <v>9</v>
      </c>
      <c r="H596" s="13">
        <v>22</v>
      </c>
      <c r="I596" s="13">
        <v>-2</v>
      </c>
      <c r="J596" s="13">
        <v>4</v>
      </c>
      <c r="K596" s="13">
        <v>4</v>
      </c>
      <c r="L596" s="13">
        <v>1995</v>
      </c>
      <c r="M596" s="13"/>
      <c r="N596" s="13">
        <v>72</v>
      </c>
      <c r="O596" s="13">
        <v>150</v>
      </c>
      <c r="P596" s="13" t="s">
        <v>49</v>
      </c>
      <c r="Q596" s="13" t="s">
        <v>1375</v>
      </c>
      <c r="R596" s="13">
        <v>0</v>
      </c>
      <c r="S596" s="13">
        <v>0</v>
      </c>
      <c r="T596" s="30">
        <f t="shared" si="65"/>
        <v>0.04</v>
      </c>
      <c r="U596" s="30">
        <f t="shared" si="66"/>
        <v>0.15</v>
      </c>
      <c r="V596" s="30">
        <f t="shared" si="67"/>
        <v>0.47</v>
      </c>
      <c r="W596" s="30">
        <f t="shared" si="68"/>
        <v>0.04</v>
      </c>
      <c r="X596" s="30">
        <f>VLOOKUP(N596,[1]PlayerC!$A$3:$B$30,2,FALSE)</f>
        <v>73</v>
      </c>
      <c r="Y596" s="30">
        <f>VLOOKUP(O596,[1]PlayerC!$C$3:$D$133,2,FALSE)</f>
        <v>40</v>
      </c>
      <c r="Z596" s="30">
        <f>VLOOKUP(R596,[2]PCharts!$R$3:$S$2003,2,FALSE)</f>
        <v>0</v>
      </c>
      <c r="AA596" s="30">
        <f>VLOOKUP(A596,PCharts!$T$3:$U$25,2,FALSE)</f>
        <v>1.07</v>
      </c>
      <c r="AB596" s="30">
        <f>ROUND((PFormulas!$F$2*AF596)+(PFormulas!$F$3*(120-AD596)),0)</f>
        <v>44</v>
      </c>
      <c r="AC596" s="30">
        <f>ROUND((PFormulas!$F$7*AF596)+(PFormulas!$F$9*AB596)+(PFormulas!$F$8*AD596),0)</f>
        <v>36</v>
      </c>
      <c r="AD596" s="30">
        <f>VLOOKUP(V596,PCharts!$I$3:$J$651,2,FALSE)</f>
        <v>86</v>
      </c>
      <c r="AE596" s="30">
        <f>ROUND((PFormulas!$B$29*AK596)+(PFormulas!$B$30*AI596)+(PFormulas!$B$31*AL596)+(PFormulas!$B$32*AF596)+PFormulas!$B$33,0)</f>
        <v>77</v>
      </c>
      <c r="AF596" s="30">
        <f t="shared" si="69"/>
        <v>57</v>
      </c>
      <c r="AG596" s="30">
        <f>ROUND((AK596*PFormulas!$F$40)+(AL596*PFormulas!$F$41)+(AH596*PFormulas!$F$42),0)</f>
        <v>67</v>
      </c>
      <c r="AH596" s="30">
        <f>VLOOKUP(D596,PCharts!$G$3:$H$83,2,FALSE)</f>
        <v>87</v>
      </c>
      <c r="AI596" s="30">
        <f>ROUND((AK596*PFormulas!$F$18)+(AL596*PFormulas!$F$17),0)</f>
        <v>51</v>
      </c>
      <c r="AJ596" s="30">
        <f>IF(C596&gt;7,25,IF(C596=1,IF(ROUND((PFormulas!$F$35*AK596)+(PFormulas!$F$36*AF596),0)&lt;50,50,ROUND((PFormulas!$F$35*AK596)+(PFormulas!$F$36*AF596),0)),ROUND((PFormulas!$F$35*AK596)+(PFormulas!$F$36*AF596),0)))</f>
        <v>25</v>
      </c>
      <c r="AK596" s="30">
        <f>ROUND(IF(C596&gt;7,ROUND(VLOOKUP(U596,PCharts!$K$3:$L$153,2,FALSE)*AA596,0)*PFormulas!$B$8,ROUND(VLOOKUP(U596,PCharts!$K$3:$L$153,2,FALSE)*AA596,0)),0)</f>
        <v>51</v>
      </c>
      <c r="AL596" s="30">
        <f>ROUND(IF(C596&gt;7,ROUND(VLOOKUP(T596,PCharts!$M$3:$N$133,2,FALSE)*AA596,0)*PFormulas!$B$9,ROUND(VLOOKUP(T596,PCharts!$M$3:$N$133,2,FALSE)*AA596,0)),0)</f>
        <v>42</v>
      </c>
      <c r="AM596" s="30">
        <f>ROUND(IF(C596&gt;7,ROUND((PFormulas!$F$30*Z596)+(PFormulas!$F$31*AB596)+(PFormulas!$F$32*AI596),0)*PFormulas!$B$13,ROUND((PFormulas!$F$30*Z596)+(PFormulas!$F$31*AB596)+(PFormulas!$F$32*AI596),0)+PFormulas!$B$14),0)</f>
        <v>51</v>
      </c>
      <c r="AN596" s="30">
        <f>ROUND((PFormulas!$F$46*AL596),0)</f>
        <v>44</v>
      </c>
      <c r="AO596" s="30">
        <f>VLOOKUP(2016-L596,PCharts!$O$3:$P$32,2,FALSE)</f>
        <v>54</v>
      </c>
      <c r="AP596" s="30">
        <f t="shared" si="70"/>
        <v>54</v>
      </c>
      <c r="AQ596" s="30">
        <f t="shared" si="71"/>
        <v>51</v>
      </c>
    </row>
    <row r="597" spans="1:43" x14ac:dyDescent="0.25">
      <c r="A597" s="13" t="s">
        <v>43</v>
      </c>
      <c r="B597" s="13" t="s">
        <v>1376</v>
      </c>
      <c r="C597" s="13">
        <v>8</v>
      </c>
      <c r="D597" s="13">
        <v>49</v>
      </c>
      <c r="E597" s="13">
        <v>2</v>
      </c>
      <c r="F597" s="13">
        <v>5</v>
      </c>
      <c r="G597" s="13">
        <v>7</v>
      </c>
      <c r="H597" s="13">
        <v>28</v>
      </c>
      <c r="I597" s="13">
        <v>-4</v>
      </c>
      <c r="J597" s="13">
        <v>19</v>
      </c>
      <c r="K597" s="13">
        <v>11</v>
      </c>
      <c r="L597" s="13">
        <v>1995</v>
      </c>
      <c r="M597" s="13"/>
      <c r="N597" s="13">
        <v>73</v>
      </c>
      <c r="O597" s="13">
        <v>179</v>
      </c>
      <c r="P597" s="13" t="s">
        <v>45</v>
      </c>
      <c r="Q597" s="13" t="s">
        <v>1377</v>
      </c>
      <c r="R597" s="13">
        <v>0</v>
      </c>
      <c r="S597" s="13">
        <v>0</v>
      </c>
      <c r="T597" s="30">
        <f t="shared" si="65"/>
        <v>0.04</v>
      </c>
      <c r="U597" s="30">
        <f t="shared" si="66"/>
        <v>0.1</v>
      </c>
      <c r="V597" s="30">
        <f t="shared" si="67"/>
        <v>0.56999999999999995</v>
      </c>
      <c r="W597" s="30">
        <f t="shared" si="68"/>
        <v>0.04</v>
      </c>
      <c r="X597" s="30">
        <f>VLOOKUP(N597,[1]PlayerC!$A$3:$B$30,2,FALSE)</f>
        <v>75</v>
      </c>
      <c r="Y597" s="30">
        <f>VLOOKUP(O597,[1]PlayerC!$C$3:$D$133,2,FALSE)</f>
        <v>55</v>
      </c>
      <c r="Z597" s="30">
        <f>VLOOKUP(R597,[2]PCharts!$R$3:$S$2003,2,FALSE)</f>
        <v>0</v>
      </c>
      <c r="AA597" s="30">
        <f>VLOOKUP(A597,PCharts!$T$3:$U$25,2,FALSE)</f>
        <v>1.05</v>
      </c>
      <c r="AB597" s="30">
        <f>ROUND((PFormulas!$F$2*AF597)+(PFormulas!$F$3*(120-AD597)),0)</f>
        <v>50</v>
      </c>
      <c r="AC597" s="30">
        <f>ROUND((PFormulas!$F$7*AF597)+(PFormulas!$F$9*AB597)+(PFormulas!$F$8*AD597),0)</f>
        <v>44</v>
      </c>
      <c r="AD597" s="30">
        <f>VLOOKUP(V597,PCharts!$I$3:$J$651,2,FALSE)</f>
        <v>83</v>
      </c>
      <c r="AE597" s="30">
        <f>ROUND((PFormulas!$B$29*AK597)+(PFormulas!$B$30*AI597)+(PFormulas!$B$31*AL597)+(PFormulas!$B$32*AF597)+PFormulas!$B$33,0)</f>
        <v>75</v>
      </c>
      <c r="AF597" s="30">
        <f t="shared" si="69"/>
        <v>65</v>
      </c>
      <c r="AG597" s="30">
        <f>ROUND((AK597*PFormulas!$F$40)+(AL597*PFormulas!$F$41)+(AH597*PFormulas!$F$42),0)</f>
        <v>67</v>
      </c>
      <c r="AH597" s="30">
        <f>VLOOKUP(D597,PCharts!$G$3:$H$83,2,FALSE)</f>
        <v>89</v>
      </c>
      <c r="AI597" s="30">
        <f>ROUND((AK597*PFormulas!$F$18)+(AL597*PFormulas!$F$17),0)</f>
        <v>50</v>
      </c>
      <c r="AJ597" s="30">
        <f>IF(C597&gt;7,25,IF(C597=1,IF(ROUND((PFormulas!$F$35*AK597)+(PFormulas!$F$36*AF597),0)&lt;50,50,ROUND((PFormulas!$F$35*AK597)+(PFormulas!$F$36*AF597),0)),ROUND((PFormulas!$F$35*AK597)+(PFormulas!$F$36*AF597),0)))</f>
        <v>25</v>
      </c>
      <c r="AK597" s="30">
        <f>ROUND(IF(C597&gt;7,ROUND(VLOOKUP(U597,PCharts!$K$3:$L$153,2,FALSE)*AA597,0)*PFormulas!$B$8,ROUND(VLOOKUP(U597,PCharts!$K$3:$L$153,2,FALSE)*AA597,0)),0)</f>
        <v>50</v>
      </c>
      <c r="AL597" s="30">
        <f>ROUND(IF(C597&gt;7,ROUND(VLOOKUP(T597,PCharts!$M$3:$N$133,2,FALSE)*AA597,0)*PFormulas!$B$9,ROUND(VLOOKUP(T597,PCharts!$M$3:$N$133,2,FALSE)*AA597,0)),0)</f>
        <v>41</v>
      </c>
      <c r="AM597" s="30">
        <f>ROUND(IF(C597&gt;7,ROUND((PFormulas!$F$30*Z597)+(PFormulas!$F$31*AB597)+(PFormulas!$F$32*AI597),0)*PFormulas!$B$13,ROUND((PFormulas!$F$30*Z597)+(PFormulas!$F$31*AB597)+(PFormulas!$F$32*AI597),0)+PFormulas!$B$14),0)</f>
        <v>55</v>
      </c>
      <c r="AN597" s="30">
        <f>ROUND((PFormulas!$F$46*AL597),0)</f>
        <v>43</v>
      </c>
      <c r="AO597" s="30">
        <f>VLOOKUP(2016-L597,PCharts!$O$3:$P$32,2,FALSE)</f>
        <v>54</v>
      </c>
      <c r="AP597" s="30">
        <f t="shared" si="70"/>
        <v>54</v>
      </c>
      <c r="AQ597" s="30">
        <f t="shared" si="71"/>
        <v>52</v>
      </c>
    </row>
    <row r="598" spans="1:43" x14ac:dyDescent="0.25">
      <c r="A598" s="13" t="s">
        <v>685</v>
      </c>
      <c r="B598" s="13" t="s">
        <v>1378</v>
      </c>
      <c r="C598" s="13">
        <v>2</v>
      </c>
      <c r="D598" s="13">
        <v>50</v>
      </c>
      <c r="E598" s="13">
        <v>8</v>
      </c>
      <c r="F598" s="13">
        <v>6</v>
      </c>
      <c r="G598" s="13">
        <v>14</v>
      </c>
      <c r="H598" s="13">
        <v>28</v>
      </c>
      <c r="I598" s="13">
        <v>-11</v>
      </c>
      <c r="J598" s="13">
        <v>27</v>
      </c>
      <c r="K598" s="13">
        <v>4</v>
      </c>
      <c r="L598" s="13">
        <v>1994</v>
      </c>
      <c r="M598" s="13"/>
      <c r="N598" s="13">
        <v>73</v>
      </c>
      <c r="O598" s="13">
        <v>187</v>
      </c>
      <c r="P598" s="13" t="s">
        <v>247</v>
      </c>
      <c r="Q598" s="13" t="s">
        <v>1379</v>
      </c>
      <c r="R598" s="13">
        <v>0</v>
      </c>
      <c r="S598" s="13">
        <v>0</v>
      </c>
      <c r="T598" s="30">
        <f t="shared" si="65"/>
        <v>0.16</v>
      </c>
      <c r="U598" s="30">
        <f t="shared" si="66"/>
        <v>0.12</v>
      </c>
      <c r="V598" s="30">
        <f t="shared" si="67"/>
        <v>0.56000000000000005</v>
      </c>
      <c r="W598" s="30">
        <f t="shared" si="68"/>
        <v>0.16</v>
      </c>
      <c r="X598" s="30">
        <f>VLOOKUP(N598,[1]PlayerC!$A$3:$B$30,2,FALSE)</f>
        <v>75</v>
      </c>
      <c r="Y598" s="30">
        <f>VLOOKUP(O598,[1]PlayerC!$C$3:$D$133,2,FALSE)</f>
        <v>61</v>
      </c>
      <c r="Z598" s="30">
        <f>VLOOKUP(R598,[2]PCharts!$R$3:$S$2003,2,FALSE)</f>
        <v>0</v>
      </c>
      <c r="AA598" s="30">
        <f>VLOOKUP(A598,PCharts!$T$3:$U$25,2,FALSE)</f>
        <v>0.9</v>
      </c>
      <c r="AB598" s="30">
        <f>ROUND((PFormulas!$F$2*AF598)+(PFormulas!$F$3*(120-AD598)),0)</f>
        <v>52</v>
      </c>
      <c r="AC598" s="30">
        <f>ROUND((PFormulas!$F$7*AF598)+(PFormulas!$F$9*AB598)+(PFormulas!$F$8*AD598),0)</f>
        <v>47</v>
      </c>
      <c r="AD598" s="30">
        <f>VLOOKUP(V598,PCharts!$I$3:$J$651,2,FALSE)</f>
        <v>83</v>
      </c>
      <c r="AE598" s="30">
        <f>ROUND((PFormulas!$B$29*AK598)+(PFormulas!$B$30*AI598)+(PFormulas!$B$31*AL598)+(PFormulas!$B$32*AF598)+PFormulas!$B$33,0)</f>
        <v>73</v>
      </c>
      <c r="AF598" s="30">
        <f t="shared" si="69"/>
        <v>68</v>
      </c>
      <c r="AG598" s="30">
        <f>ROUND((AK598*PFormulas!$F$40)+(AL598*PFormulas!$F$41)+(AH598*PFormulas!$F$42),0)</f>
        <v>67</v>
      </c>
      <c r="AH598" s="30">
        <f>VLOOKUP(D598,PCharts!$G$3:$H$83,2,FALSE)</f>
        <v>90</v>
      </c>
      <c r="AI598" s="30">
        <f>ROUND((AK598*PFormulas!$F$18)+(AL598*PFormulas!$F$17),0)</f>
        <v>47</v>
      </c>
      <c r="AJ598" s="30">
        <f>IF(C598&gt;7,25,IF(C598=1,IF(ROUND((PFormulas!$F$35*AK598)+(PFormulas!$F$36*AF598),0)&lt;50,50,ROUND((PFormulas!$F$35*AK598)+(PFormulas!$F$36*AF598),0)),ROUND((PFormulas!$F$35*AK598)+(PFormulas!$F$36*AF598),0)))</f>
        <v>51</v>
      </c>
      <c r="AK598" s="30">
        <f>ROUND(IF(C598&gt;7,ROUND(VLOOKUP(U598,PCharts!$K$3:$L$153,2,FALSE)*AA598,0)*PFormulas!$B$8,ROUND(VLOOKUP(U598,PCharts!$K$3:$L$153,2,FALSE)*AA598,0)),0)</f>
        <v>45</v>
      </c>
      <c r="AL598" s="30">
        <f>ROUND(IF(C598&gt;7,ROUND(VLOOKUP(T598,PCharts!$M$3:$N$133,2,FALSE)*AA598,0)*PFormulas!$B$9,ROUND(VLOOKUP(T598,PCharts!$M$3:$N$133,2,FALSE)*AA598,0)),0)</f>
        <v>41</v>
      </c>
      <c r="AM598" s="30">
        <f>ROUND(IF(C598&gt;7,ROUND((PFormulas!$F$30*Z598)+(PFormulas!$F$31*AB598)+(PFormulas!$F$32*AI598),0)*PFormulas!$B$13,ROUND((PFormulas!$F$30*Z598)+(PFormulas!$F$31*AB598)+(PFormulas!$F$32*AI598),0)+PFormulas!$B$14),0)</f>
        <v>46</v>
      </c>
      <c r="AN598" s="30">
        <f>ROUND((PFormulas!$F$46*AL598),0)</f>
        <v>43</v>
      </c>
      <c r="AO598" s="30">
        <f>VLOOKUP(2016-L598,PCharts!$O$3:$P$32,2,FALSE)</f>
        <v>58</v>
      </c>
      <c r="AP598" s="30">
        <f t="shared" si="70"/>
        <v>58</v>
      </c>
      <c r="AQ598" s="30">
        <f t="shared" si="71"/>
        <v>49</v>
      </c>
    </row>
    <row r="599" spans="1:43" x14ac:dyDescent="0.25">
      <c r="A599" s="13" t="s">
        <v>95</v>
      </c>
      <c r="B599" s="13" t="s">
        <v>1380</v>
      </c>
      <c r="C599" s="13">
        <v>8</v>
      </c>
      <c r="D599" s="13">
        <v>50</v>
      </c>
      <c r="E599" s="13">
        <v>1</v>
      </c>
      <c r="F599" s="13">
        <v>7</v>
      </c>
      <c r="G599" s="13">
        <v>8</v>
      </c>
      <c r="H599" s="13">
        <v>14</v>
      </c>
      <c r="I599" s="13">
        <v>11</v>
      </c>
      <c r="J599" s="13">
        <v>28</v>
      </c>
      <c r="K599" s="13">
        <v>1</v>
      </c>
      <c r="L599" s="13">
        <v>1995</v>
      </c>
      <c r="M599" s="13"/>
      <c r="N599" s="13">
        <v>76</v>
      </c>
      <c r="O599" s="13">
        <v>227</v>
      </c>
      <c r="P599" s="13" t="s">
        <v>97</v>
      </c>
      <c r="Q599" s="13" t="s">
        <v>1381</v>
      </c>
      <c r="R599" s="13">
        <v>0</v>
      </c>
      <c r="S599" s="13">
        <v>0</v>
      </c>
      <c r="T599" s="30">
        <f t="shared" si="65"/>
        <v>0.02</v>
      </c>
      <c r="U599" s="30">
        <f t="shared" si="66"/>
        <v>0.14000000000000001</v>
      </c>
      <c r="V599" s="30">
        <f t="shared" si="67"/>
        <v>0.28000000000000003</v>
      </c>
      <c r="W599" s="30">
        <f t="shared" si="68"/>
        <v>0.02</v>
      </c>
      <c r="X599" s="30">
        <f>VLOOKUP(N599,[1]PlayerC!$A$3:$B$30,2,FALSE)</f>
        <v>81</v>
      </c>
      <c r="Y599" s="30">
        <f>VLOOKUP(O599,[1]PlayerC!$C$3:$D$133,2,FALSE)</f>
        <v>85</v>
      </c>
      <c r="Z599" s="30">
        <f>VLOOKUP(R599,[2]PCharts!$R$3:$S$2003,2,FALSE)</f>
        <v>0</v>
      </c>
      <c r="AA599" s="30">
        <f>VLOOKUP(A599,PCharts!$T$3:$U$25,2,FALSE)</f>
        <v>1.06</v>
      </c>
      <c r="AB599" s="30">
        <f>ROUND((PFormulas!$F$2*AF599)+(PFormulas!$F$3*(120-AD599)),0)</f>
        <v>59</v>
      </c>
      <c r="AC599" s="30">
        <f>ROUND((PFormulas!$F$7*AF599)+(PFormulas!$F$9*AB599)+(PFormulas!$F$8*AD599),0)</f>
        <v>58</v>
      </c>
      <c r="AD599" s="30">
        <f>VLOOKUP(V599,PCharts!$I$3:$J$651,2,FALSE)</f>
        <v>90</v>
      </c>
      <c r="AE599" s="30">
        <f>ROUND((PFormulas!$B$29*AK599)+(PFormulas!$B$30*AI599)+(PFormulas!$B$31*AL599)+(PFormulas!$B$32*AF599)+PFormulas!$B$33,0)</f>
        <v>70</v>
      </c>
      <c r="AF599" s="30">
        <f t="shared" si="69"/>
        <v>83</v>
      </c>
      <c r="AG599" s="30">
        <f>ROUND((AK599*PFormulas!$F$40)+(AL599*PFormulas!$F$41)+(AH599*PFormulas!$F$42),0)</f>
        <v>68</v>
      </c>
      <c r="AH599" s="30">
        <f>VLOOKUP(D599,PCharts!$G$3:$H$83,2,FALSE)</f>
        <v>90</v>
      </c>
      <c r="AI599" s="30">
        <f>ROUND((AK599*PFormulas!$F$18)+(AL599*PFormulas!$F$17),0)</f>
        <v>50</v>
      </c>
      <c r="AJ599" s="30">
        <f>IF(C599&gt;7,25,IF(C599=1,IF(ROUND((PFormulas!$F$35*AK599)+(PFormulas!$F$36*AF599),0)&lt;50,50,ROUND((PFormulas!$F$35*AK599)+(PFormulas!$F$36*AF599),0)),ROUND((PFormulas!$F$35*AK599)+(PFormulas!$F$36*AF599),0)))</f>
        <v>25</v>
      </c>
      <c r="AK599" s="30">
        <f>ROUND(IF(C599&gt;7,ROUND(VLOOKUP(U599,PCharts!$K$3:$L$153,2,FALSE)*AA599,0)*PFormulas!$B$8,ROUND(VLOOKUP(U599,PCharts!$K$3:$L$153,2,FALSE)*AA599,0)),0)</f>
        <v>50</v>
      </c>
      <c r="AL599" s="30">
        <f>ROUND(IF(C599&gt;7,ROUND(VLOOKUP(T599,PCharts!$M$3:$N$133,2,FALSE)*AA599,0)*PFormulas!$B$9,ROUND(VLOOKUP(T599,PCharts!$M$3:$N$133,2,FALSE)*AA599,0)),0)</f>
        <v>40</v>
      </c>
      <c r="AM599" s="30">
        <f>ROUND(IF(C599&gt;7,ROUND((PFormulas!$F$30*Z599)+(PFormulas!$F$31*AB599)+(PFormulas!$F$32*AI599),0)*PFormulas!$B$13,ROUND((PFormulas!$F$30*Z599)+(PFormulas!$F$31*AB599)+(PFormulas!$F$32*AI599),0)+PFormulas!$B$14),0)</f>
        <v>61</v>
      </c>
      <c r="AN599" s="30">
        <f>ROUND((PFormulas!$F$46*AL599),0)</f>
        <v>42</v>
      </c>
      <c r="AO599" s="30">
        <f>VLOOKUP(2016-L599,PCharts!$O$3:$P$32,2,FALSE)</f>
        <v>54</v>
      </c>
      <c r="AP599" s="30">
        <f t="shared" si="70"/>
        <v>54</v>
      </c>
      <c r="AQ599" s="30">
        <f t="shared" si="71"/>
        <v>54</v>
      </c>
    </row>
    <row r="600" spans="1:43" x14ac:dyDescent="0.25">
      <c r="A600" s="13" t="s">
        <v>518</v>
      </c>
      <c r="B600" s="13" t="s">
        <v>1382</v>
      </c>
      <c r="C600" s="13">
        <v>1</v>
      </c>
      <c r="D600" s="13">
        <v>51</v>
      </c>
      <c r="E600" s="13">
        <v>8</v>
      </c>
      <c r="F600" s="13">
        <v>22</v>
      </c>
      <c r="G600" s="13">
        <v>30</v>
      </c>
      <c r="H600" s="13">
        <v>12</v>
      </c>
      <c r="I600" s="13">
        <v>-6</v>
      </c>
      <c r="J600" s="13">
        <v>8</v>
      </c>
      <c r="K600" s="13">
        <v>10</v>
      </c>
      <c r="L600" s="13">
        <v>1995</v>
      </c>
      <c r="M600" s="13"/>
      <c r="N600" s="13">
        <v>71</v>
      </c>
      <c r="O600" s="13">
        <v>187</v>
      </c>
      <c r="P600" s="13" t="s">
        <v>520</v>
      </c>
      <c r="Q600" s="13" t="s">
        <v>1383</v>
      </c>
      <c r="R600" s="13">
        <v>0</v>
      </c>
      <c r="S600" s="13">
        <v>0</v>
      </c>
      <c r="T600" s="30">
        <f t="shared" si="65"/>
        <v>0.16</v>
      </c>
      <c r="U600" s="30">
        <f t="shared" si="66"/>
        <v>0.43</v>
      </c>
      <c r="V600" s="30">
        <f t="shared" si="67"/>
        <v>0.24</v>
      </c>
      <c r="W600" s="30">
        <f t="shared" si="68"/>
        <v>0.16</v>
      </c>
      <c r="X600" s="30">
        <f>VLOOKUP(N600,[1]PlayerC!$A$3:$B$30,2,FALSE)</f>
        <v>71</v>
      </c>
      <c r="Y600" s="30">
        <f>VLOOKUP(O600,[1]PlayerC!$C$3:$D$133,2,FALSE)</f>
        <v>61</v>
      </c>
      <c r="Z600" s="30">
        <f>VLOOKUP(R600,[2]PCharts!$R$3:$S$2003,2,FALSE)</f>
        <v>0</v>
      </c>
      <c r="AA600" s="30">
        <f>VLOOKUP(A600,PCharts!$T$3:$U$25,2,FALSE)</f>
        <v>0.93</v>
      </c>
      <c r="AB600" s="30">
        <f>ROUND((PFormulas!$F$2*AF600)+(PFormulas!$F$3*(120-AD600)),0)</f>
        <v>48</v>
      </c>
      <c r="AC600" s="30">
        <f>ROUND((PFormulas!$F$7*AF600)+(PFormulas!$F$9*AB600)+(PFormulas!$F$8*AD600),0)</f>
        <v>42</v>
      </c>
      <c r="AD600" s="30">
        <f>VLOOKUP(V600,PCharts!$I$3:$J$651,2,FALSE)</f>
        <v>91</v>
      </c>
      <c r="AE600" s="30">
        <f>ROUND((PFormulas!$B$29*AK600)+(PFormulas!$B$30*AI600)+(PFormulas!$B$31*AL600)+(PFormulas!$B$32*AF600)+PFormulas!$B$33,0)</f>
        <v>75</v>
      </c>
      <c r="AF600" s="30">
        <f t="shared" si="69"/>
        <v>66</v>
      </c>
      <c r="AG600" s="30">
        <f>ROUND((AK600*PFormulas!$F$40)+(AL600*PFormulas!$F$41)+(AH600*PFormulas!$F$42),0)</f>
        <v>69</v>
      </c>
      <c r="AH600" s="30">
        <f>VLOOKUP(D600,PCharts!$G$3:$H$83,2,FALSE)</f>
        <v>91</v>
      </c>
      <c r="AI600" s="30">
        <f>ROUND((AK600*PFormulas!$F$18)+(AL600*PFormulas!$F$17),0)</f>
        <v>52</v>
      </c>
      <c r="AJ600" s="30">
        <f>IF(C600&gt;7,25,IF(C600=1,IF(ROUND((PFormulas!$F$35*AK600)+(PFormulas!$F$36*AF600),0)&lt;50,50,ROUND((PFormulas!$F$35*AK600)+(PFormulas!$F$36*AF600),0)),ROUND((PFormulas!$F$35*AK600)+(PFormulas!$F$36*AF600),0)))</f>
        <v>55</v>
      </c>
      <c r="AK600" s="30">
        <f>ROUND(IF(C600&gt;7,ROUND(VLOOKUP(U600,PCharts!$K$3:$L$153,2,FALSE)*AA600,0)*PFormulas!$B$8,ROUND(VLOOKUP(U600,PCharts!$K$3:$L$153,2,FALSE)*AA600,0)),0)</f>
        <v>51</v>
      </c>
      <c r="AL600" s="30">
        <f>ROUND(IF(C600&gt;7,ROUND(VLOOKUP(T600,PCharts!$M$3:$N$133,2,FALSE)*AA600,0)*PFormulas!$B$9,ROUND(VLOOKUP(T600,PCharts!$M$3:$N$133,2,FALSE)*AA600,0)),0)</f>
        <v>43</v>
      </c>
      <c r="AM600" s="30">
        <f>ROUND(IF(C600&gt;7,ROUND((PFormulas!$F$30*Z600)+(PFormulas!$F$31*AB600)+(PFormulas!$F$32*AI600),0)*PFormulas!$B$13,ROUND((PFormulas!$F$30*Z600)+(PFormulas!$F$31*AB600)+(PFormulas!$F$32*AI600),0)+PFormulas!$B$14),0)</f>
        <v>45</v>
      </c>
      <c r="AN600" s="30">
        <f>ROUND((PFormulas!$F$46*AL600),0)</f>
        <v>45</v>
      </c>
      <c r="AO600" s="30">
        <f>VLOOKUP(2016-L600,PCharts!$O$3:$P$32,2,FALSE)</f>
        <v>54</v>
      </c>
      <c r="AP600" s="30">
        <f t="shared" si="70"/>
        <v>54</v>
      </c>
      <c r="AQ600" s="30">
        <f t="shared" si="71"/>
        <v>51</v>
      </c>
    </row>
    <row r="601" spans="1:43" x14ac:dyDescent="0.25">
      <c r="A601" s="13" t="s">
        <v>43</v>
      </c>
      <c r="B601" s="13" t="s">
        <v>1384</v>
      </c>
      <c r="C601" s="13">
        <v>8</v>
      </c>
      <c r="D601" s="13">
        <v>51</v>
      </c>
      <c r="E601" s="13">
        <v>2</v>
      </c>
      <c r="F601" s="13">
        <v>5</v>
      </c>
      <c r="G601" s="13">
        <v>7</v>
      </c>
      <c r="H601" s="13">
        <v>45</v>
      </c>
      <c r="I601" s="13">
        <v>1</v>
      </c>
      <c r="J601" s="13">
        <v>28</v>
      </c>
      <c r="K601" s="13">
        <v>12</v>
      </c>
      <c r="L601" s="13">
        <v>1993</v>
      </c>
      <c r="M601" s="13"/>
      <c r="N601" s="13">
        <v>73</v>
      </c>
      <c r="O601" s="13">
        <v>207</v>
      </c>
      <c r="P601" s="13" t="s">
        <v>45</v>
      </c>
      <c r="Q601" s="13" t="s">
        <v>1385</v>
      </c>
      <c r="R601" s="13">
        <v>0</v>
      </c>
      <c r="S601" s="13">
        <v>0</v>
      </c>
      <c r="T601" s="30">
        <f t="shared" si="65"/>
        <v>0.04</v>
      </c>
      <c r="U601" s="30">
        <f t="shared" si="66"/>
        <v>0.1</v>
      </c>
      <c r="V601" s="30">
        <f t="shared" si="67"/>
        <v>0.88</v>
      </c>
      <c r="W601" s="30">
        <f t="shared" si="68"/>
        <v>0.04</v>
      </c>
      <c r="X601" s="30">
        <f>VLOOKUP(N601,[1]PlayerC!$A$3:$B$30,2,FALSE)</f>
        <v>75</v>
      </c>
      <c r="Y601" s="30">
        <f>VLOOKUP(O601,[1]PlayerC!$C$3:$D$133,2,FALSE)</f>
        <v>73</v>
      </c>
      <c r="Z601" s="30">
        <f>VLOOKUP(R601,[2]PCharts!$R$3:$S$2003,2,FALSE)</f>
        <v>0</v>
      </c>
      <c r="AA601" s="30">
        <f>VLOOKUP(A601,PCharts!$T$3:$U$25,2,FALSE)</f>
        <v>1.05</v>
      </c>
      <c r="AB601" s="30">
        <f>ROUND((PFormulas!$F$2*AF601)+(PFormulas!$F$3*(120-AD601)),0)</f>
        <v>58</v>
      </c>
      <c r="AC601" s="30">
        <f>ROUND((PFormulas!$F$7*AF601)+(PFormulas!$F$9*AB601)+(PFormulas!$F$8*AD601),0)</f>
        <v>54</v>
      </c>
      <c r="AD601" s="30">
        <f>VLOOKUP(V601,PCharts!$I$3:$J$651,2,FALSE)</f>
        <v>75</v>
      </c>
      <c r="AE601" s="30">
        <f>ROUND((PFormulas!$B$29*AK601)+(PFormulas!$B$30*AI601)+(PFormulas!$B$31*AL601)+(PFormulas!$B$32*AF601)+PFormulas!$B$33,0)</f>
        <v>73</v>
      </c>
      <c r="AF601" s="30">
        <f t="shared" si="69"/>
        <v>74</v>
      </c>
      <c r="AG601" s="30">
        <f>ROUND((AK601*PFormulas!$F$40)+(AL601*PFormulas!$F$41)+(AH601*PFormulas!$F$42),0)</f>
        <v>68</v>
      </c>
      <c r="AH601" s="30">
        <f>VLOOKUP(D601,PCharts!$G$3:$H$83,2,FALSE)</f>
        <v>91</v>
      </c>
      <c r="AI601" s="30">
        <f>ROUND((AK601*PFormulas!$F$18)+(AL601*PFormulas!$F$17),0)</f>
        <v>50</v>
      </c>
      <c r="AJ601" s="30">
        <f>IF(C601&gt;7,25,IF(C601=1,IF(ROUND((PFormulas!$F$35*AK601)+(PFormulas!$F$36*AF601),0)&lt;50,50,ROUND((PFormulas!$F$35*AK601)+(PFormulas!$F$36*AF601),0)),ROUND((PFormulas!$F$35*AK601)+(PFormulas!$F$36*AF601),0)))</f>
        <v>25</v>
      </c>
      <c r="AK601" s="30">
        <f>ROUND(IF(C601&gt;7,ROUND(VLOOKUP(U601,PCharts!$K$3:$L$153,2,FALSE)*AA601,0)*PFormulas!$B$8,ROUND(VLOOKUP(U601,PCharts!$K$3:$L$153,2,FALSE)*AA601,0)),0)</f>
        <v>50</v>
      </c>
      <c r="AL601" s="30">
        <f>ROUND(IF(C601&gt;7,ROUND(VLOOKUP(T601,PCharts!$M$3:$N$133,2,FALSE)*AA601,0)*PFormulas!$B$9,ROUND(VLOOKUP(T601,PCharts!$M$3:$N$133,2,FALSE)*AA601,0)),0)</f>
        <v>41</v>
      </c>
      <c r="AM601" s="30">
        <f>ROUND(IF(C601&gt;7,ROUND((PFormulas!$F$30*Z601)+(PFormulas!$F$31*AB601)+(PFormulas!$F$32*AI601),0)*PFormulas!$B$13,ROUND((PFormulas!$F$30*Z601)+(PFormulas!$F$31*AB601)+(PFormulas!$F$32*AI601),0)+PFormulas!$B$14),0)</f>
        <v>61</v>
      </c>
      <c r="AN601" s="30">
        <f>ROUND((PFormulas!$F$46*AL601),0)</f>
        <v>43</v>
      </c>
      <c r="AO601" s="30">
        <f>VLOOKUP(2016-L601,PCharts!$O$3:$P$32,2,FALSE)</f>
        <v>60</v>
      </c>
      <c r="AP601" s="30">
        <f t="shared" si="70"/>
        <v>60</v>
      </c>
      <c r="AQ601" s="30">
        <f t="shared" si="71"/>
        <v>54</v>
      </c>
    </row>
    <row r="602" spans="1:43" x14ac:dyDescent="0.25">
      <c r="A602" s="13" t="s">
        <v>47</v>
      </c>
      <c r="B602" s="13" t="s">
        <v>1386</v>
      </c>
      <c r="C602" s="13">
        <v>5</v>
      </c>
      <c r="D602" s="13">
        <v>54</v>
      </c>
      <c r="E602" s="13">
        <v>1</v>
      </c>
      <c r="F602" s="13">
        <v>6</v>
      </c>
      <c r="G602" s="13">
        <v>7</v>
      </c>
      <c r="H602" s="13">
        <v>4</v>
      </c>
      <c r="I602" s="13">
        <v>-2</v>
      </c>
      <c r="J602" s="13">
        <v>12</v>
      </c>
      <c r="K602" s="13">
        <v>4</v>
      </c>
      <c r="L602" s="13">
        <v>1995</v>
      </c>
      <c r="M602" s="13"/>
      <c r="N602" s="13">
        <v>71</v>
      </c>
      <c r="O602" s="13">
        <v>209</v>
      </c>
      <c r="P602" s="13" t="s">
        <v>49</v>
      </c>
      <c r="Q602" s="13" t="s">
        <v>1387</v>
      </c>
      <c r="R602" s="13">
        <v>0</v>
      </c>
      <c r="S602" s="13">
        <v>0</v>
      </c>
      <c r="T602" s="30">
        <f t="shared" si="65"/>
        <v>0.02</v>
      </c>
      <c r="U602" s="30">
        <f t="shared" si="66"/>
        <v>0.11</v>
      </c>
      <c r="V602" s="30">
        <f t="shared" si="67"/>
        <v>7.0000000000000007E-2</v>
      </c>
      <c r="W602" s="30">
        <f t="shared" si="68"/>
        <v>0.02</v>
      </c>
      <c r="X602" s="30">
        <f>VLOOKUP(N602,[1]PlayerC!$A$3:$B$30,2,FALSE)</f>
        <v>71</v>
      </c>
      <c r="Y602" s="30">
        <f>VLOOKUP(O602,[1]PlayerC!$C$3:$D$133,2,FALSE)</f>
        <v>73</v>
      </c>
      <c r="Z602" s="30">
        <f>VLOOKUP(R602,[2]PCharts!$R$3:$S$2003,2,FALSE)</f>
        <v>0</v>
      </c>
      <c r="AA602" s="30">
        <f>VLOOKUP(A602,PCharts!$T$3:$U$25,2,FALSE)</f>
        <v>1.07</v>
      </c>
      <c r="AB602" s="30">
        <f>ROUND((PFormulas!$F$2*AF602)+(PFormulas!$F$3*(120-AD602)),0)</f>
        <v>50</v>
      </c>
      <c r="AC602" s="30">
        <f>ROUND((PFormulas!$F$7*AF602)+(PFormulas!$F$9*AB602)+(PFormulas!$F$8*AD602),0)</f>
        <v>46</v>
      </c>
      <c r="AD602" s="30">
        <f>VLOOKUP(V602,PCharts!$I$3:$J$651,2,FALSE)</f>
        <v>97</v>
      </c>
      <c r="AE602" s="30">
        <f>ROUND((PFormulas!$B$29*AK602)+(PFormulas!$B$30*AI602)+(PFormulas!$B$31*AL602)+(PFormulas!$B$32*AF602)+PFormulas!$B$33,0)</f>
        <v>74</v>
      </c>
      <c r="AF602" s="30">
        <f t="shared" si="69"/>
        <v>72</v>
      </c>
      <c r="AG602" s="30">
        <f>ROUND((AK602*PFormulas!$F$40)+(AL602*PFormulas!$F$41)+(AH602*PFormulas!$F$42),0)</f>
        <v>71</v>
      </c>
      <c r="AH602" s="30">
        <f>VLOOKUP(D602,PCharts!$G$3:$H$83,2,FALSE)</f>
        <v>94</v>
      </c>
      <c r="AI602" s="30">
        <f>ROUND((AK602*PFormulas!$F$18)+(AL602*PFormulas!$F$17),0)</f>
        <v>53</v>
      </c>
      <c r="AJ602" s="30">
        <f>IF(C602&gt;7,25,IF(C602=1,IF(ROUND((PFormulas!$F$35*AK602)+(PFormulas!$F$36*AF602),0)&lt;50,50,ROUND((PFormulas!$F$35*AK602)+(PFormulas!$F$36*AF602),0)),ROUND((PFormulas!$F$35*AK602)+(PFormulas!$F$36*AF602),0)))</f>
        <v>59</v>
      </c>
      <c r="AK602" s="30">
        <f>ROUND(IF(C602&gt;7,ROUND(VLOOKUP(U602,PCharts!$K$3:$L$153,2,FALSE)*AA602,0)*PFormulas!$B$8,ROUND(VLOOKUP(U602,PCharts!$K$3:$L$153,2,FALSE)*AA602,0)),0)</f>
        <v>54</v>
      </c>
      <c r="AL602" s="30">
        <f>ROUND(IF(C602&gt;7,ROUND(VLOOKUP(T602,PCharts!$M$3:$N$133,2,FALSE)*AA602,0)*PFormulas!$B$9,ROUND(VLOOKUP(T602,PCharts!$M$3:$N$133,2,FALSE)*AA602,0)),0)</f>
        <v>43</v>
      </c>
      <c r="AM602" s="30">
        <f>ROUND(IF(C602&gt;7,ROUND((PFormulas!$F$30*Z602)+(PFormulas!$F$31*AB602)+(PFormulas!$F$32*AI602),0)*PFormulas!$B$13,ROUND((PFormulas!$F$30*Z602)+(PFormulas!$F$31*AB602)+(PFormulas!$F$32*AI602),0)+PFormulas!$B$14),0)</f>
        <v>47</v>
      </c>
      <c r="AN602" s="30">
        <f>ROUND((PFormulas!$F$46*AL602),0)</f>
        <v>45</v>
      </c>
      <c r="AO602" s="30">
        <f>VLOOKUP(2016-L602,PCharts!$O$3:$P$32,2,FALSE)</f>
        <v>54</v>
      </c>
      <c r="AP602" s="30">
        <f t="shared" si="70"/>
        <v>54</v>
      </c>
      <c r="AQ602" s="30">
        <f t="shared" si="71"/>
        <v>52</v>
      </c>
    </row>
    <row r="603" spans="1:43" x14ac:dyDescent="0.25">
      <c r="A603" s="13" t="s">
        <v>43</v>
      </c>
      <c r="B603" s="13" t="s">
        <v>1388</v>
      </c>
      <c r="C603" s="13">
        <v>8</v>
      </c>
      <c r="D603" s="13">
        <v>55</v>
      </c>
      <c r="E603" s="13">
        <v>2</v>
      </c>
      <c r="F603" s="13">
        <v>3</v>
      </c>
      <c r="G603" s="13">
        <v>5</v>
      </c>
      <c r="H603" s="13">
        <v>22</v>
      </c>
      <c r="I603" s="13">
        <v>-14</v>
      </c>
      <c r="J603" s="13">
        <v>12</v>
      </c>
      <c r="K603" s="13">
        <v>11</v>
      </c>
      <c r="L603" s="13">
        <v>1994</v>
      </c>
      <c r="M603" s="13"/>
      <c r="N603" s="13">
        <v>72</v>
      </c>
      <c r="O603" s="13">
        <v>196</v>
      </c>
      <c r="P603" s="13" t="s">
        <v>471</v>
      </c>
      <c r="Q603" s="13" t="s">
        <v>1389</v>
      </c>
      <c r="R603" s="13">
        <v>0</v>
      </c>
      <c r="S603" s="13">
        <v>0</v>
      </c>
      <c r="T603" s="30">
        <f t="shared" si="65"/>
        <v>0.04</v>
      </c>
      <c r="U603" s="30">
        <f t="shared" si="66"/>
        <v>0.05</v>
      </c>
      <c r="V603" s="30">
        <f t="shared" si="67"/>
        <v>0.4</v>
      </c>
      <c r="W603" s="30">
        <f t="shared" si="68"/>
        <v>0.04</v>
      </c>
      <c r="X603" s="30">
        <f>VLOOKUP(N603,[1]PlayerC!$A$3:$B$30,2,FALSE)</f>
        <v>73</v>
      </c>
      <c r="Y603" s="30">
        <f>VLOOKUP(O603,[1]PlayerC!$C$3:$D$133,2,FALSE)</f>
        <v>67</v>
      </c>
      <c r="Z603" s="30">
        <f>VLOOKUP(R603,[2]PCharts!$R$3:$S$2003,2,FALSE)</f>
        <v>0</v>
      </c>
      <c r="AA603" s="30">
        <f>VLOOKUP(A603,PCharts!$T$3:$U$25,2,FALSE)</f>
        <v>1.05</v>
      </c>
      <c r="AB603" s="30">
        <f>ROUND((PFormulas!$F$2*AF603)+(PFormulas!$F$3*(120-AD603)),0)</f>
        <v>52</v>
      </c>
      <c r="AC603" s="30">
        <f>ROUND((PFormulas!$F$7*AF603)+(PFormulas!$F$9*AB603)+(PFormulas!$F$8*AD603),0)</f>
        <v>47</v>
      </c>
      <c r="AD603" s="30">
        <f>VLOOKUP(V603,PCharts!$I$3:$J$651,2,FALSE)</f>
        <v>87</v>
      </c>
      <c r="AE603" s="30">
        <f>ROUND((PFormulas!$B$29*AK603)+(PFormulas!$B$30*AI603)+(PFormulas!$B$31*AL603)+(PFormulas!$B$32*AF603)+PFormulas!$B$33,0)</f>
        <v>71</v>
      </c>
      <c r="AF603" s="30">
        <f t="shared" si="69"/>
        <v>70</v>
      </c>
      <c r="AG603" s="30">
        <f>ROUND((AK603*PFormulas!$F$40)+(AL603*PFormulas!$F$41)+(AH603*PFormulas!$F$42),0)</f>
        <v>67</v>
      </c>
      <c r="AH603" s="30">
        <f>VLOOKUP(D603,PCharts!$G$3:$H$83,2,FALSE)</f>
        <v>95</v>
      </c>
      <c r="AI603" s="30">
        <f>ROUND((AK603*PFormulas!$F$18)+(AL603*PFormulas!$F$17),0)</f>
        <v>42</v>
      </c>
      <c r="AJ603" s="30">
        <f>IF(C603&gt;7,25,IF(C603=1,IF(ROUND((PFormulas!$F$35*AK603)+(PFormulas!$F$36*AF603),0)&lt;50,50,ROUND((PFormulas!$F$35*AK603)+(PFormulas!$F$36*AF603),0)),ROUND((PFormulas!$F$35*AK603)+(PFormulas!$F$36*AF603),0)))</f>
        <v>25</v>
      </c>
      <c r="AK603" s="30">
        <f>ROUND(IF(C603&gt;7,ROUND(VLOOKUP(U603,PCharts!$K$3:$L$153,2,FALSE)*AA603,0)*PFormulas!$B$8,ROUND(VLOOKUP(U603,PCharts!$K$3:$L$153,2,FALSE)*AA603,0)),0)</f>
        <v>35</v>
      </c>
      <c r="AL603" s="30">
        <f>ROUND(IF(C603&gt;7,ROUND(VLOOKUP(T603,PCharts!$M$3:$N$133,2,FALSE)*AA603,0)*PFormulas!$B$9,ROUND(VLOOKUP(T603,PCharts!$M$3:$N$133,2,FALSE)*AA603,0)),0)</f>
        <v>41</v>
      </c>
      <c r="AM603" s="30">
        <f>ROUND(IF(C603&gt;7,ROUND((PFormulas!$F$30*Z603)+(PFormulas!$F$31*AB603)+(PFormulas!$F$32*AI603),0)*PFormulas!$B$13,ROUND((PFormulas!$F$30*Z603)+(PFormulas!$F$31*AB603)+(PFormulas!$F$32*AI603),0)+PFormulas!$B$14),0)</f>
        <v>54</v>
      </c>
      <c r="AN603" s="30">
        <f>ROUND((PFormulas!$F$46*AL603),0)</f>
        <v>43</v>
      </c>
      <c r="AO603" s="30">
        <f>VLOOKUP(2016-L603,PCharts!$O$3:$P$32,2,FALSE)</f>
        <v>58</v>
      </c>
      <c r="AP603" s="30">
        <f t="shared" si="70"/>
        <v>58</v>
      </c>
      <c r="AQ603" s="30">
        <f t="shared" si="71"/>
        <v>47</v>
      </c>
    </row>
    <row r="604" spans="1:43" x14ac:dyDescent="0.25">
      <c r="A604" s="13" t="s">
        <v>130</v>
      </c>
      <c r="B604" s="13" t="s">
        <v>1390</v>
      </c>
      <c r="C604" s="13">
        <v>8</v>
      </c>
      <c r="D604" s="13">
        <v>47</v>
      </c>
      <c r="E604" s="13">
        <v>11</v>
      </c>
      <c r="F604" s="13">
        <v>34</v>
      </c>
      <c r="G604" s="13">
        <f>E604+F604</f>
        <v>45</v>
      </c>
      <c r="H604" s="13">
        <v>79</v>
      </c>
      <c r="I604" s="13"/>
      <c r="J604" s="13"/>
      <c r="K604" s="13"/>
      <c r="L604" s="13">
        <v>1997</v>
      </c>
      <c r="M604" s="13">
        <v>9</v>
      </c>
      <c r="N604" s="13">
        <v>74</v>
      </c>
      <c r="O604" s="13">
        <v>190</v>
      </c>
      <c r="P604" s="13" t="s">
        <v>1391</v>
      </c>
      <c r="Q604" s="13" t="s">
        <v>1392</v>
      </c>
      <c r="R604" s="13">
        <v>0</v>
      </c>
      <c r="S604" s="13">
        <v>0</v>
      </c>
      <c r="T604" s="30">
        <f t="shared" si="65"/>
        <v>0.23</v>
      </c>
      <c r="U604" s="30">
        <f t="shared" si="66"/>
        <v>0.72</v>
      </c>
      <c r="V604" s="30">
        <f t="shared" si="67"/>
        <v>1.68</v>
      </c>
      <c r="W604" s="30">
        <f t="shared" si="68"/>
        <v>0.23</v>
      </c>
      <c r="X604" s="30">
        <f>VLOOKUP(N604,[1]PlayerC!$A$3:$B$30,2,FALSE)</f>
        <v>77</v>
      </c>
      <c r="Y604" s="30">
        <f>VLOOKUP(O604,[1]PlayerC!$C$3:$D$133,2,FALSE)</f>
        <v>64</v>
      </c>
      <c r="Z604" s="30">
        <f>VLOOKUP(R604,[2]PCharts!$R$3:$S$2003,2,FALSE)</f>
        <v>0</v>
      </c>
      <c r="AA604" s="30">
        <f>VLOOKUP(A604,PCharts!$T$3:$U$25,2,FALSE)</f>
        <v>0.87</v>
      </c>
      <c r="AB604" s="30">
        <f>ROUND((PFormulas!$F$2*AF604)+(PFormulas!$F$3*(120-AD604)),0)</f>
        <v>62</v>
      </c>
      <c r="AC604" s="30">
        <f>ROUND((PFormulas!$F$7*AF604)+(PFormulas!$F$9*AB604)+(PFormulas!$F$8*AD604),0)</f>
        <v>57</v>
      </c>
      <c r="AD604" s="30">
        <f>VLOOKUP(V604,PCharts!$I$3:$J$651,2,FALSE)</f>
        <v>55</v>
      </c>
      <c r="AE604" s="30">
        <f>ROUND((PFormulas!$B$29*AK604)+(PFormulas!$B$30*AI604)+(PFormulas!$B$31*AL604)+(PFormulas!$B$32*AF604)+PFormulas!$B$33,0)</f>
        <v>74</v>
      </c>
      <c r="AF604" s="30">
        <f t="shared" si="69"/>
        <v>71</v>
      </c>
      <c r="AG604" s="30">
        <f>ROUND((AK604*PFormulas!$F$40)+(AL604*PFormulas!$F$41)+(AH604*PFormulas!$F$42),0)</f>
        <v>68</v>
      </c>
      <c r="AH604" s="30">
        <f>VLOOKUP(D604,PCharts!$G$3:$H$83,2,FALSE)</f>
        <v>87</v>
      </c>
      <c r="AI604" s="30">
        <f>ROUND((AK604*PFormulas!$F$18)+(AL604*PFormulas!$F$17),0)</f>
        <v>54</v>
      </c>
      <c r="AJ604" s="30">
        <f>IF(C604&gt;7,25,IF(C604=1,IF(ROUND((PFormulas!$F$35*AK604)+(PFormulas!$F$36*AF604),0)&lt;50,50,ROUND((PFormulas!$F$35*AK604)+(PFormulas!$F$36*AF604),0)),ROUND((PFormulas!$F$35*AK604)+(PFormulas!$F$36*AF604),0)))</f>
        <v>25</v>
      </c>
      <c r="AK604" s="49">
        <f>ROUND(IF(C604&gt;7,ROUND(VLOOKUP(U604,PCharts!$K$3:$L$153,2,FALSE)*AA604,0)*PFormulas!$B$8,ROUND(VLOOKUP(U604,PCharts!$K$3:$L$153,2,FALSE)*AA604,0)),0)</f>
        <v>57</v>
      </c>
      <c r="AL604" s="30">
        <f>ROUND(IF(C604&gt;7,ROUND(VLOOKUP(T604,PCharts!$M$3:$N$133,2,FALSE)*AA604,0)*PFormulas!$B$9,ROUND(VLOOKUP(T604,PCharts!$M$3:$N$133,2,FALSE)*AA604,0)),0)</f>
        <v>41</v>
      </c>
      <c r="AM604" s="49">
        <f>ROUND(IF(C604&gt;7,ROUND((PFormulas!$F$30*Z604)+(PFormulas!$F$31*AB604)+(PFormulas!$F$32*AI604),0)*PFormulas!$B$13,ROUND((PFormulas!$F$30*Z604)+(PFormulas!$F$31*AB604)+(PFormulas!$F$32*AI604),0)+PFormulas!$B$14),0)</f>
        <v>65</v>
      </c>
      <c r="AN604" s="30">
        <f>ROUND((PFormulas!$F$46*AL604),0)</f>
        <v>43</v>
      </c>
      <c r="AO604" s="30">
        <f>VLOOKUP(2016-L604,PCharts!$O$3:$P$32,2,FALSE)</f>
        <v>46</v>
      </c>
      <c r="AP604" s="30">
        <f t="shared" si="70"/>
        <v>46</v>
      </c>
      <c r="AQ604" s="30">
        <f t="shared" si="71"/>
        <v>57</v>
      </c>
    </row>
    <row r="605" spans="1:43" x14ac:dyDescent="0.25">
      <c r="A605" s="13" t="s">
        <v>55</v>
      </c>
      <c r="B605" s="13" t="s">
        <v>1393</v>
      </c>
      <c r="C605" s="13">
        <v>8</v>
      </c>
      <c r="D605" s="13">
        <v>63</v>
      </c>
      <c r="E605" s="13">
        <v>10</v>
      </c>
      <c r="F605" s="13">
        <v>18</v>
      </c>
      <c r="G605" s="13">
        <f>E605+F605</f>
        <v>28</v>
      </c>
      <c r="H605" s="13">
        <v>53</v>
      </c>
      <c r="I605" s="13"/>
      <c r="J605" s="13"/>
      <c r="K605" s="13"/>
      <c r="L605" s="13">
        <v>1997</v>
      </c>
      <c r="M605" s="13">
        <v>8</v>
      </c>
      <c r="N605" s="13">
        <v>74</v>
      </c>
      <c r="O605" s="13">
        <v>185</v>
      </c>
      <c r="P605" s="13" t="s">
        <v>1394</v>
      </c>
      <c r="Q605" s="13" t="s">
        <v>1395</v>
      </c>
      <c r="R605" s="13">
        <v>0</v>
      </c>
      <c r="S605" s="13">
        <v>0</v>
      </c>
      <c r="T605" s="30">
        <f t="shared" si="65"/>
        <v>0.16</v>
      </c>
      <c r="U605" s="30">
        <f t="shared" si="66"/>
        <v>0.28999999999999998</v>
      </c>
      <c r="V605" s="30">
        <f t="shared" si="67"/>
        <v>0.84</v>
      </c>
      <c r="W605" s="30">
        <f t="shared" si="68"/>
        <v>0.16</v>
      </c>
      <c r="X605" s="30">
        <f>VLOOKUP(N605,[1]PlayerC!$A$3:$B$30,2,FALSE)</f>
        <v>77</v>
      </c>
      <c r="Y605" s="30">
        <f>VLOOKUP(O605,[1]PlayerC!$C$3:$D$133,2,FALSE)</f>
        <v>61</v>
      </c>
      <c r="Z605" s="30">
        <f>VLOOKUP(R605,[2]PCharts!$R$3:$S$2003,2,FALSE)</f>
        <v>0</v>
      </c>
      <c r="AA605" s="30">
        <f>VLOOKUP(A605,PCharts!$T$3:$U$25,2,FALSE)</f>
        <v>0.9</v>
      </c>
      <c r="AB605" s="30">
        <f>ROUND((PFormulas!$F$2*AF605)+(PFormulas!$F$3*(120-AD605)),0)</f>
        <v>55</v>
      </c>
      <c r="AC605" s="30">
        <f>ROUND((PFormulas!$F$7*AF605)+(PFormulas!$F$9*AB605)+(PFormulas!$F$8*AD605),0)</f>
        <v>50</v>
      </c>
      <c r="AD605" s="30">
        <f>VLOOKUP(V605,PCharts!$I$3:$J$651,2,FALSE)</f>
        <v>76</v>
      </c>
      <c r="AE605" s="30">
        <f>ROUND((PFormulas!$B$29*AK605)+(PFormulas!$B$30*AI605)+(PFormulas!$B$31*AL605)+(PFormulas!$B$32*AF605)+PFormulas!$B$33,0)</f>
        <v>73</v>
      </c>
      <c r="AF605" s="30">
        <f t="shared" si="69"/>
        <v>69</v>
      </c>
      <c r="AG605" s="30">
        <f>ROUND((AK605*PFormulas!$F$40)+(AL605*PFormulas!$F$41)+(AH605*PFormulas!$F$42),0)</f>
        <v>69</v>
      </c>
      <c r="AH605" s="30">
        <f>VLOOKUP(D605,PCharts!$G$3:$H$83,2,FALSE)</f>
        <v>95</v>
      </c>
      <c r="AI605" s="30">
        <f>ROUND((AK605*PFormulas!$F$18)+(AL605*PFormulas!$F$17),0)</f>
        <v>48</v>
      </c>
      <c r="AJ605" s="30">
        <f>IF(C605&gt;7,25,IF(C605=1,IF(ROUND((PFormulas!$F$35*AK605)+(PFormulas!$F$36*AF605),0)&lt;50,50,ROUND((PFormulas!$F$35*AK605)+(PFormulas!$F$36*AF605),0)),ROUND((PFormulas!$F$35*AK605)+(PFormulas!$F$36*AF605),0)))</f>
        <v>25</v>
      </c>
      <c r="AK605" s="30">
        <f>ROUND(IF(C605&gt;7,ROUND(VLOOKUP(U605,PCharts!$K$3:$L$153,2,FALSE)*AA605,0)*PFormulas!$B$8,ROUND(VLOOKUP(U605,PCharts!$K$3:$L$153,2,FALSE)*AA605,0)),0)</f>
        <v>48</v>
      </c>
      <c r="AL605" s="30">
        <f>ROUND(IF(C605&gt;7,ROUND(VLOOKUP(T605,PCharts!$M$3:$N$133,2,FALSE)*AA605,0)*PFormulas!$B$9,ROUND(VLOOKUP(T605,PCharts!$M$3:$N$133,2,FALSE)*AA605,0)),0)</f>
        <v>39</v>
      </c>
      <c r="AM605" s="30">
        <f>ROUND(IF(C605&gt;7,ROUND((PFormulas!$F$30*Z605)+(PFormulas!$F$31*AB605)+(PFormulas!$F$32*AI605),0)*PFormulas!$B$13,ROUND((PFormulas!$F$30*Z605)+(PFormulas!$F$31*AB605)+(PFormulas!$F$32*AI605),0)+PFormulas!$B$14),0)</f>
        <v>57</v>
      </c>
      <c r="AN605" s="30">
        <f>ROUND((PFormulas!$F$46*AL605),0)</f>
        <v>41</v>
      </c>
      <c r="AO605" s="30">
        <f>VLOOKUP(2016-L605,PCharts!$O$3:$P$32,2,FALSE)</f>
        <v>46</v>
      </c>
      <c r="AP605" s="30">
        <f t="shared" si="70"/>
        <v>46</v>
      </c>
      <c r="AQ605" s="30">
        <f t="shared" si="71"/>
        <v>52</v>
      </c>
    </row>
    <row r="606" spans="1:43" x14ac:dyDescent="0.25">
      <c r="A606" s="48" t="s">
        <v>139</v>
      </c>
      <c r="B606" s="13" t="s">
        <v>1396</v>
      </c>
      <c r="C606" s="13">
        <v>1</v>
      </c>
      <c r="D606" s="13">
        <v>37</v>
      </c>
      <c r="E606" s="13">
        <v>6</v>
      </c>
      <c r="F606" s="13">
        <v>21</v>
      </c>
      <c r="G606" s="13">
        <f>E606+F606</f>
        <v>27</v>
      </c>
      <c r="H606" s="13">
        <v>4</v>
      </c>
      <c r="I606" s="13"/>
      <c r="J606" s="13"/>
      <c r="K606" s="13"/>
      <c r="L606" s="13">
        <v>1997</v>
      </c>
      <c r="M606" s="13">
        <v>7</v>
      </c>
      <c r="N606" s="13">
        <v>73</v>
      </c>
      <c r="O606" s="13">
        <v>179</v>
      </c>
      <c r="P606" s="13" t="s">
        <v>1397</v>
      </c>
      <c r="Q606" s="13" t="s">
        <v>1398</v>
      </c>
      <c r="R606" s="13">
        <v>0</v>
      </c>
      <c r="S606" s="13">
        <v>0</v>
      </c>
      <c r="T606" s="30">
        <f t="shared" si="65"/>
        <v>0.16</v>
      </c>
      <c r="U606" s="30">
        <f t="shared" si="66"/>
        <v>0.56999999999999995</v>
      </c>
      <c r="V606" s="30">
        <f t="shared" si="67"/>
        <v>0.11</v>
      </c>
      <c r="W606" s="30">
        <f t="shared" si="68"/>
        <v>0.16</v>
      </c>
      <c r="X606" s="30">
        <f>VLOOKUP(N606,[1]PlayerC!$A$3:$B$30,2,FALSE)</f>
        <v>75</v>
      </c>
      <c r="Y606" s="30">
        <f>VLOOKUP(O606,[1]PlayerC!$C$3:$D$133,2,FALSE)</f>
        <v>55</v>
      </c>
      <c r="Z606" s="30">
        <f>VLOOKUP(R606,[2]PCharts!$R$3:$S$2003,2,FALSE)</f>
        <v>0</v>
      </c>
      <c r="AA606" s="30">
        <f>VLOOKUP(A606,PCharts!$T$3:$U$25,2,FALSE)</f>
        <v>0.87</v>
      </c>
      <c r="AB606" s="30">
        <f>ROUND((PFormulas!$F$2*AF606)+(PFormulas!$F$3*(120-AD606)),0)</f>
        <v>46</v>
      </c>
      <c r="AC606" s="30">
        <f>ROUND((PFormulas!$F$7*AF606)+(PFormulas!$F$9*AB606)+(PFormulas!$F$8*AD606),0)</f>
        <v>40</v>
      </c>
      <c r="AD606" s="30">
        <f>VLOOKUP(V606,PCharts!$I$3:$J$651,2,FALSE)</f>
        <v>96</v>
      </c>
      <c r="AE606" s="30">
        <f>ROUND((PFormulas!$B$29*AK606)+(PFormulas!$B$30*AI606)+(PFormulas!$B$31*AL606)+(PFormulas!$B$32*AF606)+PFormulas!$B$33,0)</f>
        <v>75</v>
      </c>
      <c r="AF606" s="30">
        <f t="shared" si="69"/>
        <v>65</v>
      </c>
      <c r="AG606" s="30">
        <f>ROUND((AK606*PFormulas!$F$40)+(AL606*PFormulas!$F$41)+(AH606*PFormulas!$F$42),0)</f>
        <v>62</v>
      </c>
      <c r="AH606" s="30">
        <f>VLOOKUP(D606,PCharts!$G$3:$H$83,2,FALSE)</f>
        <v>77</v>
      </c>
      <c r="AI606" s="30">
        <f>ROUND((AK606*PFormulas!$F$18)+(AL606*PFormulas!$F$17),0)</f>
        <v>52</v>
      </c>
      <c r="AJ606" s="30">
        <f>IF(C606&gt;7,25,IF(C606=1,IF(ROUND((PFormulas!$F$35*AK606)+(PFormulas!$F$36*AF606),0)&lt;50,50,ROUND((PFormulas!$F$35*AK606)+(PFormulas!$F$36*AF606),0)),ROUND((PFormulas!$F$35*AK606)+(PFormulas!$F$36*AF606),0)))</f>
        <v>57</v>
      </c>
      <c r="AK606" s="30">
        <f>ROUND(IF(C606&gt;7,ROUND(VLOOKUP(U606,PCharts!$K$3:$L$153,2,FALSE)*AA606,0)*PFormulas!$B$8,ROUND(VLOOKUP(U606,PCharts!$K$3:$L$153,2,FALSE)*AA606,0)),0)</f>
        <v>54</v>
      </c>
      <c r="AL606" s="30">
        <f>ROUND(IF(C606&gt;7,ROUND(VLOOKUP(T606,PCharts!$M$3:$N$133,2,FALSE)*AA606,0)*PFormulas!$B$9,ROUND(VLOOKUP(T606,PCharts!$M$3:$N$133,2,FALSE)*AA606,0)),0)</f>
        <v>40</v>
      </c>
      <c r="AM606" s="30">
        <f>ROUND(IF(C606&gt;7,ROUND((PFormulas!$F$30*Z606)+(PFormulas!$F$31*AB606)+(PFormulas!$F$32*AI606),0)*PFormulas!$B$13,ROUND((PFormulas!$F$30*Z606)+(PFormulas!$F$31*AB606)+(PFormulas!$F$32*AI606),0)+PFormulas!$B$14),0)</f>
        <v>44</v>
      </c>
      <c r="AN606" s="30">
        <f>ROUND((PFormulas!$F$46*AL606),0)</f>
        <v>42</v>
      </c>
      <c r="AO606" s="30">
        <f>VLOOKUP(2016-L606,PCharts!$O$3:$P$32,2,FALSE)</f>
        <v>46</v>
      </c>
      <c r="AP606" s="30">
        <f t="shared" si="70"/>
        <v>46</v>
      </c>
      <c r="AQ606" s="30">
        <f t="shared" si="71"/>
        <v>50</v>
      </c>
    </row>
    <row r="607" spans="1:43" x14ac:dyDescent="0.25">
      <c r="A607" s="13" t="s">
        <v>55</v>
      </c>
      <c r="B607" s="13" t="s">
        <v>1399</v>
      </c>
      <c r="C607" s="13">
        <v>8</v>
      </c>
      <c r="D607" s="13">
        <v>71</v>
      </c>
      <c r="E607" s="13">
        <v>11</v>
      </c>
      <c r="F607" s="13">
        <v>45</v>
      </c>
      <c r="G607" s="13">
        <f>E607+F607</f>
        <v>56</v>
      </c>
      <c r="H607" s="13">
        <v>78</v>
      </c>
      <c r="I607" s="13"/>
      <c r="J607" s="13"/>
      <c r="K607" s="13"/>
      <c r="L607" s="13">
        <v>1997</v>
      </c>
      <c r="M607" s="13">
        <v>7</v>
      </c>
      <c r="N607" s="13">
        <v>73</v>
      </c>
      <c r="O607" s="13">
        <v>172</v>
      </c>
      <c r="P607" s="13" t="s">
        <v>1400</v>
      </c>
      <c r="Q607" s="13" t="s">
        <v>1401</v>
      </c>
      <c r="R607" s="13">
        <v>0</v>
      </c>
      <c r="S607" s="13">
        <v>0</v>
      </c>
      <c r="T607" s="30">
        <f t="shared" si="65"/>
        <v>0.15</v>
      </c>
      <c r="U607" s="30">
        <f t="shared" si="66"/>
        <v>0.63</v>
      </c>
      <c r="V607" s="30">
        <f t="shared" si="67"/>
        <v>1.1000000000000001</v>
      </c>
      <c r="W607" s="30">
        <f t="shared" si="68"/>
        <v>0.15</v>
      </c>
      <c r="X607" s="30">
        <f>VLOOKUP(N607,[1]PlayerC!$A$3:$B$30,2,FALSE)</f>
        <v>75</v>
      </c>
      <c r="Y607" s="30">
        <f>VLOOKUP(O607,[1]PlayerC!$C$3:$D$133,2,FALSE)</f>
        <v>52</v>
      </c>
      <c r="Z607" s="30">
        <f>VLOOKUP(R607,[2]PCharts!$R$3:$S$2003,2,FALSE)</f>
        <v>0</v>
      </c>
      <c r="AA607" s="30">
        <f>VLOOKUP(A607,PCharts!$T$3:$U$25,2,FALSE)</f>
        <v>0.9</v>
      </c>
      <c r="AB607" s="30">
        <f>ROUND((PFormulas!$F$2*AF607)+(PFormulas!$F$3*(120-AD607)),0)</f>
        <v>53</v>
      </c>
      <c r="AC607" s="30">
        <f>ROUND((PFormulas!$F$7*AF607)+(PFormulas!$F$9*AB607)+(PFormulas!$F$8*AD607),0)</f>
        <v>47</v>
      </c>
      <c r="AD607" s="30">
        <f>VLOOKUP(V607,PCharts!$I$3:$J$651,2,FALSE)</f>
        <v>70</v>
      </c>
      <c r="AE607" s="30">
        <f>ROUND((PFormulas!$B$29*AK607)+(PFormulas!$B$30*AI607)+(PFormulas!$B$31*AL607)+(PFormulas!$B$32*AF607)+PFormulas!$B$33,0)</f>
        <v>75</v>
      </c>
      <c r="AF607" s="30">
        <f t="shared" si="69"/>
        <v>64</v>
      </c>
      <c r="AG607" s="30">
        <f>ROUND((AK607*PFormulas!$F$40)+(AL607*PFormulas!$F$41)+(AH607*PFormulas!$F$42),0)</f>
        <v>71</v>
      </c>
      <c r="AH607" s="30">
        <f>VLOOKUP(D607,PCharts!$G$3:$H$83,2,FALSE)</f>
        <v>95</v>
      </c>
      <c r="AI607" s="30">
        <f>ROUND((AK607*PFormulas!$F$18)+(AL607*PFormulas!$F$17),0)</f>
        <v>51</v>
      </c>
      <c r="AJ607" s="30">
        <f>IF(C607&gt;7,25,IF(C607=1,IF(ROUND((PFormulas!$F$35*AK607)+(PFormulas!$F$36*AF607),0)&lt;50,50,ROUND((PFormulas!$F$35*AK607)+(PFormulas!$F$36*AF607),0)),ROUND((PFormulas!$F$35*AK607)+(PFormulas!$F$36*AF607),0)))</f>
        <v>25</v>
      </c>
      <c r="AK607" s="30">
        <f>ROUND(IF(C607&gt;7,ROUND(VLOOKUP(U607,PCharts!$K$3:$L$153,2,FALSE)*AA607,0)*PFormulas!$B$8,ROUND(VLOOKUP(U607,PCharts!$K$3:$L$153,2,FALSE)*AA607,0)),0)</f>
        <v>54</v>
      </c>
      <c r="AL607" s="30">
        <f>ROUND(IF(C607&gt;7,ROUND(VLOOKUP(T607,PCharts!$M$3:$N$133,2,FALSE)*AA607,0)*PFormulas!$B$9,ROUND(VLOOKUP(T607,PCharts!$M$3:$N$133,2,FALSE)*AA607,0)),0)</f>
        <v>39</v>
      </c>
      <c r="AM607" s="30">
        <f>ROUND(IF(C607&gt;7,ROUND((PFormulas!$F$30*Z607)+(PFormulas!$F$31*AB607)+(PFormulas!$F$32*AI607),0)*PFormulas!$B$13,ROUND((PFormulas!$F$30*Z607)+(PFormulas!$F$31*AB607)+(PFormulas!$F$32*AI607),0)+PFormulas!$B$14),0)</f>
        <v>57</v>
      </c>
      <c r="AN607" s="30">
        <f>ROUND((PFormulas!$F$46*AL607),0)</f>
        <v>41</v>
      </c>
      <c r="AO607" s="30">
        <f>VLOOKUP(2016-L607,PCharts!$O$3:$P$32,2,FALSE)</f>
        <v>46</v>
      </c>
      <c r="AP607" s="30">
        <f t="shared" si="70"/>
        <v>46</v>
      </c>
      <c r="AQ607" s="30">
        <f t="shared" si="71"/>
        <v>53</v>
      </c>
    </row>
    <row r="608" spans="1:43" x14ac:dyDescent="0.25">
      <c r="A608" s="13" t="s">
        <v>55</v>
      </c>
      <c r="B608" s="13" t="s">
        <v>1402</v>
      </c>
      <c r="C608" s="13">
        <v>8</v>
      </c>
      <c r="D608" s="13">
        <v>72</v>
      </c>
      <c r="E608" s="13">
        <v>10</v>
      </c>
      <c r="F608" s="13">
        <v>45</v>
      </c>
      <c r="G608" s="13">
        <f>E608+F608</f>
        <v>55</v>
      </c>
      <c r="H608" s="13">
        <v>64</v>
      </c>
      <c r="I608" s="13"/>
      <c r="J608" s="13"/>
      <c r="K608" s="13"/>
      <c r="L608" s="13">
        <v>1997</v>
      </c>
      <c r="M608" s="13">
        <v>7</v>
      </c>
      <c r="N608" s="13">
        <v>73</v>
      </c>
      <c r="O608" s="13">
        <v>192</v>
      </c>
      <c r="P608" s="13" t="s">
        <v>1403</v>
      </c>
      <c r="Q608" s="13" t="s">
        <v>1404</v>
      </c>
      <c r="R608" s="13">
        <v>0</v>
      </c>
      <c r="S608" s="13">
        <v>0</v>
      </c>
      <c r="T608" s="30">
        <f t="shared" si="65"/>
        <v>0.14000000000000001</v>
      </c>
      <c r="U608" s="30">
        <f t="shared" si="66"/>
        <v>0.63</v>
      </c>
      <c r="V608" s="30">
        <f t="shared" si="67"/>
        <v>0.89</v>
      </c>
      <c r="W608" s="30">
        <f t="shared" si="68"/>
        <v>0.14000000000000001</v>
      </c>
      <c r="X608" s="30">
        <f>VLOOKUP(N608,[1]PlayerC!$A$3:$B$30,2,FALSE)</f>
        <v>75</v>
      </c>
      <c r="Y608" s="30">
        <f>VLOOKUP(O608,[1]PlayerC!$C$3:$D$133,2,FALSE)</f>
        <v>64</v>
      </c>
      <c r="Z608" s="30">
        <f>VLOOKUP(R608,[2]PCharts!$R$3:$S$2003,2,FALSE)</f>
        <v>0</v>
      </c>
      <c r="AA608" s="30">
        <f>VLOOKUP(A608,PCharts!$T$3:$U$25,2,FALSE)</f>
        <v>0.9</v>
      </c>
      <c r="AB608" s="30">
        <f>ROUND((PFormulas!$F$2*AF608)+(PFormulas!$F$3*(120-AD608)),0)</f>
        <v>56</v>
      </c>
      <c r="AC608" s="30">
        <f>ROUND((PFormulas!$F$7*AF608)+(PFormulas!$F$9*AB608)+(PFormulas!$F$8*AD608),0)</f>
        <v>51</v>
      </c>
      <c r="AD608" s="30">
        <f>VLOOKUP(V608,PCharts!$I$3:$J$651,2,FALSE)</f>
        <v>75</v>
      </c>
      <c r="AE608" s="30">
        <f>ROUND((PFormulas!$B$29*AK608)+(PFormulas!$B$30*AI608)+(PFormulas!$B$31*AL608)+(PFormulas!$B$32*AF608)+PFormulas!$B$33,0)</f>
        <v>74</v>
      </c>
      <c r="AF608" s="30">
        <f t="shared" si="69"/>
        <v>70</v>
      </c>
      <c r="AG608" s="30">
        <f>ROUND((AK608*PFormulas!$F$40)+(AL608*PFormulas!$F$41)+(AH608*PFormulas!$F$42),0)</f>
        <v>71</v>
      </c>
      <c r="AH608" s="30">
        <f>VLOOKUP(D608,PCharts!$G$3:$H$83,2,FALSE)</f>
        <v>95</v>
      </c>
      <c r="AI608" s="30">
        <f>ROUND((AK608*PFormulas!$F$18)+(AL608*PFormulas!$F$17),0)</f>
        <v>51</v>
      </c>
      <c r="AJ608" s="30">
        <f>IF(C608&gt;7,25,IF(C608=1,IF(ROUND((PFormulas!$F$35*AK608)+(PFormulas!$F$36*AF608),0)&lt;50,50,ROUND((PFormulas!$F$35*AK608)+(PFormulas!$F$36*AF608),0)),ROUND((PFormulas!$F$35*AK608)+(PFormulas!$F$36*AF608),0)))</f>
        <v>25</v>
      </c>
      <c r="AK608" s="30">
        <f>ROUND(IF(C608&gt;7,ROUND(VLOOKUP(U608,PCharts!$K$3:$L$153,2,FALSE)*AA608,0)*PFormulas!$B$8,ROUND(VLOOKUP(U608,PCharts!$K$3:$L$153,2,FALSE)*AA608,0)),0)</f>
        <v>54</v>
      </c>
      <c r="AL608" s="30">
        <f>ROUND(IF(C608&gt;7,ROUND(VLOOKUP(T608,PCharts!$M$3:$N$133,2,FALSE)*AA608,0)*PFormulas!$B$9,ROUND(VLOOKUP(T608,PCharts!$M$3:$N$133,2,FALSE)*AA608,0)),0)</f>
        <v>39</v>
      </c>
      <c r="AM608" s="30">
        <f>ROUND(IF(C608&gt;7,ROUND((PFormulas!$F$30*Z608)+(PFormulas!$F$31*AB608)+(PFormulas!$F$32*AI608),0)*PFormulas!$B$13,ROUND((PFormulas!$F$30*Z608)+(PFormulas!$F$31*AB608)+(PFormulas!$F$32*AI608),0)+PFormulas!$B$14),0)</f>
        <v>60</v>
      </c>
      <c r="AN608" s="30">
        <f>ROUND((PFormulas!$F$46*AL608),0)</f>
        <v>41</v>
      </c>
      <c r="AO608" s="30">
        <f>VLOOKUP(2016-L608,PCharts!$O$3:$P$32,2,FALSE)</f>
        <v>46</v>
      </c>
      <c r="AP608" s="30">
        <f t="shared" si="70"/>
        <v>46</v>
      </c>
      <c r="AQ608" s="30">
        <f t="shared" si="71"/>
        <v>54</v>
      </c>
    </row>
    <row r="609" spans="1:43" x14ac:dyDescent="0.25">
      <c r="A609" s="48" t="s">
        <v>139</v>
      </c>
      <c r="B609" s="13" t="s">
        <v>1405</v>
      </c>
      <c r="C609" s="13">
        <v>1</v>
      </c>
      <c r="D609" s="13">
        <v>36</v>
      </c>
      <c r="E609" s="48">
        <f>ROUND(G609*0.33,0)</f>
        <v>6</v>
      </c>
      <c r="F609" s="48">
        <f>G609-E609</f>
        <v>12</v>
      </c>
      <c r="G609" s="13">
        <v>18</v>
      </c>
      <c r="H609" s="48">
        <v>20</v>
      </c>
      <c r="I609" s="13"/>
      <c r="J609" s="13"/>
      <c r="K609" s="13"/>
      <c r="L609" s="13">
        <v>1995</v>
      </c>
      <c r="M609" s="13">
        <v>6.5</v>
      </c>
      <c r="N609" s="13">
        <v>74</v>
      </c>
      <c r="O609" s="13">
        <v>179</v>
      </c>
      <c r="P609" s="13" t="s">
        <v>1406</v>
      </c>
      <c r="Q609" s="13" t="s">
        <v>1407</v>
      </c>
      <c r="R609" s="13">
        <v>0</v>
      </c>
      <c r="S609" s="13">
        <v>0</v>
      </c>
      <c r="T609" s="30">
        <f t="shared" si="65"/>
        <v>0.17</v>
      </c>
      <c r="U609" s="30">
        <f t="shared" si="66"/>
        <v>0.33</v>
      </c>
      <c r="V609" s="30">
        <f t="shared" si="67"/>
        <v>0.56000000000000005</v>
      </c>
      <c r="W609" s="30">
        <f t="shared" si="68"/>
        <v>0.17</v>
      </c>
      <c r="X609" s="30">
        <f>VLOOKUP(N609,[1]PlayerC!$A$3:$B$30,2,FALSE)</f>
        <v>77</v>
      </c>
      <c r="Y609" s="30">
        <f>VLOOKUP(O609,[1]PlayerC!$C$3:$D$133,2,FALSE)</f>
        <v>55</v>
      </c>
      <c r="Z609" s="30">
        <f>VLOOKUP(R609,[2]PCharts!$R$3:$S$2003,2,FALSE)</f>
        <v>0</v>
      </c>
      <c r="AA609" s="30">
        <f>VLOOKUP(A609,PCharts!$T$3:$U$25,2,FALSE)</f>
        <v>0.87</v>
      </c>
      <c r="AB609" s="30">
        <f>ROUND((PFormulas!$F$2*AF609)+(PFormulas!$F$3*(120-AD609)),0)</f>
        <v>51</v>
      </c>
      <c r="AC609" s="30">
        <f>ROUND((PFormulas!$F$7*AF609)+(PFormulas!$F$9*AB609)+(PFormulas!$F$8*AD609),0)</f>
        <v>45</v>
      </c>
      <c r="AD609" s="30">
        <f>VLOOKUP(V609,PCharts!$I$3:$J$651,2,FALSE)</f>
        <v>83</v>
      </c>
      <c r="AE609" s="30">
        <f>ROUND((PFormulas!$B$29*AK609)+(PFormulas!$B$30*AI609)+(PFormulas!$B$31*AL609)+(PFormulas!$B$32*AF609)+PFormulas!$B$33,0)</f>
        <v>75</v>
      </c>
      <c r="AF609" s="30">
        <f t="shared" si="69"/>
        <v>66</v>
      </c>
      <c r="AG609" s="30">
        <f>ROUND((AK609*PFormulas!$F$40)+(AL609*PFormulas!$F$41)+(AH609*PFormulas!$F$42),0)</f>
        <v>61</v>
      </c>
      <c r="AH609" s="30">
        <f>VLOOKUP(D609,PCharts!$G$3:$H$83,2,FALSE)</f>
        <v>76</v>
      </c>
      <c r="AI609" s="30">
        <f>ROUND((AK609*PFormulas!$F$18)+(AL609*PFormulas!$F$17),0)</f>
        <v>50</v>
      </c>
      <c r="AJ609" s="30">
        <f>IF(C609&gt;7,25,IF(C609=1,IF(ROUND((PFormulas!$F$35*AK609)+(PFormulas!$F$36*AF609),0)&lt;50,50,ROUND((PFormulas!$F$35*AK609)+(PFormulas!$F$36*AF609),0)),ROUND((PFormulas!$F$35*AK609)+(PFormulas!$F$36*AF609),0)))</f>
        <v>54</v>
      </c>
      <c r="AK609" s="30">
        <f>ROUND(IF(C609&gt;7,ROUND(VLOOKUP(U609,PCharts!$K$3:$L$153,2,FALSE)*AA609,0)*PFormulas!$B$8,ROUND(VLOOKUP(U609,PCharts!$K$3:$L$153,2,FALSE)*AA609,0)),0)</f>
        <v>50</v>
      </c>
      <c r="AL609" s="30">
        <f>ROUND(IF(C609&gt;7,ROUND(VLOOKUP(T609,PCharts!$M$3:$N$133,2,FALSE)*AA609,0)*PFormulas!$B$9,ROUND(VLOOKUP(T609,PCharts!$M$3:$N$133,2,FALSE)*AA609,0)),0)</f>
        <v>41</v>
      </c>
      <c r="AM609" s="30">
        <f>ROUND(IF(C609&gt;7,ROUND((PFormulas!$F$30*Z609)+(PFormulas!$F$31*AB609)+(PFormulas!$F$32*AI609),0)*PFormulas!$B$13,ROUND((PFormulas!$F$30*Z609)+(PFormulas!$F$31*AB609)+(PFormulas!$F$32*AI609),0)+PFormulas!$B$14),0)</f>
        <v>47</v>
      </c>
      <c r="AN609" s="30">
        <f>ROUND((PFormulas!$F$46*AL609),0)</f>
        <v>43</v>
      </c>
      <c r="AO609" s="30">
        <f>VLOOKUP(2016-L609,PCharts!$O$3:$P$32,2,FALSE)</f>
        <v>54</v>
      </c>
      <c r="AP609" s="30">
        <f t="shared" si="70"/>
        <v>54</v>
      </c>
      <c r="AQ609" s="30">
        <f t="shared" si="71"/>
        <v>50</v>
      </c>
    </row>
    <row r="610" spans="1:43" x14ac:dyDescent="0.25">
      <c r="A610" s="48" t="s">
        <v>139</v>
      </c>
      <c r="B610" s="13" t="s">
        <v>1296</v>
      </c>
      <c r="C610" s="13">
        <v>8</v>
      </c>
      <c r="D610" s="13">
        <v>37</v>
      </c>
      <c r="E610" s="13">
        <v>8</v>
      </c>
      <c r="F610" s="13">
        <v>30</v>
      </c>
      <c r="G610" s="13">
        <f>E610+F610</f>
        <v>38</v>
      </c>
      <c r="H610" s="13">
        <v>2</v>
      </c>
      <c r="I610" s="13"/>
      <c r="J610" s="13"/>
      <c r="K610" s="13"/>
      <c r="L610" s="13">
        <v>1992</v>
      </c>
      <c r="M610" s="13">
        <v>6.5</v>
      </c>
      <c r="N610" s="13">
        <v>71</v>
      </c>
      <c r="O610" s="13">
        <v>185</v>
      </c>
      <c r="P610" s="13" t="s">
        <v>1408</v>
      </c>
      <c r="Q610" s="13" t="s">
        <v>1297</v>
      </c>
      <c r="R610" s="13">
        <v>0</v>
      </c>
      <c r="S610" s="13">
        <v>0</v>
      </c>
      <c r="T610" s="30">
        <f t="shared" si="65"/>
        <v>0.22</v>
      </c>
      <c r="U610" s="30">
        <f t="shared" si="66"/>
        <v>0.81</v>
      </c>
      <c r="V610" s="30">
        <f t="shared" si="67"/>
        <v>0.05</v>
      </c>
      <c r="W610" s="30">
        <f t="shared" si="68"/>
        <v>0.22</v>
      </c>
      <c r="X610" s="30">
        <f>VLOOKUP(N610,[1]PlayerC!$A$3:$B$30,2,FALSE)</f>
        <v>71</v>
      </c>
      <c r="Y610" s="30">
        <f>VLOOKUP(O610,[1]PlayerC!$C$3:$D$133,2,FALSE)</f>
        <v>61</v>
      </c>
      <c r="Z610" s="30">
        <f>VLOOKUP(R610,[2]PCharts!$R$3:$S$2003,2,FALSE)</f>
        <v>0</v>
      </c>
      <c r="AA610" s="30">
        <f>VLOOKUP(A610,PCharts!$T$3:$U$25,2,FALSE)</f>
        <v>0.87</v>
      </c>
      <c r="AB610" s="30">
        <f>ROUND((PFormulas!$F$2*AF610)+(PFormulas!$F$3*(120-AD610)),0)</f>
        <v>46</v>
      </c>
      <c r="AC610" s="30">
        <f>ROUND((PFormulas!$F$7*AF610)+(PFormulas!$F$9*AB610)+(PFormulas!$F$8*AD610),0)</f>
        <v>40</v>
      </c>
      <c r="AD610" s="30">
        <f>VLOOKUP(V610,PCharts!$I$3:$J$651,2,FALSE)</f>
        <v>98</v>
      </c>
      <c r="AE610" s="30">
        <f>ROUND((PFormulas!$B$29*AK610)+(PFormulas!$B$30*AI610)+(PFormulas!$B$31*AL610)+(PFormulas!$B$32*AF610)+PFormulas!$B$33,0)</f>
        <v>76</v>
      </c>
      <c r="AF610" s="30">
        <f t="shared" si="69"/>
        <v>66</v>
      </c>
      <c r="AG610" s="30">
        <f>ROUND((AK610*PFormulas!$F$40)+(AL610*PFormulas!$F$41)+(AH610*PFormulas!$F$42),0)</f>
        <v>64</v>
      </c>
      <c r="AH610" s="30">
        <f>VLOOKUP(D610,PCharts!$G$3:$H$83,2,FALSE)</f>
        <v>77</v>
      </c>
      <c r="AI610" s="30">
        <f>ROUND((AK610*PFormulas!$F$18)+(AL610*PFormulas!$F$17),0)</f>
        <v>56</v>
      </c>
      <c r="AJ610" s="30">
        <f>IF(C610&gt;7,25,IF(C610=1,IF(ROUND((PFormulas!$F$35*AK610)+(PFormulas!$F$36*AF610),0)&lt;50,50,ROUND((PFormulas!$F$35*AK610)+(PFormulas!$F$36*AF610),0)),ROUND((PFormulas!$F$35*AK610)+(PFormulas!$F$36*AF610),0)))</f>
        <v>25</v>
      </c>
      <c r="AK610" s="49">
        <f>ROUND(IF(C610&gt;7,ROUND(VLOOKUP(U610,PCharts!$K$3:$L$153,2,FALSE)*AA610,0)*PFormulas!$B$8,ROUND(VLOOKUP(U610,PCharts!$K$3:$L$153,2,FALSE)*AA610,0)),0)</f>
        <v>61</v>
      </c>
      <c r="AL610" s="30">
        <f>ROUND(IF(C610&gt;7,ROUND(VLOOKUP(T610,PCharts!$M$3:$N$133,2,FALSE)*AA610,0)*PFormulas!$B$9,ROUND(VLOOKUP(T610,PCharts!$M$3:$N$133,2,FALSE)*AA610,0)),0)</f>
        <v>41</v>
      </c>
      <c r="AM610" s="30">
        <f>ROUND(IF(C610&gt;7,ROUND((PFormulas!$F$30*Z610)+(PFormulas!$F$31*AB610)+(PFormulas!$F$32*AI610),0)*PFormulas!$B$13,ROUND((PFormulas!$F$30*Z610)+(PFormulas!$F$31*AB610)+(PFormulas!$F$32*AI610),0)+PFormulas!$B$14),0)</f>
        <v>54</v>
      </c>
      <c r="AN610" s="30">
        <f>ROUND((PFormulas!$F$46*AL610),0)</f>
        <v>43</v>
      </c>
      <c r="AO610" s="30">
        <f>VLOOKUP(2016-L610,PCharts!$O$3:$P$32,2,FALSE)</f>
        <v>62</v>
      </c>
      <c r="AP610" s="30">
        <f t="shared" si="70"/>
        <v>62</v>
      </c>
      <c r="AQ610" s="30">
        <f t="shared" si="71"/>
        <v>55</v>
      </c>
    </row>
    <row r="611" spans="1:43" x14ac:dyDescent="0.25">
      <c r="A611" s="13" t="s">
        <v>55</v>
      </c>
      <c r="B611" s="13" t="s">
        <v>1409</v>
      </c>
      <c r="C611" s="13">
        <v>8</v>
      </c>
      <c r="D611" s="13">
        <v>65</v>
      </c>
      <c r="E611" s="13">
        <v>9</v>
      </c>
      <c r="F611" s="13">
        <v>38</v>
      </c>
      <c r="G611" s="13">
        <f>E611+F611</f>
        <v>47</v>
      </c>
      <c r="H611" s="13">
        <v>90</v>
      </c>
      <c r="I611" s="13"/>
      <c r="J611" s="13"/>
      <c r="K611" s="13"/>
      <c r="L611" s="13">
        <v>1997</v>
      </c>
      <c r="M611" s="13">
        <v>6.5</v>
      </c>
      <c r="N611" s="13">
        <v>74</v>
      </c>
      <c r="O611" s="13">
        <v>188</v>
      </c>
      <c r="P611" s="13" t="s">
        <v>1410</v>
      </c>
      <c r="Q611" s="13" t="s">
        <v>1411</v>
      </c>
      <c r="R611" s="13">
        <v>0</v>
      </c>
      <c r="S611" s="13">
        <v>0</v>
      </c>
      <c r="T611" s="30">
        <f t="shared" si="65"/>
        <v>0.14000000000000001</v>
      </c>
      <c r="U611" s="30">
        <f t="shared" si="66"/>
        <v>0.57999999999999996</v>
      </c>
      <c r="V611" s="30">
        <f t="shared" si="67"/>
        <v>1.38</v>
      </c>
      <c r="W611" s="30">
        <f t="shared" si="68"/>
        <v>0.14000000000000001</v>
      </c>
      <c r="X611" s="30">
        <f>VLOOKUP(N611,[1]PlayerC!$A$3:$B$30,2,FALSE)</f>
        <v>77</v>
      </c>
      <c r="Y611" s="30">
        <f>VLOOKUP(O611,[1]PlayerC!$C$3:$D$133,2,FALSE)</f>
        <v>61</v>
      </c>
      <c r="Z611" s="30">
        <f>VLOOKUP(R611,[2]PCharts!$R$3:$S$2003,2,FALSE)</f>
        <v>0</v>
      </c>
      <c r="AA611" s="30">
        <f>VLOOKUP(A611,PCharts!$T$3:$U$25,2,FALSE)</f>
        <v>0.9</v>
      </c>
      <c r="AB611" s="30">
        <f>ROUND((PFormulas!$F$2*AF611)+(PFormulas!$F$3*(120-AD611)),0)</f>
        <v>59</v>
      </c>
      <c r="AC611" s="30">
        <f>ROUND((PFormulas!$F$7*AF611)+(PFormulas!$F$9*AB611)+(PFormulas!$F$8*AD611),0)</f>
        <v>53</v>
      </c>
      <c r="AD611" s="30">
        <f>VLOOKUP(V611,PCharts!$I$3:$J$651,2,FALSE)</f>
        <v>63</v>
      </c>
      <c r="AE611" s="30">
        <f>ROUND((PFormulas!$B$29*AK611)+(PFormulas!$B$30*AI611)+(PFormulas!$B$31*AL611)+(PFormulas!$B$32*AF611)+PFormulas!$B$33,0)</f>
        <v>74</v>
      </c>
      <c r="AF611" s="30">
        <f t="shared" si="69"/>
        <v>69</v>
      </c>
      <c r="AG611" s="30">
        <f>ROUND((AK611*PFormulas!$F$40)+(AL611*PFormulas!$F$41)+(AH611*PFormulas!$F$42),0)</f>
        <v>71</v>
      </c>
      <c r="AH611" s="30">
        <f>VLOOKUP(D611,PCharts!$G$3:$H$83,2,FALSE)</f>
        <v>95</v>
      </c>
      <c r="AI611" s="30">
        <f>ROUND((AK611*PFormulas!$F$18)+(AL611*PFormulas!$F$17),0)</f>
        <v>51</v>
      </c>
      <c r="AJ611" s="30">
        <f>IF(C611&gt;7,25,IF(C611=1,IF(ROUND((PFormulas!$F$35*AK611)+(PFormulas!$F$36*AF611),0)&lt;50,50,ROUND((PFormulas!$F$35*AK611)+(PFormulas!$F$36*AF611),0)),ROUND((PFormulas!$F$35*AK611)+(PFormulas!$F$36*AF611),0)))</f>
        <v>25</v>
      </c>
      <c r="AK611" s="30">
        <f>ROUND(IF(C611&gt;7,ROUND(VLOOKUP(U611,PCharts!$K$3:$L$153,2,FALSE)*AA611,0)*PFormulas!$B$8,ROUND(VLOOKUP(U611,PCharts!$K$3:$L$153,2,FALSE)*AA611,0)),0)</f>
        <v>53</v>
      </c>
      <c r="AL611" s="30">
        <f>ROUND(IF(C611&gt;7,ROUND(VLOOKUP(T611,PCharts!$M$3:$N$133,2,FALSE)*AA611,0)*PFormulas!$B$9,ROUND(VLOOKUP(T611,PCharts!$M$3:$N$133,2,FALSE)*AA611,0)),0)</f>
        <v>39</v>
      </c>
      <c r="AM611" s="49">
        <f>ROUND(IF(C611&gt;7,ROUND((PFormulas!$F$30*Z611)+(PFormulas!$F$31*AB611)+(PFormulas!$F$32*AI611),0)*PFormulas!$B$13,ROUND((PFormulas!$F$30*Z611)+(PFormulas!$F$31*AB611)+(PFormulas!$F$32*AI611),0)+PFormulas!$B$14),0)</f>
        <v>62</v>
      </c>
      <c r="AN611" s="30">
        <f>ROUND((PFormulas!$F$46*AL611),0)</f>
        <v>41</v>
      </c>
      <c r="AO611" s="30">
        <f>VLOOKUP(2016-L611,PCharts!$O$3:$P$32,2,FALSE)</f>
        <v>46</v>
      </c>
      <c r="AP611" s="30">
        <f t="shared" si="70"/>
        <v>46</v>
      </c>
      <c r="AQ611" s="30">
        <f t="shared" si="71"/>
        <v>54</v>
      </c>
    </row>
    <row r="612" spans="1:43" x14ac:dyDescent="0.25">
      <c r="A612" s="13" t="s">
        <v>51</v>
      </c>
      <c r="B612" s="13" t="s">
        <v>1412</v>
      </c>
      <c r="C612" s="13">
        <v>8</v>
      </c>
      <c r="D612" s="13">
        <v>65</v>
      </c>
      <c r="E612" s="48">
        <f>ROUND(G612*0.33,0)</f>
        <v>10</v>
      </c>
      <c r="F612" s="48">
        <f>G612-E612</f>
        <v>19</v>
      </c>
      <c r="G612" s="13">
        <v>29</v>
      </c>
      <c r="H612" s="48">
        <v>20</v>
      </c>
      <c r="I612" s="13"/>
      <c r="J612" s="13"/>
      <c r="K612" s="13"/>
      <c r="L612" s="13">
        <v>1996</v>
      </c>
      <c r="M612" s="13">
        <v>6.5</v>
      </c>
      <c r="N612" s="13">
        <v>73</v>
      </c>
      <c r="O612" s="13">
        <v>207</v>
      </c>
      <c r="P612" s="13" t="s">
        <v>1413</v>
      </c>
      <c r="Q612" s="13" t="s">
        <v>1414</v>
      </c>
      <c r="R612" s="13">
        <v>0</v>
      </c>
      <c r="S612" s="13">
        <v>0</v>
      </c>
      <c r="T612" s="30">
        <f t="shared" si="65"/>
        <v>0.15</v>
      </c>
      <c r="U612" s="30">
        <f t="shared" si="66"/>
        <v>0.28999999999999998</v>
      </c>
      <c r="V612" s="30">
        <f t="shared" si="67"/>
        <v>0.31</v>
      </c>
      <c r="W612" s="30">
        <f t="shared" si="68"/>
        <v>0.15</v>
      </c>
      <c r="X612" s="30">
        <f>VLOOKUP(N612,[1]PlayerC!$A$3:$B$30,2,FALSE)</f>
        <v>75</v>
      </c>
      <c r="Y612" s="30">
        <f>VLOOKUP(O612,[1]PlayerC!$C$3:$D$133,2,FALSE)</f>
        <v>73</v>
      </c>
      <c r="Z612" s="30">
        <f>VLOOKUP(R612,[2]PCharts!$R$3:$S$2003,2,FALSE)</f>
        <v>0</v>
      </c>
      <c r="AA612" s="30">
        <f>VLOOKUP(A612,PCharts!$T$3:$U$25,2,FALSE)</f>
        <v>0.9</v>
      </c>
      <c r="AB612" s="30">
        <f>ROUND((PFormulas!$F$2*AF612)+(PFormulas!$F$3*(120-AD612)),0)</f>
        <v>53</v>
      </c>
      <c r="AC612" s="30">
        <f>ROUND((PFormulas!$F$7*AF612)+(PFormulas!$F$9*AB612)+(PFormulas!$F$8*AD612),0)</f>
        <v>50</v>
      </c>
      <c r="AD612" s="30">
        <f>VLOOKUP(V612,PCharts!$I$3:$J$651,2,FALSE)</f>
        <v>90</v>
      </c>
      <c r="AE612" s="30">
        <f>ROUND((PFormulas!$B$29*AK612)+(PFormulas!$B$30*AI612)+(PFormulas!$B$31*AL612)+(PFormulas!$B$32*AF612)+PFormulas!$B$33,0)</f>
        <v>72</v>
      </c>
      <c r="AF612" s="30">
        <f t="shared" si="69"/>
        <v>74</v>
      </c>
      <c r="AG612" s="30">
        <f>ROUND((AK612*PFormulas!$F$40)+(AL612*PFormulas!$F$41)+(AH612*PFormulas!$F$42),0)</f>
        <v>69</v>
      </c>
      <c r="AH612" s="30">
        <f>VLOOKUP(D612,PCharts!$G$3:$H$83,2,FALSE)</f>
        <v>95</v>
      </c>
      <c r="AI612" s="30">
        <f>ROUND((AK612*PFormulas!$F$18)+(AL612*PFormulas!$F$17),0)</f>
        <v>48</v>
      </c>
      <c r="AJ612" s="30">
        <f>IF(C612&gt;7,25,IF(C612=1,IF(ROUND((PFormulas!$F$35*AK612)+(PFormulas!$F$36*AF612),0)&lt;50,50,ROUND((PFormulas!$F$35*AK612)+(PFormulas!$F$36*AF612),0)),ROUND((PFormulas!$F$35*AK612)+(PFormulas!$F$36*AF612),0)))</f>
        <v>25</v>
      </c>
      <c r="AK612" s="30">
        <f>ROUND(IF(C612&gt;7,ROUND(VLOOKUP(U612,PCharts!$K$3:$L$153,2,FALSE)*AA612,0)*PFormulas!$B$8,ROUND(VLOOKUP(U612,PCharts!$K$3:$L$153,2,FALSE)*AA612,0)),0)</f>
        <v>48</v>
      </c>
      <c r="AL612" s="30">
        <f>ROUND(IF(C612&gt;7,ROUND(VLOOKUP(T612,PCharts!$M$3:$N$133,2,FALSE)*AA612,0)*PFormulas!$B$9,ROUND(VLOOKUP(T612,PCharts!$M$3:$N$133,2,FALSE)*AA612,0)),0)</f>
        <v>39</v>
      </c>
      <c r="AM612" s="30">
        <f>ROUND(IF(C612&gt;7,ROUND((PFormulas!$F$30*Z612)+(PFormulas!$F$31*AB612)+(PFormulas!$F$32*AI612),0)*PFormulas!$B$13,ROUND((PFormulas!$F$30*Z612)+(PFormulas!$F$31*AB612)+(PFormulas!$F$32*AI612),0)+PFormulas!$B$14),0)</f>
        <v>56</v>
      </c>
      <c r="AN612" s="30">
        <f>ROUND((PFormulas!$F$46*AL612),0)</f>
        <v>41</v>
      </c>
      <c r="AO612" s="30">
        <f>VLOOKUP(2016-L612,PCharts!$O$3:$P$32,2,FALSE)</f>
        <v>50</v>
      </c>
      <c r="AP612" s="30">
        <f t="shared" si="70"/>
        <v>50</v>
      </c>
      <c r="AQ612" s="30">
        <f t="shared" si="71"/>
        <v>51</v>
      </c>
    </row>
    <row r="613" spans="1:43" x14ac:dyDescent="0.25">
      <c r="A613" s="13" t="s">
        <v>51</v>
      </c>
      <c r="B613" s="13" t="s">
        <v>1415</v>
      </c>
      <c r="C613" s="13">
        <v>8</v>
      </c>
      <c r="D613" s="13">
        <v>69</v>
      </c>
      <c r="E613" s="13">
        <v>11</v>
      </c>
      <c r="F613" s="13">
        <v>35</v>
      </c>
      <c r="G613" s="13">
        <f>E613+F613</f>
        <v>46</v>
      </c>
      <c r="H613" s="13">
        <v>39</v>
      </c>
      <c r="I613" s="13"/>
      <c r="J613" s="13"/>
      <c r="K613" s="13"/>
      <c r="L613" s="13">
        <v>1996</v>
      </c>
      <c r="M613" s="13">
        <v>6.5</v>
      </c>
      <c r="N613" s="13">
        <v>76</v>
      </c>
      <c r="O613" s="13">
        <v>193</v>
      </c>
      <c r="P613" s="13" t="s">
        <v>1416</v>
      </c>
      <c r="Q613" s="13" t="s">
        <v>1417</v>
      </c>
      <c r="R613" s="13">
        <v>0</v>
      </c>
      <c r="S613" s="13">
        <v>0</v>
      </c>
      <c r="T613" s="30">
        <f t="shared" si="65"/>
        <v>0.16</v>
      </c>
      <c r="U613" s="30">
        <f t="shared" si="66"/>
        <v>0.51</v>
      </c>
      <c r="V613" s="30">
        <f t="shared" si="67"/>
        <v>0.56999999999999995</v>
      </c>
      <c r="W613" s="30">
        <f t="shared" si="68"/>
        <v>0.16</v>
      </c>
      <c r="X613" s="30">
        <f>VLOOKUP(N613,[1]PlayerC!$A$3:$B$30,2,FALSE)</f>
        <v>81</v>
      </c>
      <c r="Y613" s="30">
        <f>VLOOKUP(O613,[1]PlayerC!$C$3:$D$133,2,FALSE)</f>
        <v>64</v>
      </c>
      <c r="Z613" s="30">
        <f>VLOOKUP(R613,[2]PCharts!$R$3:$S$2003,2,FALSE)</f>
        <v>0</v>
      </c>
      <c r="AA613" s="30">
        <f>VLOOKUP(A613,PCharts!$T$3:$U$25,2,FALSE)</f>
        <v>0.9</v>
      </c>
      <c r="AB613" s="30">
        <f>ROUND((PFormulas!$F$2*AF613)+(PFormulas!$F$3*(120-AD613)),0)</f>
        <v>55</v>
      </c>
      <c r="AC613" s="30">
        <f>ROUND((PFormulas!$F$7*AF613)+(PFormulas!$F$9*AB613)+(PFormulas!$F$8*AD613),0)</f>
        <v>51</v>
      </c>
      <c r="AD613" s="30">
        <f>VLOOKUP(V613,PCharts!$I$3:$J$651,2,FALSE)</f>
        <v>83</v>
      </c>
      <c r="AE613" s="30">
        <f>ROUND((PFormulas!$B$29*AK613)+(PFormulas!$B$30*AI613)+(PFormulas!$B$31*AL613)+(PFormulas!$B$32*AF613)+PFormulas!$B$33,0)</f>
        <v>73</v>
      </c>
      <c r="AF613" s="30">
        <f t="shared" si="69"/>
        <v>73</v>
      </c>
      <c r="AG613" s="30">
        <f>ROUND((AK613*PFormulas!$F$40)+(AL613*PFormulas!$F$41)+(AH613*PFormulas!$F$42),0)</f>
        <v>70</v>
      </c>
      <c r="AH613" s="30">
        <f>VLOOKUP(D613,PCharts!$G$3:$H$83,2,FALSE)</f>
        <v>95</v>
      </c>
      <c r="AI613" s="30">
        <f>ROUND((AK613*PFormulas!$F$18)+(AL613*PFormulas!$F$17),0)</f>
        <v>50</v>
      </c>
      <c r="AJ613" s="30">
        <f>IF(C613&gt;7,25,IF(C613=1,IF(ROUND((PFormulas!$F$35*AK613)+(PFormulas!$F$36*AF613),0)&lt;50,50,ROUND((PFormulas!$F$35*AK613)+(PFormulas!$F$36*AF613),0)),ROUND((PFormulas!$F$35*AK613)+(PFormulas!$F$36*AF613),0)))</f>
        <v>25</v>
      </c>
      <c r="AK613" s="30">
        <f>ROUND(IF(C613&gt;7,ROUND(VLOOKUP(U613,PCharts!$K$3:$L$153,2,FALSE)*AA613,0)*PFormulas!$B$8,ROUND(VLOOKUP(U613,PCharts!$K$3:$L$153,2,FALSE)*AA613,0)),0)</f>
        <v>52</v>
      </c>
      <c r="AL613" s="30">
        <f>ROUND(IF(C613&gt;7,ROUND(VLOOKUP(T613,PCharts!$M$3:$N$133,2,FALSE)*AA613,0)*PFormulas!$B$9,ROUND(VLOOKUP(T613,PCharts!$M$3:$N$133,2,FALSE)*AA613,0)),0)</f>
        <v>39</v>
      </c>
      <c r="AM613" s="30">
        <f>ROUND(IF(C613&gt;7,ROUND((PFormulas!$F$30*Z613)+(PFormulas!$F$31*AB613)+(PFormulas!$F$32*AI613),0)*PFormulas!$B$13,ROUND((PFormulas!$F$30*Z613)+(PFormulas!$F$31*AB613)+(PFormulas!$F$32*AI613),0)+PFormulas!$B$14),0)</f>
        <v>59</v>
      </c>
      <c r="AN613" s="30">
        <f>ROUND((PFormulas!$F$46*AL613),0)</f>
        <v>41</v>
      </c>
      <c r="AO613" s="30">
        <f>VLOOKUP(2016-L613,PCharts!$O$3:$P$32,2,FALSE)</f>
        <v>50</v>
      </c>
      <c r="AP613" s="30">
        <f t="shared" si="70"/>
        <v>50</v>
      </c>
      <c r="AQ613" s="30">
        <f t="shared" si="71"/>
        <v>53</v>
      </c>
    </row>
    <row r="614" spans="1:43" x14ac:dyDescent="0.25">
      <c r="A614" s="13" t="s">
        <v>78</v>
      </c>
      <c r="B614" s="13" t="s">
        <v>1087</v>
      </c>
      <c r="C614" s="13">
        <v>7</v>
      </c>
      <c r="D614" s="13">
        <v>44</v>
      </c>
      <c r="E614" s="48">
        <f>ROUND(G614*0.33,0)</f>
        <v>5</v>
      </c>
      <c r="F614" s="48">
        <f>G614-E614</f>
        <v>11</v>
      </c>
      <c r="G614" s="13">
        <v>16</v>
      </c>
      <c r="H614" s="48">
        <v>20</v>
      </c>
      <c r="I614" s="13"/>
      <c r="J614" s="13"/>
      <c r="K614" s="13"/>
      <c r="L614" s="13">
        <v>1996</v>
      </c>
      <c r="M614" s="13">
        <v>6</v>
      </c>
      <c r="N614" s="13">
        <v>72</v>
      </c>
      <c r="O614" s="13">
        <v>192</v>
      </c>
      <c r="P614" s="13" t="s">
        <v>1418</v>
      </c>
      <c r="Q614" s="13" t="s">
        <v>1088</v>
      </c>
      <c r="R614" s="13">
        <v>0</v>
      </c>
      <c r="S614" s="13">
        <v>0</v>
      </c>
      <c r="T614" s="30">
        <f t="shared" si="65"/>
        <v>0.11</v>
      </c>
      <c r="U614" s="30">
        <f t="shared" si="66"/>
        <v>0.25</v>
      </c>
      <c r="V614" s="30">
        <f t="shared" si="67"/>
        <v>0.45</v>
      </c>
      <c r="W614" s="30">
        <f t="shared" si="68"/>
        <v>0.11</v>
      </c>
      <c r="X614" s="30">
        <f>VLOOKUP(N614,[1]PlayerC!$A$3:$B$30,2,FALSE)</f>
        <v>73</v>
      </c>
      <c r="Y614" s="30">
        <f>VLOOKUP(O614,[1]PlayerC!$C$3:$D$133,2,FALSE)</f>
        <v>64</v>
      </c>
      <c r="Z614" s="30">
        <f>VLOOKUP(R614,[2]PCharts!$R$3:$S$2003,2,FALSE)</f>
        <v>0</v>
      </c>
      <c r="AA614" s="30">
        <f>VLOOKUP(A614,PCharts!$T$3:$U$25,2,FALSE)</f>
        <v>0.98</v>
      </c>
      <c r="AB614" s="30">
        <f>ROUND((PFormulas!$F$2*AF614)+(PFormulas!$F$3*(120-AD614)),0)</f>
        <v>52</v>
      </c>
      <c r="AC614" s="30">
        <f>ROUND((PFormulas!$F$7*AF614)+(PFormulas!$F$9*AB614)+(PFormulas!$F$8*AD614),0)</f>
        <v>47</v>
      </c>
      <c r="AD614" s="30">
        <f>VLOOKUP(V614,PCharts!$I$3:$J$651,2,FALSE)</f>
        <v>86</v>
      </c>
      <c r="AE614" s="30">
        <f>ROUND((PFormulas!$B$29*AK614)+(PFormulas!$B$30*AI614)+(PFormulas!$B$31*AL614)+(PFormulas!$B$32*AF614)+PFormulas!$B$33,0)</f>
        <v>75</v>
      </c>
      <c r="AF614" s="30">
        <f t="shared" si="69"/>
        <v>69</v>
      </c>
      <c r="AG614" s="30">
        <f>ROUND((AK614*PFormulas!$F$40)+(AL614*PFormulas!$F$41)+(AH614*PFormulas!$F$42),0)</f>
        <v>67</v>
      </c>
      <c r="AH614" s="30">
        <f>VLOOKUP(D614,PCharts!$G$3:$H$83,2,FALSE)</f>
        <v>84</v>
      </c>
      <c r="AI614" s="30">
        <f>ROUND((AK614*PFormulas!$F$18)+(AL614*PFormulas!$F$17),0)</f>
        <v>54</v>
      </c>
      <c r="AJ614" s="30">
        <f>IF(C614&gt;7,25,IF(C614=1,IF(ROUND((PFormulas!$F$35*AK614)+(PFormulas!$F$36*AF614),0)&lt;50,50,ROUND((PFormulas!$F$35*AK614)+(PFormulas!$F$36*AF614),0)),ROUND((PFormulas!$F$35*AK614)+(PFormulas!$F$36*AF614),0)))</f>
        <v>58</v>
      </c>
      <c r="AK614" s="30">
        <f>ROUND(IF(C614&gt;7,ROUND(VLOOKUP(U614,PCharts!$K$3:$L$153,2,FALSE)*AA614,0)*PFormulas!$B$8,ROUND(VLOOKUP(U614,PCharts!$K$3:$L$153,2,FALSE)*AA614,0)),0)</f>
        <v>54</v>
      </c>
      <c r="AL614" s="30">
        <f>ROUND(IF(C614&gt;7,ROUND(VLOOKUP(T614,PCharts!$M$3:$N$133,2,FALSE)*AA614,0)*PFormulas!$B$9,ROUND(VLOOKUP(T614,PCharts!$M$3:$N$133,2,FALSE)*AA614,0)),0)</f>
        <v>44</v>
      </c>
      <c r="AM614" s="30">
        <f>ROUND(IF(C614&gt;7,ROUND((PFormulas!$F$30*Z614)+(PFormulas!$F$31*AB614)+(PFormulas!$F$32*AI614),0)*PFormulas!$B$13,ROUND((PFormulas!$F$30*Z614)+(PFormulas!$F$31*AB614)+(PFormulas!$F$32*AI614),0)+PFormulas!$B$14),0)</f>
        <v>48</v>
      </c>
      <c r="AN614" s="30">
        <f>ROUND((PFormulas!$F$46*AL614),0)</f>
        <v>46</v>
      </c>
      <c r="AO614" s="30">
        <f>VLOOKUP(2016-L614,PCharts!$O$3:$P$32,2,FALSE)</f>
        <v>50</v>
      </c>
      <c r="AP614" s="30">
        <f t="shared" si="70"/>
        <v>50</v>
      </c>
      <c r="AQ614" s="30">
        <f t="shared" si="71"/>
        <v>53</v>
      </c>
    </row>
    <row r="615" spans="1:43" x14ac:dyDescent="0.25">
      <c r="A615" s="48" t="s">
        <v>139</v>
      </c>
      <c r="B615" s="13" t="s">
        <v>1419</v>
      </c>
      <c r="C615" s="13">
        <v>3</v>
      </c>
      <c r="D615" s="13">
        <v>32</v>
      </c>
      <c r="E615" s="13">
        <v>5</v>
      </c>
      <c r="F615" s="13">
        <v>20</v>
      </c>
      <c r="G615" s="13">
        <f t="shared" ref="G615:G620" si="72">E615+F615</f>
        <v>25</v>
      </c>
      <c r="H615" s="13">
        <v>12</v>
      </c>
      <c r="I615" s="13"/>
      <c r="J615" s="13"/>
      <c r="K615" s="13"/>
      <c r="L615" s="13">
        <v>1996</v>
      </c>
      <c r="M615" s="13">
        <v>5.5</v>
      </c>
      <c r="N615" s="13">
        <v>71</v>
      </c>
      <c r="O615" s="13">
        <v>180</v>
      </c>
      <c r="P615" s="13" t="s">
        <v>1420</v>
      </c>
      <c r="Q615" s="13" t="s">
        <v>1421</v>
      </c>
      <c r="R615" s="13">
        <v>0</v>
      </c>
      <c r="S615" s="13">
        <v>0</v>
      </c>
      <c r="T615" s="30">
        <f t="shared" si="65"/>
        <v>0.16</v>
      </c>
      <c r="U615" s="30">
        <f t="shared" si="66"/>
        <v>0.63</v>
      </c>
      <c r="V615" s="30">
        <f t="shared" si="67"/>
        <v>0.38</v>
      </c>
      <c r="W615" s="30">
        <f t="shared" si="68"/>
        <v>0.16</v>
      </c>
      <c r="X615" s="30">
        <f>VLOOKUP(N615,[1]PlayerC!$A$3:$B$30,2,FALSE)</f>
        <v>71</v>
      </c>
      <c r="Y615" s="30">
        <f>VLOOKUP(O615,[1]PlayerC!$C$3:$D$133,2,FALSE)</f>
        <v>58</v>
      </c>
      <c r="Z615" s="30">
        <f>VLOOKUP(R615,[2]PCharts!$R$3:$S$2003,2,FALSE)</f>
        <v>0</v>
      </c>
      <c r="AA615" s="30">
        <f>VLOOKUP(A615,PCharts!$T$3:$U$25,2,FALSE)</f>
        <v>0.87</v>
      </c>
      <c r="AB615" s="30">
        <f>ROUND((PFormulas!$F$2*AF615)+(PFormulas!$F$3*(120-AD615)),0)</f>
        <v>49</v>
      </c>
      <c r="AC615" s="30">
        <f>ROUND((PFormulas!$F$7*AF615)+(PFormulas!$F$9*AB615)+(PFormulas!$F$8*AD615),0)</f>
        <v>43</v>
      </c>
      <c r="AD615" s="30">
        <f>VLOOKUP(V615,PCharts!$I$3:$J$651,2,FALSE)</f>
        <v>88</v>
      </c>
      <c r="AE615" s="30">
        <f>ROUND((PFormulas!$B$29*AK615)+(PFormulas!$B$30*AI615)+(PFormulas!$B$31*AL615)+(PFormulas!$B$32*AF615)+PFormulas!$B$33,0)</f>
        <v>75</v>
      </c>
      <c r="AF615" s="30">
        <f t="shared" si="69"/>
        <v>65</v>
      </c>
      <c r="AG615" s="30">
        <f>ROUND((AK615*PFormulas!$F$40)+(AL615*PFormulas!$F$41)+(AH615*PFormulas!$F$42),0)</f>
        <v>60</v>
      </c>
      <c r="AH615" s="30">
        <f>VLOOKUP(D615,PCharts!$G$3:$H$83,2,FALSE)</f>
        <v>72</v>
      </c>
      <c r="AI615" s="30">
        <f>ROUND((AK615*PFormulas!$F$18)+(AL615*PFormulas!$F$17),0)</f>
        <v>52</v>
      </c>
      <c r="AJ615" s="30">
        <f>IF(C615&gt;7,25,IF(C615=1,IF(ROUND((PFormulas!$F$35*AK615)+(PFormulas!$F$36*AF615),0)&lt;50,50,ROUND((PFormulas!$F$35*AK615)+(PFormulas!$F$36*AF615),0)),ROUND((PFormulas!$F$35*AK615)+(PFormulas!$F$36*AF615),0)))</f>
        <v>58</v>
      </c>
      <c r="AK615" s="30">
        <f>ROUND(IF(C615&gt;7,ROUND(VLOOKUP(U615,PCharts!$K$3:$L$153,2,FALSE)*AA615,0)*PFormulas!$B$8,ROUND(VLOOKUP(U615,PCharts!$K$3:$L$153,2,FALSE)*AA615,0)),0)</f>
        <v>55</v>
      </c>
      <c r="AL615" s="30">
        <f>ROUND(IF(C615&gt;7,ROUND(VLOOKUP(T615,PCharts!$M$3:$N$133,2,FALSE)*AA615,0)*PFormulas!$B$9,ROUND(VLOOKUP(T615,PCharts!$M$3:$N$133,2,FALSE)*AA615,0)),0)</f>
        <v>40</v>
      </c>
      <c r="AM615" s="30">
        <f>ROUND(IF(C615&gt;7,ROUND((PFormulas!$F$30*Z615)+(PFormulas!$F$31*AB615)+(PFormulas!$F$32*AI615),0)*PFormulas!$B$13,ROUND((PFormulas!$F$30*Z615)+(PFormulas!$F$31*AB615)+(PFormulas!$F$32*AI615),0)+PFormulas!$B$14),0)</f>
        <v>46</v>
      </c>
      <c r="AN615" s="30">
        <f>ROUND((PFormulas!$F$46*AL615),0)</f>
        <v>42</v>
      </c>
      <c r="AO615" s="30">
        <f>VLOOKUP(2016-L615,PCharts!$O$3:$P$32,2,FALSE)</f>
        <v>50</v>
      </c>
      <c r="AP615" s="30">
        <f t="shared" si="70"/>
        <v>50</v>
      </c>
      <c r="AQ615" s="30">
        <f t="shared" si="71"/>
        <v>51</v>
      </c>
    </row>
    <row r="616" spans="1:43" x14ac:dyDescent="0.25">
      <c r="A616" s="48" t="s">
        <v>139</v>
      </c>
      <c r="B616" s="13" t="s">
        <v>1422</v>
      </c>
      <c r="C616" s="13">
        <v>1</v>
      </c>
      <c r="D616" s="13">
        <v>35</v>
      </c>
      <c r="E616" s="13">
        <v>6</v>
      </c>
      <c r="F616" s="13">
        <v>12</v>
      </c>
      <c r="G616" s="13">
        <f t="shared" si="72"/>
        <v>18</v>
      </c>
      <c r="H616" s="13">
        <v>2</v>
      </c>
      <c r="I616" s="13"/>
      <c r="J616" s="13"/>
      <c r="K616" s="13"/>
      <c r="L616" s="13">
        <v>1994</v>
      </c>
      <c r="M616" s="13">
        <v>5.5</v>
      </c>
      <c r="N616" s="13">
        <v>71</v>
      </c>
      <c r="O616" s="13">
        <v>181</v>
      </c>
      <c r="P616" s="13" t="s">
        <v>1423</v>
      </c>
      <c r="Q616" s="13" t="s">
        <v>1424</v>
      </c>
      <c r="R616" s="13">
        <v>0</v>
      </c>
      <c r="S616" s="13">
        <v>0</v>
      </c>
      <c r="T616" s="30">
        <f t="shared" si="65"/>
        <v>0.17</v>
      </c>
      <c r="U616" s="30">
        <f t="shared" si="66"/>
        <v>0.34</v>
      </c>
      <c r="V616" s="30">
        <f t="shared" si="67"/>
        <v>0.06</v>
      </c>
      <c r="W616" s="30">
        <f t="shared" si="68"/>
        <v>0.17</v>
      </c>
      <c r="X616" s="30">
        <f>VLOOKUP(N616,[1]PlayerC!$A$3:$B$30,2,FALSE)</f>
        <v>71</v>
      </c>
      <c r="Y616" s="30">
        <f>VLOOKUP(O616,[1]PlayerC!$C$3:$D$133,2,FALSE)</f>
        <v>58</v>
      </c>
      <c r="Z616" s="30">
        <f>VLOOKUP(R616,[2]PCharts!$R$3:$S$2003,2,FALSE)</f>
        <v>0</v>
      </c>
      <c r="AA616" s="30">
        <f>VLOOKUP(A616,PCharts!$T$3:$U$25,2,FALSE)</f>
        <v>0.87</v>
      </c>
      <c r="AB616" s="30">
        <f>ROUND((PFormulas!$F$2*AF616)+(PFormulas!$F$3*(120-AD616)),0)</f>
        <v>46</v>
      </c>
      <c r="AC616" s="30">
        <f>ROUND((PFormulas!$F$7*AF616)+(PFormulas!$F$9*AB616)+(PFormulas!$F$8*AD616),0)</f>
        <v>40</v>
      </c>
      <c r="AD616" s="30">
        <f>VLOOKUP(V616,PCharts!$I$3:$J$651,2,FALSE)</f>
        <v>97</v>
      </c>
      <c r="AE616" s="30">
        <f>ROUND((PFormulas!$B$29*AK616)+(PFormulas!$B$30*AI616)+(PFormulas!$B$31*AL616)+(PFormulas!$B$32*AF616)+PFormulas!$B$33,0)</f>
        <v>75</v>
      </c>
      <c r="AF616" s="30">
        <f t="shared" si="69"/>
        <v>65</v>
      </c>
      <c r="AG616" s="30">
        <f>ROUND((AK616*PFormulas!$F$40)+(AL616*PFormulas!$F$41)+(AH616*PFormulas!$F$42),0)</f>
        <v>60</v>
      </c>
      <c r="AH616" s="30">
        <f>VLOOKUP(D616,PCharts!$G$3:$H$83,2,FALSE)</f>
        <v>75</v>
      </c>
      <c r="AI616" s="30">
        <f>ROUND((AK616*PFormulas!$F$18)+(AL616*PFormulas!$F$17),0)</f>
        <v>50</v>
      </c>
      <c r="AJ616" s="30">
        <f>IF(C616&gt;7,25,IF(C616=1,IF(ROUND((PFormulas!$F$35*AK616)+(PFormulas!$F$36*AF616),0)&lt;50,50,ROUND((PFormulas!$F$35*AK616)+(PFormulas!$F$36*AF616),0)),ROUND((PFormulas!$F$35*AK616)+(PFormulas!$F$36*AF616),0)))</f>
        <v>54</v>
      </c>
      <c r="AK616" s="30">
        <f>ROUND(IF(C616&gt;7,ROUND(VLOOKUP(U616,PCharts!$K$3:$L$153,2,FALSE)*AA616,0)*PFormulas!$B$8,ROUND(VLOOKUP(U616,PCharts!$K$3:$L$153,2,FALSE)*AA616,0)),0)</f>
        <v>50</v>
      </c>
      <c r="AL616" s="30">
        <f>ROUND(IF(C616&gt;7,ROUND(VLOOKUP(T616,PCharts!$M$3:$N$133,2,FALSE)*AA616,0)*PFormulas!$B$9,ROUND(VLOOKUP(T616,PCharts!$M$3:$N$133,2,FALSE)*AA616,0)),0)</f>
        <v>41</v>
      </c>
      <c r="AM616" s="30">
        <f>ROUND(IF(C616&gt;7,ROUND((PFormulas!$F$30*Z616)+(PFormulas!$F$31*AB616)+(PFormulas!$F$32*AI616),0)*PFormulas!$B$13,ROUND((PFormulas!$F$30*Z616)+(PFormulas!$F$31*AB616)+(PFormulas!$F$32*AI616),0)+PFormulas!$B$14),0)</f>
        <v>44</v>
      </c>
      <c r="AN616" s="30">
        <f>ROUND((PFormulas!$F$46*AL616),0)</f>
        <v>43</v>
      </c>
      <c r="AO616" s="30">
        <f>VLOOKUP(2016-L616,PCharts!$O$3:$P$32,2,FALSE)</f>
        <v>58</v>
      </c>
      <c r="AP616" s="30">
        <f t="shared" si="70"/>
        <v>58</v>
      </c>
      <c r="AQ616" s="30">
        <f t="shared" si="71"/>
        <v>49</v>
      </c>
    </row>
    <row r="617" spans="1:43" x14ac:dyDescent="0.25">
      <c r="A617" s="13" t="s">
        <v>55</v>
      </c>
      <c r="B617" s="13" t="s">
        <v>1425</v>
      </c>
      <c r="C617" s="13">
        <v>8</v>
      </c>
      <c r="D617" s="13">
        <v>63</v>
      </c>
      <c r="E617" s="13">
        <v>10</v>
      </c>
      <c r="F617" s="13">
        <v>29</v>
      </c>
      <c r="G617" s="13">
        <f t="shared" si="72"/>
        <v>39</v>
      </c>
      <c r="H617" s="13">
        <v>94</v>
      </c>
      <c r="I617" s="13"/>
      <c r="J617" s="13"/>
      <c r="K617" s="13"/>
      <c r="L617" s="13">
        <v>1995</v>
      </c>
      <c r="M617" s="13">
        <v>5.5</v>
      </c>
      <c r="N617" s="13">
        <v>75</v>
      </c>
      <c r="O617" s="13">
        <v>218</v>
      </c>
      <c r="P617" s="13" t="s">
        <v>1426</v>
      </c>
      <c r="Q617" s="13" t="s">
        <v>1427</v>
      </c>
      <c r="R617" s="13">
        <v>0</v>
      </c>
      <c r="S617" s="13">
        <v>0</v>
      </c>
      <c r="T617" s="30">
        <f t="shared" si="65"/>
        <v>0.16</v>
      </c>
      <c r="U617" s="30">
        <f t="shared" si="66"/>
        <v>0.46</v>
      </c>
      <c r="V617" s="30">
        <f t="shared" si="67"/>
        <v>1.49</v>
      </c>
      <c r="W617" s="30">
        <f t="shared" si="68"/>
        <v>0.16</v>
      </c>
      <c r="X617" s="30">
        <f>VLOOKUP(N617,[1]PlayerC!$A$3:$B$30,2,FALSE)</f>
        <v>79</v>
      </c>
      <c r="Y617" s="30">
        <f>VLOOKUP(O617,[1]PlayerC!$C$3:$D$133,2,FALSE)</f>
        <v>79</v>
      </c>
      <c r="Z617" s="30">
        <f>VLOOKUP(R617,[2]PCharts!$R$3:$S$2003,2,FALSE)</f>
        <v>0</v>
      </c>
      <c r="AA617" s="30">
        <f>VLOOKUP(A617,PCharts!$T$3:$U$25,2,FALSE)</f>
        <v>0.9</v>
      </c>
      <c r="AB617" s="30">
        <f>ROUND((PFormulas!$F$2*AF617)+(PFormulas!$F$3*(120-AD617)),0)</f>
        <v>65</v>
      </c>
      <c r="AC617" s="30">
        <f>ROUND((PFormulas!$F$7*AF617)+(PFormulas!$F$9*AB617)+(PFormulas!$F$8*AD617),0)</f>
        <v>63</v>
      </c>
      <c r="AD617" s="30">
        <f>VLOOKUP(V617,PCharts!$I$3:$J$651,2,FALSE)</f>
        <v>60</v>
      </c>
      <c r="AE617" s="30">
        <f>ROUND((PFormulas!$B$29*AK617)+(PFormulas!$B$30*AI617)+(PFormulas!$B$31*AL617)+(PFormulas!$B$32*AF617)+PFormulas!$B$33,0)</f>
        <v>71</v>
      </c>
      <c r="AF617" s="30">
        <f t="shared" si="69"/>
        <v>79</v>
      </c>
      <c r="AG617" s="30">
        <f>ROUND((AK617*PFormulas!$F$40)+(AL617*PFormulas!$F$41)+(AH617*PFormulas!$F$42),0)</f>
        <v>70</v>
      </c>
      <c r="AH617" s="30">
        <f>VLOOKUP(D617,PCharts!$G$3:$H$83,2,FALSE)</f>
        <v>95</v>
      </c>
      <c r="AI617" s="30">
        <f>ROUND((AK617*PFormulas!$F$18)+(AL617*PFormulas!$F$17),0)</f>
        <v>50</v>
      </c>
      <c r="AJ617" s="30">
        <f>IF(C617&gt;7,25,IF(C617=1,IF(ROUND((PFormulas!$F$35*AK617)+(PFormulas!$F$36*AF617),0)&lt;50,50,ROUND((PFormulas!$F$35*AK617)+(PFormulas!$F$36*AF617),0)),ROUND((PFormulas!$F$35*AK617)+(PFormulas!$F$36*AF617),0)))</f>
        <v>25</v>
      </c>
      <c r="AK617" s="30">
        <f>ROUND(IF(C617&gt;7,ROUND(VLOOKUP(U617,PCharts!$K$3:$L$153,2,FALSE)*AA617,0)*PFormulas!$B$8,ROUND(VLOOKUP(U617,PCharts!$K$3:$L$153,2,FALSE)*AA617,0)),0)</f>
        <v>51</v>
      </c>
      <c r="AL617" s="30">
        <f>ROUND(IF(C617&gt;7,ROUND(VLOOKUP(T617,PCharts!$M$3:$N$133,2,FALSE)*AA617,0)*PFormulas!$B$9,ROUND(VLOOKUP(T617,PCharts!$M$3:$N$133,2,FALSE)*AA617,0)),0)</f>
        <v>39</v>
      </c>
      <c r="AM617" s="49">
        <f>ROUND(IF(C617&gt;7,ROUND((PFormulas!$F$30*Z617)+(PFormulas!$F$31*AB617)+(PFormulas!$F$32*AI617),0)*PFormulas!$B$13,ROUND((PFormulas!$F$30*Z617)+(PFormulas!$F$31*AB617)+(PFormulas!$F$32*AI617),0)+PFormulas!$B$14),0)</f>
        <v>66</v>
      </c>
      <c r="AN617" s="30">
        <f>ROUND((PFormulas!$F$46*AL617),0)</f>
        <v>41</v>
      </c>
      <c r="AO617" s="30">
        <f>VLOOKUP(2016-L617,PCharts!$O$3:$P$32,2,FALSE)</f>
        <v>54</v>
      </c>
      <c r="AP617" s="30">
        <f t="shared" si="70"/>
        <v>54</v>
      </c>
      <c r="AQ617" s="30">
        <f t="shared" si="71"/>
        <v>56</v>
      </c>
    </row>
    <row r="618" spans="1:43" x14ac:dyDescent="0.25">
      <c r="A618" s="13" t="s">
        <v>51</v>
      </c>
      <c r="B618" s="13" t="s">
        <v>464</v>
      </c>
      <c r="C618" s="13">
        <v>6</v>
      </c>
      <c r="D618" s="13">
        <v>29</v>
      </c>
      <c r="E618" s="13">
        <v>3</v>
      </c>
      <c r="F618" s="13">
        <v>8</v>
      </c>
      <c r="G618" s="13">
        <f t="shared" si="72"/>
        <v>11</v>
      </c>
      <c r="H618" s="13">
        <v>0</v>
      </c>
      <c r="I618" s="13"/>
      <c r="J618" s="13"/>
      <c r="K618" s="13"/>
      <c r="L618" s="13">
        <v>1996</v>
      </c>
      <c r="M618" s="13">
        <v>5</v>
      </c>
      <c r="N618" s="13">
        <v>75</v>
      </c>
      <c r="O618" s="13">
        <v>192</v>
      </c>
      <c r="P618" s="13" t="s">
        <v>1428</v>
      </c>
      <c r="Q618" s="13" t="s">
        <v>1429</v>
      </c>
      <c r="R618" s="13">
        <v>0</v>
      </c>
      <c r="S618" s="13">
        <v>0</v>
      </c>
      <c r="T618" s="30">
        <f t="shared" si="65"/>
        <v>0.1</v>
      </c>
      <c r="U618" s="30">
        <f t="shared" si="66"/>
        <v>0.28000000000000003</v>
      </c>
      <c r="V618" s="30">
        <f t="shared" si="67"/>
        <v>0</v>
      </c>
      <c r="W618" s="30">
        <f t="shared" si="68"/>
        <v>0.1</v>
      </c>
      <c r="X618" s="30">
        <f>VLOOKUP(N618,[1]PlayerC!$A$3:$B$30,2,FALSE)</f>
        <v>79</v>
      </c>
      <c r="Y618" s="30">
        <f>VLOOKUP(O618,[1]PlayerC!$C$3:$D$133,2,FALSE)</f>
        <v>64</v>
      </c>
      <c r="Z618" s="30">
        <f>VLOOKUP(R618,[2]PCharts!$R$3:$S$2003,2,FALSE)</f>
        <v>0</v>
      </c>
      <c r="AA618" s="30">
        <f>VLOOKUP(A618,PCharts!$T$3:$U$25,2,FALSE)</f>
        <v>0.9</v>
      </c>
      <c r="AB618" s="30">
        <f>ROUND((PFormulas!$F$2*AF618)+(PFormulas!$F$3*(120-AD618)),0)</f>
        <v>50</v>
      </c>
      <c r="AC618" s="30">
        <f>ROUND((PFormulas!$F$7*AF618)+(PFormulas!$F$9*AB618)+(PFormulas!$F$8*AD618),0)</f>
        <v>46</v>
      </c>
      <c r="AD618" s="30">
        <f>VLOOKUP(V618,PCharts!$I$3:$J$651,2,FALSE)</f>
        <v>99</v>
      </c>
      <c r="AE618" s="30">
        <f>ROUND((PFormulas!$B$29*AK618)+(PFormulas!$B$30*AI618)+(PFormulas!$B$31*AL618)+(PFormulas!$B$32*AF618)+PFormulas!$B$33,0)</f>
        <v>73</v>
      </c>
      <c r="AF618" s="30">
        <f t="shared" si="69"/>
        <v>72</v>
      </c>
      <c r="AG618" s="30">
        <f>ROUND((AK618*PFormulas!$F$40)+(AL618*PFormulas!$F$41)+(AH618*PFormulas!$F$42),0)</f>
        <v>57</v>
      </c>
      <c r="AH618" s="30">
        <f>VLOOKUP(D618,PCharts!$G$3:$H$83,2,FALSE)</f>
        <v>69</v>
      </c>
      <c r="AI618" s="30">
        <f>ROUND((AK618*PFormulas!$F$18)+(AL618*PFormulas!$F$17),0)</f>
        <v>50</v>
      </c>
      <c r="AJ618" s="30">
        <f>IF(C618&gt;7,25,IF(C618=1,IF(ROUND((PFormulas!$F$35*AK618)+(PFormulas!$F$36*AF618),0)&lt;50,50,ROUND((PFormulas!$F$35*AK618)+(PFormulas!$F$36*AF618),0)),ROUND((PFormulas!$F$35*AK618)+(PFormulas!$F$36*AF618),0)))</f>
        <v>56</v>
      </c>
      <c r="AK618" s="30">
        <f>ROUND(IF(C618&gt;7,ROUND(VLOOKUP(U618,PCharts!$K$3:$L$153,2,FALSE)*AA618,0)*PFormulas!$B$8,ROUND(VLOOKUP(U618,PCharts!$K$3:$L$153,2,FALSE)*AA618,0)),0)</f>
        <v>50</v>
      </c>
      <c r="AL618" s="30">
        <f>ROUND(IF(C618&gt;7,ROUND(VLOOKUP(T618,PCharts!$M$3:$N$133,2,FALSE)*AA618,0)*PFormulas!$B$9,ROUND(VLOOKUP(T618,PCharts!$M$3:$N$133,2,FALSE)*AA618,0)),0)</f>
        <v>41</v>
      </c>
      <c r="AM618" s="30">
        <f>ROUND(IF(C618&gt;7,ROUND((PFormulas!$F$30*Z618)+(PFormulas!$F$31*AB618)+(PFormulas!$F$32*AI618),0)*PFormulas!$B$13,ROUND((PFormulas!$F$30*Z618)+(PFormulas!$F$31*AB618)+(PFormulas!$F$32*AI618),0)+PFormulas!$B$14),0)</f>
        <v>46</v>
      </c>
      <c r="AN618" s="30">
        <f>ROUND((PFormulas!$F$46*AL618),0)</f>
        <v>43</v>
      </c>
      <c r="AO618" s="30">
        <f>VLOOKUP(2016-L618,PCharts!$O$3:$P$32,2,FALSE)</f>
        <v>50</v>
      </c>
      <c r="AP618" s="30">
        <f t="shared" si="70"/>
        <v>50</v>
      </c>
      <c r="AQ618" s="30">
        <f t="shared" si="71"/>
        <v>50</v>
      </c>
    </row>
    <row r="619" spans="1:43" x14ac:dyDescent="0.25">
      <c r="A619" s="48" t="s">
        <v>139</v>
      </c>
      <c r="B619" s="13" t="s">
        <v>1430</v>
      </c>
      <c r="C619" s="13">
        <v>1</v>
      </c>
      <c r="D619" s="13">
        <v>36</v>
      </c>
      <c r="E619" s="13">
        <v>6</v>
      </c>
      <c r="F619" s="13">
        <v>6</v>
      </c>
      <c r="G619" s="13">
        <f t="shared" si="72"/>
        <v>12</v>
      </c>
      <c r="H619" s="13">
        <v>4</v>
      </c>
      <c r="I619" s="13"/>
      <c r="J619" s="13"/>
      <c r="K619" s="13"/>
      <c r="L619" s="13">
        <v>1993</v>
      </c>
      <c r="M619" s="13">
        <v>5</v>
      </c>
      <c r="N619" s="13">
        <v>72</v>
      </c>
      <c r="O619" s="13">
        <v>185</v>
      </c>
      <c r="P619" s="13" t="s">
        <v>1431</v>
      </c>
      <c r="Q619" s="13" t="s">
        <v>1432</v>
      </c>
      <c r="R619" s="13">
        <v>0</v>
      </c>
      <c r="S619" s="13">
        <v>0</v>
      </c>
      <c r="T619" s="30">
        <f t="shared" si="65"/>
        <v>0.17</v>
      </c>
      <c r="U619" s="30">
        <f t="shared" si="66"/>
        <v>0.17</v>
      </c>
      <c r="V619" s="30">
        <f t="shared" si="67"/>
        <v>0.11</v>
      </c>
      <c r="W619" s="30">
        <f t="shared" si="68"/>
        <v>0.17</v>
      </c>
      <c r="X619" s="30">
        <f>VLOOKUP(N619,[1]PlayerC!$A$3:$B$30,2,FALSE)</f>
        <v>73</v>
      </c>
      <c r="Y619" s="30">
        <f>VLOOKUP(O619,[1]PlayerC!$C$3:$D$133,2,FALSE)</f>
        <v>61</v>
      </c>
      <c r="Z619" s="30">
        <f>VLOOKUP(R619,[2]PCharts!$R$3:$S$2003,2,FALSE)</f>
        <v>0</v>
      </c>
      <c r="AA619" s="30">
        <f>VLOOKUP(A619,PCharts!$T$3:$U$25,2,FALSE)</f>
        <v>0.87</v>
      </c>
      <c r="AB619" s="30">
        <f>ROUND((PFormulas!$F$2*AF619)+(PFormulas!$F$3*(120-AD619)),0)</f>
        <v>47</v>
      </c>
      <c r="AC619" s="30">
        <f>ROUND((PFormulas!$F$7*AF619)+(PFormulas!$F$9*AB619)+(PFormulas!$F$8*AD619),0)</f>
        <v>42</v>
      </c>
      <c r="AD619" s="30">
        <f>VLOOKUP(V619,PCharts!$I$3:$J$651,2,FALSE)</f>
        <v>96</v>
      </c>
      <c r="AE619" s="30">
        <f>ROUND((PFormulas!$B$29*AK619)+(PFormulas!$B$30*AI619)+(PFormulas!$B$31*AL619)+(PFormulas!$B$32*AF619)+PFormulas!$B$33,0)</f>
        <v>73</v>
      </c>
      <c r="AF619" s="30">
        <f t="shared" si="69"/>
        <v>67</v>
      </c>
      <c r="AG619" s="30">
        <f>ROUND((AK619*PFormulas!$F$40)+(AL619*PFormulas!$F$41)+(AH619*PFormulas!$F$42),0)</f>
        <v>59</v>
      </c>
      <c r="AH619" s="30">
        <f>VLOOKUP(D619,PCharts!$G$3:$H$83,2,FALSE)</f>
        <v>76</v>
      </c>
      <c r="AI619" s="30">
        <f>ROUND((AK619*PFormulas!$F$18)+(AL619*PFormulas!$F$17),0)</f>
        <v>47</v>
      </c>
      <c r="AJ619" s="30">
        <f>IF(C619&gt;7,25,IF(C619=1,IF(ROUND((PFormulas!$F$35*AK619)+(PFormulas!$F$36*AF619),0)&lt;50,50,ROUND((PFormulas!$F$35*AK619)+(PFormulas!$F$36*AF619),0)),ROUND((PFormulas!$F$35*AK619)+(PFormulas!$F$36*AF619),0)))</f>
        <v>50</v>
      </c>
      <c r="AK619" s="30">
        <f>ROUND(IF(C619&gt;7,ROUND(VLOOKUP(U619,PCharts!$K$3:$L$153,2,FALSE)*AA619,0)*PFormulas!$B$8,ROUND(VLOOKUP(U619,PCharts!$K$3:$L$153,2,FALSE)*AA619,0)),0)</f>
        <v>44</v>
      </c>
      <c r="AL619" s="30">
        <f>ROUND(IF(C619&gt;7,ROUND(VLOOKUP(T619,PCharts!$M$3:$N$133,2,FALSE)*AA619,0)*PFormulas!$B$9,ROUND(VLOOKUP(T619,PCharts!$M$3:$N$133,2,FALSE)*AA619,0)),0)</f>
        <v>41</v>
      </c>
      <c r="AM619" s="30">
        <f>ROUND(IF(C619&gt;7,ROUND((PFormulas!$F$30*Z619)+(PFormulas!$F$31*AB619)+(PFormulas!$F$32*AI619),0)*PFormulas!$B$13,ROUND((PFormulas!$F$30*Z619)+(PFormulas!$F$31*AB619)+(PFormulas!$F$32*AI619),0)+PFormulas!$B$14),0)</f>
        <v>43</v>
      </c>
      <c r="AN619" s="30">
        <f>ROUND((PFormulas!$F$46*AL619),0)</f>
        <v>43</v>
      </c>
      <c r="AO619" s="30">
        <f>VLOOKUP(2016-L619,PCharts!$O$3:$P$32,2,FALSE)</f>
        <v>60</v>
      </c>
      <c r="AP619" s="30">
        <f t="shared" si="70"/>
        <v>60</v>
      </c>
      <c r="AQ619" s="30">
        <f t="shared" si="71"/>
        <v>47</v>
      </c>
    </row>
    <row r="620" spans="1:43" x14ac:dyDescent="0.25">
      <c r="A620" s="13" t="s">
        <v>55</v>
      </c>
      <c r="B620" s="13" t="s">
        <v>1433</v>
      </c>
      <c r="C620" s="13">
        <v>8</v>
      </c>
      <c r="D620" s="13">
        <v>36</v>
      </c>
      <c r="E620" s="13">
        <v>5</v>
      </c>
      <c r="F620" s="13">
        <v>6</v>
      </c>
      <c r="G620" s="13">
        <f t="shared" si="72"/>
        <v>11</v>
      </c>
      <c r="H620" s="13">
        <v>47</v>
      </c>
      <c r="I620" s="13"/>
      <c r="J620" s="13"/>
      <c r="K620" s="13"/>
      <c r="L620" s="13">
        <v>1995</v>
      </c>
      <c r="M620" s="13">
        <v>5</v>
      </c>
      <c r="N620" s="13">
        <v>75</v>
      </c>
      <c r="O620" s="13">
        <v>240</v>
      </c>
      <c r="P620" s="13" t="s">
        <v>1434</v>
      </c>
      <c r="Q620" s="13" t="s">
        <v>1435</v>
      </c>
      <c r="R620" s="13">
        <v>0</v>
      </c>
      <c r="S620" s="13">
        <v>0</v>
      </c>
      <c r="T620" s="30">
        <f t="shared" si="65"/>
        <v>0.14000000000000001</v>
      </c>
      <c r="U620" s="30">
        <f t="shared" si="66"/>
        <v>0.17</v>
      </c>
      <c r="V620" s="30">
        <f t="shared" si="67"/>
        <v>1.31</v>
      </c>
      <c r="W620" s="30">
        <f t="shared" si="68"/>
        <v>0.14000000000000001</v>
      </c>
      <c r="X620" s="30">
        <f>VLOOKUP(N620,[1]PlayerC!$A$3:$B$30,2,FALSE)</f>
        <v>79</v>
      </c>
      <c r="Y620" s="30">
        <f>VLOOKUP(O620,[1]PlayerC!$C$3:$D$133,2,FALSE)</f>
        <v>94</v>
      </c>
      <c r="Z620" s="30">
        <f>VLOOKUP(R620,[2]PCharts!$R$3:$S$2003,2,FALSE)</f>
        <v>0</v>
      </c>
      <c r="AA620" s="30">
        <f>VLOOKUP(A620,PCharts!$T$3:$U$25,2,FALSE)</f>
        <v>0.9</v>
      </c>
      <c r="AB620" s="30">
        <f>ROUND((PFormulas!$F$2*AF620)+(PFormulas!$F$3*(120-AD620)),0)</f>
        <v>69</v>
      </c>
      <c r="AC620" s="30">
        <f>ROUND((PFormulas!$F$7*AF620)+(PFormulas!$F$9*AB620)+(PFormulas!$F$8*AD620),0)</f>
        <v>69</v>
      </c>
      <c r="AD620" s="30">
        <f>VLOOKUP(V620,PCharts!$I$3:$J$651,2,FALSE)</f>
        <v>65</v>
      </c>
      <c r="AE620" s="30">
        <f>ROUND((PFormulas!$B$29*AK620)+(PFormulas!$B$30*AI620)+(PFormulas!$B$31*AL620)+(PFormulas!$B$32*AF620)+PFormulas!$B$33,0)</f>
        <v>68</v>
      </c>
      <c r="AF620" s="30">
        <f t="shared" si="69"/>
        <v>87</v>
      </c>
      <c r="AG620" s="30">
        <f>ROUND((AK620*PFormulas!$F$40)+(AL620*PFormulas!$F$41)+(AH620*PFormulas!$F$42),0)</f>
        <v>59</v>
      </c>
      <c r="AH620" s="30">
        <f>VLOOKUP(D620,PCharts!$G$3:$H$83,2,FALSE)</f>
        <v>76</v>
      </c>
      <c r="AI620" s="30">
        <f>ROUND((AK620*PFormulas!$F$18)+(AL620*PFormulas!$F$17),0)</f>
        <v>45</v>
      </c>
      <c r="AJ620" s="30">
        <f>IF(C620&gt;7,25,IF(C620=1,IF(ROUND((PFormulas!$F$35*AK620)+(PFormulas!$F$36*AF620),0)&lt;50,50,ROUND((PFormulas!$F$35*AK620)+(PFormulas!$F$36*AF620),0)),ROUND((PFormulas!$F$35*AK620)+(PFormulas!$F$36*AF620),0)))</f>
        <v>25</v>
      </c>
      <c r="AK620" s="30">
        <f>ROUND(IF(C620&gt;7,ROUND(VLOOKUP(U620,PCharts!$K$3:$L$153,2,FALSE)*AA620,0)*PFormulas!$B$8,ROUND(VLOOKUP(U620,PCharts!$K$3:$L$153,2,FALSE)*AA620,0)),0)</f>
        <v>43</v>
      </c>
      <c r="AL620" s="30">
        <f>ROUND(IF(C620&gt;7,ROUND(VLOOKUP(T620,PCharts!$M$3:$N$133,2,FALSE)*AA620,0)*PFormulas!$B$9,ROUND(VLOOKUP(T620,PCharts!$M$3:$N$133,2,FALSE)*AA620,0)),0)</f>
        <v>39</v>
      </c>
      <c r="AM620" s="49">
        <f>ROUND(IF(C620&gt;7,ROUND((PFormulas!$F$30*Z620)+(PFormulas!$F$31*AB620)+(PFormulas!$F$32*AI620),0)*PFormulas!$B$13,ROUND((PFormulas!$F$30*Z620)+(PFormulas!$F$31*AB620)+(PFormulas!$F$32*AI620),0)+PFormulas!$B$14),0)</f>
        <v>67</v>
      </c>
      <c r="AN620" s="30">
        <f>ROUND((PFormulas!$F$46*AL620),0)</f>
        <v>41</v>
      </c>
      <c r="AO620" s="30">
        <f>VLOOKUP(2016-L620,PCharts!$O$3:$P$32,2,FALSE)</f>
        <v>54</v>
      </c>
      <c r="AP620" s="30">
        <f t="shared" si="70"/>
        <v>54</v>
      </c>
      <c r="AQ620" s="30">
        <f t="shared" si="71"/>
        <v>54</v>
      </c>
    </row>
    <row r="621" spans="1:43" x14ac:dyDescent="0.25">
      <c r="A621" s="48" t="s">
        <v>139</v>
      </c>
      <c r="B621" s="13" t="s">
        <v>1436</v>
      </c>
      <c r="C621" s="13">
        <v>3</v>
      </c>
      <c r="D621" s="13">
        <v>37</v>
      </c>
      <c r="E621" s="48">
        <f>ROUND(G621*0.33,0)</f>
        <v>6</v>
      </c>
      <c r="F621" s="48">
        <f>G621-E621</f>
        <v>13</v>
      </c>
      <c r="G621" s="13">
        <v>19</v>
      </c>
      <c r="H621" s="48">
        <v>20</v>
      </c>
      <c r="I621" s="13"/>
      <c r="J621" s="13"/>
      <c r="K621" s="13"/>
      <c r="L621" s="13">
        <v>1995</v>
      </c>
      <c r="M621" s="13">
        <v>5</v>
      </c>
      <c r="N621" s="13">
        <v>67</v>
      </c>
      <c r="O621" s="13">
        <v>161</v>
      </c>
      <c r="P621" s="13" t="s">
        <v>1437</v>
      </c>
      <c r="Q621" s="13" t="s">
        <v>1438</v>
      </c>
      <c r="R621" s="13">
        <v>0</v>
      </c>
      <c r="S621" s="13">
        <v>0</v>
      </c>
      <c r="T621" s="30">
        <f t="shared" si="65"/>
        <v>0.16</v>
      </c>
      <c r="U621" s="30">
        <f t="shared" si="66"/>
        <v>0.35</v>
      </c>
      <c r="V621" s="30">
        <f t="shared" si="67"/>
        <v>0.54</v>
      </c>
      <c r="W621" s="30">
        <f t="shared" si="68"/>
        <v>0.16</v>
      </c>
      <c r="X621" s="30">
        <f>VLOOKUP(N621,[1]PlayerC!$A$3:$B$30,2,FALSE)</f>
        <v>63</v>
      </c>
      <c r="Y621" s="30">
        <f>VLOOKUP(O621,[1]PlayerC!$C$3:$D$133,2,FALSE)</f>
        <v>46</v>
      </c>
      <c r="Z621" s="30">
        <f>VLOOKUP(R621,[2]PCharts!$R$3:$S$2003,2,FALSE)</f>
        <v>0</v>
      </c>
      <c r="AA621" s="30">
        <f>VLOOKUP(A621,PCharts!$T$3:$U$25,2,FALSE)</f>
        <v>0.87</v>
      </c>
      <c r="AB621" s="30">
        <f>ROUND((PFormulas!$F$2*AF621)+(PFormulas!$F$3*(120-AD621)),0)</f>
        <v>44</v>
      </c>
      <c r="AC621" s="30">
        <f>ROUND((PFormulas!$F$7*AF621)+(PFormulas!$F$9*AB621)+(PFormulas!$F$8*AD621),0)</f>
        <v>35</v>
      </c>
      <c r="AD621" s="30">
        <f>VLOOKUP(V621,PCharts!$I$3:$J$651,2,FALSE)</f>
        <v>84</v>
      </c>
      <c r="AE621" s="30">
        <f>ROUND((PFormulas!$B$29*AK621)+(PFormulas!$B$30*AI621)+(PFormulas!$B$31*AL621)+(PFormulas!$B$32*AF621)+PFormulas!$B$33,0)</f>
        <v>77</v>
      </c>
      <c r="AF621" s="30">
        <f t="shared" si="69"/>
        <v>55</v>
      </c>
      <c r="AG621" s="30">
        <f>ROUND((AK621*PFormulas!$F$40)+(AL621*PFormulas!$F$41)+(AH621*PFormulas!$F$42),0)</f>
        <v>61</v>
      </c>
      <c r="AH621" s="30">
        <f>VLOOKUP(D621,PCharts!$G$3:$H$83,2,FALSE)</f>
        <v>77</v>
      </c>
      <c r="AI621" s="30">
        <f>ROUND((AK621*PFormulas!$F$18)+(AL621*PFormulas!$F$17),0)</f>
        <v>50</v>
      </c>
      <c r="AJ621" s="30">
        <f>IF(C621&gt;7,25,IF(C621=1,IF(ROUND((PFormulas!$F$35*AK621)+(PFormulas!$F$36*AF621),0)&lt;50,50,ROUND((PFormulas!$F$35*AK621)+(PFormulas!$F$36*AF621),0)),ROUND((PFormulas!$F$35*AK621)+(PFormulas!$F$36*AF621),0)))</f>
        <v>51</v>
      </c>
      <c r="AK621" s="30">
        <f>ROUND(IF(C621&gt;7,ROUND(VLOOKUP(U621,PCharts!$K$3:$L$153,2,FALSE)*AA621,0)*PFormulas!$B$8,ROUND(VLOOKUP(U621,PCharts!$K$3:$L$153,2,FALSE)*AA621,0)),0)</f>
        <v>50</v>
      </c>
      <c r="AL621" s="30">
        <f>ROUND(IF(C621&gt;7,ROUND(VLOOKUP(T621,PCharts!$M$3:$N$133,2,FALSE)*AA621,0)*PFormulas!$B$9,ROUND(VLOOKUP(T621,PCharts!$M$3:$N$133,2,FALSE)*AA621,0)),0)</f>
        <v>40</v>
      </c>
      <c r="AM621" s="30">
        <f>ROUND(IF(C621&gt;7,ROUND((PFormulas!$F$30*Z621)+(PFormulas!$F$31*AB621)+(PFormulas!$F$32*AI621),0)*PFormulas!$B$13,ROUND((PFormulas!$F$30*Z621)+(PFormulas!$F$31*AB621)+(PFormulas!$F$32*AI621),0)+PFormulas!$B$14),0)</f>
        <v>42</v>
      </c>
      <c r="AN621" s="30">
        <f>ROUND((PFormulas!$F$46*AL621),0)</f>
        <v>42</v>
      </c>
      <c r="AO621" s="30">
        <f>VLOOKUP(2016-L621,PCharts!$O$3:$P$32,2,FALSE)</f>
        <v>54</v>
      </c>
      <c r="AP621" s="30">
        <f t="shared" si="70"/>
        <v>54</v>
      </c>
      <c r="AQ621" s="30">
        <f t="shared" si="71"/>
        <v>48</v>
      </c>
    </row>
    <row r="622" spans="1:43" x14ac:dyDescent="0.25">
      <c r="A622" s="13" t="s">
        <v>55</v>
      </c>
      <c r="B622" s="13" t="s">
        <v>1439</v>
      </c>
      <c r="C622" s="13">
        <v>8</v>
      </c>
      <c r="D622" s="13">
        <v>59</v>
      </c>
      <c r="E622" s="48">
        <f>ROUND(G622*0.33,0)</f>
        <v>8</v>
      </c>
      <c r="F622" s="48">
        <f>G622-E622</f>
        <v>16</v>
      </c>
      <c r="G622" s="13">
        <v>24</v>
      </c>
      <c r="H622" s="48">
        <v>20</v>
      </c>
      <c r="I622" s="13"/>
      <c r="J622" s="13"/>
      <c r="K622" s="13"/>
      <c r="L622" s="13">
        <v>1995</v>
      </c>
      <c r="M622" s="13">
        <v>5</v>
      </c>
      <c r="N622" s="13">
        <v>76</v>
      </c>
      <c r="O622" s="13">
        <v>218</v>
      </c>
      <c r="P622" s="13" t="s">
        <v>1440</v>
      </c>
      <c r="Q622" s="13" t="s">
        <v>1441</v>
      </c>
      <c r="R622" s="13">
        <v>0</v>
      </c>
      <c r="S622" s="13">
        <v>0</v>
      </c>
      <c r="T622" s="30">
        <f t="shared" si="65"/>
        <v>0.14000000000000001</v>
      </c>
      <c r="U622" s="30">
        <f t="shared" si="66"/>
        <v>0.27</v>
      </c>
      <c r="V622" s="30">
        <f t="shared" si="67"/>
        <v>0.34</v>
      </c>
      <c r="W622" s="30">
        <f t="shared" si="68"/>
        <v>0.14000000000000001</v>
      </c>
      <c r="X622" s="30">
        <f>VLOOKUP(N622,[1]PlayerC!$A$3:$B$30,2,FALSE)</f>
        <v>81</v>
      </c>
      <c r="Y622" s="30">
        <f>VLOOKUP(O622,[1]PlayerC!$C$3:$D$133,2,FALSE)</f>
        <v>79</v>
      </c>
      <c r="Z622" s="30">
        <f>VLOOKUP(R622,[2]PCharts!$R$3:$S$2003,2,FALSE)</f>
        <v>0</v>
      </c>
      <c r="AA622" s="30">
        <f>VLOOKUP(A622,PCharts!$T$3:$U$25,2,FALSE)</f>
        <v>0.9</v>
      </c>
      <c r="AB622" s="30">
        <f>ROUND((PFormulas!$F$2*AF622)+(PFormulas!$F$3*(120-AD622)),0)</f>
        <v>57</v>
      </c>
      <c r="AC622" s="30">
        <f>ROUND((PFormulas!$F$7*AF622)+(PFormulas!$F$9*AB622)+(PFormulas!$F$8*AD622),0)</f>
        <v>55</v>
      </c>
      <c r="AD622" s="30">
        <f>VLOOKUP(V622,PCharts!$I$3:$J$651,2,FALSE)</f>
        <v>89</v>
      </c>
      <c r="AE622" s="30">
        <f>ROUND((PFormulas!$B$29*AK622)+(PFormulas!$B$30*AI622)+(PFormulas!$B$31*AL622)+(PFormulas!$B$32*AF622)+PFormulas!$B$33,0)</f>
        <v>71</v>
      </c>
      <c r="AF622" s="30">
        <f t="shared" si="69"/>
        <v>80</v>
      </c>
      <c r="AG622" s="30">
        <f>ROUND((AK622*PFormulas!$F$40)+(AL622*PFormulas!$F$41)+(AH622*PFormulas!$F$42),0)</f>
        <v>69</v>
      </c>
      <c r="AH622" s="30">
        <f>VLOOKUP(D622,PCharts!$G$3:$H$83,2,FALSE)</f>
        <v>95</v>
      </c>
      <c r="AI622" s="30">
        <f>ROUND((AK622*PFormulas!$F$18)+(AL622*PFormulas!$F$17),0)</f>
        <v>48</v>
      </c>
      <c r="AJ622" s="30">
        <f>IF(C622&gt;7,25,IF(C622=1,IF(ROUND((PFormulas!$F$35*AK622)+(PFormulas!$F$36*AF622),0)&lt;50,50,ROUND((PFormulas!$F$35*AK622)+(PFormulas!$F$36*AF622),0)),ROUND((PFormulas!$F$35*AK622)+(PFormulas!$F$36*AF622),0)))</f>
        <v>25</v>
      </c>
      <c r="AK622" s="30">
        <f>ROUND(IF(C622&gt;7,ROUND(VLOOKUP(U622,PCharts!$K$3:$L$153,2,FALSE)*AA622,0)*PFormulas!$B$8,ROUND(VLOOKUP(U622,PCharts!$K$3:$L$153,2,FALSE)*AA622,0)),0)</f>
        <v>48</v>
      </c>
      <c r="AL622" s="30">
        <f>ROUND(IF(C622&gt;7,ROUND(VLOOKUP(T622,PCharts!$M$3:$N$133,2,FALSE)*AA622,0)*PFormulas!$B$9,ROUND(VLOOKUP(T622,PCharts!$M$3:$N$133,2,FALSE)*AA622,0)),0)</f>
        <v>39</v>
      </c>
      <c r="AM622" s="30">
        <f>ROUND(IF(C622&gt;7,ROUND((PFormulas!$F$30*Z622)+(PFormulas!$F$31*AB622)+(PFormulas!$F$32*AI622),0)*PFormulas!$B$13,ROUND((PFormulas!$F$30*Z622)+(PFormulas!$F$31*AB622)+(PFormulas!$F$32*AI622),0)+PFormulas!$B$14),0)</f>
        <v>60</v>
      </c>
      <c r="AN622" s="30">
        <f>ROUND((PFormulas!$F$46*AL622),0)</f>
        <v>41</v>
      </c>
      <c r="AO622" s="30">
        <f>VLOOKUP(2016-L622,PCharts!$O$3:$P$32,2,FALSE)</f>
        <v>54</v>
      </c>
      <c r="AP622" s="30">
        <f t="shared" si="70"/>
        <v>54</v>
      </c>
      <c r="AQ622" s="30">
        <f t="shared" si="71"/>
        <v>53</v>
      </c>
    </row>
    <row r="623" spans="1:43" x14ac:dyDescent="0.25">
      <c r="A623" s="13" t="s">
        <v>51</v>
      </c>
      <c r="B623" s="13" t="s">
        <v>1442</v>
      </c>
      <c r="C623" s="13">
        <v>2</v>
      </c>
      <c r="D623" s="13">
        <v>64</v>
      </c>
      <c r="E623" s="13">
        <v>7</v>
      </c>
      <c r="F623" s="13">
        <v>7</v>
      </c>
      <c r="G623" s="13">
        <f>E623+F623</f>
        <v>14</v>
      </c>
      <c r="H623" s="13">
        <v>47</v>
      </c>
      <c r="I623" s="13"/>
      <c r="J623" s="13"/>
      <c r="K623" s="13"/>
      <c r="L623" s="13">
        <v>1997</v>
      </c>
      <c r="M623" s="13">
        <v>5</v>
      </c>
      <c r="N623" s="13">
        <v>76</v>
      </c>
      <c r="O623" s="13">
        <v>194</v>
      </c>
      <c r="P623" s="13" t="s">
        <v>1443</v>
      </c>
      <c r="Q623" s="13" t="s">
        <v>1444</v>
      </c>
      <c r="R623" s="13">
        <v>0</v>
      </c>
      <c r="S623" s="13">
        <v>0</v>
      </c>
      <c r="T623" s="30">
        <f t="shared" si="65"/>
        <v>0.11</v>
      </c>
      <c r="U623" s="30">
        <f t="shared" si="66"/>
        <v>0.11</v>
      </c>
      <c r="V623" s="30">
        <f t="shared" si="67"/>
        <v>0.73</v>
      </c>
      <c r="W623" s="30">
        <f t="shared" si="68"/>
        <v>0.11</v>
      </c>
      <c r="X623" s="30">
        <f>VLOOKUP(N623,[1]PlayerC!$A$3:$B$30,2,FALSE)</f>
        <v>81</v>
      </c>
      <c r="Y623" s="30">
        <f>VLOOKUP(O623,[1]PlayerC!$C$3:$D$133,2,FALSE)</f>
        <v>64</v>
      </c>
      <c r="Z623" s="30">
        <f>VLOOKUP(R623,[2]PCharts!$R$3:$S$2003,2,FALSE)</f>
        <v>0</v>
      </c>
      <c r="AA623" s="30">
        <f>VLOOKUP(A623,PCharts!$T$3:$U$25,2,FALSE)</f>
        <v>0.9</v>
      </c>
      <c r="AB623" s="30">
        <f>ROUND((PFormulas!$F$2*AF623)+(PFormulas!$F$3*(120-AD623)),0)</f>
        <v>56</v>
      </c>
      <c r="AC623" s="30">
        <f>ROUND((PFormulas!$F$7*AF623)+(PFormulas!$F$9*AB623)+(PFormulas!$F$8*AD623),0)</f>
        <v>52</v>
      </c>
      <c r="AD623" s="30">
        <f>VLOOKUP(V623,PCharts!$I$3:$J$651,2,FALSE)</f>
        <v>79</v>
      </c>
      <c r="AE623" s="30">
        <f>ROUND((PFormulas!$B$29*AK623)+(PFormulas!$B$30*AI623)+(PFormulas!$B$31*AL623)+(PFormulas!$B$32*AF623)+PFormulas!$B$33,0)</f>
        <v>72</v>
      </c>
      <c r="AF623" s="30">
        <f t="shared" si="69"/>
        <v>73</v>
      </c>
      <c r="AG623" s="30">
        <f>ROUND((AK623*PFormulas!$F$40)+(AL623*PFormulas!$F$41)+(AH623*PFormulas!$F$42),0)</f>
        <v>69</v>
      </c>
      <c r="AH623" s="30">
        <f>VLOOKUP(D623,PCharts!$G$3:$H$83,2,FALSE)</f>
        <v>95</v>
      </c>
      <c r="AI623" s="30">
        <f>ROUND((AK623*PFormulas!$F$18)+(AL623*PFormulas!$F$17),0)</f>
        <v>47</v>
      </c>
      <c r="AJ623" s="30">
        <f>IF(C623&gt;7,25,IF(C623=1,IF(ROUND((PFormulas!$F$35*AK623)+(PFormulas!$F$36*AF623),0)&lt;50,50,ROUND((PFormulas!$F$35*AK623)+(PFormulas!$F$36*AF623),0)),ROUND((PFormulas!$F$35*AK623)+(PFormulas!$F$36*AF623),0)))</f>
        <v>52</v>
      </c>
      <c r="AK623" s="30">
        <f>ROUND(IF(C623&gt;7,ROUND(VLOOKUP(U623,PCharts!$K$3:$L$153,2,FALSE)*AA623,0)*PFormulas!$B$8,ROUND(VLOOKUP(U623,PCharts!$K$3:$L$153,2,FALSE)*AA623,0)),0)</f>
        <v>45</v>
      </c>
      <c r="AL623" s="30">
        <f>ROUND(IF(C623&gt;7,ROUND(VLOOKUP(T623,PCharts!$M$3:$N$133,2,FALSE)*AA623,0)*PFormulas!$B$9,ROUND(VLOOKUP(T623,PCharts!$M$3:$N$133,2,FALSE)*AA623,0)),0)</f>
        <v>41</v>
      </c>
      <c r="AM623" s="30">
        <f>ROUND(IF(C623&gt;7,ROUND((PFormulas!$F$30*Z623)+(PFormulas!$F$31*AB623)+(PFormulas!$F$32*AI623),0)*PFormulas!$B$13,ROUND((PFormulas!$F$30*Z623)+(PFormulas!$F$31*AB623)+(PFormulas!$F$32*AI623),0)+PFormulas!$B$14),0)</f>
        <v>49</v>
      </c>
      <c r="AN623" s="30">
        <f>ROUND((PFormulas!$F$46*AL623),0)</f>
        <v>43</v>
      </c>
      <c r="AO623" s="30">
        <f>VLOOKUP(2016-L623,PCharts!$O$3:$P$32,2,FALSE)</f>
        <v>46</v>
      </c>
      <c r="AP623" s="30">
        <f t="shared" si="70"/>
        <v>46</v>
      </c>
      <c r="AQ623" s="30">
        <f t="shared" si="71"/>
        <v>50</v>
      </c>
    </row>
    <row r="624" spans="1:43" x14ac:dyDescent="0.25">
      <c r="A624" s="13" t="s">
        <v>43</v>
      </c>
      <c r="B624" s="13" t="s">
        <v>1445</v>
      </c>
      <c r="C624" s="13">
        <v>8</v>
      </c>
      <c r="D624" s="13">
        <v>36</v>
      </c>
      <c r="E624" s="13">
        <v>1</v>
      </c>
      <c r="F624" s="13">
        <v>2</v>
      </c>
      <c r="G624" s="13">
        <v>3</v>
      </c>
      <c r="H624" s="13">
        <v>18</v>
      </c>
      <c r="I624" s="13">
        <v>-2</v>
      </c>
      <c r="J624" s="13">
        <v>27</v>
      </c>
      <c r="K624" s="13">
        <v>7</v>
      </c>
      <c r="L624" s="13">
        <v>1994</v>
      </c>
      <c r="M624" s="13"/>
      <c r="N624" s="13">
        <v>72</v>
      </c>
      <c r="O624" s="13">
        <v>212</v>
      </c>
      <c r="P624" s="13" t="s">
        <v>247</v>
      </c>
      <c r="Q624" s="13" t="s">
        <v>1446</v>
      </c>
      <c r="R624" s="13">
        <v>0</v>
      </c>
      <c r="S624" s="13">
        <v>0</v>
      </c>
      <c r="T624" s="30">
        <f t="shared" si="65"/>
        <v>0.03</v>
      </c>
      <c r="U624" s="30">
        <f t="shared" si="66"/>
        <v>0.06</v>
      </c>
      <c r="V624" s="30">
        <f t="shared" si="67"/>
        <v>0.5</v>
      </c>
      <c r="W624" s="30">
        <f t="shared" si="68"/>
        <v>0.03</v>
      </c>
      <c r="X624" s="30">
        <f>VLOOKUP(N624,[1]PlayerC!$A$3:$B$30,2,FALSE)</f>
        <v>73</v>
      </c>
      <c r="Y624" s="30">
        <f>VLOOKUP(O624,[1]PlayerC!$C$3:$D$133,2,FALSE)</f>
        <v>76</v>
      </c>
      <c r="Z624" s="30">
        <f>VLOOKUP(R624,[2]PCharts!$R$3:$S$2003,2,FALSE)</f>
        <v>0</v>
      </c>
      <c r="AA624" s="30">
        <f>VLOOKUP(A624,PCharts!$T$3:$U$25,2,FALSE)</f>
        <v>1.05</v>
      </c>
      <c r="AB624" s="30">
        <f>ROUND((PFormulas!$F$2*AF624)+(PFormulas!$F$3*(120-AD624)),0)</f>
        <v>56</v>
      </c>
      <c r="AC624" s="30">
        <f>ROUND((PFormulas!$F$7*AF624)+(PFormulas!$F$9*AB624)+(PFormulas!$F$8*AD624),0)</f>
        <v>52</v>
      </c>
      <c r="AD624" s="30">
        <f>VLOOKUP(V624,PCharts!$I$3:$J$651,2,FALSE)</f>
        <v>85</v>
      </c>
      <c r="AE624" s="30">
        <f>ROUND((PFormulas!$B$29*AK624)+(PFormulas!$B$30*AI624)+(PFormulas!$B$31*AL624)+(PFormulas!$B$32*AF624)+PFormulas!$B$33,0)</f>
        <v>70</v>
      </c>
      <c r="AF624" s="30">
        <f t="shared" si="69"/>
        <v>75</v>
      </c>
      <c r="AG624" s="30">
        <f>ROUND((AK624*PFormulas!$F$40)+(AL624*PFormulas!$F$41)+(AH624*PFormulas!$F$42),0)</f>
        <v>57</v>
      </c>
      <c r="AH624" s="30">
        <f>VLOOKUP(D624,PCharts!$G$3:$H$83,2,FALSE)</f>
        <v>76</v>
      </c>
      <c r="AI624" s="30">
        <f>ROUND((AK624*PFormulas!$F$18)+(AL624*PFormulas!$F$17),0)</f>
        <v>42</v>
      </c>
      <c r="AJ624" s="30">
        <f>IF(C624&gt;7,25,IF(C624=1,IF(ROUND((PFormulas!$F$35*AK624)+(PFormulas!$F$36*AF624),0)&lt;50,50,ROUND((PFormulas!$F$35*AK624)+(PFormulas!$F$36*AF624),0)),ROUND((PFormulas!$F$35*AK624)+(PFormulas!$F$36*AF624),0)))</f>
        <v>25</v>
      </c>
      <c r="AK624" s="30">
        <f>ROUND(IF(C624&gt;7,ROUND(VLOOKUP(U624,PCharts!$K$3:$L$153,2,FALSE)*AA624,0)*PFormulas!$B$8,ROUND(VLOOKUP(U624,PCharts!$K$3:$L$153,2,FALSE)*AA624,0)),0)</f>
        <v>35</v>
      </c>
      <c r="AL624" s="30">
        <f>ROUND(IF(C624&gt;7,ROUND(VLOOKUP(T624,PCharts!$M$3:$N$133,2,FALSE)*AA624,0)*PFormulas!$B$9,ROUND(VLOOKUP(T624,PCharts!$M$3:$N$133,2,FALSE)*AA624,0)),0)</f>
        <v>41</v>
      </c>
      <c r="AM624" s="30">
        <f>ROUND(IF(C624&gt;7,ROUND((PFormulas!$F$30*Z624)+(PFormulas!$F$31*AB624)+(PFormulas!$F$32*AI624),0)*PFormulas!$B$13,ROUND((PFormulas!$F$30*Z624)+(PFormulas!$F$31*AB624)+(PFormulas!$F$32*AI624),0)+PFormulas!$B$14),0)</f>
        <v>56</v>
      </c>
      <c r="AN624" s="30">
        <f>ROUND((PFormulas!$F$46*AL624),0)</f>
        <v>43</v>
      </c>
      <c r="AO624" s="30">
        <f>VLOOKUP(2016-L624,PCharts!$O$3:$P$32,2,FALSE)</f>
        <v>58</v>
      </c>
      <c r="AP624" s="30">
        <f t="shared" si="70"/>
        <v>58</v>
      </c>
      <c r="AQ624" s="30">
        <f t="shared" si="71"/>
        <v>48</v>
      </c>
    </row>
    <row r="625" spans="1:43" x14ac:dyDescent="0.25">
      <c r="A625" s="13" t="s">
        <v>47</v>
      </c>
      <c r="B625" s="13" t="s">
        <v>1447</v>
      </c>
      <c r="C625" s="13">
        <v>8</v>
      </c>
      <c r="D625" s="13">
        <v>39</v>
      </c>
      <c r="E625" s="13">
        <v>1</v>
      </c>
      <c r="F625" s="13">
        <v>1</v>
      </c>
      <c r="G625" s="13">
        <v>2</v>
      </c>
      <c r="H625" s="13">
        <v>14</v>
      </c>
      <c r="I625" s="13">
        <v>4</v>
      </c>
      <c r="J625" s="13">
        <v>9</v>
      </c>
      <c r="K625" s="13">
        <v>2</v>
      </c>
      <c r="L625" s="13">
        <v>1993</v>
      </c>
      <c r="M625" s="13"/>
      <c r="N625" s="13">
        <v>72</v>
      </c>
      <c r="O625" s="13">
        <v>181</v>
      </c>
      <c r="P625" s="13" t="s">
        <v>49</v>
      </c>
      <c r="Q625" s="13" t="s">
        <v>1448</v>
      </c>
      <c r="R625" s="13">
        <v>0</v>
      </c>
      <c r="S625" s="13">
        <v>0</v>
      </c>
      <c r="T625" s="30">
        <f t="shared" si="65"/>
        <v>0.03</v>
      </c>
      <c r="U625" s="30">
        <f t="shared" si="66"/>
        <v>0.03</v>
      </c>
      <c r="V625" s="30">
        <f t="shared" si="67"/>
        <v>0.36</v>
      </c>
      <c r="W625" s="30">
        <f t="shared" si="68"/>
        <v>0.03</v>
      </c>
      <c r="X625" s="30">
        <f>VLOOKUP(N625,[1]PlayerC!$A$3:$B$30,2,FALSE)</f>
        <v>73</v>
      </c>
      <c r="Y625" s="30">
        <f>VLOOKUP(O625,[1]PlayerC!$C$3:$D$133,2,FALSE)</f>
        <v>58</v>
      </c>
      <c r="Z625" s="30">
        <f>VLOOKUP(R625,[2]PCharts!$R$3:$S$2003,2,FALSE)</f>
        <v>0</v>
      </c>
      <c r="AA625" s="30">
        <f>VLOOKUP(A625,PCharts!$T$3:$U$25,2,FALSE)</f>
        <v>1.07</v>
      </c>
      <c r="AB625" s="30">
        <f>ROUND((PFormulas!$F$2*AF625)+(PFormulas!$F$3*(120-AD625)),0)</f>
        <v>49</v>
      </c>
      <c r="AC625" s="30">
        <f>ROUND((PFormulas!$F$7*AF625)+(PFormulas!$F$9*AB625)+(PFormulas!$F$8*AD625),0)</f>
        <v>43</v>
      </c>
      <c r="AD625" s="30">
        <f>VLOOKUP(V625,PCharts!$I$3:$J$651,2,FALSE)</f>
        <v>88</v>
      </c>
      <c r="AE625" s="30">
        <f>ROUND((PFormulas!$B$29*AK625)+(PFormulas!$B$30*AI625)+(PFormulas!$B$31*AL625)+(PFormulas!$B$32*AF625)+PFormulas!$B$33,0)</f>
        <v>72</v>
      </c>
      <c r="AF625" s="30">
        <f t="shared" si="69"/>
        <v>66</v>
      </c>
      <c r="AG625" s="30">
        <f>ROUND((AK625*PFormulas!$F$40)+(AL625*PFormulas!$F$41)+(AH625*PFormulas!$F$42),0)</f>
        <v>59</v>
      </c>
      <c r="AH625" s="30">
        <f>VLOOKUP(D625,PCharts!$G$3:$H$83,2,FALSE)</f>
        <v>79</v>
      </c>
      <c r="AI625" s="30">
        <f>ROUND((AK625*PFormulas!$F$18)+(AL625*PFormulas!$F$17),0)</f>
        <v>42</v>
      </c>
      <c r="AJ625" s="30">
        <f>IF(C625&gt;7,25,IF(C625=1,IF(ROUND((PFormulas!$F$35*AK625)+(PFormulas!$F$36*AF625),0)&lt;50,50,ROUND((PFormulas!$F$35*AK625)+(PFormulas!$F$36*AF625),0)),ROUND((PFormulas!$F$35*AK625)+(PFormulas!$F$36*AF625),0)))</f>
        <v>25</v>
      </c>
      <c r="AK625" s="30">
        <f>ROUND(IF(C625&gt;7,ROUND(VLOOKUP(U625,PCharts!$K$3:$L$153,2,FALSE)*AA625,0)*PFormulas!$B$8,ROUND(VLOOKUP(U625,PCharts!$K$3:$L$153,2,FALSE)*AA625,0)),0)</f>
        <v>35</v>
      </c>
      <c r="AL625" s="30">
        <f>ROUND(IF(C625&gt;7,ROUND(VLOOKUP(T625,PCharts!$M$3:$N$133,2,FALSE)*AA625,0)*PFormulas!$B$9,ROUND(VLOOKUP(T625,PCharts!$M$3:$N$133,2,FALSE)*AA625,0)),0)</f>
        <v>42</v>
      </c>
      <c r="AM625" s="30">
        <f>ROUND(IF(C625&gt;7,ROUND((PFormulas!$F$30*Z625)+(PFormulas!$F$31*AB625)+(PFormulas!$F$32*AI625),0)*PFormulas!$B$13,ROUND((PFormulas!$F$30*Z625)+(PFormulas!$F$31*AB625)+(PFormulas!$F$32*AI625),0)+PFormulas!$B$14),0)</f>
        <v>51</v>
      </c>
      <c r="AN625" s="30">
        <f>ROUND((PFormulas!$F$46*AL625),0)</f>
        <v>44</v>
      </c>
      <c r="AO625" s="30">
        <f>VLOOKUP(2016-L625,PCharts!$O$3:$P$32,2,FALSE)</f>
        <v>60</v>
      </c>
      <c r="AP625" s="30">
        <f t="shared" si="70"/>
        <v>60</v>
      </c>
      <c r="AQ625" s="30">
        <f t="shared" si="71"/>
        <v>46</v>
      </c>
    </row>
    <row r="626" spans="1:43" x14ac:dyDescent="0.25">
      <c r="A626" s="13" t="s">
        <v>74</v>
      </c>
      <c r="B626" s="13" t="s">
        <v>1449</v>
      </c>
      <c r="C626" s="13">
        <v>8</v>
      </c>
      <c r="D626" s="13">
        <v>13</v>
      </c>
      <c r="E626" s="13">
        <v>1</v>
      </c>
      <c r="F626" s="13">
        <v>0</v>
      </c>
      <c r="G626" s="13">
        <v>1</v>
      </c>
      <c r="H626" s="13">
        <v>4</v>
      </c>
      <c r="I626" s="13">
        <v>-2</v>
      </c>
      <c r="J626" s="13">
        <v>25</v>
      </c>
      <c r="K626" s="13">
        <v>4</v>
      </c>
      <c r="L626" s="13">
        <v>1994</v>
      </c>
      <c r="M626" s="13"/>
      <c r="N626" s="13">
        <v>75</v>
      </c>
      <c r="O626" s="13">
        <v>192</v>
      </c>
      <c r="P626" s="13" t="s">
        <v>76</v>
      </c>
      <c r="Q626" s="13" t="s">
        <v>80</v>
      </c>
      <c r="R626" s="13">
        <v>0</v>
      </c>
      <c r="S626" s="13">
        <v>0</v>
      </c>
      <c r="T626" s="30">
        <f t="shared" si="65"/>
        <v>0.08</v>
      </c>
      <c r="U626" s="30">
        <f t="shared" si="66"/>
        <v>0</v>
      </c>
      <c r="V626" s="30">
        <f t="shared" si="67"/>
        <v>0.31</v>
      </c>
      <c r="W626" s="30">
        <f t="shared" si="68"/>
        <v>0.08</v>
      </c>
      <c r="X626" s="30">
        <f>VLOOKUP(N626,[1]PlayerC!$A$3:$B$30,2,FALSE)</f>
        <v>79</v>
      </c>
      <c r="Y626" s="30">
        <f>VLOOKUP(O626,[1]PlayerC!$C$3:$D$133,2,FALSE)</f>
        <v>64</v>
      </c>
      <c r="Z626" s="30">
        <f>VLOOKUP(R626,[2]PCharts!$R$3:$S$2003,2,FALSE)</f>
        <v>0</v>
      </c>
      <c r="AA626" s="30">
        <f>VLOOKUP(A626,PCharts!$T$3:$U$25,2,FALSE)</f>
        <v>0.95</v>
      </c>
      <c r="AB626" s="30">
        <f>ROUND((PFormulas!$F$2*AF626)+(PFormulas!$F$3*(120-AD626)),0)</f>
        <v>52</v>
      </c>
      <c r="AC626" s="30">
        <f>ROUND((PFormulas!$F$7*AF626)+(PFormulas!$F$9*AB626)+(PFormulas!$F$8*AD626),0)</f>
        <v>48</v>
      </c>
      <c r="AD626" s="30">
        <f>VLOOKUP(V626,PCharts!$I$3:$J$651,2,FALSE)</f>
        <v>90</v>
      </c>
      <c r="AE626" s="30">
        <f>ROUND((PFormulas!$B$29*AK626)+(PFormulas!$B$30*AI626)+(PFormulas!$B$31*AL626)+(PFormulas!$B$32*AF626)+PFormulas!$B$33,0)</f>
        <v>70</v>
      </c>
      <c r="AF626" s="30">
        <f t="shared" si="69"/>
        <v>72</v>
      </c>
      <c r="AG626" s="30">
        <f>ROUND((AK626*PFormulas!$F$40)+(AL626*PFormulas!$F$41)+(AH626*PFormulas!$F$42),0)</f>
        <v>44</v>
      </c>
      <c r="AH626" s="30">
        <f>VLOOKUP(D626,PCharts!$G$3:$H$83,2,FALSE)</f>
        <v>53</v>
      </c>
      <c r="AI626" s="30">
        <f>ROUND((AK626*PFormulas!$F$18)+(AL626*PFormulas!$F$17),0)</f>
        <v>39</v>
      </c>
      <c r="AJ626" s="30">
        <f>IF(C626&gt;7,25,IF(C626=1,IF(ROUND((PFormulas!$F$35*AK626)+(PFormulas!$F$36*AF626),0)&lt;50,50,ROUND((PFormulas!$F$35*AK626)+(PFormulas!$F$36*AF626),0)),ROUND((PFormulas!$F$35*AK626)+(PFormulas!$F$36*AF626),0)))</f>
        <v>25</v>
      </c>
      <c r="AK626" s="30">
        <f>ROUND(IF(C626&gt;7,ROUND(VLOOKUP(U626,PCharts!$K$3:$L$153,2,FALSE)*AA626,0)*PFormulas!$B$8,ROUND(VLOOKUP(U626,PCharts!$K$3:$L$153,2,FALSE)*AA626,0)),0)</f>
        <v>31</v>
      </c>
      <c r="AL626" s="30">
        <f>ROUND(IF(C626&gt;7,ROUND(VLOOKUP(T626,PCharts!$M$3:$N$133,2,FALSE)*AA626,0)*PFormulas!$B$9,ROUND(VLOOKUP(T626,PCharts!$M$3:$N$133,2,FALSE)*AA626,0)),0)</f>
        <v>39</v>
      </c>
      <c r="AM626" s="30">
        <f>ROUND(IF(C626&gt;7,ROUND((PFormulas!$F$30*Z626)+(PFormulas!$F$31*AB626)+(PFormulas!$F$32*AI626),0)*PFormulas!$B$13,ROUND((PFormulas!$F$30*Z626)+(PFormulas!$F$31*AB626)+(PFormulas!$F$32*AI626),0)+PFormulas!$B$14),0)</f>
        <v>52</v>
      </c>
      <c r="AN626" s="30">
        <f>ROUND((PFormulas!$F$46*AL626),0)</f>
        <v>41</v>
      </c>
      <c r="AO626" s="30">
        <f>VLOOKUP(2016-L626,PCharts!$O$3:$P$32,2,FALSE)</f>
        <v>58</v>
      </c>
      <c r="AP626" s="30">
        <f t="shared" si="70"/>
        <v>58</v>
      </c>
      <c r="AQ626" s="30">
        <f t="shared" si="71"/>
        <v>45</v>
      </c>
    </row>
    <row r="627" spans="1:43" x14ac:dyDescent="0.25">
      <c r="A627" s="13" t="s">
        <v>74</v>
      </c>
      <c r="B627" s="13" t="s">
        <v>1450</v>
      </c>
      <c r="C627" s="13">
        <v>7</v>
      </c>
      <c r="D627" s="13">
        <v>17</v>
      </c>
      <c r="E627" s="13">
        <v>1</v>
      </c>
      <c r="F627" s="13">
        <v>1</v>
      </c>
      <c r="G627" s="13">
        <v>2</v>
      </c>
      <c r="H627" s="13">
        <v>0</v>
      </c>
      <c r="I627" s="13">
        <v>3</v>
      </c>
      <c r="J627" s="13">
        <v>18</v>
      </c>
      <c r="K627" s="13">
        <v>9</v>
      </c>
      <c r="L627" s="13">
        <v>1996</v>
      </c>
      <c r="M627" s="13"/>
      <c r="N627" s="13">
        <v>71</v>
      </c>
      <c r="O627" s="13">
        <v>176</v>
      </c>
      <c r="P627" s="13" t="s">
        <v>76</v>
      </c>
      <c r="Q627" s="13" t="s">
        <v>80</v>
      </c>
      <c r="R627" s="13">
        <v>0</v>
      </c>
      <c r="S627" s="13">
        <v>0</v>
      </c>
      <c r="T627" s="30">
        <f t="shared" si="65"/>
        <v>0.06</v>
      </c>
      <c r="U627" s="30">
        <f t="shared" si="66"/>
        <v>0.06</v>
      </c>
      <c r="V627" s="30">
        <f t="shared" si="67"/>
        <v>0</v>
      </c>
      <c r="W627" s="30">
        <f t="shared" si="68"/>
        <v>0.06</v>
      </c>
      <c r="X627" s="30">
        <f>VLOOKUP(N627,[1]PlayerC!$A$3:$B$30,2,FALSE)</f>
        <v>71</v>
      </c>
      <c r="Y627" s="30">
        <f>VLOOKUP(O627,[1]PlayerC!$C$3:$D$133,2,FALSE)</f>
        <v>55</v>
      </c>
      <c r="Z627" s="30">
        <f>VLOOKUP(R627,[2]PCharts!$R$3:$S$2003,2,FALSE)</f>
        <v>0</v>
      </c>
      <c r="AA627" s="30">
        <f>VLOOKUP(A627,PCharts!$T$3:$U$25,2,FALSE)</f>
        <v>0.95</v>
      </c>
      <c r="AB627" s="30">
        <f>ROUND((PFormulas!$F$2*AF627)+(PFormulas!$F$3*(120-AD627)),0)</f>
        <v>44</v>
      </c>
      <c r="AC627" s="30">
        <f>ROUND((PFormulas!$F$7*AF627)+(PFormulas!$F$9*AB627)+(PFormulas!$F$8*AD627),0)</f>
        <v>38</v>
      </c>
      <c r="AD627" s="30">
        <f>VLOOKUP(V627,PCharts!$I$3:$J$651,2,FALSE)</f>
        <v>99</v>
      </c>
      <c r="AE627" s="30">
        <f>ROUND((PFormulas!$B$29*AK627)+(PFormulas!$B$30*AI627)+(PFormulas!$B$31*AL627)+(PFormulas!$B$32*AF627)+PFormulas!$B$33,0)</f>
        <v>73</v>
      </c>
      <c r="AF627" s="30">
        <f t="shared" si="69"/>
        <v>63</v>
      </c>
      <c r="AG627" s="30">
        <f>ROUND((AK627*PFormulas!$F$40)+(AL627*PFormulas!$F$41)+(AH627*PFormulas!$F$42),0)</f>
        <v>47</v>
      </c>
      <c r="AH627" s="30">
        <f>VLOOKUP(D627,PCharts!$G$3:$H$83,2,FALSE)</f>
        <v>57</v>
      </c>
      <c r="AI627" s="30">
        <f>ROUND((AK627*PFormulas!$F$18)+(AL627*PFormulas!$F$17),0)</f>
        <v>40</v>
      </c>
      <c r="AJ627" s="30">
        <f>IF(C627&gt;7,25,IF(C627=1,IF(ROUND((PFormulas!$F$35*AK627)+(PFormulas!$F$36*AF627),0)&lt;50,50,ROUND((PFormulas!$F$35*AK627)+(PFormulas!$F$36*AF627),0)),ROUND((PFormulas!$F$35*AK627)+(PFormulas!$F$36*AF627),0)))</f>
        <v>41</v>
      </c>
      <c r="AK627" s="30">
        <f>ROUND(IF(C627&gt;7,ROUND(VLOOKUP(U627,PCharts!$K$3:$L$153,2,FALSE)*AA627,0)*PFormulas!$B$8,ROUND(VLOOKUP(U627,PCharts!$K$3:$L$153,2,FALSE)*AA627,0)),0)</f>
        <v>33</v>
      </c>
      <c r="AL627" s="30">
        <f>ROUND(IF(C627&gt;7,ROUND(VLOOKUP(T627,PCharts!$M$3:$N$133,2,FALSE)*AA627,0)*PFormulas!$B$9,ROUND(VLOOKUP(T627,PCharts!$M$3:$N$133,2,FALSE)*AA627,0)),0)</f>
        <v>40</v>
      </c>
      <c r="AM627" s="30">
        <f>ROUND(IF(C627&gt;7,ROUND((PFormulas!$F$30*Z627)+(PFormulas!$F$31*AB627)+(PFormulas!$F$32*AI627),0)*PFormulas!$B$13,ROUND((PFormulas!$F$30*Z627)+(PFormulas!$F$31*AB627)+(PFormulas!$F$32*AI627),0)+PFormulas!$B$14),0)</f>
        <v>39</v>
      </c>
      <c r="AN627" s="30">
        <f>ROUND((PFormulas!$F$46*AL627),0)</f>
        <v>42</v>
      </c>
      <c r="AO627" s="30">
        <f>VLOOKUP(2016-L627,PCharts!$O$3:$P$32,2,FALSE)</f>
        <v>50</v>
      </c>
      <c r="AP627" s="30">
        <f t="shared" si="70"/>
        <v>50</v>
      </c>
      <c r="AQ627" s="30">
        <f t="shared" si="71"/>
        <v>42</v>
      </c>
    </row>
    <row r="628" spans="1:43" x14ac:dyDescent="0.25">
      <c r="A628" s="13" t="s">
        <v>47</v>
      </c>
      <c r="B628" s="13" t="s">
        <v>1451</v>
      </c>
      <c r="C628" s="13">
        <v>8</v>
      </c>
      <c r="D628" s="13">
        <v>31</v>
      </c>
      <c r="E628" s="13">
        <v>1</v>
      </c>
      <c r="F628" s="13">
        <v>0</v>
      </c>
      <c r="G628" s="13">
        <v>1</v>
      </c>
      <c r="H628" s="13">
        <v>4</v>
      </c>
      <c r="I628" s="13">
        <v>-4</v>
      </c>
      <c r="J628" s="13">
        <v>28</v>
      </c>
      <c r="K628" s="13">
        <v>3</v>
      </c>
      <c r="L628" s="13">
        <v>1995</v>
      </c>
      <c r="M628" s="13"/>
      <c r="N628" s="13">
        <v>72</v>
      </c>
      <c r="O628" s="13">
        <v>174</v>
      </c>
      <c r="P628" s="13" t="s">
        <v>49</v>
      </c>
      <c r="Q628" s="13" t="s">
        <v>1452</v>
      </c>
      <c r="R628" s="13">
        <v>0</v>
      </c>
      <c r="S628" s="13">
        <v>0</v>
      </c>
      <c r="T628" s="30">
        <f t="shared" si="65"/>
        <v>0.03</v>
      </c>
      <c r="U628" s="30">
        <f t="shared" si="66"/>
        <v>0</v>
      </c>
      <c r="V628" s="30">
        <f t="shared" si="67"/>
        <v>0.13</v>
      </c>
      <c r="W628" s="30">
        <f t="shared" si="68"/>
        <v>0.03</v>
      </c>
      <c r="X628" s="30">
        <f>VLOOKUP(N628,[1]PlayerC!$A$3:$B$30,2,FALSE)</f>
        <v>73</v>
      </c>
      <c r="Y628" s="30">
        <f>VLOOKUP(O628,[1]PlayerC!$C$3:$D$133,2,FALSE)</f>
        <v>52</v>
      </c>
      <c r="Z628" s="30">
        <f>VLOOKUP(R628,[2]PCharts!$R$3:$S$2003,2,FALSE)</f>
        <v>0</v>
      </c>
      <c r="AA628" s="30">
        <f>VLOOKUP(A628,PCharts!$T$3:$U$25,2,FALSE)</f>
        <v>1.07</v>
      </c>
      <c r="AB628" s="30">
        <f>ROUND((PFormulas!$F$2*AF628)+(PFormulas!$F$3*(120-AD628)),0)</f>
        <v>45</v>
      </c>
      <c r="AC628" s="30">
        <f>ROUND((PFormulas!$F$7*AF628)+(PFormulas!$F$9*AB628)+(PFormulas!$F$8*AD628),0)</f>
        <v>39</v>
      </c>
      <c r="AD628" s="30">
        <f>VLOOKUP(V628,PCharts!$I$3:$J$651,2,FALSE)</f>
        <v>95</v>
      </c>
      <c r="AE628" s="30">
        <f>ROUND((PFormulas!$B$29*AK628)+(PFormulas!$B$30*AI628)+(PFormulas!$B$31*AL628)+(PFormulas!$B$32*AF628)+PFormulas!$B$33,0)</f>
        <v>73</v>
      </c>
      <c r="AF628" s="30">
        <f t="shared" si="69"/>
        <v>63</v>
      </c>
      <c r="AG628" s="30">
        <f>ROUND((AK628*PFormulas!$F$40)+(AL628*PFormulas!$F$41)+(AH628*PFormulas!$F$42),0)</f>
        <v>55</v>
      </c>
      <c r="AH628" s="30">
        <f>VLOOKUP(D628,PCharts!$G$3:$H$83,2,FALSE)</f>
        <v>71</v>
      </c>
      <c r="AI628" s="30">
        <f>ROUND((AK628*PFormulas!$F$18)+(AL628*PFormulas!$F$17),0)</f>
        <v>42</v>
      </c>
      <c r="AJ628" s="30">
        <f>IF(C628&gt;7,25,IF(C628=1,IF(ROUND((PFormulas!$F$35*AK628)+(PFormulas!$F$36*AF628),0)&lt;50,50,ROUND((PFormulas!$F$35*AK628)+(PFormulas!$F$36*AF628),0)),ROUND((PFormulas!$F$35*AK628)+(PFormulas!$F$36*AF628),0)))</f>
        <v>25</v>
      </c>
      <c r="AK628" s="30">
        <f>ROUND(IF(C628&gt;7,ROUND(VLOOKUP(U628,PCharts!$K$3:$L$153,2,FALSE)*AA628,0)*PFormulas!$B$8,ROUND(VLOOKUP(U628,PCharts!$K$3:$L$153,2,FALSE)*AA628,0)),0)</f>
        <v>35</v>
      </c>
      <c r="AL628" s="30">
        <f>ROUND(IF(C628&gt;7,ROUND(VLOOKUP(T628,PCharts!$M$3:$N$133,2,FALSE)*AA628,0)*PFormulas!$B$9,ROUND(VLOOKUP(T628,PCharts!$M$3:$N$133,2,FALSE)*AA628,0)),0)</f>
        <v>42</v>
      </c>
      <c r="AM628" s="30">
        <f>ROUND(IF(C628&gt;7,ROUND((PFormulas!$F$30*Z628)+(PFormulas!$F$31*AB628)+(PFormulas!$F$32*AI628),0)*PFormulas!$B$13,ROUND((PFormulas!$F$30*Z628)+(PFormulas!$F$31*AB628)+(PFormulas!$F$32*AI628),0)+PFormulas!$B$14),0)</f>
        <v>49</v>
      </c>
      <c r="AN628" s="30">
        <f>ROUND((PFormulas!$F$46*AL628),0)</f>
        <v>44</v>
      </c>
      <c r="AO628" s="30">
        <f>VLOOKUP(2016-L628,PCharts!$O$3:$P$32,2,FALSE)</f>
        <v>54</v>
      </c>
      <c r="AP628" s="30">
        <f t="shared" si="70"/>
        <v>54</v>
      </c>
      <c r="AQ628" s="30">
        <f t="shared" si="71"/>
        <v>46</v>
      </c>
    </row>
    <row r="629" spans="1:43" x14ac:dyDescent="0.25">
      <c r="A629" s="13" t="s">
        <v>74</v>
      </c>
      <c r="B629" s="13" t="s">
        <v>1453</v>
      </c>
      <c r="C629" s="13">
        <v>7</v>
      </c>
      <c r="D629" s="13">
        <v>32</v>
      </c>
      <c r="E629" s="13">
        <v>2</v>
      </c>
      <c r="F629" s="13">
        <v>4</v>
      </c>
      <c r="G629" s="13">
        <v>6</v>
      </c>
      <c r="H629" s="13">
        <v>10</v>
      </c>
      <c r="I629" s="13">
        <v>3</v>
      </c>
      <c r="J629" s="13">
        <v>7</v>
      </c>
      <c r="K629" s="13">
        <v>4</v>
      </c>
      <c r="L629" s="13">
        <v>1996</v>
      </c>
      <c r="M629" s="13"/>
      <c r="N629" s="13">
        <v>74</v>
      </c>
      <c r="O629" s="13">
        <v>181</v>
      </c>
      <c r="P629" s="13" t="s">
        <v>76</v>
      </c>
      <c r="Q629" s="13" t="s">
        <v>1454</v>
      </c>
      <c r="R629" s="13">
        <v>0</v>
      </c>
      <c r="S629" s="13">
        <v>0</v>
      </c>
      <c r="T629" s="30">
        <f t="shared" si="65"/>
        <v>0.06</v>
      </c>
      <c r="U629" s="30">
        <f t="shared" si="66"/>
        <v>0.13</v>
      </c>
      <c r="V629" s="30">
        <f t="shared" si="67"/>
        <v>0.31</v>
      </c>
      <c r="W629" s="30">
        <f t="shared" si="68"/>
        <v>0.06</v>
      </c>
      <c r="X629" s="30">
        <f>VLOOKUP(N629,[1]PlayerC!$A$3:$B$30,2,FALSE)</f>
        <v>77</v>
      </c>
      <c r="Y629" s="30">
        <f>VLOOKUP(O629,[1]PlayerC!$C$3:$D$133,2,FALSE)</f>
        <v>58</v>
      </c>
      <c r="Z629" s="30">
        <f>VLOOKUP(R629,[2]PCharts!$R$3:$S$2003,2,FALSE)</f>
        <v>0</v>
      </c>
      <c r="AA629" s="30">
        <f>VLOOKUP(A629,PCharts!$T$3:$U$25,2,FALSE)</f>
        <v>0.95</v>
      </c>
      <c r="AB629" s="30">
        <f>ROUND((PFormulas!$F$2*AF629)+(PFormulas!$F$3*(120-AD629)),0)</f>
        <v>50</v>
      </c>
      <c r="AC629" s="30">
        <f>ROUND((PFormulas!$F$7*AF629)+(PFormulas!$F$9*AB629)+(PFormulas!$F$8*AD629),0)</f>
        <v>45</v>
      </c>
      <c r="AD629" s="30">
        <f>VLOOKUP(V629,PCharts!$I$3:$J$651,2,FALSE)</f>
        <v>90</v>
      </c>
      <c r="AE629" s="30">
        <f>ROUND((PFormulas!$B$29*AK629)+(PFormulas!$B$30*AI629)+(PFormulas!$B$31*AL629)+(PFormulas!$B$32*AF629)+PFormulas!$B$33,0)</f>
        <v>74</v>
      </c>
      <c r="AF629" s="30">
        <f t="shared" si="69"/>
        <v>68</v>
      </c>
      <c r="AG629" s="30">
        <f>ROUND((AK629*PFormulas!$F$40)+(AL629*PFormulas!$F$41)+(AH629*PFormulas!$F$42),0)</f>
        <v>58</v>
      </c>
      <c r="AH629" s="30">
        <f>VLOOKUP(D629,PCharts!$G$3:$H$83,2,FALSE)</f>
        <v>72</v>
      </c>
      <c r="AI629" s="30">
        <f>ROUND((AK629*PFormulas!$F$18)+(AL629*PFormulas!$F$17),0)</f>
        <v>48</v>
      </c>
      <c r="AJ629" s="30">
        <f>IF(C629&gt;7,25,IF(C629=1,IF(ROUND((PFormulas!$F$35*AK629)+(PFormulas!$F$36*AF629),0)&lt;50,50,ROUND((PFormulas!$F$35*AK629)+(PFormulas!$F$36*AF629),0)),ROUND((PFormulas!$F$35*AK629)+(PFormulas!$F$36*AF629),0)))</f>
        <v>53</v>
      </c>
      <c r="AK629" s="30">
        <f>ROUND(IF(C629&gt;7,ROUND(VLOOKUP(U629,PCharts!$K$3:$L$153,2,FALSE)*AA629,0)*PFormulas!$B$8,ROUND(VLOOKUP(U629,PCharts!$K$3:$L$153,2,FALSE)*AA629,0)),0)</f>
        <v>48</v>
      </c>
      <c r="AL629" s="30">
        <f>ROUND(IF(C629&gt;7,ROUND(VLOOKUP(T629,PCharts!$M$3:$N$133,2,FALSE)*AA629,0)*PFormulas!$B$9,ROUND(VLOOKUP(T629,PCharts!$M$3:$N$133,2,FALSE)*AA629,0)),0)</f>
        <v>40</v>
      </c>
      <c r="AM629" s="30">
        <f>ROUND(IF(C629&gt;7,ROUND((PFormulas!$F$30*Z629)+(PFormulas!$F$31*AB629)+(PFormulas!$F$32*AI629),0)*PFormulas!$B$13,ROUND((PFormulas!$F$30*Z629)+(PFormulas!$F$31*AB629)+(PFormulas!$F$32*AI629),0)+PFormulas!$B$14),0)</f>
        <v>45</v>
      </c>
      <c r="AN629" s="30">
        <f>ROUND((PFormulas!$F$46*AL629),0)</f>
        <v>42</v>
      </c>
      <c r="AO629" s="30">
        <f>VLOOKUP(2016-L629,PCharts!$O$3:$P$32,2,FALSE)</f>
        <v>50</v>
      </c>
      <c r="AP629" s="30">
        <f t="shared" si="70"/>
        <v>50</v>
      </c>
      <c r="AQ629" s="30">
        <f t="shared" si="71"/>
        <v>49</v>
      </c>
    </row>
    <row r="630" spans="1:43" x14ac:dyDescent="0.25">
      <c r="A630" s="13" t="s">
        <v>43</v>
      </c>
      <c r="B630" s="13" t="s">
        <v>1455</v>
      </c>
      <c r="C630" s="13">
        <v>8</v>
      </c>
      <c r="D630" s="13">
        <v>36</v>
      </c>
      <c r="E630" s="13">
        <v>1</v>
      </c>
      <c r="F630" s="13">
        <v>1</v>
      </c>
      <c r="G630" s="13">
        <v>2</v>
      </c>
      <c r="H630" s="13">
        <v>4</v>
      </c>
      <c r="I630" s="13">
        <v>-7</v>
      </c>
      <c r="J630" s="13">
        <v>15</v>
      </c>
      <c r="K630" s="13">
        <v>3</v>
      </c>
      <c r="L630" s="13">
        <v>1994</v>
      </c>
      <c r="M630" s="13"/>
      <c r="N630" s="13">
        <v>71</v>
      </c>
      <c r="O630" s="13">
        <v>183</v>
      </c>
      <c r="P630" s="13" t="s">
        <v>45</v>
      </c>
      <c r="Q630" s="13" t="s">
        <v>1456</v>
      </c>
      <c r="R630" s="13">
        <v>0</v>
      </c>
      <c r="S630" s="13">
        <v>0</v>
      </c>
      <c r="T630" s="30">
        <f t="shared" si="65"/>
        <v>0.03</v>
      </c>
      <c r="U630" s="30">
        <f t="shared" si="66"/>
        <v>0.03</v>
      </c>
      <c r="V630" s="30">
        <f t="shared" si="67"/>
        <v>0.11</v>
      </c>
      <c r="W630" s="30">
        <f t="shared" si="68"/>
        <v>0.03</v>
      </c>
      <c r="X630" s="30">
        <f>VLOOKUP(N630,[1]PlayerC!$A$3:$B$30,2,FALSE)</f>
        <v>71</v>
      </c>
      <c r="Y630" s="30">
        <f>VLOOKUP(O630,[1]PlayerC!$C$3:$D$133,2,FALSE)</f>
        <v>58</v>
      </c>
      <c r="Z630" s="30">
        <f>VLOOKUP(R630,[2]PCharts!$R$3:$S$2003,2,FALSE)</f>
        <v>0</v>
      </c>
      <c r="AA630" s="30">
        <f>VLOOKUP(A630,PCharts!$T$3:$U$25,2,FALSE)</f>
        <v>1.05</v>
      </c>
      <c r="AB630" s="30">
        <f>ROUND((PFormulas!$F$2*AF630)+(PFormulas!$F$3*(120-AD630)),0)</f>
        <v>46</v>
      </c>
      <c r="AC630" s="30">
        <f>ROUND((PFormulas!$F$7*AF630)+(PFormulas!$F$9*AB630)+(PFormulas!$F$8*AD630),0)</f>
        <v>40</v>
      </c>
      <c r="AD630" s="30">
        <f>VLOOKUP(V630,PCharts!$I$3:$J$651,2,FALSE)</f>
        <v>96</v>
      </c>
      <c r="AE630" s="30">
        <f>ROUND((PFormulas!$B$29*AK630)+(PFormulas!$B$30*AI630)+(PFormulas!$B$31*AL630)+(PFormulas!$B$32*AF630)+PFormulas!$B$33,0)</f>
        <v>73</v>
      </c>
      <c r="AF630" s="30">
        <f t="shared" si="69"/>
        <v>65</v>
      </c>
      <c r="AG630" s="30">
        <f>ROUND((AK630*PFormulas!$F$40)+(AL630*PFormulas!$F$41)+(AH630*PFormulas!$F$42),0)</f>
        <v>57</v>
      </c>
      <c r="AH630" s="30">
        <f>VLOOKUP(D630,PCharts!$G$3:$H$83,2,FALSE)</f>
        <v>76</v>
      </c>
      <c r="AI630" s="30">
        <f>ROUND((AK630*PFormulas!$F$18)+(AL630*PFormulas!$F$17),0)</f>
        <v>42</v>
      </c>
      <c r="AJ630" s="30">
        <f>IF(C630&gt;7,25,IF(C630=1,IF(ROUND((PFormulas!$F$35*AK630)+(PFormulas!$F$36*AF630),0)&lt;50,50,ROUND((PFormulas!$F$35*AK630)+(PFormulas!$F$36*AF630),0)),ROUND((PFormulas!$F$35*AK630)+(PFormulas!$F$36*AF630),0)))</f>
        <v>25</v>
      </c>
      <c r="AK630" s="30">
        <f>ROUND(IF(C630&gt;7,ROUND(VLOOKUP(U630,PCharts!$K$3:$L$153,2,FALSE)*AA630,0)*PFormulas!$B$8,ROUND(VLOOKUP(U630,PCharts!$K$3:$L$153,2,FALSE)*AA630,0)),0)</f>
        <v>35</v>
      </c>
      <c r="AL630" s="30">
        <f>ROUND(IF(C630&gt;7,ROUND(VLOOKUP(T630,PCharts!$M$3:$N$133,2,FALSE)*AA630,0)*PFormulas!$B$9,ROUND(VLOOKUP(T630,PCharts!$M$3:$N$133,2,FALSE)*AA630,0)),0)</f>
        <v>41</v>
      </c>
      <c r="AM630" s="30">
        <f>ROUND(IF(C630&gt;7,ROUND((PFormulas!$F$30*Z630)+(PFormulas!$F$31*AB630)+(PFormulas!$F$32*AI630),0)*PFormulas!$B$13,ROUND((PFormulas!$F$30*Z630)+(PFormulas!$F$31*AB630)+(PFormulas!$F$32*AI630),0)+PFormulas!$B$14),0)</f>
        <v>49</v>
      </c>
      <c r="AN630" s="30">
        <f>ROUND((PFormulas!$F$46*AL630),0)</f>
        <v>43</v>
      </c>
      <c r="AO630" s="30">
        <f>VLOOKUP(2016-L630,PCharts!$O$3:$P$32,2,FALSE)</f>
        <v>58</v>
      </c>
      <c r="AP630" s="30">
        <f t="shared" si="70"/>
        <v>58</v>
      </c>
      <c r="AQ630" s="30">
        <f t="shared" si="71"/>
        <v>46</v>
      </c>
    </row>
    <row r="631" spans="1:43" x14ac:dyDescent="0.25">
      <c r="A631" s="13" t="s">
        <v>47</v>
      </c>
      <c r="B631" s="13" t="s">
        <v>1457</v>
      </c>
      <c r="C631" s="13">
        <v>8</v>
      </c>
      <c r="D631" s="13">
        <v>37</v>
      </c>
      <c r="E631" s="13">
        <v>1</v>
      </c>
      <c r="F631" s="13">
        <v>5</v>
      </c>
      <c r="G631" s="13">
        <v>6</v>
      </c>
      <c r="H631" s="13">
        <v>61</v>
      </c>
      <c r="I631" s="13">
        <v>-10</v>
      </c>
      <c r="J631" s="13">
        <v>11</v>
      </c>
      <c r="K631" s="13">
        <v>4</v>
      </c>
      <c r="L631" s="13">
        <v>1994</v>
      </c>
      <c r="M631" s="13"/>
      <c r="N631" s="13">
        <v>75</v>
      </c>
      <c r="O631" s="13">
        <v>212</v>
      </c>
      <c r="P631" s="13" t="s">
        <v>49</v>
      </c>
      <c r="Q631" s="13" t="s">
        <v>1458</v>
      </c>
      <c r="R631" s="13">
        <v>0</v>
      </c>
      <c r="S631" s="13">
        <v>0</v>
      </c>
      <c r="T631" s="30">
        <f t="shared" si="65"/>
        <v>0.03</v>
      </c>
      <c r="U631" s="30">
        <f t="shared" si="66"/>
        <v>0.14000000000000001</v>
      </c>
      <c r="V631" s="30">
        <f t="shared" si="67"/>
        <v>1.65</v>
      </c>
      <c r="W631" s="30">
        <f t="shared" si="68"/>
        <v>0.03</v>
      </c>
      <c r="X631" s="30">
        <f>VLOOKUP(N631,[1]PlayerC!$A$3:$B$30,2,FALSE)</f>
        <v>79</v>
      </c>
      <c r="Y631" s="30">
        <f>VLOOKUP(O631,[1]PlayerC!$C$3:$D$133,2,FALSE)</f>
        <v>76</v>
      </c>
      <c r="Z631" s="30">
        <f>VLOOKUP(R631,[2]PCharts!$R$3:$S$2003,2,FALSE)</f>
        <v>0</v>
      </c>
      <c r="AA631" s="30">
        <f>VLOOKUP(A631,PCharts!$T$3:$U$25,2,FALSE)</f>
        <v>1.07</v>
      </c>
      <c r="AB631" s="30">
        <f>ROUND((PFormulas!$F$2*AF631)+(PFormulas!$F$3*(120-AD631)),0)</f>
        <v>66</v>
      </c>
      <c r="AC631" s="30">
        <f>ROUND((PFormulas!$F$7*AF631)+(PFormulas!$F$9*AB631)+(PFormulas!$F$8*AD631),0)</f>
        <v>63</v>
      </c>
      <c r="AD631" s="30">
        <f>VLOOKUP(V631,PCharts!$I$3:$J$651,2,FALSE)</f>
        <v>56</v>
      </c>
      <c r="AE631" s="30">
        <f>ROUND((PFormulas!$B$29*AK631)+(PFormulas!$B$30*AI631)+(PFormulas!$B$31*AL631)+(PFormulas!$B$32*AF631)+PFormulas!$B$33,0)</f>
        <v>72</v>
      </c>
      <c r="AF631" s="30">
        <f t="shared" si="69"/>
        <v>78</v>
      </c>
      <c r="AG631" s="30">
        <f>ROUND((AK631*PFormulas!$F$40)+(AL631*PFormulas!$F$41)+(AH631*PFormulas!$F$42),0)</f>
        <v>62</v>
      </c>
      <c r="AH631" s="30">
        <f>VLOOKUP(D631,PCharts!$G$3:$H$83,2,FALSE)</f>
        <v>77</v>
      </c>
      <c r="AI631" s="30">
        <f>ROUND((AK631*PFormulas!$F$18)+(AL631*PFormulas!$F$17),0)</f>
        <v>51</v>
      </c>
      <c r="AJ631" s="30">
        <f>IF(C631&gt;7,25,IF(C631=1,IF(ROUND((PFormulas!$F$35*AK631)+(PFormulas!$F$36*AF631),0)&lt;50,50,ROUND((PFormulas!$F$35*AK631)+(PFormulas!$F$36*AF631),0)),ROUND((PFormulas!$F$35*AK631)+(PFormulas!$F$36*AF631),0)))</f>
        <v>25</v>
      </c>
      <c r="AK631" s="30">
        <f>ROUND(IF(C631&gt;7,ROUND(VLOOKUP(U631,PCharts!$K$3:$L$153,2,FALSE)*AA631,0)*PFormulas!$B$8,ROUND(VLOOKUP(U631,PCharts!$K$3:$L$153,2,FALSE)*AA631,0)),0)</f>
        <v>51</v>
      </c>
      <c r="AL631" s="30">
        <f>ROUND(IF(C631&gt;7,ROUND(VLOOKUP(T631,PCharts!$M$3:$N$133,2,FALSE)*AA631,0)*PFormulas!$B$9,ROUND(VLOOKUP(T631,PCharts!$M$3:$N$133,2,FALSE)*AA631,0)),0)</f>
        <v>42</v>
      </c>
      <c r="AM631" s="49">
        <f>ROUND(IF(C631&gt;7,ROUND((PFormulas!$F$30*Z631)+(PFormulas!$F$31*AB631)+(PFormulas!$F$32*AI631),0)*PFormulas!$B$13,ROUND((PFormulas!$F$30*Z631)+(PFormulas!$F$31*AB631)+(PFormulas!$F$32*AI631),0)+PFormulas!$B$14),0)</f>
        <v>67</v>
      </c>
      <c r="AN631" s="30">
        <f>ROUND((PFormulas!$F$46*AL631),0)</f>
        <v>44</v>
      </c>
      <c r="AO631" s="30">
        <f>VLOOKUP(2016-L631,PCharts!$O$3:$P$32,2,FALSE)</f>
        <v>58</v>
      </c>
      <c r="AP631" s="30">
        <f t="shared" si="70"/>
        <v>58</v>
      </c>
      <c r="AQ631" s="30">
        <f t="shared" si="71"/>
        <v>57</v>
      </c>
    </row>
    <row r="632" spans="1:43" x14ac:dyDescent="0.25">
      <c r="A632" s="13" t="s">
        <v>43</v>
      </c>
      <c r="B632" s="13" t="s">
        <v>1459</v>
      </c>
      <c r="C632" s="13">
        <v>8</v>
      </c>
      <c r="D632" s="13">
        <v>38</v>
      </c>
      <c r="E632" s="13">
        <v>1</v>
      </c>
      <c r="F632" s="13">
        <v>4</v>
      </c>
      <c r="G632" s="13">
        <v>5</v>
      </c>
      <c r="H632" s="13">
        <v>2</v>
      </c>
      <c r="I632" s="13">
        <v>2</v>
      </c>
      <c r="J632" s="13">
        <v>16</v>
      </c>
      <c r="K632" s="13">
        <v>8</v>
      </c>
      <c r="L632" s="13">
        <v>1996</v>
      </c>
      <c r="M632" s="13"/>
      <c r="N632" s="13">
        <v>75</v>
      </c>
      <c r="O632" s="13">
        <v>209</v>
      </c>
      <c r="P632" s="13" t="s">
        <v>45</v>
      </c>
      <c r="Q632" s="13" t="s">
        <v>1460</v>
      </c>
      <c r="R632" s="13">
        <v>0</v>
      </c>
      <c r="S632" s="13">
        <v>0</v>
      </c>
      <c r="T632" s="30">
        <f t="shared" si="65"/>
        <v>0.03</v>
      </c>
      <c r="U632" s="30">
        <f t="shared" si="66"/>
        <v>0.11</v>
      </c>
      <c r="V632" s="30">
        <f t="shared" si="67"/>
        <v>0.05</v>
      </c>
      <c r="W632" s="30">
        <f t="shared" si="68"/>
        <v>0.03</v>
      </c>
      <c r="X632" s="30">
        <f>VLOOKUP(N632,[1]PlayerC!$A$3:$B$30,2,FALSE)</f>
        <v>79</v>
      </c>
      <c r="Y632" s="30">
        <f>VLOOKUP(O632,[1]PlayerC!$C$3:$D$133,2,FALSE)</f>
        <v>73</v>
      </c>
      <c r="Z632" s="30">
        <f>VLOOKUP(R632,[2]PCharts!$R$3:$S$2003,2,FALSE)</f>
        <v>0</v>
      </c>
      <c r="AA632" s="30">
        <f>VLOOKUP(A632,PCharts!$T$3:$U$25,2,FALSE)</f>
        <v>1.05</v>
      </c>
      <c r="AB632" s="30">
        <f>ROUND((PFormulas!$F$2*AF632)+(PFormulas!$F$3*(120-AD632)),0)</f>
        <v>52</v>
      </c>
      <c r="AC632" s="30">
        <f>ROUND((PFormulas!$F$7*AF632)+(PFormulas!$F$9*AB632)+(PFormulas!$F$8*AD632),0)</f>
        <v>49</v>
      </c>
      <c r="AD632" s="30">
        <f>VLOOKUP(V632,PCharts!$I$3:$J$651,2,FALSE)</f>
        <v>98</v>
      </c>
      <c r="AE632" s="30">
        <f>ROUND((PFormulas!$B$29*AK632)+(PFormulas!$B$30*AI632)+(PFormulas!$B$31*AL632)+(PFormulas!$B$32*AF632)+PFormulas!$B$33,0)</f>
        <v>72</v>
      </c>
      <c r="AF632" s="30">
        <f t="shared" si="69"/>
        <v>76</v>
      </c>
      <c r="AG632" s="30">
        <f>ROUND((AK632*PFormulas!$F$40)+(AL632*PFormulas!$F$41)+(AH632*PFormulas!$F$42),0)</f>
        <v>62</v>
      </c>
      <c r="AH632" s="30">
        <f>VLOOKUP(D632,PCharts!$G$3:$H$83,2,FALSE)</f>
        <v>78</v>
      </c>
      <c r="AI632" s="30">
        <f>ROUND((AK632*PFormulas!$F$18)+(AL632*PFormulas!$F$17),0)</f>
        <v>50</v>
      </c>
      <c r="AJ632" s="30">
        <f>IF(C632&gt;7,25,IF(C632=1,IF(ROUND((PFormulas!$F$35*AK632)+(PFormulas!$F$36*AF632),0)&lt;50,50,ROUND((PFormulas!$F$35*AK632)+(PFormulas!$F$36*AF632),0)),ROUND((PFormulas!$F$35*AK632)+(PFormulas!$F$36*AF632),0)))</f>
        <v>25</v>
      </c>
      <c r="AK632" s="30">
        <f>ROUND(IF(C632&gt;7,ROUND(VLOOKUP(U632,PCharts!$K$3:$L$153,2,FALSE)*AA632,0)*PFormulas!$B$8,ROUND(VLOOKUP(U632,PCharts!$K$3:$L$153,2,FALSE)*AA632,0)),0)</f>
        <v>50</v>
      </c>
      <c r="AL632" s="30">
        <f>ROUND(IF(C632&gt;7,ROUND(VLOOKUP(T632,PCharts!$M$3:$N$133,2,FALSE)*AA632,0)*PFormulas!$B$9,ROUND(VLOOKUP(T632,PCharts!$M$3:$N$133,2,FALSE)*AA632,0)),0)</f>
        <v>41</v>
      </c>
      <c r="AM632" s="30">
        <f>ROUND(IF(C632&gt;7,ROUND((PFormulas!$F$30*Z632)+(PFormulas!$F$31*AB632)+(PFormulas!$F$32*AI632),0)*PFormulas!$B$13,ROUND((PFormulas!$F$30*Z632)+(PFormulas!$F$31*AB632)+(PFormulas!$F$32*AI632),0)+PFormulas!$B$14),0)</f>
        <v>56</v>
      </c>
      <c r="AN632" s="30">
        <f>ROUND((PFormulas!$F$46*AL632),0)</f>
        <v>43</v>
      </c>
      <c r="AO632" s="30">
        <f>VLOOKUP(2016-L632,PCharts!$O$3:$P$32,2,FALSE)</f>
        <v>50</v>
      </c>
      <c r="AP632" s="30">
        <f t="shared" si="70"/>
        <v>50</v>
      </c>
      <c r="AQ632" s="30">
        <f t="shared" si="71"/>
        <v>53</v>
      </c>
    </row>
    <row r="633" spans="1:43" x14ac:dyDescent="0.25">
      <c r="A633" s="13" t="s">
        <v>74</v>
      </c>
      <c r="B633" s="13" t="s">
        <v>1461</v>
      </c>
      <c r="C633" s="13">
        <v>7</v>
      </c>
      <c r="D633" s="13">
        <v>52</v>
      </c>
      <c r="E633" s="13">
        <v>3</v>
      </c>
      <c r="F633" s="13">
        <v>4</v>
      </c>
      <c r="G633" s="13">
        <v>7</v>
      </c>
      <c r="H633" s="13">
        <v>22</v>
      </c>
      <c r="I633" s="13">
        <v>-20</v>
      </c>
      <c r="J633" s="13">
        <v>10</v>
      </c>
      <c r="K633" s="13">
        <v>6</v>
      </c>
      <c r="L633" s="13">
        <v>1993</v>
      </c>
      <c r="M633" s="13"/>
      <c r="N633" s="13">
        <v>72</v>
      </c>
      <c r="O633" s="13">
        <v>192</v>
      </c>
      <c r="P633" s="13" t="s">
        <v>76</v>
      </c>
      <c r="Q633" s="13" t="s">
        <v>1462</v>
      </c>
      <c r="R633" s="13">
        <v>0</v>
      </c>
      <c r="S633" s="13">
        <v>0</v>
      </c>
      <c r="T633" s="30">
        <f t="shared" si="65"/>
        <v>0.06</v>
      </c>
      <c r="U633" s="30">
        <f t="shared" si="66"/>
        <v>0.08</v>
      </c>
      <c r="V633" s="30">
        <f t="shared" si="67"/>
        <v>0.42</v>
      </c>
      <c r="W633" s="30">
        <f t="shared" si="68"/>
        <v>0.06</v>
      </c>
      <c r="X633" s="30">
        <f>VLOOKUP(N633,[1]PlayerC!$A$3:$B$30,2,FALSE)</f>
        <v>73</v>
      </c>
      <c r="Y633" s="30">
        <f>VLOOKUP(O633,[1]PlayerC!$C$3:$D$133,2,FALSE)</f>
        <v>64</v>
      </c>
      <c r="Z633" s="30">
        <f>VLOOKUP(R633,[2]PCharts!$R$3:$S$2003,2,FALSE)</f>
        <v>0</v>
      </c>
      <c r="AA633" s="30">
        <f>VLOOKUP(A633,PCharts!$T$3:$U$25,2,FALSE)</f>
        <v>0.95</v>
      </c>
      <c r="AB633" s="30">
        <f>ROUND((PFormulas!$F$2*AF633)+(PFormulas!$F$3*(120-AD633)),0)</f>
        <v>51</v>
      </c>
      <c r="AC633" s="30">
        <f>ROUND((PFormulas!$F$7*AF633)+(PFormulas!$F$9*AB633)+(PFormulas!$F$8*AD633),0)</f>
        <v>46</v>
      </c>
      <c r="AD633" s="30">
        <f>VLOOKUP(V633,PCharts!$I$3:$J$651,2,FALSE)</f>
        <v>87</v>
      </c>
      <c r="AE633" s="30">
        <f>ROUND((PFormulas!$B$29*AK633)+(PFormulas!$B$30*AI633)+(PFormulas!$B$31*AL633)+(PFormulas!$B$32*AF633)+PFormulas!$B$33,0)</f>
        <v>71</v>
      </c>
      <c r="AF633" s="30">
        <f t="shared" si="69"/>
        <v>69</v>
      </c>
      <c r="AG633" s="30">
        <f>ROUND((AK633*PFormulas!$F$40)+(AL633*PFormulas!$F$41)+(AH633*PFormulas!$F$42),0)</f>
        <v>64</v>
      </c>
      <c r="AH633" s="30">
        <f>VLOOKUP(D633,PCharts!$G$3:$H$83,2,FALSE)</f>
        <v>92</v>
      </c>
      <c r="AI633" s="30">
        <f>ROUND((AK633*PFormulas!$F$18)+(AL633*PFormulas!$F$17),0)</f>
        <v>40</v>
      </c>
      <c r="AJ633" s="30">
        <f>IF(C633&gt;7,25,IF(C633=1,IF(ROUND((PFormulas!$F$35*AK633)+(PFormulas!$F$36*AF633),0)&lt;50,50,ROUND((PFormulas!$F$35*AK633)+(PFormulas!$F$36*AF633),0)),ROUND((PFormulas!$F$35*AK633)+(PFormulas!$F$36*AF633),0)))</f>
        <v>42</v>
      </c>
      <c r="AK633" s="30">
        <f>ROUND(IF(C633&gt;7,ROUND(VLOOKUP(U633,PCharts!$K$3:$L$153,2,FALSE)*AA633,0)*PFormulas!$B$8,ROUND(VLOOKUP(U633,PCharts!$K$3:$L$153,2,FALSE)*AA633,0)),0)</f>
        <v>33</v>
      </c>
      <c r="AL633" s="30">
        <f>ROUND(IF(C633&gt;7,ROUND(VLOOKUP(T633,PCharts!$M$3:$N$133,2,FALSE)*AA633,0)*PFormulas!$B$9,ROUND(VLOOKUP(T633,PCharts!$M$3:$N$133,2,FALSE)*AA633,0)),0)</f>
        <v>40</v>
      </c>
      <c r="AM633" s="30">
        <f>ROUND(IF(C633&gt;7,ROUND((PFormulas!$F$30*Z633)+(PFormulas!$F$31*AB633)+(PFormulas!$F$32*AI633),0)*PFormulas!$B$13,ROUND((PFormulas!$F$30*Z633)+(PFormulas!$F$31*AB633)+(PFormulas!$F$32*AI633),0)+PFormulas!$B$14),0)</f>
        <v>44</v>
      </c>
      <c r="AN633" s="30">
        <f>ROUND((PFormulas!$F$46*AL633),0)</f>
        <v>42</v>
      </c>
      <c r="AO633" s="30">
        <f>VLOOKUP(2016-L633,PCharts!$O$3:$P$32,2,FALSE)</f>
        <v>60</v>
      </c>
      <c r="AP633" s="30">
        <f t="shared" si="70"/>
        <v>60</v>
      </c>
      <c r="AQ633" s="30">
        <f t="shared" si="71"/>
        <v>44</v>
      </c>
    </row>
    <row r="634" spans="1:43" x14ac:dyDescent="0.25">
      <c r="A634" s="13" t="s">
        <v>51</v>
      </c>
      <c r="B634" s="13" t="s">
        <v>1463</v>
      </c>
      <c r="C634" s="13">
        <v>8</v>
      </c>
      <c r="D634" s="13">
        <v>51</v>
      </c>
      <c r="E634" s="13">
        <v>6</v>
      </c>
      <c r="F634" s="13">
        <v>37</v>
      </c>
      <c r="G634" s="13">
        <f>E634+F634</f>
        <v>43</v>
      </c>
      <c r="H634" s="13">
        <v>43</v>
      </c>
      <c r="I634" s="13"/>
      <c r="J634" s="13"/>
      <c r="K634" s="13"/>
      <c r="L634" s="13">
        <v>1996</v>
      </c>
      <c r="M634" s="13">
        <v>8</v>
      </c>
      <c r="N634" s="13">
        <v>71</v>
      </c>
      <c r="O634" s="13">
        <v>207</v>
      </c>
      <c r="P634" s="13" t="s">
        <v>1464</v>
      </c>
      <c r="Q634" s="13" t="s">
        <v>1465</v>
      </c>
      <c r="R634" s="13">
        <v>0</v>
      </c>
      <c r="S634" s="13">
        <v>0</v>
      </c>
      <c r="T634" s="30">
        <f t="shared" si="65"/>
        <v>0.12</v>
      </c>
      <c r="U634" s="30">
        <f t="shared" si="66"/>
        <v>0.73</v>
      </c>
      <c r="V634" s="30">
        <f t="shared" si="67"/>
        <v>0.84</v>
      </c>
      <c r="W634" s="30">
        <f t="shared" si="68"/>
        <v>0.12</v>
      </c>
      <c r="X634" s="30">
        <f>VLOOKUP(N634,[1]PlayerC!$A$3:$B$30,2,FALSE)</f>
        <v>71</v>
      </c>
      <c r="Y634" s="30">
        <f>VLOOKUP(O634,[1]PlayerC!$C$3:$D$133,2,FALSE)</f>
        <v>73</v>
      </c>
      <c r="Z634" s="30">
        <f>VLOOKUP(R634,[2]PCharts!$R$3:$S$2003,2,FALSE)</f>
        <v>0</v>
      </c>
      <c r="AA634" s="30">
        <f>VLOOKUP(A634,PCharts!$T$3:$U$25,2,FALSE)</f>
        <v>0.9</v>
      </c>
      <c r="AB634" s="30">
        <f>ROUND((PFormulas!$F$2*AF634)+(PFormulas!$F$3*(120-AD634)),0)</f>
        <v>56</v>
      </c>
      <c r="AC634" s="30">
        <f>ROUND((PFormulas!$F$7*AF634)+(PFormulas!$F$9*AB634)+(PFormulas!$F$8*AD634),0)</f>
        <v>52</v>
      </c>
      <c r="AD634" s="30">
        <f>VLOOKUP(V634,PCharts!$I$3:$J$651,2,FALSE)</f>
        <v>76</v>
      </c>
      <c r="AE634" s="30">
        <f>ROUND((PFormulas!$B$29*AK634)+(PFormulas!$B$30*AI634)+(PFormulas!$B$31*AL634)+(PFormulas!$B$32*AF634)+PFormulas!$B$33,0)</f>
        <v>74</v>
      </c>
      <c r="AF634" s="30">
        <f t="shared" si="69"/>
        <v>72</v>
      </c>
      <c r="AG634" s="30">
        <f>ROUND((AK634*PFormulas!$F$40)+(AL634*PFormulas!$F$41)+(AH634*PFormulas!$F$42),0)</f>
        <v>70</v>
      </c>
      <c r="AH634" s="30">
        <f>VLOOKUP(D634,PCharts!$G$3:$H$83,2,FALSE)</f>
        <v>91</v>
      </c>
      <c r="AI634" s="30">
        <f>ROUND((AK634*PFormulas!$F$18)+(AL634*PFormulas!$F$17),0)</f>
        <v>54</v>
      </c>
      <c r="AJ634" s="30">
        <f>IF(C634&gt;7,25,IF(C634=1,IF(ROUND((PFormulas!$F$35*AK634)+(PFormulas!$F$36*AF634),0)&lt;50,50,ROUND((PFormulas!$F$35*AK634)+(PFormulas!$F$36*AF634),0)),ROUND((PFormulas!$F$35*AK634)+(PFormulas!$F$36*AF634),0)))</f>
        <v>25</v>
      </c>
      <c r="AK634" s="49">
        <f>ROUND(IF(C634&gt;7,ROUND(VLOOKUP(U634,PCharts!$K$3:$L$153,2,FALSE)*AA634,0)*PFormulas!$B$8,ROUND(VLOOKUP(U634,PCharts!$K$3:$L$153,2,FALSE)*AA634,0)),0)</f>
        <v>60</v>
      </c>
      <c r="AL634" s="30">
        <f>ROUND(IF(C634&gt;7,ROUND(VLOOKUP(T634,PCharts!$M$3:$N$133,2,FALSE)*AA634,0)*PFormulas!$B$9,ROUND(VLOOKUP(T634,PCharts!$M$3:$N$133,2,FALSE)*AA634,0)),0)</f>
        <v>39</v>
      </c>
      <c r="AM634" s="49">
        <f>ROUND(IF(C634&gt;7,ROUND((PFormulas!$F$30*Z634)+(PFormulas!$F$31*AB634)+(PFormulas!$F$32*AI634),0)*PFormulas!$B$13,ROUND((PFormulas!$F$30*Z634)+(PFormulas!$F$31*AB634)+(PFormulas!$F$32*AI634),0)+PFormulas!$B$14),0)</f>
        <v>61</v>
      </c>
      <c r="AN634" s="30">
        <f>ROUND((PFormulas!$F$46*AL634),0)</f>
        <v>41</v>
      </c>
      <c r="AO634" s="30">
        <f>VLOOKUP(2016-L634,PCharts!$O$3:$P$32,2,FALSE)</f>
        <v>50</v>
      </c>
      <c r="AP634" s="30">
        <f t="shared" si="70"/>
        <v>50</v>
      </c>
      <c r="AQ634" s="30">
        <f t="shared" si="71"/>
        <v>56</v>
      </c>
    </row>
    <row r="635" spans="1:43" x14ac:dyDescent="0.25">
      <c r="A635" s="48" t="s">
        <v>139</v>
      </c>
      <c r="B635" s="13" t="s">
        <v>1466</v>
      </c>
      <c r="C635" s="13">
        <v>8</v>
      </c>
      <c r="D635" s="13">
        <v>40</v>
      </c>
      <c r="E635" s="48">
        <f>ROUND(G635*0.33,0)</f>
        <v>7</v>
      </c>
      <c r="F635" s="48">
        <f>G635-E635</f>
        <v>14</v>
      </c>
      <c r="G635" s="13">
        <v>21</v>
      </c>
      <c r="H635" s="48">
        <v>20</v>
      </c>
      <c r="I635" s="13"/>
      <c r="J635" s="13"/>
      <c r="K635" s="13"/>
      <c r="L635" s="13">
        <v>1995</v>
      </c>
      <c r="M635" s="13">
        <v>7.5</v>
      </c>
      <c r="N635" s="13">
        <v>75</v>
      </c>
      <c r="O635" s="13">
        <v>218</v>
      </c>
      <c r="P635" s="13" t="s">
        <v>1467</v>
      </c>
      <c r="Q635" s="13" t="s">
        <v>1468</v>
      </c>
      <c r="R635" s="13">
        <v>0</v>
      </c>
      <c r="S635" s="13">
        <v>0</v>
      </c>
      <c r="T635" s="30">
        <f t="shared" si="65"/>
        <v>0.18</v>
      </c>
      <c r="U635" s="30">
        <f t="shared" si="66"/>
        <v>0.35</v>
      </c>
      <c r="V635" s="30">
        <f t="shared" si="67"/>
        <v>0.5</v>
      </c>
      <c r="W635" s="30">
        <f t="shared" si="68"/>
        <v>0.18</v>
      </c>
      <c r="X635" s="30">
        <f>VLOOKUP(N635,[1]PlayerC!$A$3:$B$30,2,FALSE)</f>
        <v>79</v>
      </c>
      <c r="Y635" s="30">
        <f>VLOOKUP(O635,[1]PlayerC!$C$3:$D$133,2,FALSE)</f>
        <v>79</v>
      </c>
      <c r="Z635" s="30">
        <f>VLOOKUP(R635,[2]PCharts!$R$3:$S$2003,2,FALSE)</f>
        <v>0</v>
      </c>
      <c r="AA635" s="30">
        <f>VLOOKUP(A635,PCharts!$T$3:$U$25,2,FALSE)</f>
        <v>0.87</v>
      </c>
      <c r="AB635" s="30">
        <f>ROUND((PFormulas!$F$2*AF635)+(PFormulas!$F$3*(120-AD635)),0)</f>
        <v>58</v>
      </c>
      <c r="AC635" s="30">
        <f>ROUND((PFormulas!$F$7*AF635)+(PFormulas!$F$9*AB635)+(PFormulas!$F$8*AD635),0)</f>
        <v>56</v>
      </c>
      <c r="AD635" s="30">
        <f>VLOOKUP(V635,PCharts!$I$3:$J$651,2,FALSE)</f>
        <v>85</v>
      </c>
      <c r="AE635" s="30">
        <f>ROUND((PFormulas!$B$29*AK635)+(PFormulas!$B$30*AI635)+(PFormulas!$B$31*AL635)+(PFormulas!$B$32*AF635)+PFormulas!$B$33,0)</f>
        <v>71</v>
      </c>
      <c r="AF635" s="30">
        <f t="shared" si="69"/>
        <v>79</v>
      </c>
      <c r="AG635" s="30">
        <f>ROUND((AK635*PFormulas!$F$40)+(AL635*PFormulas!$F$41)+(AH635*PFormulas!$F$42),0)</f>
        <v>62</v>
      </c>
      <c r="AH635" s="30">
        <f>VLOOKUP(D635,PCharts!$G$3:$H$83,2,FALSE)</f>
        <v>80</v>
      </c>
      <c r="AI635" s="30">
        <f>ROUND((AK635*PFormulas!$F$18)+(AL635*PFormulas!$F$17),0)</f>
        <v>48</v>
      </c>
      <c r="AJ635" s="30">
        <f>IF(C635&gt;7,25,IF(C635=1,IF(ROUND((PFormulas!$F$35*AK635)+(PFormulas!$F$36*AF635),0)&lt;50,50,ROUND((PFormulas!$F$35*AK635)+(PFormulas!$F$36*AF635),0)),ROUND((PFormulas!$F$35*AK635)+(PFormulas!$F$36*AF635),0)))</f>
        <v>25</v>
      </c>
      <c r="AK635" s="30">
        <f>ROUND(IF(C635&gt;7,ROUND(VLOOKUP(U635,PCharts!$K$3:$L$153,2,FALSE)*AA635,0)*PFormulas!$B$8,ROUND(VLOOKUP(U635,PCharts!$K$3:$L$153,2,FALSE)*AA635,0)),0)</f>
        <v>48</v>
      </c>
      <c r="AL635" s="30">
        <f>ROUND(IF(C635&gt;7,ROUND(VLOOKUP(T635,PCharts!$M$3:$N$133,2,FALSE)*AA635,0)*PFormulas!$B$9,ROUND(VLOOKUP(T635,PCharts!$M$3:$N$133,2,FALSE)*AA635,0)),0)</f>
        <v>39</v>
      </c>
      <c r="AM635" s="30">
        <f>ROUND(IF(C635&gt;7,ROUND((PFormulas!$F$30*Z635)+(PFormulas!$F$31*AB635)+(PFormulas!$F$32*AI635),0)*PFormulas!$B$13,ROUND((PFormulas!$F$30*Z635)+(PFormulas!$F$31*AB635)+(PFormulas!$F$32*AI635),0)+PFormulas!$B$14),0)</f>
        <v>60</v>
      </c>
      <c r="AN635" s="30">
        <f>ROUND((PFormulas!$F$46*AL635),0)</f>
        <v>41</v>
      </c>
      <c r="AO635" s="30">
        <f>VLOOKUP(2016-L635,PCharts!$O$3:$P$32,2,FALSE)</f>
        <v>54</v>
      </c>
      <c r="AP635" s="30">
        <f t="shared" si="70"/>
        <v>54</v>
      </c>
      <c r="AQ635" s="30">
        <f t="shared" si="71"/>
        <v>53</v>
      </c>
    </row>
    <row r="636" spans="1:43" x14ac:dyDescent="0.25">
      <c r="A636" s="48" t="s">
        <v>139</v>
      </c>
      <c r="B636" s="13" t="s">
        <v>1469</v>
      </c>
      <c r="C636" s="13">
        <v>8</v>
      </c>
      <c r="D636" s="13">
        <v>36</v>
      </c>
      <c r="E636" s="48">
        <f>ROUND(G636*0.33,0)</f>
        <v>7</v>
      </c>
      <c r="F636" s="48">
        <f>G636-E636</f>
        <v>15</v>
      </c>
      <c r="G636" s="13">
        <v>22</v>
      </c>
      <c r="H636" s="48">
        <v>20</v>
      </c>
      <c r="I636" s="13"/>
      <c r="J636" s="13"/>
      <c r="K636" s="13"/>
      <c r="L636" s="13">
        <v>1995</v>
      </c>
      <c r="M636" s="13">
        <v>7</v>
      </c>
      <c r="N636" s="13">
        <v>74</v>
      </c>
      <c r="O636" s="13">
        <v>205</v>
      </c>
      <c r="P636" s="13" t="s">
        <v>1470</v>
      </c>
      <c r="Q636" s="13" t="s">
        <v>1471</v>
      </c>
      <c r="R636" s="13">
        <v>0</v>
      </c>
      <c r="S636" s="13">
        <v>0</v>
      </c>
      <c r="T636" s="30">
        <f t="shared" si="65"/>
        <v>0.19</v>
      </c>
      <c r="U636" s="30">
        <f t="shared" si="66"/>
        <v>0.42</v>
      </c>
      <c r="V636" s="30">
        <f t="shared" si="67"/>
        <v>0.56000000000000005</v>
      </c>
      <c r="W636" s="30">
        <f t="shared" si="68"/>
        <v>0.19</v>
      </c>
      <c r="X636" s="30">
        <f>VLOOKUP(N636,[1]PlayerC!$A$3:$B$30,2,FALSE)</f>
        <v>77</v>
      </c>
      <c r="Y636" s="30">
        <f>VLOOKUP(O636,[1]PlayerC!$C$3:$D$133,2,FALSE)</f>
        <v>73</v>
      </c>
      <c r="Z636" s="30">
        <f>VLOOKUP(R636,[2]PCharts!$R$3:$S$2003,2,FALSE)</f>
        <v>0</v>
      </c>
      <c r="AA636" s="30">
        <f>VLOOKUP(A636,PCharts!$T$3:$U$25,2,FALSE)</f>
        <v>0.87</v>
      </c>
      <c r="AB636" s="30">
        <f>ROUND((PFormulas!$F$2*AF636)+(PFormulas!$F$3*(120-AD636)),0)</f>
        <v>56</v>
      </c>
      <c r="AC636" s="30">
        <f>ROUND((PFormulas!$F$7*AF636)+(PFormulas!$F$9*AB636)+(PFormulas!$F$8*AD636),0)</f>
        <v>53</v>
      </c>
      <c r="AD636" s="30">
        <f>VLOOKUP(V636,PCharts!$I$3:$J$651,2,FALSE)</f>
        <v>83</v>
      </c>
      <c r="AE636" s="30">
        <f>ROUND((PFormulas!$B$29*AK636)+(PFormulas!$B$30*AI636)+(PFormulas!$B$31*AL636)+(PFormulas!$B$32*AF636)+PFormulas!$B$33,0)</f>
        <v>71</v>
      </c>
      <c r="AF636" s="30">
        <f t="shared" si="69"/>
        <v>75</v>
      </c>
      <c r="AG636" s="30">
        <f>ROUND((AK636*PFormulas!$F$40)+(AL636*PFormulas!$F$41)+(AH636*PFormulas!$F$42),0)</f>
        <v>59</v>
      </c>
      <c r="AH636" s="30">
        <f>VLOOKUP(D636,PCharts!$G$3:$H$83,2,FALSE)</f>
        <v>76</v>
      </c>
      <c r="AI636" s="30">
        <f>ROUND((AK636*PFormulas!$F$18)+(AL636*PFormulas!$F$17),0)</f>
        <v>47</v>
      </c>
      <c r="AJ636" s="30">
        <f>IF(C636&gt;7,25,IF(C636=1,IF(ROUND((PFormulas!$F$35*AK636)+(PFormulas!$F$36*AF636),0)&lt;50,50,ROUND((PFormulas!$F$35*AK636)+(PFormulas!$F$36*AF636),0)),ROUND((PFormulas!$F$35*AK636)+(PFormulas!$F$36*AF636),0)))</f>
        <v>25</v>
      </c>
      <c r="AK636" s="30">
        <f>ROUND(IF(C636&gt;7,ROUND(VLOOKUP(U636,PCharts!$K$3:$L$153,2,FALSE)*AA636,0)*PFormulas!$B$8,ROUND(VLOOKUP(U636,PCharts!$K$3:$L$153,2,FALSE)*AA636,0)),0)</f>
        <v>46</v>
      </c>
      <c r="AL636" s="30">
        <f>ROUND(IF(C636&gt;7,ROUND(VLOOKUP(T636,PCharts!$M$3:$N$133,2,FALSE)*AA636,0)*PFormulas!$B$9,ROUND(VLOOKUP(T636,PCharts!$M$3:$N$133,2,FALSE)*AA636,0)),0)</f>
        <v>39</v>
      </c>
      <c r="AM636" s="30">
        <f>ROUND(IF(C636&gt;7,ROUND((PFormulas!$F$30*Z636)+(PFormulas!$F$31*AB636)+(PFormulas!$F$32*AI636),0)*PFormulas!$B$13,ROUND((PFormulas!$F$30*Z636)+(PFormulas!$F$31*AB636)+(PFormulas!$F$32*AI636),0)+PFormulas!$B$14),0)</f>
        <v>59</v>
      </c>
      <c r="AN636" s="30">
        <f>ROUND((PFormulas!$F$46*AL636),0)</f>
        <v>41</v>
      </c>
      <c r="AO636" s="30">
        <f>VLOOKUP(2016-L636,PCharts!$O$3:$P$32,2,FALSE)</f>
        <v>54</v>
      </c>
      <c r="AP636" s="30">
        <f t="shared" si="70"/>
        <v>54</v>
      </c>
      <c r="AQ636" s="30">
        <f t="shared" si="71"/>
        <v>52</v>
      </c>
    </row>
    <row r="637" spans="1:43" x14ac:dyDescent="0.25">
      <c r="A637" s="48" t="s">
        <v>139</v>
      </c>
      <c r="B637" s="13" t="s">
        <v>1472</v>
      </c>
      <c r="C637" s="13">
        <v>8</v>
      </c>
      <c r="D637" s="13">
        <v>40</v>
      </c>
      <c r="E637" s="48">
        <f>ROUND(G637*0.33,0)</f>
        <v>8</v>
      </c>
      <c r="F637" s="48">
        <f>G637-E637</f>
        <v>16</v>
      </c>
      <c r="G637" s="13">
        <v>24</v>
      </c>
      <c r="H637" s="48">
        <v>20</v>
      </c>
      <c r="I637" s="13"/>
      <c r="J637" s="13"/>
      <c r="K637" s="13"/>
      <c r="L637" s="13">
        <v>1993</v>
      </c>
      <c r="M637" s="13">
        <v>7</v>
      </c>
      <c r="N637" s="13">
        <v>74</v>
      </c>
      <c r="O637" s="13">
        <v>198</v>
      </c>
      <c r="P637" s="13" t="s">
        <v>1473</v>
      </c>
      <c r="Q637" s="13" t="s">
        <v>1474</v>
      </c>
      <c r="R637" s="13">
        <v>0</v>
      </c>
      <c r="S637" s="13">
        <v>0</v>
      </c>
      <c r="T637" s="30">
        <f t="shared" si="65"/>
        <v>0.2</v>
      </c>
      <c r="U637" s="30">
        <f t="shared" si="66"/>
        <v>0.4</v>
      </c>
      <c r="V637" s="30">
        <f t="shared" si="67"/>
        <v>0.5</v>
      </c>
      <c r="W637" s="30">
        <f t="shared" si="68"/>
        <v>0.2</v>
      </c>
      <c r="X637" s="30">
        <f>VLOOKUP(N637,[1]PlayerC!$A$3:$B$30,2,FALSE)</f>
        <v>77</v>
      </c>
      <c r="Y637" s="30">
        <f>VLOOKUP(O637,[1]PlayerC!$C$3:$D$133,2,FALSE)</f>
        <v>67</v>
      </c>
      <c r="Z637" s="30">
        <f>VLOOKUP(R637,[2]PCharts!$R$3:$S$2003,2,FALSE)</f>
        <v>0</v>
      </c>
      <c r="AA637" s="30">
        <f>VLOOKUP(A637,PCharts!$T$3:$U$25,2,FALSE)</f>
        <v>0.87</v>
      </c>
      <c r="AB637" s="30">
        <f>ROUND((PFormulas!$F$2*AF637)+(PFormulas!$F$3*(120-AD637)),0)</f>
        <v>54</v>
      </c>
      <c r="AC637" s="30">
        <f>ROUND((PFormulas!$F$7*AF637)+(PFormulas!$F$9*AB637)+(PFormulas!$F$8*AD637),0)</f>
        <v>50</v>
      </c>
      <c r="AD637" s="30">
        <f>VLOOKUP(V637,PCharts!$I$3:$J$651,2,FALSE)</f>
        <v>85</v>
      </c>
      <c r="AE637" s="30">
        <f>ROUND((PFormulas!$B$29*AK637)+(PFormulas!$B$30*AI637)+(PFormulas!$B$31*AL637)+(PFormulas!$B$32*AF637)+PFormulas!$B$33,0)</f>
        <v>72</v>
      </c>
      <c r="AF637" s="30">
        <f t="shared" si="69"/>
        <v>72</v>
      </c>
      <c r="AG637" s="30">
        <f>ROUND((AK637*PFormulas!$F$40)+(AL637*PFormulas!$F$41)+(AH637*PFormulas!$F$42),0)</f>
        <v>62</v>
      </c>
      <c r="AH637" s="30">
        <f>VLOOKUP(D637,PCharts!$G$3:$H$83,2,FALSE)</f>
        <v>80</v>
      </c>
      <c r="AI637" s="30">
        <f>ROUND((AK637*PFormulas!$F$18)+(AL637*PFormulas!$F$17),0)</f>
        <v>47</v>
      </c>
      <c r="AJ637" s="30">
        <f>IF(C637&gt;7,25,IF(C637=1,IF(ROUND((PFormulas!$F$35*AK637)+(PFormulas!$F$36*AF637),0)&lt;50,50,ROUND((PFormulas!$F$35*AK637)+(PFormulas!$F$36*AF637),0)),ROUND((PFormulas!$F$35*AK637)+(PFormulas!$F$36*AF637),0)))</f>
        <v>25</v>
      </c>
      <c r="AK637" s="30">
        <f>ROUND(IF(C637&gt;7,ROUND(VLOOKUP(U637,PCharts!$K$3:$L$153,2,FALSE)*AA637,0)*PFormulas!$B$8,ROUND(VLOOKUP(U637,PCharts!$K$3:$L$153,2,FALSE)*AA637,0)),0)</f>
        <v>46</v>
      </c>
      <c r="AL637" s="30">
        <f>ROUND(IF(C637&gt;7,ROUND(VLOOKUP(T637,PCharts!$M$3:$N$133,2,FALSE)*AA637,0)*PFormulas!$B$9,ROUND(VLOOKUP(T637,PCharts!$M$3:$N$133,2,FALSE)*AA637,0)),0)</f>
        <v>40</v>
      </c>
      <c r="AM637" s="30">
        <f>ROUND(IF(C637&gt;7,ROUND((PFormulas!$F$30*Z637)+(PFormulas!$F$31*AB637)+(PFormulas!$F$32*AI637),0)*PFormulas!$B$13,ROUND((PFormulas!$F$30*Z637)+(PFormulas!$F$31*AB637)+(PFormulas!$F$32*AI637),0)+PFormulas!$B$14),0)</f>
        <v>57</v>
      </c>
      <c r="AN637" s="30">
        <f>ROUND((PFormulas!$F$46*AL637),0)</f>
        <v>42</v>
      </c>
      <c r="AO637" s="30">
        <f>VLOOKUP(2016-L637,PCharts!$O$3:$P$32,2,FALSE)</f>
        <v>60</v>
      </c>
      <c r="AP637" s="30">
        <f t="shared" si="70"/>
        <v>60</v>
      </c>
      <c r="AQ637" s="30">
        <f t="shared" si="71"/>
        <v>51</v>
      </c>
    </row>
    <row r="638" spans="1:43" x14ac:dyDescent="0.25">
      <c r="A638" s="48" t="s">
        <v>139</v>
      </c>
      <c r="B638" s="13" t="s">
        <v>1475</v>
      </c>
      <c r="C638" s="13">
        <v>8</v>
      </c>
      <c r="D638" s="13">
        <v>43</v>
      </c>
      <c r="E638" s="48">
        <f>ROUND(G638*0.33,0)</f>
        <v>9</v>
      </c>
      <c r="F638" s="48">
        <f>G638-E638</f>
        <v>19</v>
      </c>
      <c r="G638" s="13">
        <v>28</v>
      </c>
      <c r="H638" s="48">
        <v>20</v>
      </c>
      <c r="I638" s="13"/>
      <c r="J638" s="13"/>
      <c r="K638" s="13"/>
      <c r="L638" s="13">
        <v>1995</v>
      </c>
      <c r="M638" s="13">
        <v>7</v>
      </c>
      <c r="N638" s="13">
        <v>71</v>
      </c>
      <c r="O638" s="13">
        <v>174</v>
      </c>
      <c r="P638" s="13" t="s">
        <v>1476</v>
      </c>
      <c r="Q638" s="13" t="s">
        <v>1477</v>
      </c>
      <c r="R638" s="13">
        <v>0</v>
      </c>
      <c r="S638" s="13">
        <v>0</v>
      </c>
      <c r="T638" s="30">
        <f t="shared" si="65"/>
        <v>0.21</v>
      </c>
      <c r="U638" s="30">
        <f t="shared" si="66"/>
        <v>0.44</v>
      </c>
      <c r="V638" s="30">
        <f t="shared" si="67"/>
        <v>0.47</v>
      </c>
      <c r="W638" s="30">
        <f t="shared" si="68"/>
        <v>0.21</v>
      </c>
      <c r="X638" s="30">
        <f>VLOOKUP(N638,[1]PlayerC!$A$3:$B$30,2,FALSE)</f>
        <v>71</v>
      </c>
      <c r="Y638" s="30">
        <f>VLOOKUP(O638,[1]PlayerC!$C$3:$D$133,2,FALSE)</f>
        <v>52</v>
      </c>
      <c r="Z638" s="30">
        <f>VLOOKUP(R638,[2]PCharts!$R$3:$S$2003,2,FALSE)</f>
        <v>0</v>
      </c>
      <c r="AA638" s="30">
        <f>VLOOKUP(A638,PCharts!$T$3:$U$25,2,FALSE)</f>
        <v>0.87</v>
      </c>
      <c r="AB638" s="30">
        <f>ROUND((PFormulas!$F$2*AF638)+(PFormulas!$F$3*(120-AD638)),0)</f>
        <v>47</v>
      </c>
      <c r="AC638" s="30">
        <f>ROUND((PFormulas!$F$7*AF638)+(PFormulas!$F$9*AB638)+(PFormulas!$F$8*AD638),0)</f>
        <v>40</v>
      </c>
      <c r="AD638" s="30">
        <f>VLOOKUP(V638,PCharts!$I$3:$J$651,2,FALSE)</f>
        <v>86</v>
      </c>
      <c r="AE638" s="30">
        <f>ROUND((PFormulas!$B$29*AK638)+(PFormulas!$B$30*AI638)+(PFormulas!$B$31*AL638)+(PFormulas!$B$32*AF638)+PFormulas!$B$33,0)</f>
        <v>75</v>
      </c>
      <c r="AF638" s="30">
        <f t="shared" si="69"/>
        <v>62</v>
      </c>
      <c r="AG638" s="30">
        <f>ROUND((AK638*PFormulas!$F$40)+(AL638*PFormulas!$F$41)+(AH638*PFormulas!$F$42),0)</f>
        <v>63</v>
      </c>
      <c r="AH638" s="30">
        <f>VLOOKUP(D638,PCharts!$G$3:$H$83,2,FALSE)</f>
        <v>83</v>
      </c>
      <c r="AI638" s="30">
        <f>ROUND((AK638*PFormulas!$F$18)+(AL638*PFormulas!$F$17),0)</f>
        <v>47</v>
      </c>
      <c r="AJ638" s="30">
        <f>IF(C638&gt;7,25,IF(C638=1,IF(ROUND((PFormulas!$F$35*AK638)+(PFormulas!$F$36*AF638),0)&lt;50,50,ROUND((PFormulas!$F$35*AK638)+(PFormulas!$F$36*AF638),0)),ROUND((PFormulas!$F$35*AK638)+(PFormulas!$F$36*AF638),0)))</f>
        <v>25</v>
      </c>
      <c r="AK638" s="30">
        <f>ROUND(IF(C638&gt;7,ROUND(VLOOKUP(U638,PCharts!$K$3:$L$153,2,FALSE)*AA638,0)*PFormulas!$B$8,ROUND(VLOOKUP(U638,PCharts!$K$3:$L$153,2,FALSE)*AA638,0)),0)</f>
        <v>46</v>
      </c>
      <c r="AL638" s="30">
        <f>ROUND(IF(C638&gt;7,ROUND(VLOOKUP(T638,PCharts!$M$3:$N$133,2,FALSE)*AA638,0)*PFormulas!$B$9,ROUND(VLOOKUP(T638,PCharts!$M$3:$N$133,2,FALSE)*AA638,0)),0)</f>
        <v>40</v>
      </c>
      <c r="AM638" s="30">
        <f>ROUND(IF(C638&gt;7,ROUND((PFormulas!$F$30*Z638)+(PFormulas!$F$31*AB638)+(PFormulas!$F$32*AI638),0)*PFormulas!$B$13,ROUND((PFormulas!$F$30*Z638)+(PFormulas!$F$31*AB638)+(PFormulas!$F$32*AI638),0)+PFormulas!$B$14),0)</f>
        <v>51</v>
      </c>
      <c r="AN638" s="30">
        <f>ROUND((PFormulas!$F$46*AL638),0)</f>
        <v>42</v>
      </c>
      <c r="AO638" s="30">
        <f>VLOOKUP(2016-L638,PCharts!$O$3:$P$32,2,FALSE)</f>
        <v>54</v>
      </c>
      <c r="AP638" s="30">
        <f t="shared" si="70"/>
        <v>54</v>
      </c>
      <c r="AQ638" s="30">
        <f t="shared" si="71"/>
        <v>49</v>
      </c>
    </row>
    <row r="639" spans="1:43" x14ac:dyDescent="0.25">
      <c r="A639" s="13" t="s">
        <v>130</v>
      </c>
      <c r="B639" s="13" t="s">
        <v>1478</v>
      </c>
      <c r="C639" s="13">
        <v>8</v>
      </c>
      <c r="D639" s="13">
        <v>52</v>
      </c>
      <c r="E639" s="13">
        <v>10</v>
      </c>
      <c r="F639" s="13">
        <v>16</v>
      </c>
      <c r="G639" s="13">
        <f>E639+F639</f>
        <v>26</v>
      </c>
      <c r="H639" s="13">
        <v>28</v>
      </c>
      <c r="I639" s="13"/>
      <c r="J639" s="13"/>
      <c r="K639" s="13"/>
      <c r="L639" s="13">
        <v>1997</v>
      </c>
      <c r="M639" s="13">
        <v>7</v>
      </c>
      <c r="N639" s="13">
        <v>74</v>
      </c>
      <c r="O639" s="13">
        <v>174</v>
      </c>
      <c r="P639" s="13" t="s">
        <v>1479</v>
      </c>
      <c r="Q639" s="13" t="s">
        <v>1480</v>
      </c>
      <c r="R639" s="13">
        <v>0</v>
      </c>
      <c r="S639" s="13">
        <v>0</v>
      </c>
      <c r="T639" s="30">
        <f t="shared" si="65"/>
        <v>0.19</v>
      </c>
      <c r="U639" s="30">
        <f t="shared" si="66"/>
        <v>0.31</v>
      </c>
      <c r="V639" s="30">
        <f t="shared" si="67"/>
        <v>0.54</v>
      </c>
      <c r="W639" s="30">
        <f t="shared" si="68"/>
        <v>0.19</v>
      </c>
      <c r="X639" s="30">
        <f>VLOOKUP(N639,[1]PlayerC!$A$3:$B$30,2,FALSE)</f>
        <v>77</v>
      </c>
      <c r="Y639" s="30">
        <f>VLOOKUP(O639,[1]PlayerC!$C$3:$D$133,2,FALSE)</f>
        <v>52</v>
      </c>
      <c r="Z639" s="30">
        <f>VLOOKUP(R639,[2]PCharts!$R$3:$S$2003,2,FALSE)</f>
        <v>0</v>
      </c>
      <c r="AA639" s="30">
        <f>VLOOKUP(A639,PCharts!$T$3:$U$25,2,FALSE)</f>
        <v>0.87</v>
      </c>
      <c r="AB639" s="30">
        <f>ROUND((PFormulas!$F$2*AF639)+(PFormulas!$F$3*(120-AD639)),0)</f>
        <v>50</v>
      </c>
      <c r="AC639" s="30">
        <f>ROUND((PFormulas!$F$7*AF639)+(PFormulas!$F$9*AB639)+(PFormulas!$F$8*AD639),0)</f>
        <v>44</v>
      </c>
      <c r="AD639" s="30">
        <f>VLOOKUP(V639,PCharts!$I$3:$J$651,2,FALSE)</f>
        <v>84</v>
      </c>
      <c r="AE639" s="30">
        <f>ROUND((PFormulas!$B$29*AK639)+(PFormulas!$B$30*AI639)+(PFormulas!$B$31*AL639)+(PFormulas!$B$32*AF639)+PFormulas!$B$33,0)</f>
        <v>74</v>
      </c>
      <c r="AF639" s="30">
        <f t="shared" si="69"/>
        <v>65</v>
      </c>
      <c r="AG639" s="30">
        <f>ROUND((AK639*PFormulas!$F$40)+(AL639*PFormulas!$F$41)+(AH639*PFormulas!$F$42),0)</f>
        <v>68</v>
      </c>
      <c r="AH639" s="30">
        <f>VLOOKUP(D639,PCharts!$G$3:$H$83,2,FALSE)</f>
        <v>92</v>
      </c>
      <c r="AI639" s="30">
        <f>ROUND((AK639*PFormulas!$F$18)+(AL639*PFormulas!$F$17),0)</f>
        <v>48</v>
      </c>
      <c r="AJ639" s="30">
        <f>IF(C639&gt;7,25,IF(C639=1,IF(ROUND((PFormulas!$F$35*AK639)+(PFormulas!$F$36*AF639),0)&lt;50,50,ROUND((PFormulas!$F$35*AK639)+(PFormulas!$F$36*AF639),0)),ROUND((PFormulas!$F$35*AK639)+(PFormulas!$F$36*AF639),0)))</f>
        <v>25</v>
      </c>
      <c r="AK639" s="30">
        <f>ROUND(IF(C639&gt;7,ROUND(VLOOKUP(U639,PCharts!$K$3:$L$153,2,FALSE)*AA639,0)*PFormulas!$B$8,ROUND(VLOOKUP(U639,PCharts!$K$3:$L$153,2,FALSE)*AA639,0)),0)</f>
        <v>48</v>
      </c>
      <c r="AL639" s="30">
        <f>ROUND(IF(C639&gt;7,ROUND(VLOOKUP(T639,PCharts!$M$3:$N$133,2,FALSE)*AA639,0)*PFormulas!$B$9,ROUND(VLOOKUP(T639,PCharts!$M$3:$N$133,2,FALSE)*AA639,0)),0)</f>
        <v>39</v>
      </c>
      <c r="AM639" s="30">
        <f>ROUND(IF(C639&gt;7,ROUND((PFormulas!$F$30*Z639)+(PFormulas!$F$31*AB639)+(PFormulas!$F$32*AI639),0)*PFormulas!$B$13,ROUND((PFormulas!$F$30*Z639)+(PFormulas!$F$31*AB639)+(PFormulas!$F$32*AI639),0)+PFormulas!$B$14),0)</f>
        <v>54</v>
      </c>
      <c r="AN639" s="30">
        <f>ROUND((PFormulas!$F$46*AL639),0)</f>
        <v>41</v>
      </c>
      <c r="AO639" s="30">
        <f>VLOOKUP(2016-L639,PCharts!$O$3:$P$32,2,FALSE)</f>
        <v>46</v>
      </c>
      <c r="AP639" s="30">
        <f t="shared" si="70"/>
        <v>46</v>
      </c>
      <c r="AQ639" s="30">
        <f t="shared" si="71"/>
        <v>50</v>
      </c>
    </row>
    <row r="640" spans="1:43" x14ac:dyDescent="0.25">
      <c r="A640" s="13" t="s">
        <v>130</v>
      </c>
      <c r="B640" s="13" t="s">
        <v>1481</v>
      </c>
      <c r="C640" s="13">
        <v>8</v>
      </c>
      <c r="D640" s="13">
        <v>57</v>
      </c>
      <c r="E640" s="13">
        <v>12</v>
      </c>
      <c r="F640" s="13">
        <v>35</v>
      </c>
      <c r="G640" s="13">
        <f>E640+F640</f>
        <v>47</v>
      </c>
      <c r="H640" s="13">
        <v>50</v>
      </c>
      <c r="I640" s="13"/>
      <c r="J640" s="13"/>
      <c r="K640" s="13"/>
      <c r="L640" s="13">
        <v>1996</v>
      </c>
      <c r="M640" s="13">
        <v>7</v>
      </c>
      <c r="N640" s="13">
        <v>71</v>
      </c>
      <c r="O640" s="13">
        <v>174</v>
      </c>
      <c r="P640" s="13" t="s">
        <v>1482</v>
      </c>
      <c r="Q640" s="13" t="s">
        <v>1483</v>
      </c>
      <c r="R640" s="13">
        <v>0</v>
      </c>
      <c r="S640" s="13">
        <v>0</v>
      </c>
      <c r="T640" s="30">
        <f t="shared" si="65"/>
        <v>0.21</v>
      </c>
      <c r="U640" s="30">
        <f t="shared" si="66"/>
        <v>0.61</v>
      </c>
      <c r="V640" s="30">
        <f t="shared" si="67"/>
        <v>0.88</v>
      </c>
      <c r="W640" s="30">
        <f t="shared" si="68"/>
        <v>0.21</v>
      </c>
      <c r="X640" s="30">
        <f>VLOOKUP(N640,[1]PlayerC!$A$3:$B$30,2,FALSE)</f>
        <v>71</v>
      </c>
      <c r="Y640" s="30">
        <f>VLOOKUP(O640,[1]PlayerC!$C$3:$D$133,2,FALSE)</f>
        <v>52</v>
      </c>
      <c r="Z640" s="30">
        <f>VLOOKUP(R640,[2]PCharts!$R$3:$S$2003,2,FALSE)</f>
        <v>0</v>
      </c>
      <c r="AA640" s="30">
        <f>VLOOKUP(A640,PCharts!$T$3:$U$25,2,FALSE)</f>
        <v>0.87</v>
      </c>
      <c r="AB640" s="30">
        <f>ROUND((PFormulas!$F$2*AF640)+(PFormulas!$F$3*(120-AD640)),0)</f>
        <v>51</v>
      </c>
      <c r="AC640" s="30">
        <f>ROUND((PFormulas!$F$7*AF640)+(PFormulas!$F$9*AB640)+(PFormulas!$F$8*AD640),0)</f>
        <v>44</v>
      </c>
      <c r="AD640" s="30">
        <f>VLOOKUP(V640,PCharts!$I$3:$J$651,2,FALSE)</f>
        <v>75</v>
      </c>
      <c r="AE640" s="30">
        <f>ROUND((PFormulas!$B$29*AK640)+(PFormulas!$B$30*AI640)+(PFormulas!$B$31*AL640)+(PFormulas!$B$32*AF640)+PFormulas!$B$33,0)</f>
        <v>76</v>
      </c>
      <c r="AF640" s="30">
        <f t="shared" si="69"/>
        <v>62</v>
      </c>
      <c r="AG640" s="30">
        <f>ROUND((AK640*PFormulas!$F$40)+(AL640*PFormulas!$F$41)+(AH640*PFormulas!$F$42),0)</f>
        <v>70</v>
      </c>
      <c r="AH640" s="30">
        <f>VLOOKUP(D640,PCharts!$G$3:$H$83,2,FALSE)</f>
        <v>95</v>
      </c>
      <c r="AI640" s="30">
        <f>ROUND((AK640*PFormulas!$F$18)+(AL640*PFormulas!$F$17),0)</f>
        <v>50</v>
      </c>
      <c r="AJ640" s="30">
        <f>IF(C640&gt;7,25,IF(C640=1,IF(ROUND((PFormulas!$F$35*AK640)+(PFormulas!$F$36*AF640),0)&lt;50,50,ROUND((PFormulas!$F$35*AK640)+(PFormulas!$F$36*AF640),0)),ROUND((PFormulas!$F$35*AK640)+(PFormulas!$F$36*AF640),0)))</f>
        <v>25</v>
      </c>
      <c r="AK640" s="30">
        <f>ROUND(IF(C640&gt;7,ROUND(VLOOKUP(U640,PCharts!$K$3:$L$153,2,FALSE)*AA640,0)*PFormulas!$B$8,ROUND(VLOOKUP(U640,PCharts!$K$3:$L$153,2,FALSE)*AA640,0)),0)</f>
        <v>51</v>
      </c>
      <c r="AL640" s="30">
        <f>ROUND(IF(C640&gt;7,ROUND(VLOOKUP(T640,PCharts!$M$3:$N$133,2,FALSE)*AA640,0)*PFormulas!$B$9,ROUND(VLOOKUP(T640,PCharts!$M$3:$N$133,2,FALSE)*AA640,0)),0)</f>
        <v>40</v>
      </c>
      <c r="AM640" s="30">
        <f>ROUND(IF(C640&gt;7,ROUND((PFormulas!$F$30*Z640)+(PFormulas!$F$31*AB640)+(PFormulas!$F$32*AI640),0)*PFormulas!$B$13,ROUND((PFormulas!$F$30*Z640)+(PFormulas!$F$31*AB640)+(PFormulas!$F$32*AI640),0)+PFormulas!$B$14),0)</f>
        <v>56</v>
      </c>
      <c r="AN640" s="30">
        <f>ROUND((PFormulas!$F$46*AL640),0)</f>
        <v>42</v>
      </c>
      <c r="AO640" s="30">
        <f>VLOOKUP(2016-L640,PCharts!$O$3:$P$32,2,FALSE)</f>
        <v>50</v>
      </c>
      <c r="AP640" s="30">
        <f t="shared" si="70"/>
        <v>50</v>
      </c>
      <c r="AQ640" s="30">
        <f t="shared" si="71"/>
        <v>52</v>
      </c>
    </row>
    <row r="641" spans="1:43" x14ac:dyDescent="0.25">
      <c r="A641" s="48" t="s">
        <v>139</v>
      </c>
      <c r="B641" s="13" t="s">
        <v>1484</v>
      </c>
      <c r="C641" s="13">
        <v>1</v>
      </c>
      <c r="D641" s="13">
        <v>37</v>
      </c>
      <c r="E641" s="13">
        <v>5</v>
      </c>
      <c r="F641" s="13">
        <v>17</v>
      </c>
      <c r="G641" s="13">
        <f>E641+F641</f>
        <v>22</v>
      </c>
      <c r="H641" s="13">
        <v>32</v>
      </c>
      <c r="I641" s="13"/>
      <c r="J641" s="13"/>
      <c r="K641" s="13"/>
      <c r="L641" s="13">
        <v>1996</v>
      </c>
      <c r="M641" s="13">
        <v>6.5</v>
      </c>
      <c r="N641" s="13">
        <v>74</v>
      </c>
      <c r="O641" s="13">
        <v>188</v>
      </c>
      <c r="P641" s="13" t="s">
        <v>1485</v>
      </c>
      <c r="Q641" s="13" t="s">
        <v>1486</v>
      </c>
      <c r="R641" s="13">
        <v>0</v>
      </c>
      <c r="S641" s="13">
        <v>0</v>
      </c>
      <c r="T641" s="30">
        <f t="shared" si="65"/>
        <v>0.14000000000000001</v>
      </c>
      <c r="U641" s="30">
        <f t="shared" si="66"/>
        <v>0.46</v>
      </c>
      <c r="V641" s="30">
        <f t="shared" si="67"/>
        <v>0.86</v>
      </c>
      <c r="W641" s="30">
        <f t="shared" si="68"/>
        <v>0.14000000000000001</v>
      </c>
      <c r="X641" s="30">
        <f>VLOOKUP(N641,[1]PlayerC!$A$3:$B$30,2,FALSE)</f>
        <v>77</v>
      </c>
      <c r="Y641" s="30">
        <f>VLOOKUP(O641,[1]PlayerC!$C$3:$D$133,2,FALSE)</f>
        <v>61</v>
      </c>
      <c r="Z641" s="30">
        <f>VLOOKUP(R641,[2]PCharts!$R$3:$S$2003,2,FALSE)</f>
        <v>0</v>
      </c>
      <c r="AA641" s="30">
        <f>VLOOKUP(A641,PCharts!$T$3:$U$25,2,FALSE)</f>
        <v>0.87</v>
      </c>
      <c r="AB641" s="30">
        <f>ROUND((PFormulas!$F$2*AF641)+(PFormulas!$F$3*(120-AD641)),0)</f>
        <v>55</v>
      </c>
      <c r="AC641" s="30">
        <f>ROUND((PFormulas!$F$7*AF641)+(PFormulas!$F$9*AB641)+(PFormulas!$F$8*AD641),0)</f>
        <v>50</v>
      </c>
      <c r="AD641" s="30">
        <f>VLOOKUP(V641,PCharts!$I$3:$J$651,2,FALSE)</f>
        <v>76</v>
      </c>
      <c r="AE641" s="30">
        <f>ROUND((PFormulas!$B$29*AK641)+(PFormulas!$B$30*AI641)+(PFormulas!$B$31*AL641)+(PFormulas!$B$32*AF641)+PFormulas!$B$33,0)</f>
        <v>74</v>
      </c>
      <c r="AF641" s="30">
        <f t="shared" si="69"/>
        <v>69</v>
      </c>
      <c r="AG641" s="30">
        <f>ROUND((AK641*PFormulas!$F$40)+(AL641*PFormulas!$F$41)+(AH641*PFormulas!$F$42),0)</f>
        <v>61</v>
      </c>
      <c r="AH641" s="30">
        <f>VLOOKUP(D641,PCharts!$G$3:$H$83,2,FALSE)</f>
        <v>77</v>
      </c>
      <c r="AI641" s="30">
        <f>ROUND((AK641*PFormulas!$F$18)+(AL641*PFormulas!$F$17),0)</f>
        <v>50</v>
      </c>
      <c r="AJ641" s="30">
        <f>IF(C641&gt;7,25,IF(C641=1,IF(ROUND((PFormulas!$F$35*AK641)+(PFormulas!$F$36*AF641),0)&lt;50,50,ROUND((PFormulas!$F$35*AK641)+(PFormulas!$F$36*AF641),0)),ROUND((PFormulas!$F$35*AK641)+(PFormulas!$F$36*AF641),0)))</f>
        <v>56</v>
      </c>
      <c r="AK641" s="30">
        <f>ROUND(IF(C641&gt;7,ROUND(VLOOKUP(U641,PCharts!$K$3:$L$153,2,FALSE)*AA641,0)*PFormulas!$B$8,ROUND(VLOOKUP(U641,PCharts!$K$3:$L$153,2,FALSE)*AA641,0)),0)</f>
        <v>52</v>
      </c>
      <c r="AL641" s="30">
        <f>ROUND(IF(C641&gt;7,ROUND(VLOOKUP(T641,PCharts!$M$3:$N$133,2,FALSE)*AA641,0)*PFormulas!$B$9,ROUND(VLOOKUP(T641,PCharts!$M$3:$N$133,2,FALSE)*AA641,0)),0)</f>
        <v>39</v>
      </c>
      <c r="AM641" s="30">
        <f>ROUND(IF(C641&gt;7,ROUND((PFormulas!$F$30*Z641)+(PFormulas!$F$31*AB641)+(PFormulas!$F$32*AI641),0)*PFormulas!$B$13,ROUND((PFormulas!$F$30*Z641)+(PFormulas!$F$31*AB641)+(PFormulas!$F$32*AI641),0)+PFormulas!$B$14),0)</f>
        <v>49</v>
      </c>
      <c r="AN641" s="30">
        <f>ROUND((PFormulas!$F$46*AL641),0)</f>
        <v>41</v>
      </c>
      <c r="AO641" s="30">
        <f>VLOOKUP(2016-L641,PCharts!$O$3:$P$32,2,FALSE)</f>
        <v>50</v>
      </c>
      <c r="AP641" s="30">
        <f t="shared" si="70"/>
        <v>50</v>
      </c>
      <c r="AQ641" s="30">
        <f t="shared" si="71"/>
        <v>51</v>
      </c>
    </row>
    <row r="642" spans="1:43" x14ac:dyDescent="0.25">
      <c r="A642" s="48" t="s">
        <v>139</v>
      </c>
      <c r="B642" s="13" t="s">
        <v>1487</v>
      </c>
      <c r="C642" s="13">
        <v>2</v>
      </c>
      <c r="D642" s="13">
        <v>37</v>
      </c>
      <c r="E642" s="13">
        <v>5</v>
      </c>
      <c r="F642" s="13">
        <v>12</v>
      </c>
      <c r="G642" s="13">
        <f>E642+F642</f>
        <v>17</v>
      </c>
      <c r="H642" s="13">
        <v>18</v>
      </c>
      <c r="I642" s="13"/>
      <c r="J642" s="13"/>
      <c r="K642" s="13"/>
      <c r="L642" s="13">
        <v>1997</v>
      </c>
      <c r="M642" s="13">
        <v>6.5</v>
      </c>
      <c r="N642" s="13">
        <v>73</v>
      </c>
      <c r="O642" s="13">
        <v>192</v>
      </c>
      <c r="P642" s="13" t="s">
        <v>1488</v>
      </c>
      <c r="Q642" s="13" t="s">
        <v>1489</v>
      </c>
      <c r="R642" s="13">
        <v>0</v>
      </c>
      <c r="S642" s="13">
        <v>0</v>
      </c>
      <c r="T642" s="30">
        <f t="shared" ref="T642:T705" si="73">ROUND(E642/D642,2)</f>
        <v>0.14000000000000001</v>
      </c>
      <c r="U642" s="30">
        <f t="shared" ref="U642:U705" si="74">ROUND(F642/D642,2)</f>
        <v>0.32</v>
      </c>
      <c r="V642" s="30">
        <f t="shared" ref="V642:V705" si="75">ROUND(H642/D642,2)</f>
        <v>0.49</v>
      </c>
      <c r="W642" s="30">
        <f t="shared" ref="W642:W705" si="76">ROUND(E642/D642,2)</f>
        <v>0.14000000000000001</v>
      </c>
      <c r="X642" s="30">
        <f>VLOOKUP(N642,[1]PlayerC!$A$3:$B$30,2,FALSE)</f>
        <v>75</v>
      </c>
      <c r="Y642" s="30">
        <f>VLOOKUP(O642,[1]PlayerC!$C$3:$D$133,2,FALSE)</f>
        <v>64</v>
      </c>
      <c r="Z642" s="30">
        <f>VLOOKUP(R642,[2]PCharts!$R$3:$S$2003,2,FALSE)</f>
        <v>0</v>
      </c>
      <c r="AA642" s="30">
        <f>VLOOKUP(A642,PCharts!$T$3:$U$25,2,FALSE)</f>
        <v>0.87</v>
      </c>
      <c r="AB642" s="30">
        <f>ROUND((PFormulas!$F$2*AF642)+(PFormulas!$F$3*(120-AD642)),0)</f>
        <v>53</v>
      </c>
      <c r="AC642" s="30">
        <f>ROUND((PFormulas!$F$7*AF642)+(PFormulas!$F$9*AB642)+(PFormulas!$F$8*AD642),0)</f>
        <v>48</v>
      </c>
      <c r="AD642" s="30">
        <f>VLOOKUP(V642,PCharts!$I$3:$J$651,2,FALSE)</f>
        <v>85</v>
      </c>
      <c r="AE642" s="30">
        <f>ROUND((PFormulas!$B$29*AK642)+(PFormulas!$B$30*AI642)+(PFormulas!$B$31*AL642)+(PFormulas!$B$32*AF642)+PFormulas!$B$33,0)</f>
        <v>73</v>
      </c>
      <c r="AF642" s="30">
        <f t="shared" ref="AF642:AF705" si="77">ROUND((X642+Y642)/2,0)</f>
        <v>70</v>
      </c>
      <c r="AG642" s="30">
        <f>ROUND((AK642*PFormulas!$F$40)+(AL642*PFormulas!$F$41)+(AH642*PFormulas!$F$42),0)</f>
        <v>61</v>
      </c>
      <c r="AH642" s="30">
        <f>VLOOKUP(D642,PCharts!$G$3:$H$83,2,FALSE)</f>
        <v>77</v>
      </c>
      <c r="AI642" s="30">
        <f>ROUND((AK642*PFormulas!$F$18)+(AL642*PFormulas!$F$17),0)</f>
        <v>49</v>
      </c>
      <c r="AJ642" s="30">
        <f>IF(C642&gt;7,25,IF(C642=1,IF(ROUND((PFormulas!$F$35*AK642)+(PFormulas!$F$36*AF642),0)&lt;50,50,ROUND((PFormulas!$F$35*AK642)+(PFormulas!$F$36*AF642),0)),ROUND((PFormulas!$F$35*AK642)+(PFormulas!$F$36*AF642),0)))</f>
        <v>55</v>
      </c>
      <c r="AK642" s="30">
        <f>ROUND(IF(C642&gt;7,ROUND(VLOOKUP(U642,PCharts!$K$3:$L$153,2,FALSE)*AA642,0)*PFormulas!$B$8,ROUND(VLOOKUP(U642,PCharts!$K$3:$L$153,2,FALSE)*AA642,0)),0)</f>
        <v>50</v>
      </c>
      <c r="AL642" s="30">
        <f>ROUND(IF(C642&gt;7,ROUND(VLOOKUP(T642,PCharts!$M$3:$N$133,2,FALSE)*AA642,0)*PFormulas!$B$9,ROUND(VLOOKUP(T642,PCharts!$M$3:$N$133,2,FALSE)*AA642,0)),0)</f>
        <v>39</v>
      </c>
      <c r="AM642" s="30">
        <f>ROUND(IF(C642&gt;7,ROUND((PFormulas!$F$30*Z642)+(PFormulas!$F$31*AB642)+(PFormulas!$F$32*AI642),0)*PFormulas!$B$13,ROUND((PFormulas!$F$30*Z642)+(PFormulas!$F$31*AB642)+(PFormulas!$F$32*AI642),0)+PFormulas!$B$14),0)</f>
        <v>48</v>
      </c>
      <c r="AN642" s="30">
        <f>ROUND((PFormulas!$F$46*AL642),0)</f>
        <v>41</v>
      </c>
      <c r="AO642" s="30">
        <f>VLOOKUP(2016-L642,PCharts!$O$3:$P$32,2,FALSE)</f>
        <v>46</v>
      </c>
      <c r="AP642" s="30">
        <f t="shared" ref="AP642:AP705" si="78">IF(ROUND(AO642+(Z642/7),0)&gt;99,99,ROUND(AO642+(Z642/7),0))</f>
        <v>46</v>
      </c>
      <c r="AQ642" s="30">
        <f t="shared" ref="AQ642:AQ705" si="79">ROUND((((AB642+AE642+AF642)/3)*20%)+(((AI642+AK642+AL642+AM642)/4)*80%),0)</f>
        <v>50</v>
      </c>
    </row>
    <row r="643" spans="1:43" x14ac:dyDescent="0.25">
      <c r="A643" s="48" t="s">
        <v>139</v>
      </c>
      <c r="B643" s="13" t="s">
        <v>1490</v>
      </c>
      <c r="C643" s="13">
        <v>8</v>
      </c>
      <c r="D643" s="13">
        <v>43</v>
      </c>
      <c r="E643" s="13">
        <v>8</v>
      </c>
      <c r="F643" s="13">
        <v>21</v>
      </c>
      <c r="G643" s="13">
        <f>E643+F643</f>
        <v>29</v>
      </c>
      <c r="H643" s="13">
        <v>37</v>
      </c>
      <c r="I643" s="13"/>
      <c r="J643" s="13"/>
      <c r="K643" s="13"/>
      <c r="L643" s="13">
        <v>1994</v>
      </c>
      <c r="M643" s="13">
        <v>6.5</v>
      </c>
      <c r="N643" s="13">
        <v>71</v>
      </c>
      <c r="O643" s="13">
        <v>192</v>
      </c>
      <c r="P643" s="13" t="s">
        <v>1491</v>
      </c>
      <c r="Q643" s="13" t="s">
        <v>1492</v>
      </c>
      <c r="R643" s="13">
        <v>0</v>
      </c>
      <c r="S643" s="13">
        <v>0</v>
      </c>
      <c r="T643" s="30">
        <f t="shared" si="73"/>
        <v>0.19</v>
      </c>
      <c r="U643" s="30">
        <f t="shared" si="74"/>
        <v>0.49</v>
      </c>
      <c r="V643" s="30">
        <f t="shared" si="75"/>
        <v>0.86</v>
      </c>
      <c r="W643" s="30">
        <f t="shared" si="76"/>
        <v>0.19</v>
      </c>
      <c r="X643" s="30">
        <f>VLOOKUP(N643,[1]PlayerC!$A$3:$B$30,2,FALSE)</f>
        <v>71</v>
      </c>
      <c r="Y643" s="30">
        <f>VLOOKUP(O643,[1]PlayerC!$C$3:$D$133,2,FALSE)</f>
        <v>64</v>
      </c>
      <c r="Z643" s="30">
        <f>VLOOKUP(R643,[2]PCharts!$R$3:$S$2003,2,FALSE)</f>
        <v>0</v>
      </c>
      <c r="AA643" s="30">
        <f>VLOOKUP(A643,PCharts!$T$3:$U$25,2,FALSE)</f>
        <v>0.87</v>
      </c>
      <c r="AB643" s="30">
        <f>ROUND((PFormulas!$F$2*AF643)+(PFormulas!$F$3*(120-AD643)),0)</f>
        <v>54</v>
      </c>
      <c r="AC643" s="30">
        <f>ROUND((PFormulas!$F$7*AF643)+(PFormulas!$F$9*AB643)+(PFormulas!$F$8*AD643),0)</f>
        <v>49</v>
      </c>
      <c r="AD643" s="30">
        <f>VLOOKUP(V643,PCharts!$I$3:$J$651,2,FALSE)</f>
        <v>76</v>
      </c>
      <c r="AE643" s="30">
        <f>ROUND((PFormulas!$B$29*AK643)+(PFormulas!$B$30*AI643)+(PFormulas!$B$31*AL643)+(PFormulas!$B$32*AF643)+PFormulas!$B$33,0)</f>
        <v>74</v>
      </c>
      <c r="AF643" s="30">
        <f t="shared" si="77"/>
        <v>68</v>
      </c>
      <c r="AG643" s="30">
        <f>ROUND((AK643*PFormulas!$F$40)+(AL643*PFormulas!$F$41)+(AH643*PFormulas!$F$42),0)</f>
        <v>64</v>
      </c>
      <c r="AH643" s="30">
        <f>VLOOKUP(D643,PCharts!$G$3:$H$83,2,FALSE)</f>
        <v>83</v>
      </c>
      <c r="AI643" s="30">
        <f>ROUND((AK643*PFormulas!$F$18)+(AL643*PFormulas!$F$17),0)</f>
        <v>48</v>
      </c>
      <c r="AJ643" s="30">
        <f>IF(C643&gt;7,25,IF(C643=1,IF(ROUND((PFormulas!$F$35*AK643)+(PFormulas!$F$36*AF643),0)&lt;50,50,ROUND((PFormulas!$F$35*AK643)+(PFormulas!$F$36*AF643),0)),ROUND((PFormulas!$F$35*AK643)+(PFormulas!$F$36*AF643),0)))</f>
        <v>25</v>
      </c>
      <c r="AK643" s="30">
        <f>ROUND(IF(C643&gt;7,ROUND(VLOOKUP(U643,PCharts!$K$3:$L$153,2,FALSE)*AA643,0)*PFormulas!$B$8,ROUND(VLOOKUP(U643,PCharts!$K$3:$L$153,2,FALSE)*AA643,0)),0)</f>
        <v>49</v>
      </c>
      <c r="AL643" s="30">
        <f>ROUND(IF(C643&gt;7,ROUND(VLOOKUP(T643,PCharts!$M$3:$N$133,2,FALSE)*AA643,0)*PFormulas!$B$9,ROUND(VLOOKUP(T643,PCharts!$M$3:$N$133,2,FALSE)*AA643,0)),0)</f>
        <v>39</v>
      </c>
      <c r="AM643" s="30">
        <f>ROUND(IF(C643&gt;7,ROUND((PFormulas!$F$30*Z643)+(PFormulas!$F$31*AB643)+(PFormulas!$F$32*AI643),0)*PFormulas!$B$13,ROUND((PFormulas!$F$30*Z643)+(PFormulas!$F$31*AB643)+(PFormulas!$F$32*AI643),0)+PFormulas!$B$14),0)</f>
        <v>57</v>
      </c>
      <c r="AN643" s="30">
        <f>ROUND((PFormulas!$F$46*AL643),0)</f>
        <v>41</v>
      </c>
      <c r="AO643" s="30">
        <f>VLOOKUP(2016-L643,PCharts!$O$3:$P$32,2,FALSE)</f>
        <v>58</v>
      </c>
      <c r="AP643" s="30">
        <f t="shared" si="78"/>
        <v>58</v>
      </c>
      <c r="AQ643" s="30">
        <f t="shared" si="79"/>
        <v>52</v>
      </c>
    </row>
    <row r="644" spans="1:43" x14ac:dyDescent="0.25">
      <c r="A644" s="13" t="s">
        <v>51</v>
      </c>
      <c r="B644" s="13" t="s">
        <v>1493</v>
      </c>
      <c r="C644" s="13">
        <v>8</v>
      </c>
      <c r="D644" s="13">
        <v>65</v>
      </c>
      <c r="E644" s="48">
        <f>ROUND(G644*0.33,0)</f>
        <v>8</v>
      </c>
      <c r="F644" s="48">
        <f>G644-E644</f>
        <v>17</v>
      </c>
      <c r="G644" s="13">
        <v>25</v>
      </c>
      <c r="H644" s="48">
        <v>20</v>
      </c>
      <c r="I644" s="13"/>
      <c r="J644" s="13"/>
      <c r="K644" s="13"/>
      <c r="L644" s="13">
        <v>1996</v>
      </c>
      <c r="M644" s="13">
        <v>6.5</v>
      </c>
      <c r="N644" s="13">
        <v>77</v>
      </c>
      <c r="O644" s="13">
        <v>225</v>
      </c>
      <c r="P644" s="13" t="s">
        <v>1494</v>
      </c>
      <c r="Q644" s="13" t="s">
        <v>1495</v>
      </c>
      <c r="R644" s="13">
        <v>0</v>
      </c>
      <c r="S644" s="13">
        <v>0</v>
      </c>
      <c r="T644" s="30">
        <f t="shared" si="73"/>
        <v>0.12</v>
      </c>
      <c r="U644" s="30">
        <f t="shared" si="74"/>
        <v>0.26</v>
      </c>
      <c r="V644" s="30">
        <f t="shared" si="75"/>
        <v>0.31</v>
      </c>
      <c r="W644" s="30">
        <f t="shared" si="76"/>
        <v>0.12</v>
      </c>
      <c r="X644" s="30">
        <f>VLOOKUP(N644,[1]PlayerC!$A$3:$B$30,2,FALSE)</f>
        <v>83</v>
      </c>
      <c r="Y644" s="30">
        <f>VLOOKUP(O644,[1]PlayerC!$C$3:$D$133,2,FALSE)</f>
        <v>85</v>
      </c>
      <c r="Z644" s="30">
        <f>VLOOKUP(R644,[2]PCharts!$R$3:$S$2003,2,FALSE)</f>
        <v>0</v>
      </c>
      <c r="AA644" s="30">
        <f>VLOOKUP(A644,PCharts!$T$3:$U$25,2,FALSE)</f>
        <v>0.9</v>
      </c>
      <c r="AB644" s="30">
        <f>ROUND((PFormulas!$F$2*AF644)+(PFormulas!$F$3*(120-AD644)),0)</f>
        <v>59</v>
      </c>
      <c r="AC644" s="30">
        <f>ROUND((PFormulas!$F$7*AF644)+(PFormulas!$F$9*AB644)+(PFormulas!$F$8*AD644),0)</f>
        <v>59</v>
      </c>
      <c r="AD644" s="30">
        <f>VLOOKUP(V644,PCharts!$I$3:$J$651,2,FALSE)</f>
        <v>90</v>
      </c>
      <c r="AE644" s="30">
        <f>ROUND((PFormulas!$B$29*AK644)+(PFormulas!$B$30*AI644)+(PFormulas!$B$31*AL644)+(PFormulas!$B$32*AF644)+PFormulas!$B$33,0)</f>
        <v>70</v>
      </c>
      <c r="AF644" s="30">
        <f t="shared" si="77"/>
        <v>84</v>
      </c>
      <c r="AG644" s="30">
        <f>ROUND((AK644*PFormulas!$F$40)+(AL644*PFormulas!$F$41)+(AH644*PFormulas!$F$42),0)</f>
        <v>69</v>
      </c>
      <c r="AH644" s="30">
        <f>VLOOKUP(D644,PCharts!$G$3:$H$83,2,FALSE)</f>
        <v>95</v>
      </c>
      <c r="AI644" s="30">
        <f>ROUND((AK644*PFormulas!$F$18)+(AL644*PFormulas!$F$17),0)</f>
        <v>48</v>
      </c>
      <c r="AJ644" s="30">
        <f>IF(C644&gt;7,25,IF(C644=1,IF(ROUND((PFormulas!$F$35*AK644)+(PFormulas!$F$36*AF644),0)&lt;50,50,ROUND((PFormulas!$F$35*AK644)+(PFormulas!$F$36*AF644),0)),ROUND((PFormulas!$F$35*AK644)+(PFormulas!$F$36*AF644),0)))</f>
        <v>25</v>
      </c>
      <c r="AK644" s="30">
        <f>ROUND(IF(C644&gt;7,ROUND(VLOOKUP(U644,PCharts!$K$3:$L$153,2,FALSE)*AA644,0)*PFormulas!$B$8,ROUND(VLOOKUP(U644,PCharts!$K$3:$L$153,2,FALSE)*AA644,0)),0)</f>
        <v>48</v>
      </c>
      <c r="AL644" s="30">
        <f>ROUND(IF(C644&gt;7,ROUND(VLOOKUP(T644,PCharts!$M$3:$N$133,2,FALSE)*AA644,0)*PFormulas!$B$9,ROUND(VLOOKUP(T644,PCharts!$M$3:$N$133,2,FALSE)*AA644,0)),0)</f>
        <v>39</v>
      </c>
      <c r="AM644" s="30">
        <f>ROUND(IF(C644&gt;7,ROUND((PFormulas!$F$30*Z644)+(PFormulas!$F$31*AB644)+(PFormulas!$F$32*AI644),0)*PFormulas!$B$13,ROUND((PFormulas!$F$30*Z644)+(PFormulas!$F$31*AB644)+(PFormulas!$F$32*AI644),0)+PFormulas!$B$14),0)</f>
        <v>61</v>
      </c>
      <c r="AN644" s="30">
        <f>ROUND((PFormulas!$F$46*AL644),0)</f>
        <v>41</v>
      </c>
      <c r="AO644" s="30">
        <f>VLOOKUP(2016-L644,PCharts!$O$3:$P$32,2,FALSE)</f>
        <v>50</v>
      </c>
      <c r="AP644" s="30">
        <f t="shared" si="78"/>
        <v>50</v>
      </c>
      <c r="AQ644" s="30">
        <f t="shared" si="79"/>
        <v>53</v>
      </c>
    </row>
    <row r="645" spans="1:43" x14ac:dyDescent="0.25">
      <c r="A645" s="13" t="s">
        <v>130</v>
      </c>
      <c r="B645" s="13" t="s">
        <v>1496</v>
      </c>
      <c r="C645" s="13">
        <v>8</v>
      </c>
      <c r="D645" s="13">
        <v>66</v>
      </c>
      <c r="E645" s="13">
        <v>12</v>
      </c>
      <c r="F645" s="13">
        <v>34</v>
      </c>
      <c r="G645" s="13">
        <f>E645+F645</f>
        <v>46</v>
      </c>
      <c r="H645" s="13">
        <v>50</v>
      </c>
      <c r="I645" s="13"/>
      <c r="J645" s="13"/>
      <c r="K645" s="13"/>
      <c r="L645" s="13">
        <v>1997</v>
      </c>
      <c r="M645" s="13">
        <v>6.5</v>
      </c>
      <c r="N645" s="13">
        <v>73</v>
      </c>
      <c r="O645" s="13">
        <v>183</v>
      </c>
      <c r="P645" s="13" t="s">
        <v>1497</v>
      </c>
      <c r="Q645" s="13" t="s">
        <v>1498</v>
      </c>
      <c r="R645" s="13">
        <v>0</v>
      </c>
      <c r="S645" s="13">
        <v>0</v>
      </c>
      <c r="T645" s="30">
        <f t="shared" si="73"/>
        <v>0.18</v>
      </c>
      <c r="U645" s="30">
        <f t="shared" si="74"/>
        <v>0.52</v>
      </c>
      <c r="V645" s="30">
        <f t="shared" si="75"/>
        <v>0.76</v>
      </c>
      <c r="W645" s="30">
        <f t="shared" si="76"/>
        <v>0.18</v>
      </c>
      <c r="X645" s="30">
        <f>VLOOKUP(N645,[1]PlayerC!$A$3:$B$30,2,FALSE)</f>
        <v>75</v>
      </c>
      <c r="Y645" s="30">
        <f>VLOOKUP(O645,[1]PlayerC!$C$3:$D$133,2,FALSE)</f>
        <v>58</v>
      </c>
      <c r="Z645" s="30">
        <f>VLOOKUP(R645,[2]PCharts!$R$3:$S$2003,2,FALSE)</f>
        <v>0</v>
      </c>
      <c r="AA645" s="30">
        <f>VLOOKUP(A645,PCharts!$T$3:$U$25,2,FALSE)</f>
        <v>0.87</v>
      </c>
      <c r="AB645" s="30">
        <f>ROUND((PFormulas!$F$2*AF645)+(PFormulas!$F$3*(120-AD645)),0)</f>
        <v>53</v>
      </c>
      <c r="AC645" s="30">
        <f>ROUND((PFormulas!$F$7*AF645)+(PFormulas!$F$9*AB645)+(PFormulas!$F$8*AD645),0)</f>
        <v>47</v>
      </c>
      <c r="AD645" s="30">
        <f>VLOOKUP(V645,PCharts!$I$3:$J$651,2,FALSE)</f>
        <v>78</v>
      </c>
      <c r="AE645" s="30">
        <f>ROUND((PFormulas!$B$29*AK645)+(PFormulas!$B$30*AI645)+(PFormulas!$B$31*AL645)+(PFormulas!$B$32*AF645)+PFormulas!$B$33,0)</f>
        <v>74</v>
      </c>
      <c r="AF645" s="30">
        <f t="shared" si="77"/>
        <v>67</v>
      </c>
      <c r="AG645" s="30">
        <f>ROUND((AK645*PFormulas!$F$40)+(AL645*PFormulas!$F$41)+(AH645*PFormulas!$F$42),0)</f>
        <v>70</v>
      </c>
      <c r="AH645" s="30">
        <f>VLOOKUP(D645,PCharts!$G$3:$H$83,2,FALSE)</f>
        <v>95</v>
      </c>
      <c r="AI645" s="30">
        <f>ROUND((AK645*PFormulas!$F$18)+(AL645*PFormulas!$F$17),0)</f>
        <v>49</v>
      </c>
      <c r="AJ645" s="30">
        <f>IF(C645&gt;7,25,IF(C645=1,IF(ROUND((PFormulas!$F$35*AK645)+(PFormulas!$F$36*AF645),0)&lt;50,50,ROUND((PFormulas!$F$35*AK645)+(PFormulas!$F$36*AF645),0)),ROUND((PFormulas!$F$35*AK645)+(PFormulas!$F$36*AF645),0)))</f>
        <v>25</v>
      </c>
      <c r="AK645" s="30">
        <f>ROUND(IF(C645&gt;7,ROUND(VLOOKUP(U645,PCharts!$K$3:$L$153,2,FALSE)*AA645,0)*PFormulas!$B$8,ROUND(VLOOKUP(U645,PCharts!$K$3:$L$153,2,FALSE)*AA645,0)),0)</f>
        <v>50</v>
      </c>
      <c r="AL645" s="30">
        <f>ROUND(IF(C645&gt;7,ROUND(VLOOKUP(T645,PCharts!$M$3:$N$133,2,FALSE)*AA645,0)*PFormulas!$B$9,ROUND(VLOOKUP(T645,PCharts!$M$3:$N$133,2,FALSE)*AA645,0)),0)</f>
        <v>39</v>
      </c>
      <c r="AM645" s="30">
        <f>ROUND(IF(C645&gt;7,ROUND((PFormulas!$F$30*Z645)+(PFormulas!$F$31*AB645)+(PFormulas!$F$32*AI645),0)*PFormulas!$B$13,ROUND((PFormulas!$F$30*Z645)+(PFormulas!$F$31*AB645)+(PFormulas!$F$32*AI645),0)+PFormulas!$B$14),0)</f>
        <v>57</v>
      </c>
      <c r="AN645" s="30">
        <f>ROUND((PFormulas!$F$46*AL645),0)</f>
        <v>41</v>
      </c>
      <c r="AO645" s="30">
        <f>VLOOKUP(2016-L645,PCharts!$O$3:$P$32,2,FALSE)</f>
        <v>46</v>
      </c>
      <c r="AP645" s="30">
        <f t="shared" si="78"/>
        <v>46</v>
      </c>
      <c r="AQ645" s="30">
        <f t="shared" si="79"/>
        <v>52</v>
      </c>
    </row>
    <row r="646" spans="1:43" x14ac:dyDescent="0.25">
      <c r="A646" s="13" t="s">
        <v>55</v>
      </c>
      <c r="B646" s="13" t="s">
        <v>1499</v>
      </c>
      <c r="C646" s="13">
        <v>8</v>
      </c>
      <c r="D646" s="13">
        <v>74</v>
      </c>
      <c r="E646" s="48">
        <f>ROUND(G646*0.33,0)</f>
        <v>9</v>
      </c>
      <c r="F646" s="48">
        <f>G646-E646</f>
        <v>19</v>
      </c>
      <c r="G646" s="13">
        <v>28</v>
      </c>
      <c r="H646" s="48">
        <v>20</v>
      </c>
      <c r="I646" s="13"/>
      <c r="J646" s="13"/>
      <c r="K646" s="13"/>
      <c r="L646" s="13">
        <v>1995</v>
      </c>
      <c r="M646" s="13">
        <v>6.5</v>
      </c>
      <c r="N646" s="13">
        <v>74</v>
      </c>
      <c r="O646" s="13">
        <v>181</v>
      </c>
      <c r="P646" s="13" t="s">
        <v>1500</v>
      </c>
      <c r="Q646" s="13" t="s">
        <v>1501</v>
      </c>
      <c r="R646" s="13">
        <v>0</v>
      </c>
      <c r="S646" s="13">
        <v>0</v>
      </c>
      <c r="T646" s="30">
        <f t="shared" si="73"/>
        <v>0.12</v>
      </c>
      <c r="U646" s="30">
        <f t="shared" si="74"/>
        <v>0.26</v>
      </c>
      <c r="V646" s="30">
        <f t="shared" si="75"/>
        <v>0.27</v>
      </c>
      <c r="W646" s="30">
        <f t="shared" si="76"/>
        <v>0.12</v>
      </c>
      <c r="X646" s="30">
        <f>VLOOKUP(N646,[1]PlayerC!$A$3:$B$30,2,FALSE)</f>
        <v>77</v>
      </c>
      <c r="Y646" s="30">
        <f>VLOOKUP(O646,[1]PlayerC!$C$3:$D$133,2,FALSE)</f>
        <v>58</v>
      </c>
      <c r="Z646" s="30">
        <f>VLOOKUP(R646,[2]PCharts!$R$3:$S$2003,2,FALSE)</f>
        <v>0</v>
      </c>
      <c r="AA646" s="30">
        <f>VLOOKUP(A646,PCharts!$T$3:$U$25,2,FALSE)</f>
        <v>0.9</v>
      </c>
      <c r="AB646" s="30">
        <f>ROUND((PFormulas!$F$2*AF646)+(PFormulas!$F$3*(120-AD646)),0)</f>
        <v>50</v>
      </c>
      <c r="AC646" s="30">
        <f>ROUND((PFormulas!$F$7*AF646)+(PFormulas!$F$9*AB646)+(PFormulas!$F$8*AD646),0)</f>
        <v>44</v>
      </c>
      <c r="AD646" s="30">
        <f>VLOOKUP(V646,PCharts!$I$3:$J$651,2,FALSE)</f>
        <v>91</v>
      </c>
      <c r="AE646" s="30">
        <f>ROUND((PFormulas!$B$29*AK646)+(PFormulas!$B$30*AI646)+(PFormulas!$B$31*AL646)+(PFormulas!$B$32*AF646)+PFormulas!$B$33,0)</f>
        <v>74</v>
      </c>
      <c r="AF646" s="30">
        <f t="shared" si="77"/>
        <v>68</v>
      </c>
      <c r="AG646" s="30">
        <f>ROUND((AK646*PFormulas!$F$40)+(AL646*PFormulas!$F$41)+(AH646*PFormulas!$F$42),0)</f>
        <v>69</v>
      </c>
      <c r="AH646" s="30">
        <f>VLOOKUP(D646,PCharts!$G$3:$H$83,2,FALSE)</f>
        <v>95</v>
      </c>
      <c r="AI646" s="30">
        <f>ROUND((AK646*PFormulas!$F$18)+(AL646*PFormulas!$F$17),0)</f>
        <v>48</v>
      </c>
      <c r="AJ646" s="30">
        <f>IF(C646&gt;7,25,IF(C646=1,IF(ROUND((PFormulas!$F$35*AK646)+(PFormulas!$F$36*AF646),0)&lt;50,50,ROUND((PFormulas!$F$35*AK646)+(PFormulas!$F$36*AF646),0)),ROUND((PFormulas!$F$35*AK646)+(PFormulas!$F$36*AF646),0)))</f>
        <v>25</v>
      </c>
      <c r="AK646" s="30">
        <f>ROUND(IF(C646&gt;7,ROUND(VLOOKUP(U646,PCharts!$K$3:$L$153,2,FALSE)*AA646,0)*PFormulas!$B$8,ROUND(VLOOKUP(U646,PCharts!$K$3:$L$153,2,FALSE)*AA646,0)),0)</f>
        <v>48</v>
      </c>
      <c r="AL646" s="30">
        <f>ROUND(IF(C646&gt;7,ROUND(VLOOKUP(T646,PCharts!$M$3:$N$133,2,FALSE)*AA646,0)*PFormulas!$B$9,ROUND(VLOOKUP(T646,PCharts!$M$3:$N$133,2,FALSE)*AA646,0)),0)</f>
        <v>39</v>
      </c>
      <c r="AM646" s="30">
        <f>ROUND(IF(C646&gt;7,ROUND((PFormulas!$F$30*Z646)+(PFormulas!$F$31*AB646)+(PFormulas!$F$32*AI646),0)*PFormulas!$B$13,ROUND((PFormulas!$F$30*Z646)+(PFormulas!$F$31*AB646)+(PFormulas!$F$32*AI646),0)+PFormulas!$B$14),0)</f>
        <v>54</v>
      </c>
      <c r="AN646" s="30">
        <f>ROUND((PFormulas!$F$46*AL646),0)</f>
        <v>41</v>
      </c>
      <c r="AO646" s="30">
        <f>VLOOKUP(2016-L646,PCharts!$O$3:$P$32,2,FALSE)</f>
        <v>54</v>
      </c>
      <c r="AP646" s="30">
        <f t="shared" si="78"/>
        <v>54</v>
      </c>
      <c r="AQ646" s="30">
        <f t="shared" si="79"/>
        <v>51</v>
      </c>
    </row>
    <row r="647" spans="1:43" x14ac:dyDescent="0.25">
      <c r="A647" s="48" t="s">
        <v>139</v>
      </c>
      <c r="B647" s="13" t="s">
        <v>1502</v>
      </c>
      <c r="C647" s="13">
        <v>8</v>
      </c>
      <c r="D647" s="13">
        <v>34</v>
      </c>
      <c r="E647" s="48">
        <f>ROUND(G647*0.33,0)</f>
        <v>6</v>
      </c>
      <c r="F647" s="48">
        <f>G647-E647</f>
        <v>11</v>
      </c>
      <c r="G647" s="13">
        <v>17</v>
      </c>
      <c r="H647" s="48">
        <v>20</v>
      </c>
      <c r="I647" s="13"/>
      <c r="J647" s="13"/>
      <c r="K647" s="13"/>
      <c r="L647" s="13">
        <v>1995</v>
      </c>
      <c r="M647" s="13">
        <v>6</v>
      </c>
      <c r="N647" s="13">
        <v>71</v>
      </c>
      <c r="O647" s="13">
        <v>198</v>
      </c>
      <c r="P647" s="13" t="s">
        <v>1503</v>
      </c>
      <c r="Q647" s="13" t="s">
        <v>1504</v>
      </c>
      <c r="R647" s="13">
        <v>0</v>
      </c>
      <c r="S647" s="13">
        <v>0</v>
      </c>
      <c r="T647" s="30">
        <f t="shared" si="73"/>
        <v>0.18</v>
      </c>
      <c r="U647" s="30">
        <f t="shared" si="74"/>
        <v>0.32</v>
      </c>
      <c r="V647" s="30">
        <f t="shared" si="75"/>
        <v>0.59</v>
      </c>
      <c r="W647" s="30">
        <f t="shared" si="76"/>
        <v>0.18</v>
      </c>
      <c r="X647" s="30">
        <f>VLOOKUP(N647,[1]PlayerC!$A$3:$B$30,2,FALSE)</f>
        <v>71</v>
      </c>
      <c r="Y647" s="30">
        <f>VLOOKUP(O647,[1]PlayerC!$C$3:$D$133,2,FALSE)</f>
        <v>67</v>
      </c>
      <c r="Z647" s="30">
        <f>VLOOKUP(R647,[2]PCharts!$R$3:$S$2003,2,FALSE)</f>
        <v>0</v>
      </c>
      <c r="AA647" s="30">
        <f>VLOOKUP(A647,PCharts!$T$3:$U$25,2,FALSE)</f>
        <v>0.87</v>
      </c>
      <c r="AB647" s="30">
        <f>ROUND((PFormulas!$F$2*AF647)+(PFormulas!$F$3*(120-AD647)),0)</f>
        <v>53</v>
      </c>
      <c r="AC647" s="30">
        <f>ROUND((PFormulas!$F$7*AF647)+(PFormulas!$F$9*AB647)+(PFormulas!$F$8*AD647),0)</f>
        <v>48</v>
      </c>
      <c r="AD647" s="30">
        <f>VLOOKUP(V647,PCharts!$I$3:$J$651,2,FALSE)</f>
        <v>83</v>
      </c>
      <c r="AE647" s="30">
        <f>ROUND((PFormulas!$B$29*AK647)+(PFormulas!$B$30*AI647)+(PFormulas!$B$31*AL647)+(PFormulas!$B$32*AF647)+PFormulas!$B$33,0)</f>
        <v>73</v>
      </c>
      <c r="AF647" s="30">
        <f t="shared" si="77"/>
        <v>69</v>
      </c>
      <c r="AG647" s="30">
        <f>ROUND((AK647*PFormulas!$F$40)+(AL647*PFormulas!$F$41)+(AH647*PFormulas!$F$42),0)</f>
        <v>59</v>
      </c>
      <c r="AH647" s="30">
        <f>VLOOKUP(D647,PCharts!$G$3:$H$83,2,FALSE)</f>
        <v>74</v>
      </c>
      <c r="AI647" s="30">
        <f>ROUND((AK647*PFormulas!$F$18)+(AL647*PFormulas!$F$17),0)</f>
        <v>48</v>
      </c>
      <c r="AJ647" s="30">
        <f>IF(C647&gt;7,25,IF(C647=1,IF(ROUND((PFormulas!$F$35*AK647)+(PFormulas!$F$36*AF647),0)&lt;50,50,ROUND((PFormulas!$F$35*AK647)+(PFormulas!$F$36*AF647),0)),ROUND((PFormulas!$F$35*AK647)+(PFormulas!$F$36*AF647),0)))</f>
        <v>25</v>
      </c>
      <c r="AK647" s="30">
        <f>ROUND(IF(C647&gt;7,ROUND(VLOOKUP(U647,PCharts!$K$3:$L$153,2,FALSE)*AA647,0)*PFormulas!$B$8,ROUND(VLOOKUP(U647,PCharts!$K$3:$L$153,2,FALSE)*AA647,0)),0)</f>
        <v>48</v>
      </c>
      <c r="AL647" s="30">
        <f>ROUND(IF(C647&gt;7,ROUND(VLOOKUP(T647,PCharts!$M$3:$N$133,2,FALSE)*AA647,0)*PFormulas!$B$9,ROUND(VLOOKUP(T647,PCharts!$M$3:$N$133,2,FALSE)*AA647,0)),0)</f>
        <v>39</v>
      </c>
      <c r="AM647" s="30">
        <f>ROUND(IF(C647&gt;7,ROUND((PFormulas!$F$30*Z647)+(PFormulas!$F$31*AB647)+(PFormulas!$F$32*AI647),0)*PFormulas!$B$13,ROUND((PFormulas!$F$30*Z647)+(PFormulas!$F$31*AB647)+(PFormulas!$F$32*AI647),0)+PFormulas!$B$14),0)</f>
        <v>56</v>
      </c>
      <c r="AN647" s="30">
        <f>ROUND((PFormulas!$F$46*AL647),0)</f>
        <v>41</v>
      </c>
      <c r="AO647" s="30">
        <f>VLOOKUP(2016-L647,PCharts!$O$3:$P$32,2,FALSE)</f>
        <v>54</v>
      </c>
      <c r="AP647" s="30">
        <f t="shared" si="78"/>
        <v>54</v>
      </c>
      <c r="AQ647" s="30">
        <f t="shared" si="79"/>
        <v>51</v>
      </c>
    </row>
    <row r="648" spans="1:43" x14ac:dyDescent="0.25">
      <c r="A648" s="48" t="s">
        <v>139</v>
      </c>
      <c r="B648" s="13" t="s">
        <v>1505</v>
      </c>
      <c r="C648" s="13">
        <v>8</v>
      </c>
      <c r="D648" s="13">
        <v>42</v>
      </c>
      <c r="E648" s="48">
        <f>ROUND(G648*0.33,0)</f>
        <v>8</v>
      </c>
      <c r="F648" s="48">
        <f>G648-E648</f>
        <v>15</v>
      </c>
      <c r="G648" s="13">
        <v>23</v>
      </c>
      <c r="H648" s="48">
        <v>20</v>
      </c>
      <c r="I648" s="13"/>
      <c r="J648" s="13"/>
      <c r="K648" s="13"/>
      <c r="L648" s="13">
        <v>1995</v>
      </c>
      <c r="M648" s="13">
        <v>6</v>
      </c>
      <c r="N648" s="13">
        <v>71</v>
      </c>
      <c r="O648" s="13">
        <v>185</v>
      </c>
      <c r="P648" s="13" t="s">
        <v>1506</v>
      </c>
      <c r="Q648" s="35" t="s">
        <v>1507</v>
      </c>
      <c r="R648" s="13">
        <v>0</v>
      </c>
      <c r="S648" s="13">
        <v>0</v>
      </c>
      <c r="T648" s="30">
        <f t="shared" si="73"/>
        <v>0.19</v>
      </c>
      <c r="U648" s="30">
        <f t="shared" si="74"/>
        <v>0.36</v>
      </c>
      <c r="V648" s="30">
        <f t="shared" si="75"/>
        <v>0.48</v>
      </c>
      <c r="W648" s="30">
        <f t="shared" si="76"/>
        <v>0.19</v>
      </c>
      <c r="X648" s="30">
        <f>VLOOKUP(N648,[1]PlayerC!$A$3:$B$30,2,FALSE)</f>
        <v>71</v>
      </c>
      <c r="Y648" s="30">
        <f>VLOOKUP(O648,[1]PlayerC!$C$3:$D$133,2,FALSE)</f>
        <v>61</v>
      </c>
      <c r="Z648" s="30">
        <f>VLOOKUP(R648,[2]PCharts!$R$3:$S$2003,2,FALSE)</f>
        <v>0</v>
      </c>
      <c r="AA648" s="30">
        <f>VLOOKUP(A648,PCharts!$T$3:$U$25,2,FALSE)</f>
        <v>0.87</v>
      </c>
      <c r="AB648" s="30">
        <f>ROUND((PFormulas!$F$2*AF648)+(PFormulas!$F$3*(120-AD648)),0)</f>
        <v>50</v>
      </c>
      <c r="AC648" s="30">
        <f>ROUND((PFormulas!$F$7*AF648)+(PFormulas!$F$9*AB648)+(PFormulas!$F$8*AD648),0)</f>
        <v>44</v>
      </c>
      <c r="AD648" s="30">
        <f>VLOOKUP(V648,PCharts!$I$3:$J$651,2,FALSE)</f>
        <v>85</v>
      </c>
      <c r="AE648" s="30">
        <f>ROUND((PFormulas!$B$29*AK648)+(PFormulas!$B$30*AI648)+(PFormulas!$B$31*AL648)+(PFormulas!$B$32*AF648)+PFormulas!$B$33,0)</f>
        <v>73</v>
      </c>
      <c r="AF648" s="30">
        <f t="shared" si="77"/>
        <v>66</v>
      </c>
      <c r="AG648" s="30">
        <f>ROUND((AK648*PFormulas!$F$40)+(AL648*PFormulas!$F$41)+(AH648*PFormulas!$F$42),0)</f>
        <v>62</v>
      </c>
      <c r="AH648" s="30">
        <f>VLOOKUP(D648,PCharts!$G$3:$H$83,2,FALSE)</f>
        <v>82</v>
      </c>
      <c r="AI648" s="30">
        <f>ROUND((AK648*PFormulas!$F$18)+(AL648*PFormulas!$F$17),0)</f>
        <v>46</v>
      </c>
      <c r="AJ648" s="30">
        <f>IF(C648&gt;7,25,IF(C648=1,IF(ROUND((PFormulas!$F$35*AK648)+(PFormulas!$F$36*AF648),0)&lt;50,50,ROUND((PFormulas!$F$35*AK648)+(PFormulas!$F$36*AF648),0)),ROUND((PFormulas!$F$35*AK648)+(PFormulas!$F$36*AF648),0)))</f>
        <v>25</v>
      </c>
      <c r="AK648" s="30">
        <f>ROUND(IF(C648&gt;7,ROUND(VLOOKUP(U648,PCharts!$K$3:$L$153,2,FALSE)*AA648,0)*PFormulas!$B$8,ROUND(VLOOKUP(U648,PCharts!$K$3:$L$153,2,FALSE)*AA648,0)),0)</f>
        <v>44</v>
      </c>
      <c r="AL648" s="30">
        <f>ROUND(IF(C648&gt;7,ROUND(VLOOKUP(T648,PCharts!$M$3:$N$133,2,FALSE)*AA648,0)*PFormulas!$B$9,ROUND(VLOOKUP(T648,PCharts!$M$3:$N$133,2,FALSE)*AA648,0)),0)</f>
        <v>39</v>
      </c>
      <c r="AM648" s="30">
        <f>ROUND(IF(C648&gt;7,ROUND((PFormulas!$F$30*Z648)+(PFormulas!$F$31*AB648)+(PFormulas!$F$32*AI648),0)*PFormulas!$B$13,ROUND((PFormulas!$F$30*Z648)+(PFormulas!$F$31*AB648)+(PFormulas!$F$32*AI648),0)+PFormulas!$B$14),0)</f>
        <v>54</v>
      </c>
      <c r="AN648" s="30">
        <f>ROUND((PFormulas!$F$46*AL648),0)</f>
        <v>41</v>
      </c>
      <c r="AO648" s="30">
        <f>VLOOKUP(2016-L648,PCharts!$O$3:$P$32,2,FALSE)</f>
        <v>54</v>
      </c>
      <c r="AP648" s="30">
        <f t="shared" si="78"/>
        <v>54</v>
      </c>
      <c r="AQ648" s="30">
        <f t="shared" si="79"/>
        <v>49</v>
      </c>
    </row>
    <row r="649" spans="1:43" x14ac:dyDescent="0.25">
      <c r="A649" s="13" t="s">
        <v>55</v>
      </c>
      <c r="B649" s="13" t="s">
        <v>1508</v>
      </c>
      <c r="C649" s="13">
        <v>8</v>
      </c>
      <c r="D649" s="13">
        <v>64</v>
      </c>
      <c r="E649" s="13">
        <v>8</v>
      </c>
      <c r="F649" s="13">
        <v>17</v>
      </c>
      <c r="G649" s="13">
        <f>E649+F649</f>
        <v>25</v>
      </c>
      <c r="H649" s="13">
        <v>61</v>
      </c>
      <c r="I649" s="13"/>
      <c r="J649" s="13"/>
      <c r="K649" s="13"/>
      <c r="L649" s="13">
        <v>1997</v>
      </c>
      <c r="M649" s="13">
        <v>6</v>
      </c>
      <c r="N649" s="13">
        <v>76</v>
      </c>
      <c r="O649" s="13">
        <v>194</v>
      </c>
      <c r="P649" s="13" t="s">
        <v>1509</v>
      </c>
      <c r="Q649" s="13" t="s">
        <v>1510</v>
      </c>
      <c r="R649" s="13">
        <v>0</v>
      </c>
      <c r="S649" s="13">
        <v>0</v>
      </c>
      <c r="T649" s="30">
        <f t="shared" si="73"/>
        <v>0.13</v>
      </c>
      <c r="U649" s="30">
        <f t="shared" si="74"/>
        <v>0.27</v>
      </c>
      <c r="V649" s="30">
        <f t="shared" si="75"/>
        <v>0.95</v>
      </c>
      <c r="W649" s="30">
        <f t="shared" si="76"/>
        <v>0.13</v>
      </c>
      <c r="X649" s="30">
        <f>VLOOKUP(N649,[1]PlayerC!$A$3:$B$30,2,FALSE)</f>
        <v>81</v>
      </c>
      <c r="Y649" s="30">
        <f>VLOOKUP(O649,[1]PlayerC!$C$3:$D$133,2,FALSE)</f>
        <v>64</v>
      </c>
      <c r="Z649" s="30">
        <f>VLOOKUP(R649,[2]PCharts!$R$3:$S$2003,2,FALSE)</f>
        <v>0</v>
      </c>
      <c r="AA649" s="30">
        <f>VLOOKUP(A649,PCharts!$T$3:$U$25,2,FALSE)</f>
        <v>0.9</v>
      </c>
      <c r="AB649" s="30">
        <f>ROUND((PFormulas!$F$2*AF649)+(PFormulas!$F$3*(120-AD649)),0)</f>
        <v>58</v>
      </c>
      <c r="AC649" s="30">
        <f>ROUND((PFormulas!$F$7*AF649)+(PFormulas!$F$9*AB649)+(PFormulas!$F$8*AD649),0)</f>
        <v>54</v>
      </c>
      <c r="AD649" s="30">
        <f>VLOOKUP(V649,PCharts!$I$3:$J$651,2,FALSE)</f>
        <v>74</v>
      </c>
      <c r="AE649" s="30">
        <f>ROUND((PFormulas!$B$29*AK649)+(PFormulas!$B$30*AI649)+(PFormulas!$B$31*AL649)+(PFormulas!$B$32*AF649)+PFormulas!$B$33,0)</f>
        <v>72</v>
      </c>
      <c r="AF649" s="30">
        <f t="shared" si="77"/>
        <v>73</v>
      </c>
      <c r="AG649" s="30">
        <f>ROUND((AK649*PFormulas!$F$40)+(AL649*PFormulas!$F$41)+(AH649*PFormulas!$F$42),0)</f>
        <v>69</v>
      </c>
      <c r="AH649" s="30">
        <f>VLOOKUP(D649,PCharts!$G$3:$H$83,2,FALSE)</f>
        <v>95</v>
      </c>
      <c r="AI649" s="30">
        <f>ROUND((AK649*PFormulas!$F$18)+(AL649*PFormulas!$F$17),0)</f>
        <v>48</v>
      </c>
      <c r="AJ649" s="30">
        <f>IF(C649&gt;7,25,IF(C649=1,IF(ROUND((PFormulas!$F$35*AK649)+(PFormulas!$F$36*AF649),0)&lt;50,50,ROUND((PFormulas!$F$35*AK649)+(PFormulas!$F$36*AF649),0)),ROUND((PFormulas!$F$35*AK649)+(PFormulas!$F$36*AF649),0)))</f>
        <v>25</v>
      </c>
      <c r="AK649" s="30">
        <f>ROUND(IF(C649&gt;7,ROUND(VLOOKUP(U649,PCharts!$K$3:$L$153,2,FALSE)*AA649,0)*PFormulas!$B$8,ROUND(VLOOKUP(U649,PCharts!$K$3:$L$153,2,FALSE)*AA649,0)),0)</f>
        <v>48</v>
      </c>
      <c r="AL649" s="30">
        <f>ROUND(IF(C649&gt;7,ROUND(VLOOKUP(T649,PCharts!$M$3:$N$133,2,FALSE)*AA649,0)*PFormulas!$B$9,ROUND(VLOOKUP(T649,PCharts!$M$3:$N$133,2,FALSE)*AA649,0)),0)</f>
        <v>39</v>
      </c>
      <c r="AM649" s="30">
        <f>ROUND(IF(C649&gt;7,ROUND((PFormulas!$F$30*Z649)+(PFormulas!$F$31*AB649)+(PFormulas!$F$32*AI649),0)*PFormulas!$B$13,ROUND((PFormulas!$F$30*Z649)+(PFormulas!$F$31*AB649)+(PFormulas!$F$32*AI649),0)+PFormulas!$B$14),0)</f>
        <v>60</v>
      </c>
      <c r="AN649" s="30">
        <f>ROUND((PFormulas!$F$46*AL649),0)</f>
        <v>41</v>
      </c>
      <c r="AO649" s="30">
        <f>VLOOKUP(2016-L649,PCharts!$O$3:$P$32,2,FALSE)</f>
        <v>46</v>
      </c>
      <c r="AP649" s="30">
        <f t="shared" si="78"/>
        <v>46</v>
      </c>
      <c r="AQ649" s="30">
        <f t="shared" si="79"/>
        <v>53</v>
      </c>
    </row>
    <row r="650" spans="1:43" x14ac:dyDescent="0.25">
      <c r="A650" s="13" t="s">
        <v>51</v>
      </c>
      <c r="B650" s="13" t="s">
        <v>1511</v>
      </c>
      <c r="C650" s="13">
        <v>8</v>
      </c>
      <c r="D650" s="13">
        <v>67</v>
      </c>
      <c r="E650" s="48">
        <f>ROUND(G650*0.33,0)</f>
        <v>8</v>
      </c>
      <c r="F650" s="48">
        <f>G650-E650</f>
        <v>16</v>
      </c>
      <c r="G650" s="13">
        <v>24</v>
      </c>
      <c r="H650" s="48">
        <v>20</v>
      </c>
      <c r="I650" s="13"/>
      <c r="J650" s="13"/>
      <c r="K650" s="13"/>
      <c r="L650" s="13">
        <v>1996</v>
      </c>
      <c r="M650" s="13">
        <v>6</v>
      </c>
      <c r="N650" s="13">
        <v>74</v>
      </c>
      <c r="O650" s="13">
        <v>192</v>
      </c>
      <c r="P650" s="13" t="s">
        <v>1512</v>
      </c>
      <c r="Q650" s="13" t="s">
        <v>1513</v>
      </c>
      <c r="R650" s="13">
        <v>0</v>
      </c>
      <c r="S650" s="13">
        <v>0</v>
      </c>
      <c r="T650" s="30">
        <f t="shared" si="73"/>
        <v>0.12</v>
      </c>
      <c r="U650" s="30">
        <f t="shared" si="74"/>
        <v>0.24</v>
      </c>
      <c r="V650" s="30">
        <f t="shared" si="75"/>
        <v>0.3</v>
      </c>
      <c r="W650" s="30">
        <f t="shared" si="76"/>
        <v>0.12</v>
      </c>
      <c r="X650" s="30">
        <f>VLOOKUP(N650,[1]PlayerC!$A$3:$B$30,2,FALSE)</f>
        <v>77</v>
      </c>
      <c r="Y650" s="30">
        <f>VLOOKUP(O650,[1]PlayerC!$C$3:$D$133,2,FALSE)</f>
        <v>64</v>
      </c>
      <c r="Z650" s="30">
        <f>VLOOKUP(R650,[2]PCharts!$R$3:$S$2003,2,FALSE)</f>
        <v>0</v>
      </c>
      <c r="AA650" s="30">
        <f>VLOOKUP(A650,PCharts!$T$3:$U$25,2,FALSE)</f>
        <v>0.9</v>
      </c>
      <c r="AB650" s="30">
        <f>ROUND((PFormulas!$F$2*AF650)+(PFormulas!$F$3*(120-AD650)),0)</f>
        <v>52</v>
      </c>
      <c r="AC650" s="30">
        <f>ROUND((PFormulas!$F$7*AF650)+(PFormulas!$F$9*AB650)+(PFormulas!$F$8*AD650),0)</f>
        <v>47</v>
      </c>
      <c r="AD650" s="30">
        <f>VLOOKUP(V650,PCharts!$I$3:$J$651,2,FALSE)</f>
        <v>90</v>
      </c>
      <c r="AE650" s="30">
        <f>ROUND((PFormulas!$B$29*AK650)+(PFormulas!$B$30*AI650)+(PFormulas!$B$31*AL650)+(PFormulas!$B$32*AF650)+PFormulas!$B$33,0)</f>
        <v>73</v>
      </c>
      <c r="AF650" s="30">
        <f t="shared" si="77"/>
        <v>71</v>
      </c>
      <c r="AG650" s="30">
        <f>ROUND((AK650*PFormulas!$F$40)+(AL650*PFormulas!$F$41)+(AH650*PFormulas!$F$42),0)</f>
        <v>69</v>
      </c>
      <c r="AH650" s="30">
        <f>VLOOKUP(D650,PCharts!$G$3:$H$83,2,FALSE)</f>
        <v>95</v>
      </c>
      <c r="AI650" s="30">
        <f>ROUND((AK650*PFormulas!$F$18)+(AL650*PFormulas!$F$17),0)</f>
        <v>48</v>
      </c>
      <c r="AJ650" s="30">
        <f>IF(C650&gt;7,25,IF(C650=1,IF(ROUND((PFormulas!$F$35*AK650)+(PFormulas!$F$36*AF650),0)&lt;50,50,ROUND((PFormulas!$F$35*AK650)+(PFormulas!$F$36*AF650),0)),ROUND((PFormulas!$F$35*AK650)+(PFormulas!$F$36*AF650),0)))</f>
        <v>25</v>
      </c>
      <c r="AK650" s="30">
        <f>ROUND(IF(C650&gt;7,ROUND(VLOOKUP(U650,PCharts!$K$3:$L$153,2,FALSE)*AA650,0)*PFormulas!$B$8,ROUND(VLOOKUP(U650,PCharts!$K$3:$L$153,2,FALSE)*AA650,0)),0)</f>
        <v>48</v>
      </c>
      <c r="AL650" s="30">
        <f>ROUND(IF(C650&gt;7,ROUND(VLOOKUP(T650,PCharts!$M$3:$N$133,2,FALSE)*AA650,0)*PFormulas!$B$9,ROUND(VLOOKUP(T650,PCharts!$M$3:$N$133,2,FALSE)*AA650,0)),0)</f>
        <v>39</v>
      </c>
      <c r="AM650" s="30">
        <f>ROUND(IF(C650&gt;7,ROUND((PFormulas!$F$30*Z650)+(PFormulas!$F$31*AB650)+(PFormulas!$F$32*AI650),0)*PFormulas!$B$13,ROUND((PFormulas!$F$30*Z650)+(PFormulas!$F$31*AB650)+(PFormulas!$F$32*AI650),0)+PFormulas!$B$14),0)</f>
        <v>56</v>
      </c>
      <c r="AN650" s="30">
        <f>ROUND((PFormulas!$F$46*AL650),0)</f>
        <v>41</v>
      </c>
      <c r="AO650" s="30">
        <f>VLOOKUP(2016-L650,PCharts!$O$3:$P$32,2,FALSE)</f>
        <v>50</v>
      </c>
      <c r="AP650" s="30">
        <f t="shared" si="78"/>
        <v>50</v>
      </c>
      <c r="AQ650" s="30">
        <f t="shared" si="79"/>
        <v>51</v>
      </c>
    </row>
    <row r="651" spans="1:43" x14ac:dyDescent="0.25">
      <c r="A651" s="13" t="s">
        <v>51</v>
      </c>
      <c r="B651" s="13" t="s">
        <v>1514</v>
      </c>
      <c r="C651" s="13">
        <v>8</v>
      </c>
      <c r="D651" s="13">
        <v>68</v>
      </c>
      <c r="E651" s="13">
        <v>9</v>
      </c>
      <c r="F651" s="13">
        <v>26</v>
      </c>
      <c r="G651" s="13">
        <f>E651+F651</f>
        <v>35</v>
      </c>
      <c r="H651" s="13">
        <v>13</v>
      </c>
      <c r="I651" s="13"/>
      <c r="J651" s="13"/>
      <c r="K651" s="13"/>
      <c r="L651" s="13">
        <v>1997</v>
      </c>
      <c r="M651" s="13">
        <v>6</v>
      </c>
      <c r="N651" s="13">
        <v>73</v>
      </c>
      <c r="O651" s="13">
        <v>185</v>
      </c>
      <c r="P651" s="13" t="s">
        <v>1515</v>
      </c>
      <c r="Q651" s="13" t="s">
        <v>1516</v>
      </c>
      <c r="R651" s="13">
        <v>0</v>
      </c>
      <c r="S651" s="13">
        <v>0</v>
      </c>
      <c r="T651" s="30">
        <f t="shared" si="73"/>
        <v>0.13</v>
      </c>
      <c r="U651" s="30">
        <f t="shared" si="74"/>
        <v>0.38</v>
      </c>
      <c r="V651" s="30">
        <f t="shared" si="75"/>
        <v>0.19</v>
      </c>
      <c r="W651" s="30">
        <f t="shared" si="76"/>
        <v>0.13</v>
      </c>
      <c r="X651" s="30">
        <f>VLOOKUP(N651,[1]PlayerC!$A$3:$B$30,2,FALSE)</f>
        <v>75</v>
      </c>
      <c r="Y651" s="30">
        <f>VLOOKUP(O651,[1]PlayerC!$C$3:$D$133,2,FALSE)</f>
        <v>61</v>
      </c>
      <c r="Z651" s="30">
        <f>VLOOKUP(R651,[2]PCharts!$R$3:$S$2003,2,FALSE)</f>
        <v>0</v>
      </c>
      <c r="AA651" s="30">
        <f>VLOOKUP(A651,PCharts!$T$3:$U$25,2,FALSE)</f>
        <v>0.9</v>
      </c>
      <c r="AB651" s="30">
        <f>ROUND((PFormulas!$F$2*AF651)+(PFormulas!$F$3*(120-AD651)),0)</f>
        <v>49</v>
      </c>
      <c r="AC651" s="30">
        <f>ROUND((PFormulas!$F$7*AF651)+(PFormulas!$F$9*AB651)+(PFormulas!$F$8*AD651),0)</f>
        <v>44</v>
      </c>
      <c r="AD651" s="30">
        <f>VLOOKUP(V651,PCharts!$I$3:$J$651,2,FALSE)</f>
        <v>93</v>
      </c>
      <c r="AE651" s="30">
        <f>ROUND((PFormulas!$B$29*AK651)+(PFormulas!$B$30*AI651)+(PFormulas!$B$31*AL651)+(PFormulas!$B$32*AF651)+PFormulas!$B$33,0)</f>
        <v>73</v>
      </c>
      <c r="AF651" s="30">
        <f t="shared" si="77"/>
        <v>68</v>
      </c>
      <c r="AG651" s="30">
        <f>ROUND((AK651*PFormulas!$F$40)+(AL651*PFormulas!$F$41)+(AH651*PFormulas!$F$42),0)</f>
        <v>69</v>
      </c>
      <c r="AH651" s="30">
        <f>VLOOKUP(D651,PCharts!$G$3:$H$83,2,FALSE)</f>
        <v>95</v>
      </c>
      <c r="AI651" s="30">
        <f>ROUND((AK651*PFormulas!$F$18)+(AL651*PFormulas!$F$17),0)</f>
        <v>47</v>
      </c>
      <c r="AJ651" s="30">
        <f>IF(C651&gt;7,25,IF(C651=1,IF(ROUND((PFormulas!$F$35*AK651)+(PFormulas!$F$36*AF651),0)&lt;50,50,ROUND((PFormulas!$F$35*AK651)+(PFormulas!$F$36*AF651),0)),ROUND((PFormulas!$F$35*AK651)+(PFormulas!$F$36*AF651),0)))</f>
        <v>25</v>
      </c>
      <c r="AK651" s="30">
        <f>ROUND(IF(C651&gt;7,ROUND(VLOOKUP(U651,PCharts!$K$3:$L$153,2,FALSE)*AA651,0)*PFormulas!$B$8,ROUND(VLOOKUP(U651,PCharts!$K$3:$L$153,2,FALSE)*AA651,0)),0)</f>
        <v>46</v>
      </c>
      <c r="AL651" s="30">
        <f>ROUND(IF(C651&gt;7,ROUND(VLOOKUP(T651,PCharts!$M$3:$N$133,2,FALSE)*AA651,0)*PFormulas!$B$9,ROUND(VLOOKUP(T651,PCharts!$M$3:$N$133,2,FALSE)*AA651,0)),0)</f>
        <v>39</v>
      </c>
      <c r="AM651" s="30">
        <f>ROUND(IF(C651&gt;7,ROUND((PFormulas!$F$30*Z651)+(PFormulas!$F$31*AB651)+(PFormulas!$F$32*AI651),0)*PFormulas!$B$13,ROUND((PFormulas!$F$30*Z651)+(PFormulas!$F$31*AB651)+(PFormulas!$F$32*AI651),0)+PFormulas!$B$14),0)</f>
        <v>54</v>
      </c>
      <c r="AN651" s="30">
        <f>ROUND((PFormulas!$F$46*AL651),0)</f>
        <v>41</v>
      </c>
      <c r="AO651" s="30">
        <f>VLOOKUP(2016-L651,PCharts!$O$3:$P$32,2,FALSE)</f>
        <v>46</v>
      </c>
      <c r="AP651" s="30">
        <f t="shared" si="78"/>
        <v>46</v>
      </c>
      <c r="AQ651" s="30">
        <f t="shared" si="79"/>
        <v>50</v>
      </c>
    </row>
    <row r="652" spans="1:43" x14ac:dyDescent="0.25">
      <c r="A652" s="48" t="s">
        <v>139</v>
      </c>
      <c r="B652" s="13" t="s">
        <v>1517</v>
      </c>
      <c r="C652" s="13">
        <v>4</v>
      </c>
      <c r="D652" s="13">
        <v>29</v>
      </c>
      <c r="E652" s="48">
        <f>ROUND(G652*0.33,0)</f>
        <v>4</v>
      </c>
      <c r="F652" s="48">
        <f>G652-E652</f>
        <v>7</v>
      </c>
      <c r="G652" s="13">
        <v>11</v>
      </c>
      <c r="H652" s="48">
        <v>20</v>
      </c>
      <c r="I652" s="13"/>
      <c r="J652" s="13"/>
      <c r="K652" s="13"/>
      <c r="L652" s="13">
        <v>1994</v>
      </c>
      <c r="M652" s="13">
        <v>5.5</v>
      </c>
      <c r="N652" s="13">
        <v>74</v>
      </c>
      <c r="O652" s="13">
        <v>203</v>
      </c>
      <c r="P652" s="13" t="s">
        <v>1518</v>
      </c>
      <c r="Q652" s="13" t="s">
        <v>1519</v>
      </c>
      <c r="R652" s="13">
        <v>0</v>
      </c>
      <c r="S652" s="13">
        <v>0</v>
      </c>
      <c r="T652" s="30">
        <f t="shared" si="73"/>
        <v>0.14000000000000001</v>
      </c>
      <c r="U652" s="30">
        <f t="shared" si="74"/>
        <v>0.24</v>
      </c>
      <c r="V652" s="30">
        <f t="shared" si="75"/>
        <v>0.69</v>
      </c>
      <c r="W652" s="30">
        <f t="shared" si="76"/>
        <v>0.14000000000000001</v>
      </c>
      <c r="X652" s="30">
        <f>VLOOKUP(N652,[1]PlayerC!$A$3:$B$30,2,FALSE)</f>
        <v>77</v>
      </c>
      <c r="Y652" s="30">
        <f>VLOOKUP(O652,[1]PlayerC!$C$3:$D$133,2,FALSE)</f>
        <v>70</v>
      </c>
      <c r="Z652" s="30">
        <f>VLOOKUP(R652,[2]PCharts!$R$3:$S$2003,2,FALSE)</f>
        <v>0</v>
      </c>
      <c r="AA652" s="30">
        <f>VLOOKUP(A652,PCharts!$T$3:$U$25,2,FALSE)</f>
        <v>0.87</v>
      </c>
      <c r="AB652" s="30">
        <f>ROUND((PFormulas!$F$2*AF652)+(PFormulas!$F$3*(120-AD652)),0)</f>
        <v>56</v>
      </c>
      <c r="AC652" s="30">
        <f>ROUND((PFormulas!$F$7*AF652)+(PFormulas!$F$9*AB652)+(PFormulas!$F$8*AD652),0)</f>
        <v>53</v>
      </c>
      <c r="AD652" s="30">
        <f>VLOOKUP(V652,PCharts!$I$3:$J$651,2,FALSE)</f>
        <v>80</v>
      </c>
      <c r="AE652" s="30">
        <f>ROUND((PFormulas!$B$29*AK652)+(PFormulas!$B$30*AI652)+(PFormulas!$B$31*AL652)+(PFormulas!$B$32*AF652)+PFormulas!$B$33,0)</f>
        <v>72</v>
      </c>
      <c r="AF652" s="30">
        <f t="shared" si="77"/>
        <v>74</v>
      </c>
      <c r="AG652" s="30">
        <f>ROUND((AK652*PFormulas!$F$40)+(AL652*PFormulas!$F$41)+(AH652*PFormulas!$F$42),0)</f>
        <v>56</v>
      </c>
      <c r="AH652" s="30">
        <f>VLOOKUP(D652,PCharts!$G$3:$H$83,2,FALSE)</f>
        <v>69</v>
      </c>
      <c r="AI652" s="30">
        <f>ROUND((AK652*PFormulas!$F$18)+(AL652*PFormulas!$F$17),0)</f>
        <v>48</v>
      </c>
      <c r="AJ652" s="30">
        <f>IF(C652&gt;7,25,IF(C652=1,IF(ROUND((PFormulas!$F$35*AK652)+(PFormulas!$F$36*AF652),0)&lt;50,50,ROUND((PFormulas!$F$35*AK652)+(PFormulas!$F$36*AF652),0)),ROUND((PFormulas!$F$35*AK652)+(PFormulas!$F$36*AF652),0)))</f>
        <v>55</v>
      </c>
      <c r="AK652" s="30">
        <f>ROUND(IF(C652&gt;7,ROUND(VLOOKUP(U652,PCharts!$K$3:$L$153,2,FALSE)*AA652,0)*PFormulas!$B$8,ROUND(VLOOKUP(U652,PCharts!$K$3:$L$153,2,FALSE)*AA652,0)),0)</f>
        <v>48</v>
      </c>
      <c r="AL652" s="30">
        <f>ROUND(IF(C652&gt;7,ROUND(VLOOKUP(T652,PCharts!$M$3:$N$133,2,FALSE)*AA652,0)*PFormulas!$B$9,ROUND(VLOOKUP(T652,PCharts!$M$3:$N$133,2,FALSE)*AA652,0)),0)</f>
        <v>39</v>
      </c>
      <c r="AM652" s="30">
        <f>ROUND(IF(C652&gt;7,ROUND((PFormulas!$F$30*Z652)+(PFormulas!$F$31*AB652)+(PFormulas!$F$32*AI652),0)*PFormulas!$B$13,ROUND((PFormulas!$F$30*Z652)+(PFormulas!$F$31*AB652)+(PFormulas!$F$32*AI652),0)+PFormulas!$B$14),0)</f>
        <v>49</v>
      </c>
      <c r="AN652" s="30">
        <f>ROUND((PFormulas!$F$46*AL652),0)</f>
        <v>41</v>
      </c>
      <c r="AO652" s="30">
        <f>VLOOKUP(2016-L652,PCharts!$O$3:$P$32,2,FALSE)</f>
        <v>58</v>
      </c>
      <c r="AP652" s="30">
        <f t="shared" si="78"/>
        <v>58</v>
      </c>
      <c r="AQ652" s="30">
        <f t="shared" si="79"/>
        <v>50</v>
      </c>
    </row>
    <row r="653" spans="1:43" x14ac:dyDescent="0.25">
      <c r="A653" s="48" t="s">
        <v>139</v>
      </c>
      <c r="B653" s="13" t="s">
        <v>1520</v>
      </c>
      <c r="C653" s="13">
        <v>8</v>
      </c>
      <c r="D653" s="13">
        <v>37</v>
      </c>
      <c r="E653" s="48">
        <f>ROUND(G653*0.33,0)</f>
        <v>7</v>
      </c>
      <c r="F653" s="48">
        <f>G653-E653</f>
        <v>14</v>
      </c>
      <c r="G653" s="13">
        <v>21</v>
      </c>
      <c r="H653" s="48">
        <v>20</v>
      </c>
      <c r="I653" s="13"/>
      <c r="J653" s="13"/>
      <c r="K653" s="13"/>
      <c r="L653" s="13">
        <v>1995</v>
      </c>
      <c r="M653" s="13">
        <v>5.5</v>
      </c>
      <c r="N653" s="13">
        <v>71</v>
      </c>
      <c r="O653" s="13">
        <v>181</v>
      </c>
      <c r="P653" s="13" t="s">
        <v>1521</v>
      </c>
      <c r="Q653" s="13" t="s">
        <v>1522</v>
      </c>
      <c r="R653" s="13">
        <v>0</v>
      </c>
      <c r="S653" s="13">
        <v>0</v>
      </c>
      <c r="T653" s="30">
        <f t="shared" si="73"/>
        <v>0.19</v>
      </c>
      <c r="U653" s="30">
        <f t="shared" si="74"/>
        <v>0.38</v>
      </c>
      <c r="V653" s="30">
        <f t="shared" si="75"/>
        <v>0.54</v>
      </c>
      <c r="W653" s="30">
        <f t="shared" si="76"/>
        <v>0.19</v>
      </c>
      <c r="X653" s="30">
        <f>VLOOKUP(N653,[1]PlayerC!$A$3:$B$30,2,FALSE)</f>
        <v>71</v>
      </c>
      <c r="Y653" s="30">
        <f>VLOOKUP(O653,[1]PlayerC!$C$3:$D$133,2,FALSE)</f>
        <v>58</v>
      </c>
      <c r="Z653" s="30">
        <f>VLOOKUP(R653,[2]PCharts!$R$3:$S$2003,2,FALSE)</f>
        <v>0</v>
      </c>
      <c r="AA653" s="30">
        <f>VLOOKUP(A653,PCharts!$T$3:$U$25,2,FALSE)</f>
        <v>0.87</v>
      </c>
      <c r="AB653" s="30">
        <f>ROUND((PFormulas!$F$2*AF653)+(PFormulas!$F$3*(120-AD653)),0)</f>
        <v>50</v>
      </c>
      <c r="AC653" s="30">
        <f>ROUND((PFormulas!$F$7*AF653)+(PFormulas!$F$9*AB653)+(PFormulas!$F$8*AD653),0)</f>
        <v>44</v>
      </c>
      <c r="AD653" s="30">
        <f>VLOOKUP(V653,PCharts!$I$3:$J$651,2,FALSE)</f>
        <v>84</v>
      </c>
      <c r="AE653" s="30">
        <f>ROUND((PFormulas!$B$29*AK653)+(PFormulas!$B$30*AI653)+(PFormulas!$B$31*AL653)+(PFormulas!$B$32*AF653)+PFormulas!$B$33,0)</f>
        <v>74</v>
      </c>
      <c r="AF653" s="30">
        <f t="shared" si="77"/>
        <v>65</v>
      </c>
      <c r="AG653" s="30">
        <f>ROUND((AK653*PFormulas!$F$40)+(AL653*PFormulas!$F$41)+(AH653*PFormulas!$F$42),0)</f>
        <v>59</v>
      </c>
      <c r="AH653" s="30">
        <f>VLOOKUP(D653,PCharts!$G$3:$H$83,2,FALSE)</f>
        <v>77</v>
      </c>
      <c r="AI653" s="30">
        <f>ROUND((AK653*PFormulas!$F$18)+(AL653*PFormulas!$F$17),0)</f>
        <v>46</v>
      </c>
      <c r="AJ653" s="30">
        <f>IF(C653&gt;7,25,IF(C653=1,IF(ROUND((PFormulas!$F$35*AK653)+(PFormulas!$F$36*AF653),0)&lt;50,50,ROUND((PFormulas!$F$35*AK653)+(PFormulas!$F$36*AF653),0)),ROUND((PFormulas!$F$35*AK653)+(PFormulas!$F$36*AF653),0)))</f>
        <v>25</v>
      </c>
      <c r="AK653" s="30">
        <f>ROUND(IF(C653&gt;7,ROUND(VLOOKUP(U653,PCharts!$K$3:$L$153,2,FALSE)*AA653,0)*PFormulas!$B$8,ROUND(VLOOKUP(U653,PCharts!$K$3:$L$153,2,FALSE)*AA653,0)),0)</f>
        <v>44</v>
      </c>
      <c r="AL653" s="30">
        <f>ROUND(IF(C653&gt;7,ROUND(VLOOKUP(T653,PCharts!$M$3:$N$133,2,FALSE)*AA653,0)*PFormulas!$B$9,ROUND(VLOOKUP(T653,PCharts!$M$3:$N$133,2,FALSE)*AA653,0)),0)</f>
        <v>39</v>
      </c>
      <c r="AM653" s="30">
        <f>ROUND(IF(C653&gt;7,ROUND((PFormulas!$F$30*Z653)+(PFormulas!$F$31*AB653)+(PFormulas!$F$32*AI653),0)*PFormulas!$B$13,ROUND((PFormulas!$F$30*Z653)+(PFormulas!$F$31*AB653)+(PFormulas!$F$32*AI653),0)+PFormulas!$B$14),0)</f>
        <v>54</v>
      </c>
      <c r="AN653" s="30">
        <f>ROUND((PFormulas!$F$46*AL653),0)</f>
        <v>41</v>
      </c>
      <c r="AO653" s="30">
        <f>VLOOKUP(2016-L653,PCharts!$O$3:$P$32,2,FALSE)</f>
        <v>54</v>
      </c>
      <c r="AP653" s="30">
        <f t="shared" si="78"/>
        <v>54</v>
      </c>
      <c r="AQ653" s="30">
        <f t="shared" si="79"/>
        <v>49</v>
      </c>
    </row>
    <row r="654" spans="1:43" x14ac:dyDescent="0.25">
      <c r="A654" s="13" t="s">
        <v>55</v>
      </c>
      <c r="B654" s="13" t="s">
        <v>1523</v>
      </c>
      <c r="C654" s="13">
        <v>8</v>
      </c>
      <c r="D654" s="13">
        <v>53</v>
      </c>
      <c r="E654" s="48">
        <f>ROUND(G654*0.33,0)</f>
        <v>7</v>
      </c>
      <c r="F654" s="48">
        <f>G654-E654</f>
        <v>13</v>
      </c>
      <c r="G654" s="13">
        <v>20</v>
      </c>
      <c r="H654" s="48">
        <v>20</v>
      </c>
      <c r="I654" s="13"/>
      <c r="J654" s="13"/>
      <c r="K654" s="13"/>
      <c r="L654" s="13">
        <v>1995</v>
      </c>
      <c r="M654" s="13">
        <v>5.5</v>
      </c>
      <c r="N654" s="13">
        <v>79</v>
      </c>
      <c r="O654" s="13">
        <v>247</v>
      </c>
      <c r="P654" s="13" t="s">
        <v>1524</v>
      </c>
      <c r="Q654" s="13" t="s">
        <v>1525</v>
      </c>
      <c r="R654" s="13">
        <v>0</v>
      </c>
      <c r="S654" s="13">
        <v>0</v>
      </c>
      <c r="T654" s="30">
        <f t="shared" si="73"/>
        <v>0.13</v>
      </c>
      <c r="U654" s="30">
        <f t="shared" si="74"/>
        <v>0.25</v>
      </c>
      <c r="V654" s="30">
        <f t="shared" si="75"/>
        <v>0.38</v>
      </c>
      <c r="W654" s="30">
        <f t="shared" si="76"/>
        <v>0.13</v>
      </c>
      <c r="X654" s="30">
        <f>VLOOKUP(N654,[1]PlayerC!$A$3:$B$30,2,FALSE)</f>
        <v>87</v>
      </c>
      <c r="Y654" s="30">
        <f>VLOOKUP(O654,[1]PlayerC!$C$3:$D$133,2,FALSE)</f>
        <v>95</v>
      </c>
      <c r="Z654" s="30">
        <f>VLOOKUP(R654,[2]PCharts!$R$3:$S$2003,2,FALSE)</f>
        <v>0</v>
      </c>
      <c r="AA654" s="30">
        <f>VLOOKUP(A654,PCharts!$T$3:$U$25,2,FALSE)</f>
        <v>0.9</v>
      </c>
      <c r="AB654" s="30">
        <f>ROUND((PFormulas!$F$2*AF654)+(PFormulas!$F$3*(120-AD654)),0)</f>
        <v>64</v>
      </c>
      <c r="AC654" s="30">
        <f>ROUND((PFormulas!$F$7*AF654)+(PFormulas!$F$9*AB654)+(PFormulas!$F$8*AD654),0)</f>
        <v>65</v>
      </c>
      <c r="AD654" s="30">
        <f>VLOOKUP(V654,PCharts!$I$3:$J$651,2,FALSE)</f>
        <v>88</v>
      </c>
      <c r="AE654" s="30">
        <f>ROUND((PFormulas!$B$29*AK654)+(PFormulas!$B$30*AI654)+(PFormulas!$B$31*AL654)+(PFormulas!$B$32*AF654)+PFormulas!$B$33,0)</f>
        <v>68</v>
      </c>
      <c r="AF654" s="30">
        <f t="shared" si="77"/>
        <v>91</v>
      </c>
      <c r="AG654" s="30">
        <f>ROUND((AK654*PFormulas!$F$40)+(AL654*PFormulas!$F$41)+(AH654*PFormulas!$F$42),0)</f>
        <v>68</v>
      </c>
      <c r="AH654" s="30">
        <f>VLOOKUP(D654,PCharts!$G$3:$H$83,2,FALSE)</f>
        <v>93</v>
      </c>
      <c r="AI654" s="30">
        <f>ROUND((AK654*PFormulas!$F$18)+(AL654*PFormulas!$F$17),0)</f>
        <v>48</v>
      </c>
      <c r="AJ654" s="30">
        <f>IF(C654&gt;7,25,IF(C654=1,IF(ROUND((PFormulas!$F$35*AK654)+(PFormulas!$F$36*AF654),0)&lt;50,50,ROUND((PFormulas!$F$35*AK654)+(PFormulas!$F$36*AF654),0)),ROUND((PFormulas!$F$35*AK654)+(PFormulas!$F$36*AF654),0)))</f>
        <v>25</v>
      </c>
      <c r="AK654" s="30">
        <f>ROUND(IF(C654&gt;7,ROUND(VLOOKUP(U654,PCharts!$K$3:$L$153,2,FALSE)*AA654,0)*PFormulas!$B$8,ROUND(VLOOKUP(U654,PCharts!$K$3:$L$153,2,FALSE)*AA654,0)),0)</f>
        <v>48</v>
      </c>
      <c r="AL654" s="30">
        <f>ROUND(IF(C654&gt;7,ROUND(VLOOKUP(T654,PCharts!$M$3:$N$133,2,FALSE)*AA654,0)*PFormulas!$B$9,ROUND(VLOOKUP(T654,PCharts!$M$3:$N$133,2,FALSE)*AA654,0)),0)</f>
        <v>39</v>
      </c>
      <c r="AM654" s="49">
        <f>ROUND(IF(C654&gt;7,ROUND((PFormulas!$F$30*Z654)+(PFormulas!$F$31*AB654)+(PFormulas!$F$32*AI654),0)*PFormulas!$B$13,ROUND((PFormulas!$F$30*Z654)+(PFormulas!$F$31*AB654)+(PFormulas!$F$32*AI654),0)+PFormulas!$B$14),0)</f>
        <v>65</v>
      </c>
      <c r="AN654" s="30">
        <f>ROUND((PFormulas!$F$46*AL654),0)</f>
        <v>41</v>
      </c>
      <c r="AO654" s="30">
        <f>VLOOKUP(2016-L654,PCharts!$O$3:$P$32,2,FALSE)</f>
        <v>54</v>
      </c>
      <c r="AP654" s="30">
        <f t="shared" si="78"/>
        <v>54</v>
      </c>
      <c r="AQ654" s="30">
        <f t="shared" si="79"/>
        <v>55</v>
      </c>
    </row>
    <row r="655" spans="1:43" x14ac:dyDescent="0.25">
      <c r="A655" s="48" t="s">
        <v>139</v>
      </c>
      <c r="B655" s="13" t="s">
        <v>1526</v>
      </c>
      <c r="C655" s="13">
        <v>4</v>
      </c>
      <c r="D655" s="13">
        <v>33</v>
      </c>
      <c r="E655" s="13">
        <v>5</v>
      </c>
      <c r="F655" s="13">
        <v>6</v>
      </c>
      <c r="G655" s="13">
        <f>E655+F655</f>
        <v>11</v>
      </c>
      <c r="H655" s="13">
        <v>10</v>
      </c>
      <c r="I655" s="13"/>
      <c r="J655" s="13"/>
      <c r="K655" s="13"/>
      <c r="L655" s="13">
        <v>1995</v>
      </c>
      <c r="M655" s="13">
        <v>5</v>
      </c>
      <c r="N655" s="13">
        <v>72</v>
      </c>
      <c r="O655" s="13">
        <v>196</v>
      </c>
      <c r="P655" s="13" t="s">
        <v>1527</v>
      </c>
      <c r="Q655" s="13" t="s">
        <v>1528</v>
      </c>
      <c r="R655" s="13">
        <v>0</v>
      </c>
      <c r="S655" s="13">
        <v>0</v>
      </c>
      <c r="T655" s="30">
        <f t="shared" si="73"/>
        <v>0.15</v>
      </c>
      <c r="U655" s="30">
        <f t="shared" si="74"/>
        <v>0.18</v>
      </c>
      <c r="V655" s="30">
        <f t="shared" si="75"/>
        <v>0.3</v>
      </c>
      <c r="W655" s="30">
        <f t="shared" si="76"/>
        <v>0.15</v>
      </c>
      <c r="X655" s="30">
        <f>VLOOKUP(N655,[1]PlayerC!$A$3:$B$30,2,FALSE)</f>
        <v>73</v>
      </c>
      <c r="Y655" s="30">
        <f>VLOOKUP(O655,[1]PlayerC!$C$3:$D$133,2,FALSE)</f>
        <v>67</v>
      </c>
      <c r="Z655" s="30">
        <f>VLOOKUP(R655,[2]PCharts!$R$3:$S$2003,2,FALSE)</f>
        <v>0</v>
      </c>
      <c r="AA655" s="30">
        <f>VLOOKUP(A655,PCharts!$T$3:$U$25,2,FALSE)</f>
        <v>0.87</v>
      </c>
      <c r="AB655" s="30">
        <f>ROUND((PFormulas!$F$2*AF655)+(PFormulas!$F$3*(120-AD655)),0)</f>
        <v>51</v>
      </c>
      <c r="AC655" s="30">
        <f>ROUND((PFormulas!$F$7*AF655)+(PFormulas!$F$9*AB655)+(PFormulas!$F$8*AD655),0)</f>
        <v>46</v>
      </c>
      <c r="AD655" s="30">
        <f>VLOOKUP(V655,PCharts!$I$3:$J$651,2,FALSE)</f>
        <v>90</v>
      </c>
      <c r="AE655" s="30">
        <f>ROUND((PFormulas!$B$29*AK655)+(PFormulas!$B$30*AI655)+(PFormulas!$B$31*AL655)+(PFormulas!$B$32*AF655)+PFormulas!$B$33,0)</f>
        <v>73</v>
      </c>
      <c r="AF655" s="30">
        <f t="shared" si="77"/>
        <v>70</v>
      </c>
      <c r="AG655" s="30">
        <f>ROUND((AK655*PFormulas!$F$40)+(AL655*PFormulas!$F$41)+(AH655*PFormulas!$F$42),0)</f>
        <v>58</v>
      </c>
      <c r="AH655" s="30">
        <f>VLOOKUP(D655,PCharts!$G$3:$H$83,2,FALSE)</f>
        <v>73</v>
      </c>
      <c r="AI655" s="30">
        <f>ROUND((AK655*PFormulas!$F$18)+(AL655*PFormulas!$F$17),0)</f>
        <v>46</v>
      </c>
      <c r="AJ655" s="30">
        <f>IF(C655&gt;7,25,IF(C655=1,IF(ROUND((PFormulas!$F$35*AK655)+(PFormulas!$F$36*AF655),0)&lt;50,50,ROUND((PFormulas!$F$35*AK655)+(PFormulas!$F$36*AF655),0)),ROUND((PFormulas!$F$35*AK655)+(PFormulas!$F$36*AF655),0)))</f>
        <v>51</v>
      </c>
      <c r="AK655" s="30">
        <f>ROUND(IF(C655&gt;7,ROUND(VLOOKUP(U655,PCharts!$K$3:$L$153,2,FALSE)*AA655,0)*PFormulas!$B$8,ROUND(VLOOKUP(U655,PCharts!$K$3:$L$153,2,FALSE)*AA655,0)),0)</f>
        <v>44</v>
      </c>
      <c r="AL655" s="30">
        <f>ROUND(IF(C655&gt;7,ROUND(VLOOKUP(T655,PCharts!$M$3:$N$133,2,FALSE)*AA655,0)*PFormulas!$B$9,ROUND(VLOOKUP(T655,PCharts!$M$3:$N$133,2,FALSE)*AA655,0)),0)</f>
        <v>40</v>
      </c>
      <c r="AM655" s="30">
        <f>ROUND(IF(C655&gt;7,ROUND((PFormulas!$F$30*Z655)+(PFormulas!$F$31*AB655)+(PFormulas!$F$32*AI655),0)*PFormulas!$B$13,ROUND((PFormulas!$F$30*Z655)+(PFormulas!$F$31*AB655)+(PFormulas!$F$32*AI655),0)+PFormulas!$B$14),0)</f>
        <v>45</v>
      </c>
      <c r="AN655" s="30">
        <f>ROUND((PFormulas!$F$46*AL655),0)</f>
        <v>42</v>
      </c>
      <c r="AO655" s="30">
        <f>VLOOKUP(2016-L655,PCharts!$O$3:$P$32,2,FALSE)</f>
        <v>54</v>
      </c>
      <c r="AP655" s="30">
        <f t="shared" si="78"/>
        <v>54</v>
      </c>
      <c r="AQ655" s="30">
        <f t="shared" si="79"/>
        <v>48</v>
      </c>
    </row>
    <row r="656" spans="1:43" x14ac:dyDescent="0.25">
      <c r="A656" s="48" t="s">
        <v>139</v>
      </c>
      <c r="B656" s="13" t="s">
        <v>1529</v>
      </c>
      <c r="C656" s="13">
        <v>2</v>
      </c>
      <c r="D656" s="13">
        <v>40</v>
      </c>
      <c r="E656" s="13">
        <v>6</v>
      </c>
      <c r="F656" s="13">
        <v>17</v>
      </c>
      <c r="G656" s="13">
        <f>E656+F656</f>
        <v>23</v>
      </c>
      <c r="H656" s="13">
        <v>19</v>
      </c>
      <c r="I656" s="13"/>
      <c r="J656" s="13"/>
      <c r="K656" s="13"/>
      <c r="L656" s="13">
        <v>1994</v>
      </c>
      <c r="M656" s="13">
        <v>5</v>
      </c>
      <c r="N656" s="13">
        <v>71</v>
      </c>
      <c r="O656" s="13">
        <v>179</v>
      </c>
      <c r="P656" s="13" t="s">
        <v>1530</v>
      </c>
      <c r="Q656" s="13" t="s">
        <v>1531</v>
      </c>
      <c r="R656" s="13">
        <v>0</v>
      </c>
      <c r="S656" s="13">
        <v>0</v>
      </c>
      <c r="T656" s="30">
        <f t="shared" si="73"/>
        <v>0.15</v>
      </c>
      <c r="U656" s="30">
        <f t="shared" si="74"/>
        <v>0.43</v>
      </c>
      <c r="V656" s="30">
        <f t="shared" si="75"/>
        <v>0.48</v>
      </c>
      <c r="W656" s="30">
        <f t="shared" si="76"/>
        <v>0.15</v>
      </c>
      <c r="X656" s="30">
        <f>VLOOKUP(N656,[1]PlayerC!$A$3:$B$30,2,FALSE)</f>
        <v>71</v>
      </c>
      <c r="Y656" s="30">
        <f>VLOOKUP(O656,[1]PlayerC!$C$3:$D$133,2,FALSE)</f>
        <v>55</v>
      </c>
      <c r="Z656" s="30">
        <f>VLOOKUP(R656,[2]PCharts!$R$3:$S$2003,2,FALSE)</f>
        <v>0</v>
      </c>
      <c r="AA656" s="30">
        <f>VLOOKUP(A656,PCharts!$T$3:$U$25,2,FALSE)</f>
        <v>0.87</v>
      </c>
      <c r="AB656" s="30">
        <f>ROUND((PFormulas!$F$2*AF656)+(PFormulas!$F$3*(120-AD656)),0)</f>
        <v>48</v>
      </c>
      <c r="AC656" s="30">
        <f>ROUND((PFormulas!$F$7*AF656)+(PFormulas!$F$9*AB656)+(PFormulas!$F$8*AD656),0)</f>
        <v>42</v>
      </c>
      <c r="AD656" s="30">
        <f>VLOOKUP(V656,PCharts!$I$3:$J$651,2,FALSE)</f>
        <v>85</v>
      </c>
      <c r="AE656" s="30">
        <f>ROUND((PFormulas!$B$29*AK656)+(PFormulas!$B$30*AI656)+(PFormulas!$B$31*AL656)+(PFormulas!$B$32*AF656)+PFormulas!$B$33,0)</f>
        <v>75</v>
      </c>
      <c r="AF656" s="30">
        <f t="shared" si="77"/>
        <v>63</v>
      </c>
      <c r="AG656" s="30">
        <f>ROUND((AK656*PFormulas!$F$40)+(AL656*PFormulas!$F$41)+(AH656*PFormulas!$F$42),0)</f>
        <v>62</v>
      </c>
      <c r="AH656" s="30">
        <f>VLOOKUP(D656,PCharts!$G$3:$H$83,2,FALSE)</f>
        <v>80</v>
      </c>
      <c r="AI656" s="30">
        <f>ROUND((AK656*PFormulas!$F$18)+(AL656*PFormulas!$F$17),0)</f>
        <v>48</v>
      </c>
      <c r="AJ656" s="30">
        <f>IF(C656&gt;7,25,IF(C656=1,IF(ROUND((PFormulas!$F$35*AK656)+(PFormulas!$F$36*AF656),0)&lt;50,50,ROUND((PFormulas!$F$35*AK656)+(PFormulas!$F$36*AF656),0)),ROUND((PFormulas!$F$35*AK656)+(PFormulas!$F$36*AF656),0)))</f>
        <v>52</v>
      </c>
      <c r="AK656" s="30">
        <f>ROUND(IF(C656&gt;7,ROUND(VLOOKUP(U656,PCharts!$K$3:$L$153,2,FALSE)*AA656,0)*PFormulas!$B$8,ROUND(VLOOKUP(U656,PCharts!$K$3:$L$153,2,FALSE)*AA656,0)),0)</f>
        <v>48</v>
      </c>
      <c r="AL656" s="30">
        <f>ROUND(IF(C656&gt;7,ROUND(VLOOKUP(T656,PCharts!$M$3:$N$133,2,FALSE)*AA656,0)*PFormulas!$B$9,ROUND(VLOOKUP(T656,PCharts!$M$3:$N$133,2,FALSE)*AA656,0)),0)</f>
        <v>40</v>
      </c>
      <c r="AM656" s="30">
        <f>ROUND(IF(C656&gt;7,ROUND((PFormulas!$F$30*Z656)+(PFormulas!$F$31*AB656)+(PFormulas!$F$32*AI656),0)*PFormulas!$B$13,ROUND((PFormulas!$F$30*Z656)+(PFormulas!$F$31*AB656)+(PFormulas!$F$32*AI656),0)+PFormulas!$B$14),0)</f>
        <v>44</v>
      </c>
      <c r="AN656" s="30">
        <f>ROUND((PFormulas!$F$46*AL656),0)</f>
        <v>42</v>
      </c>
      <c r="AO656" s="30">
        <f>VLOOKUP(2016-L656,PCharts!$O$3:$P$32,2,FALSE)</f>
        <v>58</v>
      </c>
      <c r="AP656" s="30">
        <f t="shared" si="78"/>
        <v>58</v>
      </c>
      <c r="AQ656" s="30">
        <f t="shared" si="79"/>
        <v>48</v>
      </c>
    </row>
    <row r="657" spans="1:43" x14ac:dyDescent="0.25">
      <c r="A657" s="13" t="s">
        <v>130</v>
      </c>
      <c r="B657" s="13" t="s">
        <v>1532</v>
      </c>
      <c r="C657" s="13">
        <v>2</v>
      </c>
      <c r="D657" s="13">
        <v>48</v>
      </c>
      <c r="E657" s="13">
        <v>7</v>
      </c>
      <c r="F657" s="13">
        <v>12</v>
      </c>
      <c r="G657" s="13">
        <f>E657+F657</f>
        <v>19</v>
      </c>
      <c r="H657" s="13">
        <v>86</v>
      </c>
      <c r="I657" s="13"/>
      <c r="J657" s="13"/>
      <c r="K657" s="13"/>
      <c r="L657" s="13">
        <v>1996</v>
      </c>
      <c r="M657" s="13">
        <v>5</v>
      </c>
      <c r="N657" s="13">
        <v>73</v>
      </c>
      <c r="O657" s="13">
        <v>185</v>
      </c>
      <c r="P657" s="13" t="s">
        <v>1533</v>
      </c>
      <c r="Q657" s="13" t="s">
        <v>1534</v>
      </c>
      <c r="R657" s="13">
        <v>0</v>
      </c>
      <c r="S657" s="13">
        <v>0</v>
      </c>
      <c r="T657" s="30">
        <f t="shared" si="73"/>
        <v>0.15</v>
      </c>
      <c r="U657" s="30">
        <f t="shared" si="74"/>
        <v>0.25</v>
      </c>
      <c r="V657" s="30">
        <f t="shared" si="75"/>
        <v>1.79</v>
      </c>
      <c r="W657" s="30">
        <f t="shared" si="76"/>
        <v>0.15</v>
      </c>
      <c r="X657" s="30">
        <f>VLOOKUP(N657,[1]PlayerC!$A$3:$B$30,2,FALSE)</f>
        <v>75</v>
      </c>
      <c r="Y657" s="30">
        <f>VLOOKUP(O657,[1]PlayerC!$C$3:$D$133,2,FALSE)</f>
        <v>61</v>
      </c>
      <c r="Z657" s="30">
        <f>VLOOKUP(R657,[2]PCharts!$R$3:$S$2003,2,FALSE)</f>
        <v>0</v>
      </c>
      <c r="AA657" s="30">
        <f>VLOOKUP(A657,PCharts!$T$3:$U$25,2,FALSE)</f>
        <v>0.87</v>
      </c>
      <c r="AB657" s="30">
        <f>ROUND((PFormulas!$F$2*AF657)+(PFormulas!$F$3*(120-AD657)),0)</f>
        <v>61</v>
      </c>
      <c r="AC657" s="30">
        <f>ROUND((PFormulas!$F$7*AF657)+(PFormulas!$F$9*AB657)+(PFormulas!$F$8*AD657),0)</f>
        <v>55</v>
      </c>
      <c r="AD657" s="30">
        <f>VLOOKUP(V657,PCharts!$I$3:$J$651,2,FALSE)</f>
        <v>53</v>
      </c>
      <c r="AE657" s="30">
        <f>ROUND((PFormulas!$B$29*AK657)+(PFormulas!$B$30*AI657)+(PFormulas!$B$31*AL657)+(PFormulas!$B$32*AF657)+PFormulas!$B$33,0)</f>
        <v>74</v>
      </c>
      <c r="AF657" s="30">
        <f t="shared" si="77"/>
        <v>68</v>
      </c>
      <c r="AG657" s="30">
        <f>ROUND((AK657*PFormulas!$F$40)+(AL657*PFormulas!$F$41)+(AH657*PFormulas!$F$42),0)</f>
        <v>66</v>
      </c>
      <c r="AH657" s="30">
        <f>VLOOKUP(D657,PCharts!$G$3:$H$83,2,FALSE)</f>
        <v>88</v>
      </c>
      <c r="AI657" s="30">
        <f>ROUND((AK657*PFormulas!$F$18)+(AL657*PFormulas!$F$17),0)</f>
        <v>48</v>
      </c>
      <c r="AJ657" s="30">
        <f>IF(C657&gt;7,25,IF(C657=1,IF(ROUND((PFormulas!$F$35*AK657)+(PFormulas!$F$36*AF657),0)&lt;50,50,ROUND((PFormulas!$F$35*AK657)+(PFormulas!$F$36*AF657),0)),ROUND((PFormulas!$F$35*AK657)+(PFormulas!$F$36*AF657),0)))</f>
        <v>53</v>
      </c>
      <c r="AK657" s="30">
        <f>ROUND(IF(C657&gt;7,ROUND(VLOOKUP(U657,PCharts!$K$3:$L$153,2,FALSE)*AA657,0)*PFormulas!$B$8,ROUND(VLOOKUP(U657,PCharts!$K$3:$L$153,2,FALSE)*AA657,0)),0)</f>
        <v>48</v>
      </c>
      <c r="AL657" s="30">
        <f>ROUND(IF(C657&gt;7,ROUND(VLOOKUP(T657,PCharts!$M$3:$N$133,2,FALSE)*AA657,0)*PFormulas!$B$9,ROUND(VLOOKUP(T657,PCharts!$M$3:$N$133,2,FALSE)*AA657,0)),0)</f>
        <v>40</v>
      </c>
      <c r="AM657" s="30">
        <f>ROUND(IF(C657&gt;7,ROUND((PFormulas!$F$30*Z657)+(PFormulas!$F$31*AB657)+(PFormulas!$F$32*AI657),0)*PFormulas!$B$13,ROUND((PFormulas!$F$30*Z657)+(PFormulas!$F$31*AB657)+(PFormulas!$F$32*AI657),0)+PFormulas!$B$14),0)</f>
        <v>52</v>
      </c>
      <c r="AN657" s="30">
        <f>ROUND((PFormulas!$F$46*AL657),0)</f>
        <v>42</v>
      </c>
      <c r="AO657" s="30">
        <f>VLOOKUP(2016-L657,PCharts!$O$3:$P$32,2,FALSE)</f>
        <v>50</v>
      </c>
      <c r="AP657" s="30">
        <f t="shared" si="78"/>
        <v>50</v>
      </c>
      <c r="AQ657" s="30">
        <f t="shared" si="79"/>
        <v>51</v>
      </c>
    </row>
    <row r="658" spans="1:43" x14ac:dyDescent="0.25">
      <c r="A658" s="13" t="s">
        <v>47</v>
      </c>
      <c r="B658" s="13" t="s">
        <v>1535</v>
      </c>
      <c r="C658" s="13">
        <v>6</v>
      </c>
      <c r="D658" s="13">
        <v>5</v>
      </c>
      <c r="E658" s="13">
        <v>0</v>
      </c>
      <c r="F658" s="13">
        <v>0</v>
      </c>
      <c r="G658" s="13">
        <v>0</v>
      </c>
      <c r="H658" s="13">
        <v>0</v>
      </c>
      <c r="I658" s="13">
        <v>1</v>
      </c>
      <c r="J658" s="13">
        <v>6</v>
      </c>
      <c r="K658" s="13">
        <v>4</v>
      </c>
      <c r="L658" s="13">
        <v>1996</v>
      </c>
      <c r="M658" s="13"/>
      <c r="N658" s="13">
        <v>72</v>
      </c>
      <c r="O658" s="13">
        <v>172</v>
      </c>
      <c r="P658" s="13" t="s">
        <v>49</v>
      </c>
      <c r="Q658" s="13" t="s">
        <v>1536</v>
      </c>
      <c r="R658" s="13">
        <v>0</v>
      </c>
      <c r="S658" s="13">
        <v>0</v>
      </c>
      <c r="T658" s="30">
        <f t="shared" si="73"/>
        <v>0</v>
      </c>
      <c r="U658" s="30">
        <f t="shared" si="74"/>
        <v>0</v>
      </c>
      <c r="V658" s="30">
        <f t="shared" si="75"/>
        <v>0</v>
      </c>
      <c r="W658" s="30">
        <f t="shared" si="76"/>
        <v>0</v>
      </c>
      <c r="X658" s="30">
        <f>VLOOKUP(N658,[1]PlayerC!$A$3:$B$30,2,FALSE)</f>
        <v>73</v>
      </c>
      <c r="Y658" s="30">
        <f>VLOOKUP(O658,[1]PlayerC!$C$3:$D$133,2,FALSE)</f>
        <v>52</v>
      </c>
      <c r="Z658" s="30">
        <f>VLOOKUP(R658,[2]PCharts!$R$3:$S$2003,2,FALSE)</f>
        <v>0</v>
      </c>
      <c r="AA658" s="30">
        <f>VLOOKUP(A658,PCharts!$T$3:$U$25,2,FALSE)</f>
        <v>1.07</v>
      </c>
      <c r="AB658" s="30">
        <f>ROUND((PFormulas!$F$2*AF658)+(PFormulas!$F$3*(120-AD658)),0)</f>
        <v>44</v>
      </c>
      <c r="AC658" s="30">
        <f>ROUND((PFormulas!$F$7*AF658)+(PFormulas!$F$9*AB658)+(PFormulas!$F$8*AD658),0)</f>
        <v>38</v>
      </c>
      <c r="AD658" s="30">
        <f>VLOOKUP(V658,PCharts!$I$3:$J$651,2,FALSE)</f>
        <v>99</v>
      </c>
      <c r="AE658" s="30">
        <f>ROUND((PFormulas!$B$29*AK658)+(PFormulas!$B$30*AI658)+(PFormulas!$B$31*AL658)+(PFormulas!$B$32*AF658)+PFormulas!$B$33,0)</f>
        <v>74</v>
      </c>
      <c r="AF658" s="30">
        <f t="shared" si="77"/>
        <v>63</v>
      </c>
      <c r="AG658" s="30">
        <f>ROUND((AK658*PFormulas!$F$40)+(AL658*PFormulas!$F$41)+(AH658*PFormulas!$F$42),0)</f>
        <v>40</v>
      </c>
      <c r="AH658" s="30">
        <f>VLOOKUP(D658,PCharts!$G$3:$H$83,2,FALSE)</f>
        <v>40</v>
      </c>
      <c r="AI658" s="30">
        <f>ROUND((AK658*PFormulas!$F$18)+(AL658*PFormulas!$F$17),0)</f>
        <v>44</v>
      </c>
      <c r="AJ658" s="30">
        <f>IF(C658&gt;7,25,IF(C658=1,IF(ROUND((PFormulas!$F$35*AK658)+(PFormulas!$F$36*AF658),0)&lt;50,50,ROUND((PFormulas!$F$35*AK658)+(PFormulas!$F$36*AF658),0)),ROUND((PFormulas!$F$35*AK658)+(PFormulas!$F$36*AF658),0)))</f>
        <v>44</v>
      </c>
      <c r="AK658" s="30">
        <f>ROUND(IF(C658&gt;7,ROUND(VLOOKUP(U658,PCharts!$K$3:$L$153,2,FALSE)*AA658,0)*PFormulas!$B$8,ROUND(VLOOKUP(U658,PCharts!$K$3:$L$153,2,FALSE)*AA658,0)),0)</f>
        <v>37</v>
      </c>
      <c r="AL658" s="30">
        <f>ROUND(IF(C658&gt;7,ROUND(VLOOKUP(T658,PCharts!$M$3:$N$133,2,FALSE)*AA658,0)*PFormulas!$B$9,ROUND(VLOOKUP(T658,PCharts!$M$3:$N$133,2,FALSE)*AA658,0)),0)</f>
        <v>43</v>
      </c>
      <c r="AM658" s="30">
        <f>ROUND(IF(C658&gt;7,ROUND((PFormulas!$F$30*Z658)+(PFormulas!$F$31*AB658)+(PFormulas!$F$32*AI658),0)*PFormulas!$B$13,ROUND((PFormulas!$F$30*Z658)+(PFormulas!$F$31*AB658)+(PFormulas!$F$32*AI658),0)+PFormulas!$B$14),0)</f>
        <v>41</v>
      </c>
      <c r="AN658" s="30">
        <f>ROUND((PFormulas!$F$46*AL658),0)</f>
        <v>45</v>
      </c>
      <c r="AO658" s="30">
        <f>VLOOKUP(2016-L658,PCharts!$O$3:$P$32,2,FALSE)</f>
        <v>50</v>
      </c>
      <c r="AP658" s="30">
        <f t="shared" si="78"/>
        <v>50</v>
      </c>
      <c r="AQ658" s="30">
        <f t="shared" si="79"/>
        <v>45</v>
      </c>
    </row>
    <row r="659" spans="1:43" x14ac:dyDescent="0.25">
      <c r="A659" s="13" t="s">
        <v>95</v>
      </c>
      <c r="B659" s="13" t="s">
        <v>1537</v>
      </c>
      <c r="C659" s="13">
        <v>8</v>
      </c>
      <c r="D659" s="13">
        <v>5</v>
      </c>
      <c r="E659" s="13">
        <v>0</v>
      </c>
      <c r="F659" s="13">
        <v>0</v>
      </c>
      <c r="G659" s="13">
        <v>0</v>
      </c>
      <c r="H659" s="13">
        <v>0</v>
      </c>
      <c r="I659" s="13">
        <v>1</v>
      </c>
      <c r="J659" s="13">
        <v>10</v>
      </c>
      <c r="K659" s="13">
        <v>5</v>
      </c>
      <c r="L659" s="13">
        <v>1997</v>
      </c>
      <c r="M659" s="13"/>
      <c r="N659" s="13">
        <v>75</v>
      </c>
      <c r="O659" s="13">
        <v>209</v>
      </c>
      <c r="P659" s="13" t="s">
        <v>97</v>
      </c>
      <c r="Q659" s="13" t="s">
        <v>1538</v>
      </c>
      <c r="R659" s="13">
        <v>0</v>
      </c>
      <c r="S659" s="13">
        <v>0</v>
      </c>
      <c r="T659" s="30">
        <f t="shared" si="73"/>
        <v>0</v>
      </c>
      <c r="U659" s="30">
        <f t="shared" si="74"/>
        <v>0</v>
      </c>
      <c r="V659" s="30">
        <f t="shared" si="75"/>
        <v>0</v>
      </c>
      <c r="W659" s="30">
        <f t="shared" si="76"/>
        <v>0</v>
      </c>
      <c r="X659" s="30">
        <f>VLOOKUP(N659,[1]PlayerC!$A$3:$B$30,2,FALSE)</f>
        <v>79</v>
      </c>
      <c r="Y659" s="30">
        <f>VLOOKUP(O659,[1]PlayerC!$C$3:$D$133,2,FALSE)</f>
        <v>73</v>
      </c>
      <c r="Z659" s="30">
        <f>VLOOKUP(R659,[2]PCharts!$R$3:$S$2003,2,FALSE)</f>
        <v>0</v>
      </c>
      <c r="AA659" s="30">
        <f>VLOOKUP(A659,PCharts!$T$3:$U$25,2,FALSE)</f>
        <v>1.06</v>
      </c>
      <c r="AB659" s="30">
        <f>ROUND((PFormulas!$F$2*AF659)+(PFormulas!$F$3*(120-AD659)),0)</f>
        <v>52</v>
      </c>
      <c r="AC659" s="30">
        <f>ROUND((PFormulas!$F$7*AF659)+(PFormulas!$F$9*AB659)+(PFormulas!$F$8*AD659),0)</f>
        <v>49</v>
      </c>
      <c r="AD659" s="30">
        <f>VLOOKUP(V659,PCharts!$I$3:$J$651,2,FALSE)</f>
        <v>99</v>
      </c>
      <c r="AE659" s="30">
        <f>ROUND((PFormulas!$B$29*AK659)+(PFormulas!$B$30*AI659)+(PFormulas!$B$31*AL659)+(PFormulas!$B$32*AF659)+PFormulas!$B$33,0)</f>
        <v>70</v>
      </c>
      <c r="AF659" s="30">
        <f t="shared" si="77"/>
        <v>76</v>
      </c>
      <c r="AG659" s="30">
        <f>ROUND((AK659*PFormulas!$F$40)+(AL659*PFormulas!$F$41)+(AH659*PFormulas!$F$42),0)</f>
        <v>39</v>
      </c>
      <c r="AH659" s="30">
        <f>VLOOKUP(D659,PCharts!$G$3:$H$83,2,FALSE)</f>
        <v>40</v>
      </c>
      <c r="AI659" s="30">
        <f>ROUND((AK659*PFormulas!$F$18)+(AL659*PFormulas!$F$17),0)</f>
        <v>41</v>
      </c>
      <c r="AJ659" s="30">
        <f>IF(C659&gt;7,25,IF(C659=1,IF(ROUND((PFormulas!$F$35*AK659)+(PFormulas!$F$36*AF659),0)&lt;50,50,ROUND((PFormulas!$F$35*AK659)+(PFormulas!$F$36*AF659),0)),ROUND((PFormulas!$F$35*AK659)+(PFormulas!$F$36*AF659),0)))</f>
        <v>25</v>
      </c>
      <c r="AK659" s="30">
        <f>ROUND(IF(C659&gt;7,ROUND(VLOOKUP(U659,PCharts!$K$3:$L$153,2,FALSE)*AA659,0)*PFormulas!$B$8,ROUND(VLOOKUP(U659,PCharts!$K$3:$L$153,2,FALSE)*AA659,0)),0)</f>
        <v>35</v>
      </c>
      <c r="AL659" s="30">
        <f>ROUND(IF(C659&gt;7,ROUND(VLOOKUP(T659,PCharts!$M$3:$N$133,2,FALSE)*AA659,0)*PFormulas!$B$9,ROUND(VLOOKUP(T659,PCharts!$M$3:$N$133,2,FALSE)*AA659,0)),0)</f>
        <v>40</v>
      </c>
      <c r="AM659" s="30">
        <f>ROUND(IF(C659&gt;7,ROUND((PFormulas!$F$30*Z659)+(PFormulas!$F$31*AB659)+(PFormulas!$F$32*AI659),0)*PFormulas!$B$13,ROUND((PFormulas!$F$30*Z659)+(PFormulas!$F$31*AB659)+(PFormulas!$F$32*AI659),0)+PFormulas!$B$14),0)</f>
        <v>54</v>
      </c>
      <c r="AN659" s="30">
        <f>ROUND((PFormulas!$F$46*AL659),0)</f>
        <v>42</v>
      </c>
      <c r="AO659" s="30">
        <f>VLOOKUP(2016-L659,PCharts!$O$3:$P$32,2,FALSE)</f>
        <v>46</v>
      </c>
      <c r="AP659" s="30">
        <f t="shared" si="78"/>
        <v>46</v>
      </c>
      <c r="AQ659" s="30">
        <f t="shared" si="79"/>
        <v>47</v>
      </c>
    </row>
    <row r="660" spans="1:43" x14ac:dyDescent="0.25">
      <c r="A660" s="13" t="s">
        <v>43</v>
      </c>
      <c r="B660" s="13" t="s">
        <v>1539</v>
      </c>
      <c r="C660" s="13">
        <v>4</v>
      </c>
      <c r="D660" s="13">
        <v>7</v>
      </c>
      <c r="E660" s="13">
        <v>0</v>
      </c>
      <c r="F660" s="13">
        <v>1</v>
      </c>
      <c r="G660" s="13">
        <v>1</v>
      </c>
      <c r="H660" s="13">
        <v>4</v>
      </c>
      <c r="I660" s="13">
        <v>-3</v>
      </c>
      <c r="J660" s="13">
        <v>3</v>
      </c>
      <c r="K660" s="13">
        <v>3</v>
      </c>
      <c r="L660" s="13">
        <v>1994</v>
      </c>
      <c r="M660" s="13"/>
      <c r="N660" s="13">
        <v>69</v>
      </c>
      <c r="O660" s="13">
        <v>172</v>
      </c>
      <c r="P660" s="13" t="s">
        <v>45</v>
      </c>
      <c r="Q660" s="13" t="s">
        <v>1540</v>
      </c>
      <c r="R660" s="13">
        <v>0</v>
      </c>
      <c r="S660" s="13">
        <v>0</v>
      </c>
      <c r="T660" s="30">
        <f t="shared" si="73"/>
        <v>0</v>
      </c>
      <c r="U660" s="30">
        <f t="shared" si="74"/>
        <v>0.14000000000000001</v>
      </c>
      <c r="V660" s="30">
        <f t="shared" si="75"/>
        <v>0.56999999999999995</v>
      </c>
      <c r="W660" s="30">
        <f t="shared" si="76"/>
        <v>0</v>
      </c>
      <c r="X660" s="30">
        <f>VLOOKUP(N660,[1]PlayerC!$A$3:$B$30,2,FALSE)</f>
        <v>67</v>
      </c>
      <c r="Y660" s="30">
        <f>VLOOKUP(O660,[1]PlayerC!$C$3:$D$133,2,FALSE)</f>
        <v>52</v>
      </c>
      <c r="Z660" s="30">
        <f>VLOOKUP(R660,[2]PCharts!$R$3:$S$2003,2,FALSE)</f>
        <v>0</v>
      </c>
      <c r="AA660" s="30">
        <f>VLOOKUP(A660,PCharts!$T$3:$U$25,2,FALSE)</f>
        <v>1.05</v>
      </c>
      <c r="AB660" s="30">
        <f>ROUND((PFormulas!$F$2*AF660)+(PFormulas!$F$3*(120-AD660)),0)</f>
        <v>47</v>
      </c>
      <c r="AC660" s="30">
        <f>ROUND((PFormulas!$F$7*AF660)+(PFormulas!$F$9*AB660)+(PFormulas!$F$8*AD660),0)</f>
        <v>40</v>
      </c>
      <c r="AD660" s="30">
        <f>VLOOKUP(V660,PCharts!$I$3:$J$651,2,FALSE)</f>
        <v>83</v>
      </c>
      <c r="AE660" s="30">
        <f>ROUND((PFormulas!$B$29*AK660)+(PFormulas!$B$30*AI660)+(PFormulas!$B$31*AL660)+(PFormulas!$B$32*AF660)+PFormulas!$B$33,0)</f>
        <v>77</v>
      </c>
      <c r="AF660" s="30">
        <f t="shared" si="77"/>
        <v>60</v>
      </c>
      <c r="AG660" s="30">
        <f>ROUND((AK660*PFormulas!$F$40)+(AL660*PFormulas!$F$41)+(AH660*PFormulas!$F$42),0)</f>
        <v>46</v>
      </c>
      <c r="AH660" s="30">
        <f>VLOOKUP(D660,PCharts!$G$3:$H$83,2,FALSE)</f>
        <v>44</v>
      </c>
      <c r="AI660" s="30">
        <f>ROUND((AK660*PFormulas!$F$18)+(AL660*PFormulas!$F$17),0)</f>
        <v>52</v>
      </c>
      <c r="AJ660" s="30">
        <f>IF(C660&gt;7,25,IF(C660=1,IF(ROUND((PFormulas!$F$35*AK660)+(PFormulas!$F$36*AF660),0)&lt;50,50,ROUND((PFormulas!$F$35*AK660)+(PFormulas!$F$36*AF660),0)),ROUND((PFormulas!$F$35*AK660)+(PFormulas!$F$36*AF660),0)))</f>
        <v>55</v>
      </c>
      <c r="AK660" s="30">
        <f>ROUND(IF(C660&gt;7,ROUND(VLOOKUP(U660,PCharts!$K$3:$L$153,2,FALSE)*AA660,0)*PFormulas!$B$8,ROUND(VLOOKUP(U660,PCharts!$K$3:$L$153,2,FALSE)*AA660,0)),0)</f>
        <v>53</v>
      </c>
      <c r="AL660" s="30">
        <f>ROUND(IF(C660&gt;7,ROUND(VLOOKUP(T660,PCharts!$M$3:$N$133,2,FALSE)*AA660,0)*PFormulas!$B$9,ROUND(VLOOKUP(T660,PCharts!$M$3:$N$133,2,FALSE)*AA660,0)),0)</f>
        <v>42</v>
      </c>
      <c r="AM660" s="30">
        <f>ROUND(IF(C660&gt;7,ROUND((PFormulas!$F$30*Z660)+(PFormulas!$F$31*AB660)+(PFormulas!$F$32*AI660),0)*PFormulas!$B$13,ROUND((PFormulas!$F$30*Z660)+(PFormulas!$F$31*AB660)+(PFormulas!$F$32*AI660),0)+PFormulas!$B$14),0)</f>
        <v>45</v>
      </c>
      <c r="AN660" s="30">
        <f>ROUND((PFormulas!$F$46*AL660),0)</f>
        <v>44</v>
      </c>
      <c r="AO660" s="30">
        <f>VLOOKUP(2016-L660,PCharts!$O$3:$P$32,2,FALSE)</f>
        <v>58</v>
      </c>
      <c r="AP660" s="30">
        <f t="shared" si="78"/>
        <v>58</v>
      </c>
      <c r="AQ660" s="30">
        <f t="shared" si="79"/>
        <v>51</v>
      </c>
    </row>
    <row r="661" spans="1:43" x14ac:dyDescent="0.25">
      <c r="A661" s="13" t="s">
        <v>47</v>
      </c>
      <c r="B661" s="13" t="s">
        <v>1541</v>
      </c>
      <c r="C661" s="13">
        <v>4</v>
      </c>
      <c r="D661" s="13">
        <v>8</v>
      </c>
      <c r="E661" s="13">
        <v>0</v>
      </c>
      <c r="F661" s="13">
        <v>0</v>
      </c>
      <c r="G661" s="13">
        <v>0</v>
      </c>
      <c r="H661" s="13">
        <v>0</v>
      </c>
      <c r="I661" s="13">
        <v>-6</v>
      </c>
      <c r="J661" s="13">
        <v>17</v>
      </c>
      <c r="K661" s="13">
        <v>3</v>
      </c>
      <c r="L661" s="13">
        <v>1998</v>
      </c>
      <c r="M661" s="13"/>
      <c r="N661" s="13">
        <v>75</v>
      </c>
      <c r="O661" s="13">
        <v>225</v>
      </c>
      <c r="P661" s="13" t="s">
        <v>49</v>
      </c>
      <c r="Q661" s="13" t="s">
        <v>1542</v>
      </c>
      <c r="R661" s="13">
        <v>0</v>
      </c>
      <c r="S661" s="13">
        <v>0</v>
      </c>
      <c r="T661" s="30">
        <f t="shared" si="73"/>
        <v>0</v>
      </c>
      <c r="U661" s="30">
        <f t="shared" si="74"/>
        <v>0</v>
      </c>
      <c r="V661" s="30">
        <f t="shared" si="75"/>
        <v>0</v>
      </c>
      <c r="W661" s="30">
        <f t="shared" si="76"/>
        <v>0</v>
      </c>
      <c r="X661" s="30">
        <f>VLOOKUP(N661,[1]PlayerC!$A$3:$B$30,2,FALSE)</f>
        <v>79</v>
      </c>
      <c r="Y661" s="30">
        <f>VLOOKUP(O661,[1]PlayerC!$C$3:$D$133,2,FALSE)</f>
        <v>85</v>
      </c>
      <c r="Z661" s="30">
        <f>VLOOKUP(R661,[2]PCharts!$R$3:$S$2003,2,FALSE)</f>
        <v>0</v>
      </c>
      <c r="AA661" s="30">
        <f>VLOOKUP(A661,PCharts!$T$3:$U$25,2,FALSE)</f>
        <v>1.07</v>
      </c>
      <c r="AB661" s="30">
        <f>ROUND((PFormulas!$F$2*AF661)+(PFormulas!$F$3*(120-AD661)),0)</f>
        <v>56</v>
      </c>
      <c r="AC661" s="30">
        <f>ROUND((PFormulas!$F$7*AF661)+(PFormulas!$F$9*AB661)+(PFormulas!$F$8*AD661),0)</f>
        <v>54</v>
      </c>
      <c r="AD661" s="30">
        <f>VLOOKUP(V661,PCharts!$I$3:$J$651,2,FALSE)</f>
        <v>99</v>
      </c>
      <c r="AE661" s="30">
        <f>ROUND((PFormulas!$B$29*AK661)+(PFormulas!$B$30*AI661)+(PFormulas!$B$31*AL661)+(PFormulas!$B$32*AF661)+PFormulas!$B$33,0)</f>
        <v>69</v>
      </c>
      <c r="AF661" s="30">
        <f t="shared" si="77"/>
        <v>82</v>
      </c>
      <c r="AG661" s="30">
        <f>ROUND((AK661*PFormulas!$F$40)+(AL661*PFormulas!$F$41)+(AH661*PFormulas!$F$42),0)</f>
        <v>43</v>
      </c>
      <c r="AH661" s="30">
        <f>VLOOKUP(D661,PCharts!$G$3:$H$83,2,FALSE)</f>
        <v>46</v>
      </c>
      <c r="AI661" s="30">
        <f>ROUND((AK661*PFormulas!$F$18)+(AL661*PFormulas!$F$17),0)</f>
        <v>44</v>
      </c>
      <c r="AJ661" s="30">
        <f>IF(C661&gt;7,25,IF(C661=1,IF(ROUND((PFormulas!$F$35*AK661)+(PFormulas!$F$36*AF661),0)&lt;50,50,ROUND((PFormulas!$F$35*AK661)+(PFormulas!$F$36*AF661),0)),ROUND((PFormulas!$F$35*AK661)+(PFormulas!$F$36*AF661),0)))</f>
        <v>48</v>
      </c>
      <c r="AK661" s="30">
        <f>ROUND(IF(C661&gt;7,ROUND(VLOOKUP(U661,PCharts!$K$3:$L$153,2,FALSE)*AA661,0)*PFormulas!$B$8,ROUND(VLOOKUP(U661,PCharts!$K$3:$L$153,2,FALSE)*AA661,0)),0)</f>
        <v>37</v>
      </c>
      <c r="AL661" s="30">
        <f>ROUND(IF(C661&gt;7,ROUND(VLOOKUP(T661,PCharts!$M$3:$N$133,2,FALSE)*AA661,0)*PFormulas!$B$9,ROUND(VLOOKUP(T661,PCharts!$M$3:$N$133,2,FALSE)*AA661,0)),0)</f>
        <v>43</v>
      </c>
      <c r="AM661" s="30">
        <f>ROUND(IF(C661&gt;7,ROUND((PFormulas!$F$30*Z661)+(PFormulas!$F$31*AB661)+(PFormulas!$F$32*AI661),0)*PFormulas!$B$13,ROUND((PFormulas!$F$30*Z661)+(PFormulas!$F$31*AB661)+(PFormulas!$F$32*AI661),0)+PFormulas!$B$14),0)</f>
        <v>48</v>
      </c>
      <c r="AN661" s="30">
        <f>ROUND((PFormulas!$F$46*AL661),0)</f>
        <v>45</v>
      </c>
      <c r="AO661" s="30">
        <f>VLOOKUP(2016-L661,PCharts!$O$3:$P$32,2,FALSE)</f>
        <v>44</v>
      </c>
      <c r="AP661" s="30">
        <f t="shared" si="78"/>
        <v>44</v>
      </c>
      <c r="AQ661" s="30">
        <f t="shared" si="79"/>
        <v>48</v>
      </c>
    </row>
    <row r="662" spans="1:43" x14ac:dyDescent="0.25">
      <c r="A662" s="13" t="s">
        <v>43</v>
      </c>
      <c r="B662" s="13" t="s">
        <v>1543</v>
      </c>
      <c r="C662" s="13">
        <v>5</v>
      </c>
      <c r="D662" s="13">
        <v>8</v>
      </c>
      <c r="E662" s="13">
        <v>0</v>
      </c>
      <c r="F662" s="13">
        <v>0</v>
      </c>
      <c r="G662" s="13">
        <v>0</v>
      </c>
      <c r="H662" s="13">
        <v>0</v>
      </c>
      <c r="I662" s="13">
        <v>-3</v>
      </c>
      <c r="J662" s="13">
        <v>12</v>
      </c>
      <c r="K662" s="13">
        <v>1</v>
      </c>
      <c r="L662" s="13">
        <v>1994</v>
      </c>
      <c r="M662" s="13"/>
      <c r="N662" s="13">
        <v>76</v>
      </c>
      <c r="O662" s="13">
        <v>229</v>
      </c>
      <c r="P662" s="13" t="s">
        <v>45</v>
      </c>
      <c r="Q662" s="13" t="s">
        <v>1544</v>
      </c>
      <c r="R662" s="13">
        <v>0</v>
      </c>
      <c r="S662" s="13">
        <v>0</v>
      </c>
      <c r="T662" s="30">
        <f t="shared" si="73"/>
        <v>0</v>
      </c>
      <c r="U662" s="30">
        <f t="shared" si="74"/>
        <v>0</v>
      </c>
      <c r="V662" s="30">
        <f t="shared" si="75"/>
        <v>0</v>
      </c>
      <c r="W662" s="30">
        <f t="shared" si="76"/>
        <v>0</v>
      </c>
      <c r="X662" s="30">
        <f>VLOOKUP(N662,[1]PlayerC!$A$3:$B$30,2,FALSE)</f>
        <v>81</v>
      </c>
      <c r="Y662" s="30">
        <f>VLOOKUP(O662,[1]PlayerC!$C$3:$D$133,2,FALSE)</f>
        <v>85</v>
      </c>
      <c r="Z662" s="30">
        <f>VLOOKUP(R662,[2]PCharts!$R$3:$S$2003,2,FALSE)</f>
        <v>0</v>
      </c>
      <c r="AA662" s="30">
        <f>VLOOKUP(A662,PCharts!$T$3:$U$25,2,FALSE)</f>
        <v>1.05</v>
      </c>
      <c r="AB662" s="30">
        <f>ROUND((PFormulas!$F$2*AF662)+(PFormulas!$F$3*(120-AD662)),0)</f>
        <v>56</v>
      </c>
      <c r="AC662" s="30">
        <f>ROUND((PFormulas!$F$7*AF662)+(PFormulas!$F$9*AB662)+(PFormulas!$F$8*AD662),0)</f>
        <v>55</v>
      </c>
      <c r="AD662" s="30">
        <f>VLOOKUP(V662,PCharts!$I$3:$J$651,2,FALSE)</f>
        <v>99</v>
      </c>
      <c r="AE662" s="30">
        <f>ROUND((PFormulas!$B$29*AK662)+(PFormulas!$B$30*AI662)+(PFormulas!$B$31*AL662)+(PFormulas!$B$32*AF662)+PFormulas!$B$33,0)</f>
        <v>68</v>
      </c>
      <c r="AF662" s="30">
        <f t="shared" si="77"/>
        <v>83</v>
      </c>
      <c r="AG662" s="30">
        <f>ROUND((AK662*PFormulas!$F$40)+(AL662*PFormulas!$F$41)+(AH662*PFormulas!$F$42),0)</f>
        <v>43</v>
      </c>
      <c r="AH662" s="30">
        <f>VLOOKUP(D662,PCharts!$G$3:$H$83,2,FALSE)</f>
        <v>46</v>
      </c>
      <c r="AI662" s="30">
        <f>ROUND((AK662*PFormulas!$F$18)+(AL662*PFormulas!$F$17),0)</f>
        <v>43</v>
      </c>
      <c r="AJ662" s="30">
        <f>IF(C662&gt;7,25,IF(C662=1,IF(ROUND((PFormulas!$F$35*AK662)+(PFormulas!$F$36*AF662),0)&lt;50,50,ROUND((PFormulas!$F$35*AK662)+(PFormulas!$F$36*AF662),0)),ROUND((PFormulas!$F$35*AK662)+(PFormulas!$F$36*AF662),0)))</f>
        <v>49</v>
      </c>
      <c r="AK662" s="30">
        <f>ROUND(IF(C662&gt;7,ROUND(VLOOKUP(U662,PCharts!$K$3:$L$153,2,FALSE)*AA662,0)*PFormulas!$B$8,ROUND(VLOOKUP(U662,PCharts!$K$3:$L$153,2,FALSE)*AA662,0)),0)</f>
        <v>37</v>
      </c>
      <c r="AL662" s="30">
        <f>ROUND(IF(C662&gt;7,ROUND(VLOOKUP(T662,PCharts!$M$3:$N$133,2,FALSE)*AA662,0)*PFormulas!$B$9,ROUND(VLOOKUP(T662,PCharts!$M$3:$N$133,2,FALSE)*AA662,0)),0)</f>
        <v>42</v>
      </c>
      <c r="AM662" s="30">
        <f>ROUND(IF(C662&gt;7,ROUND((PFormulas!$F$30*Z662)+(PFormulas!$F$31*AB662)+(PFormulas!$F$32*AI662),0)*PFormulas!$B$13,ROUND((PFormulas!$F$30*Z662)+(PFormulas!$F$31*AB662)+(PFormulas!$F$32*AI662),0)+PFormulas!$B$14),0)</f>
        <v>48</v>
      </c>
      <c r="AN662" s="30">
        <f>ROUND((PFormulas!$F$46*AL662),0)</f>
        <v>44</v>
      </c>
      <c r="AO662" s="30">
        <f>VLOOKUP(2016-L662,PCharts!$O$3:$P$32,2,FALSE)</f>
        <v>58</v>
      </c>
      <c r="AP662" s="30">
        <f t="shared" si="78"/>
        <v>58</v>
      </c>
      <c r="AQ662" s="30">
        <f t="shared" si="79"/>
        <v>48</v>
      </c>
    </row>
    <row r="663" spans="1:43" x14ac:dyDescent="0.25">
      <c r="A663" s="13" t="s">
        <v>95</v>
      </c>
      <c r="B663" s="13" t="s">
        <v>1545</v>
      </c>
      <c r="C663" s="13">
        <v>8</v>
      </c>
      <c r="D663" s="13">
        <v>9</v>
      </c>
      <c r="E663" s="13">
        <v>0</v>
      </c>
      <c r="F663" s="13">
        <v>0</v>
      </c>
      <c r="G663" s="13">
        <v>0</v>
      </c>
      <c r="H663" s="13">
        <v>0</v>
      </c>
      <c r="I663" s="13">
        <v>-5</v>
      </c>
      <c r="J663" s="13">
        <v>30</v>
      </c>
      <c r="K663" s="13">
        <v>1</v>
      </c>
      <c r="L663" s="13">
        <v>1998</v>
      </c>
      <c r="M663" s="13"/>
      <c r="N663" s="13">
        <v>75</v>
      </c>
      <c r="O663" s="13">
        <v>187</v>
      </c>
      <c r="P663" s="13" t="s">
        <v>97</v>
      </c>
      <c r="Q663" s="13" t="s">
        <v>1546</v>
      </c>
      <c r="R663" s="13">
        <v>0</v>
      </c>
      <c r="S663" s="13">
        <v>0</v>
      </c>
      <c r="T663" s="30">
        <f t="shared" si="73"/>
        <v>0</v>
      </c>
      <c r="U663" s="30">
        <f t="shared" si="74"/>
        <v>0</v>
      </c>
      <c r="V663" s="30">
        <f t="shared" si="75"/>
        <v>0</v>
      </c>
      <c r="W663" s="30">
        <f t="shared" si="76"/>
        <v>0</v>
      </c>
      <c r="X663" s="30">
        <f>VLOOKUP(N663,[1]PlayerC!$A$3:$B$30,2,FALSE)</f>
        <v>79</v>
      </c>
      <c r="Y663" s="30">
        <f>VLOOKUP(O663,[1]PlayerC!$C$3:$D$133,2,FALSE)</f>
        <v>61</v>
      </c>
      <c r="Z663" s="30">
        <f>VLOOKUP(R663,[2]PCharts!$R$3:$S$2003,2,FALSE)</f>
        <v>0</v>
      </c>
      <c r="AA663" s="30">
        <f>VLOOKUP(A663,PCharts!$T$3:$U$25,2,FALSE)</f>
        <v>1.06</v>
      </c>
      <c r="AB663" s="30">
        <f>ROUND((PFormulas!$F$2*AF663)+(PFormulas!$F$3*(120-AD663)),0)</f>
        <v>48</v>
      </c>
      <c r="AC663" s="30">
        <f>ROUND((PFormulas!$F$7*AF663)+(PFormulas!$F$9*AB663)+(PFormulas!$F$8*AD663),0)</f>
        <v>44</v>
      </c>
      <c r="AD663" s="30">
        <f>VLOOKUP(V663,PCharts!$I$3:$J$651,2,FALSE)</f>
        <v>99</v>
      </c>
      <c r="AE663" s="30">
        <f>ROUND((PFormulas!$B$29*AK663)+(PFormulas!$B$30*AI663)+(PFormulas!$B$31*AL663)+(PFormulas!$B$32*AF663)+PFormulas!$B$33,0)</f>
        <v>71</v>
      </c>
      <c r="AF663" s="30">
        <f t="shared" si="77"/>
        <v>70</v>
      </c>
      <c r="AG663" s="30">
        <f>ROUND((AK663*PFormulas!$F$40)+(AL663*PFormulas!$F$41)+(AH663*PFormulas!$F$42),0)</f>
        <v>43</v>
      </c>
      <c r="AH663" s="30">
        <f>VLOOKUP(D663,PCharts!$G$3:$H$83,2,FALSE)</f>
        <v>48</v>
      </c>
      <c r="AI663" s="30">
        <f>ROUND((AK663*PFormulas!$F$18)+(AL663*PFormulas!$F$17),0)</f>
        <v>41</v>
      </c>
      <c r="AJ663" s="30">
        <f>IF(C663&gt;7,25,IF(C663=1,IF(ROUND((PFormulas!$F$35*AK663)+(PFormulas!$F$36*AF663),0)&lt;50,50,ROUND((PFormulas!$F$35*AK663)+(PFormulas!$F$36*AF663),0)),ROUND((PFormulas!$F$35*AK663)+(PFormulas!$F$36*AF663),0)))</f>
        <v>25</v>
      </c>
      <c r="AK663" s="30">
        <f>ROUND(IF(C663&gt;7,ROUND(VLOOKUP(U663,PCharts!$K$3:$L$153,2,FALSE)*AA663,0)*PFormulas!$B$8,ROUND(VLOOKUP(U663,PCharts!$K$3:$L$153,2,FALSE)*AA663,0)),0)</f>
        <v>35</v>
      </c>
      <c r="AL663" s="30">
        <f>ROUND(IF(C663&gt;7,ROUND(VLOOKUP(T663,PCharts!$M$3:$N$133,2,FALSE)*AA663,0)*PFormulas!$B$9,ROUND(VLOOKUP(T663,PCharts!$M$3:$N$133,2,FALSE)*AA663,0)),0)</f>
        <v>40</v>
      </c>
      <c r="AM663" s="30">
        <f>ROUND(IF(C663&gt;7,ROUND((PFormulas!$F$30*Z663)+(PFormulas!$F$31*AB663)+(PFormulas!$F$32*AI663),0)*PFormulas!$B$13,ROUND((PFormulas!$F$30*Z663)+(PFormulas!$F$31*AB663)+(PFormulas!$F$32*AI663),0)+PFormulas!$B$14),0)</f>
        <v>50</v>
      </c>
      <c r="AN663" s="30">
        <f>ROUND((PFormulas!$F$46*AL663),0)</f>
        <v>42</v>
      </c>
      <c r="AO663" s="30">
        <f>VLOOKUP(2016-L663,PCharts!$O$3:$P$32,2,FALSE)</f>
        <v>44</v>
      </c>
      <c r="AP663" s="30">
        <f t="shared" si="78"/>
        <v>44</v>
      </c>
      <c r="AQ663" s="30">
        <f t="shared" si="79"/>
        <v>46</v>
      </c>
    </row>
    <row r="664" spans="1:43" x14ac:dyDescent="0.25">
      <c r="A664" s="13" t="s">
        <v>47</v>
      </c>
      <c r="B664" s="13" t="s">
        <v>1547</v>
      </c>
      <c r="C664" s="13">
        <v>4</v>
      </c>
      <c r="D664" s="13">
        <v>10</v>
      </c>
      <c r="E664" s="13">
        <v>0</v>
      </c>
      <c r="F664" s="13">
        <v>3</v>
      </c>
      <c r="G664" s="13">
        <v>3</v>
      </c>
      <c r="H664" s="13">
        <v>2</v>
      </c>
      <c r="I664" s="13">
        <v>-3</v>
      </c>
      <c r="J664" s="13">
        <v>19</v>
      </c>
      <c r="K664" s="13">
        <v>1</v>
      </c>
      <c r="L664" s="13">
        <v>1994</v>
      </c>
      <c r="M664" s="13"/>
      <c r="N664" s="13">
        <v>69</v>
      </c>
      <c r="O664" s="13">
        <v>168</v>
      </c>
      <c r="P664" s="13" t="s">
        <v>49</v>
      </c>
      <c r="Q664" s="13" t="s">
        <v>1548</v>
      </c>
      <c r="R664" s="13">
        <v>0</v>
      </c>
      <c r="S664" s="13">
        <v>0</v>
      </c>
      <c r="T664" s="30">
        <f t="shared" si="73"/>
        <v>0</v>
      </c>
      <c r="U664" s="30">
        <f t="shared" si="74"/>
        <v>0.3</v>
      </c>
      <c r="V664" s="30">
        <f t="shared" si="75"/>
        <v>0.2</v>
      </c>
      <c r="W664" s="30">
        <f t="shared" si="76"/>
        <v>0</v>
      </c>
      <c r="X664" s="30">
        <f>VLOOKUP(N664,[1]PlayerC!$A$3:$B$30,2,FALSE)</f>
        <v>67</v>
      </c>
      <c r="Y664" s="30">
        <f>VLOOKUP(O664,[1]PlayerC!$C$3:$D$133,2,FALSE)</f>
        <v>49</v>
      </c>
      <c r="Z664" s="30">
        <f>VLOOKUP(R664,[2]PCharts!$R$3:$S$2003,2,FALSE)</f>
        <v>0</v>
      </c>
      <c r="AA664" s="30">
        <f>VLOOKUP(A664,PCharts!$T$3:$U$25,2,FALSE)</f>
        <v>1.07</v>
      </c>
      <c r="AB664" s="30">
        <f>ROUND((PFormulas!$F$2*AF664)+(PFormulas!$F$3*(120-AD664)),0)</f>
        <v>43</v>
      </c>
      <c r="AC664" s="30">
        <f>ROUND((PFormulas!$F$7*AF664)+(PFormulas!$F$9*AB664)+(PFormulas!$F$8*AD664),0)</f>
        <v>35</v>
      </c>
      <c r="AD664" s="30">
        <f>VLOOKUP(V664,PCharts!$I$3:$J$651,2,FALSE)</f>
        <v>93</v>
      </c>
      <c r="AE664" s="30">
        <f>ROUND((PFormulas!$B$29*AK664)+(PFormulas!$B$30*AI664)+(PFormulas!$B$31*AL664)+(PFormulas!$B$32*AF664)+PFormulas!$B$33,0)</f>
        <v>79</v>
      </c>
      <c r="AF664" s="30">
        <f t="shared" si="77"/>
        <v>58</v>
      </c>
      <c r="AG664" s="30">
        <f>ROUND((AK664*PFormulas!$F$40)+(AL664*PFormulas!$F$41)+(AH664*PFormulas!$F$42),0)</f>
        <v>51</v>
      </c>
      <c r="AH664" s="30">
        <f>VLOOKUP(D664,PCharts!$G$3:$H$83,2,FALSE)</f>
        <v>50</v>
      </c>
      <c r="AI664" s="30">
        <f>ROUND((AK664*PFormulas!$F$18)+(AL664*PFormulas!$F$17),0)</f>
        <v>57</v>
      </c>
      <c r="AJ664" s="30">
        <f>IF(C664&gt;7,25,IF(C664=1,IF(ROUND((PFormulas!$F$35*AK664)+(PFormulas!$F$36*AF664),0)&lt;50,50,ROUND((PFormulas!$F$35*AK664)+(PFormulas!$F$36*AF664),0)),ROUND((PFormulas!$F$35*AK664)+(PFormulas!$F$36*AF664),0)))</f>
        <v>60</v>
      </c>
      <c r="AK664" s="30">
        <f>ROUND(IF(C664&gt;7,ROUND(VLOOKUP(U664,PCharts!$K$3:$L$153,2,FALSE)*AA664,0)*PFormulas!$B$8,ROUND(VLOOKUP(U664,PCharts!$K$3:$L$153,2,FALSE)*AA664,0)),0)</f>
        <v>60</v>
      </c>
      <c r="AL664" s="30">
        <f>ROUND(IF(C664&gt;7,ROUND(VLOOKUP(T664,PCharts!$M$3:$N$133,2,FALSE)*AA664,0)*PFormulas!$B$9,ROUND(VLOOKUP(T664,PCharts!$M$3:$N$133,2,FALSE)*AA664,0)),0)</f>
        <v>43</v>
      </c>
      <c r="AM664" s="30">
        <f>ROUND(IF(C664&gt;7,ROUND((PFormulas!$F$30*Z664)+(PFormulas!$F$31*AB664)+(PFormulas!$F$32*AI664),0)*PFormulas!$B$13,ROUND((PFormulas!$F$30*Z664)+(PFormulas!$F$31*AB664)+(PFormulas!$F$32*AI664),0)+PFormulas!$B$14),0)</f>
        <v>44</v>
      </c>
      <c r="AN664" s="30">
        <f>ROUND((PFormulas!$F$46*AL664),0)</f>
        <v>45</v>
      </c>
      <c r="AO664" s="30">
        <f>VLOOKUP(2016-L664,PCharts!$O$3:$P$32,2,FALSE)</f>
        <v>58</v>
      </c>
      <c r="AP664" s="30">
        <f t="shared" si="78"/>
        <v>58</v>
      </c>
      <c r="AQ664" s="30">
        <f t="shared" si="79"/>
        <v>53</v>
      </c>
    </row>
    <row r="665" spans="1:43" x14ac:dyDescent="0.25">
      <c r="A665" s="13" t="s">
        <v>47</v>
      </c>
      <c r="B665" s="13" t="s">
        <v>1549</v>
      </c>
      <c r="C665" s="13">
        <v>4</v>
      </c>
      <c r="D665" s="13">
        <v>10</v>
      </c>
      <c r="E665" s="13">
        <v>0</v>
      </c>
      <c r="F665" s="13">
        <v>0</v>
      </c>
      <c r="G665" s="13">
        <v>0</v>
      </c>
      <c r="H665" s="13">
        <v>0</v>
      </c>
      <c r="I665" s="13">
        <v>0</v>
      </c>
      <c r="J665" s="13">
        <v>4</v>
      </c>
      <c r="K665" s="13">
        <v>3</v>
      </c>
      <c r="L665" s="13">
        <v>1994</v>
      </c>
      <c r="M665" s="13"/>
      <c r="N665" s="13">
        <v>67</v>
      </c>
      <c r="O665" s="13">
        <v>163</v>
      </c>
      <c r="P665" s="13" t="s">
        <v>49</v>
      </c>
      <c r="Q665" s="13" t="s">
        <v>1550</v>
      </c>
      <c r="R665" s="13">
        <v>0</v>
      </c>
      <c r="S665" s="13">
        <v>0</v>
      </c>
      <c r="T665" s="30">
        <f t="shared" si="73"/>
        <v>0</v>
      </c>
      <c r="U665" s="30">
        <f t="shared" si="74"/>
        <v>0</v>
      </c>
      <c r="V665" s="30">
        <f t="shared" si="75"/>
        <v>0</v>
      </c>
      <c r="W665" s="30">
        <f t="shared" si="76"/>
        <v>0</v>
      </c>
      <c r="X665" s="30">
        <f>VLOOKUP(N665,[1]PlayerC!$A$3:$B$30,2,FALSE)</f>
        <v>63</v>
      </c>
      <c r="Y665" s="30">
        <f>VLOOKUP(O665,[1]PlayerC!$C$3:$D$133,2,FALSE)</f>
        <v>46</v>
      </c>
      <c r="Z665" s="30">
        <f>VLOOKUP(R665,[2]PCharts!$R$3:$S$2003,2,FALSE)</f>
        <v>0</v>
      </c>
      <c r="AA665" s="30">
        <f>VLOOKUP(A665,PCharts!$T$3:$U$25,2,FALSE)</f>
        <v>1.07</v>
      </c>
      <c r="AB665" s="30">
        <f>ROUND((PFormulas!$F$2*AF665)+(PFormulas!$F$3*(120-AD665)),0)</f>
        <v>39</v>
      </c>
      <c r="AC665" s="30">
        <f>ROUND((PFormulas!$F$7*AF665)+(PFormulas!$F$9*AB665)+(PFormulas!$F$8*AD665),0)</f>
        <v>30</v>
      </c>
      <c r="AD665" s="30">
        <f>VLOOKUP(V665,PCharts!$I$3:$J$651,2,FALSE)</f>
        <v>99</v>
      </c>
      <c r="AE665" s="30">
        <f>ROUND((PFormulas!$B$29*AK665)+(PFormulas!$B$30*AI665)+(PFormulas!$B$31*AL665)+(PFormulas!$B$32*AF665)+PFormulas!$B$33,0)</f>
        <v>76</v>
      </c>
      <c r="AF665" s="30">
        <f t="shared" si="77"/>
        <v>55</v>
      </c>
      <c r="AG665" s="30">
        <f>ROUND((AK665*PFormulas!$F$40)+(AL665*PFormulas!$F$41)+(AH665*PFormulas!$F$42),0)</f>
        <v>45</v>
      </c>
      <c r="AH665" s="30">
        <f>VLOOKUP(D665,PCharts!$G$3:$H$83,2,FALSE)</f>
        <v>50</v>
      </c>
      <c r="AI665" s="30">
        <f>ROUND((AK665*PFormulas!$F$18)+(AL665*PFormulas!$F$17),0)</f>
        <v>44</v>
      </c>
      <c r="AJ665" s="30">
        <f>IF(C665&gt;7,25,IF(C665=1,IF(ROUND((PFormulas!$F$35*AK665)+(PFormulas!$F$36*AF665),0)&lt;50,50,ROUND((PFormulas!$F$35*AK665)+(PFormulas!$F$36*AF665),0)),ROUND((PFormulas!$F$35*AK665)+(PFormulas!$F$36*AF665),0)))</f>
        <v>42</v>
      </c>
      <c r="AK665" s="30">
        <f>ROUND(IF(C665&gt;7,ROUND(VLOOKUP(U665,PCharts!$K$3:$L$153,2,FALSE)*AA665,0)*PFormulas!$B$8,ROUND(VLOOKUP(U665,PCharts!$K$3:$L$153,2,FALSE)*AA665,0)),0)</f>
        <v>37</v>
      </c>
      <c r="AL665" s="30">
        <f>ROUND(IF(C665&gt;7,ROUND(VLOOKUP(T665,PCharts!$M$3:$N$133,2,FALSE)*AA665,0)*PFormulas!$B$9,ROUND(VLOOKUP(T665,PCharts!$M$3:$N$133,2,FALSE)*AA665,0)),0)</f>
        <v>43</v>
      </c>
      <c r="AM665" s="30">
        <f>ROUND(IF(C665&gt;7,ROUND((PFormulas!$F$30*Z665)+(PFormulas!$F$31*AB665)+(PFormulas!$F$32*AI665),0)*PFormulas!$B$13,ROUND((PFormulas!$F$30*Z665)+(PFormulas!$F$31*AB665)+(PFormulas!$F$32*AI665),0)+PFormulas!$B$14),0)</f>
        <v>38</v>
      </c>
      <c r="AN665" s="30">
        <f>ROUND((PFormulas!$F$46*AL665),0)</f>
        <v>45</v>
      </c>
      <c r="AO665" s="30">
        <f>VLOOKUP(2016-L665,PCharts!$O$3:$P$32,2,FALSE)</f>
        <v>58</v>
      </c>
      <c r="AP665" s="30">
        <f t="shared" si="78"/>
        <v>58</v>
      </c>
      <c r="AQ665" s="30">
        <f t="shared" si="79"/>
        <v>44</v>
      </c>
    </row>
    <row r="666" spans="1:43" x14ac:dyDescent="0.25">
      <c r="A666" s="13" t="s">
        <v>685</v>
      </c>
      <c r="B666" s="13" t="s">
        <v>1551</v>
      </c>
      <c r="C666" s="13">
        <v>7</v>
      </c>
      <c r="D666" s="13">
        <v>10</v>
      </c>
      <c r="E666" s="13">
        <v>1</v>
      </c>
      <c r="F666" s="13">
        <v>0</v>
      </c>
      <c r="G666" s="13">
        <v>1</v>
      </c>
      <c r="H666" s="13">
        <v>2</v>
      </c>
      <c r="I666" s="13">
        <v>2</v>
      </c>
      <c r="J666" s="13">
        <v>9</v>
      </c>
      <c r="K666" s="13">
        <v>12</v>
      </c>
      <c r="L666" s="13">
        <v>1996</v>
      </c>
      <c r="M666" s="13"/>
      <c r="N666" s="13">
        <v>68</v>
      </c>
      <c r="O666" s="13">
        <v>157</v>
      </c>
      <c r="P666" s="13" t="s">
        <v>247</v>
      </c>
      <c r="Q666" s="13" t="s">
        <v>80</v>
      </c>
      <c r="R666" s="13">
        <v>0</v>
      </c>
      <c r="S666" s="13">
        <v>0</v>
      </c>
      <c r="T666" s="30">
        <f t="shared" si="73"/>
        <v>0.1</v>
      </c>
      <c r="U666" s="30">
        <f t="shared" si="74"/>
        <v>0</v>
      </c>
      <c r="V666" s="30">
        <f t="shared" si="75"/>
        <v>0.2</v>
      </c>
      <c r="W666" s="30">
        <f t="shared" si="76"/>
        <v>0.1</v>
      </c>
      <c r="X666" s="30">
        <f>VLOOKUP(N666,[1]PlayerC!$A$3:$B$30,2,FALSE)</f>
        <v>65</v>
      </c>
      <c r="Y666" s="30">
        <f>VLOOKUP(O666,[1]PlayerC!$C$3:$D$133,2,FALSE)</f>
        <v>43</v>
      </c>
      <c r="Z666" s="30">
        <f>VLOOKUP(R666,[2]PCharts!$R$3:$S$2003,2,FALSE)</f>
        <v>0</v>
      </c>
      <c r="AA666" s="30">
        <f>VLOOKUP(A666,PCharts!$T$3:$U$25,2,FALSE)</f>
        <v>0.9</v>
      </c>
      <c r="AB666" s="30">
        <f>ROUND((PFormulas!$F$2*AF666)+(PFormulas!$F$3*(120-AD666)),0)</f>
        <v>41</v>
      </c>
      <c r="AC666" s="30">
        <f>ROUND((PFormulas!$F$7*AF666)+(PFormulas!$F$9*AB666)+(PFormulas!$F$8*AD666),0)</f>
        <v>32</v>
      </c>
      <c r="AD666" s="30">
        <f>VLOOKUP(V666,PCharts!$I$3:$J$651,2,FALSE)</f>
        <v>93</v>
      </c>
      <c r="AE666" s="30">
        <f>ROUND((PFormulas!$B$29*AK666)+(PFormulas!$B$30*AI666)+(PFormulas!$B$31*AL666)+(PFormulas!$B$32*AF666)+PFormulas!$B$33,0)</f>
        <v>75</v>
      </c>
      <c r="AF666" s="30">
        <f t="shared" si="77"/>
        <v>54</v>
      </c>
      <c r="AG666" s="30">
        <f>ROUND((AK666*PFormulas!$F$40)+(AL666*PFormulas!$F$41)+(AH666*PFormulas!$F$42),0)</f>
        <v>43</v>
      </c>
      <c r="AH666" s="30">
        <f>VLOOKUP(D666,PCharts!$G$3:$H$83,2,FALSE)</f>
        <v>50</v>
      </c>
      <c r="AI666" s="30">
        <f>ROUND((AK666*PFormulas!$F$18)+(AL666*PFormulas!$F$17),0)</f>
        <v>40</v>
      </c>
      <c r="AJ666" s="30">
        <f>IF(C666&gt;7,25,IF(C666=1,IF(ROUND((PFormulas!$F$35*AK666)+(PFormulas!$F$36*AF666),0)&lt;50,50,ROUND((PFormulas!$F$35*AK666)+(PFormulas!$F$36*AF666),0)),ROUND((PFormulas!$F$35*AK666)+(PFormulas!$F$36*AF666),0)))</f>
        <v>38</v>
      </c>
      <c r="AK666" s="30">
        <f>ROUND(IF(C666&gt;7,ROUND(VLOOKUP(U666,PCharts!$K$3:$L$153,2,FALSE)*AA666,0)*PFormulas!$B$8,ROUND(VLOOKUP(U666,PCharts!$K$3:$L$153,2,FALSE)*AA666,0)),0)</f>
        <v>32</v>
      </c>
      <c r="AL666" s="30">
        <f>ROUND(IF(C666&gt;7,ROUND(VLOOKUP(T666,PCharts!$M$3:$N$133,2,FALSE)*AA666,0)*PFormulas!$B$9,ROUND(VLOOKUP(T666,PCharts!$M$3:$N$133,2,FALSE)*AA666,0)),0)</f>
        <v>41</v>
      </c>
      <c r="AM666" s="30">
        <f>ROUND(IF(C666&gt;7,ROUND((PFormulas!$F$30*Z666)+(PFormulas!$F$31*AB666)+(PFormulas!$F$32*AI666),0)*PFormulas!$B$13,ROUND((PFormulas!$F$30*Z666)+(PFormulas!$F$31*AB666)+(PFormulas!$F$32*AI666),0)+PFormulas!$B$14),0)</f>
        <v>38</v>
      </c>
      <c r="AN666" s="30">
        <f>ROUND((PFormulas!$F$46*AL666),0)</f>
        <v>43</v>
      </c>
      <c r="AO666" s="30">
        <f>VLOOKUP(2016-L666,PCharts!$O$3:$P$32,2,FALSE)</f>
        <v>50</v>
      </c>
      <c r="AP666" s="30">
        <f t="shared" si="78"/>
        <v>50</v>
      </c>
      <c r="AQ666" s="30">
        <f t="shared" si="79"/>
        <v>42</v>
      </c>
    </row>
    <row r="667" spans="1:43" x14ac:dyDescent="0.25">
      <c r="A667" s="13" t="s">
        <v>43</v>
      </c>
      <c r="B667" s="13" t="s">
        <v>1552</v>
      </c>
      <c r="C667" s="13">
        <v>7</v>
      </c>
      <c r="D667" s="13">
        <v>11</v>
      </c>
      <c r="E667" s="13">
        <v>0</v>
      </c>
      <c r="F667" s="13">
        <v>1</v>
      </c>
      <c r="G667" s="13">
        <v>1</v>
      </c>
      <c r="H667" s="13">
        <v>0</v>
      </c>
      <c r="I667" s="13">
        <v>-1</v>
      </c>
      <c r="J667" s="13">
        <v>15</v>
      </c>
      <c r="K667" s="13">
        <v>7</v>
      </c>
      <c r="L667" s="13">
        <v>1993</v>
      </c>
      <c r="M667" s="13"/>
      <c r="N667" s="13">
        <v>72</v>
      </c>
      <c r="O667" s="13">
        <v>179</v>
      </c>
      <c r="P667" s="13" t="s">
        <v>45</v>
      </c>
      <c r="Q667" s="13" t="s">
        <v>1553</v>
      </c>
      <c r="R667" s="13">
        <v>0</v>
      </c>
      <c r="S667" s="13">
        <v>0</v>
      </c>
      <c r="T667" s="30">
        <f t="shared" si="73"/>
        <v>0</v>
      </c>
      <c r="U667" s="30">
        <f t="shared" si="74"/>
        <v>0.09</v>
      </c>
      <c r="V667" s="30">
        <f t="shared" si="75"/>
        <v>0</v>
      </c>
      <c r="W667" s="30">
        <f t="shared" si="76"/>
        <v>0</v>
      </c>
      <c r="X667" s="30">
        <f>VLOOKUP(N667,[1]PlayerC!$A$3:$B$30,2,FALSE)</f>
        <v>73</v>
      </c>
      <c r="Y667" s="30">
        <f>VLOOKUP(O667,[1]PlayerC!$C$3:$D$133,2,FALSE)</f>
        <v>55</v>
      </c>
      <c r="Z667" s="30">
        <f>VLOOKUP(R667,[2]PCharts!$R$3:$S$2003,2,FALSE)</f>
        <v>0</v>
      </c>
      <c r="AA667" s="30">
        <f>VLOOKUP(A667,PCharts!$T$3:$U$25,2,FALSE)</f>
        <v>1.05</v>
      </c>
      <c r="AB667" s="30">
        <f>ROUND((PFormulas!$F$2*AF667)+(PFormulas!$F$3*(120-AD667)),0)</f>
        <v>45</v>
      </c>
      <c r="AC667" s="30">
        <f>ROUND((PFormulas!$F$7*AF667)+(PFormulas!$F$9*AB667)+(PFormulas!$F$8*AD667),0)</f>
        <v>39</v>
      </c>
      <c r="AD667" s="30">
        <f>VLOOKUP(V667,PCharts!$I$3:$J$651,2,FALSE)</f>
        <v>99</v>
      </c>
      <c r="AE667" s="30">
        <f>ROUND((PFormulas!$B$29*AK667)+(PFormulas!$B$30*AI667)+(PFormulas!$B$31*AL667)+(PFormulas!$B$32*AF667)+PFormulas!$B$33,0)</f>
        <v>73</v>
      </c>
      <c r="AF667" s="30">
        <f t="shared" si="77"/>
        <v>64</v>
      </c>
      <c r="AG667" s="30">
        <f>ROUND((AK667*PFormulas!$F$40)+(AL667*PFormulas!$F$41)+(AH667*PFormulas!$F$42),0)</f>
        <v>45</v>
      </c>
      <c r="AH667" s="30">
        <f>VLOOKUP(D667,PCharts!$G$3:$H$83,2,FALSE)</f>
        <v>51</v>
      </c>
      <c r="AI667" s="30">
        <f>ROUND((AK667*PFormulas!$F$18)+(AL667*PFormulas!$F$17),0)</f>
        <v>43</v>
      </c>
      <c r="AJ667" s="30">
        <f>IF(C667&gt;7,25,IF(C667=1,IF(ROUND((PFormulas!$F$35*AK667)+(PFormulas!$F$36*AF667),0)&lt;50,50,ROUND((PFormulas!$F$35*AK667)+(PFormulas!$F$36*AF667),0)),ROUND((PFormulas!$F$35*AK667)+(PFormulas!$F$36*AF667),0)))</f>
        <v>44</v>
      </c>
      <c r="AK667" s="30">
        <f>ROUND(IF(C667&gt;7,ROUND(VLOOKUP(U667,PCharts!$K$3:$L$153,2,FALSE)*AA667,0)*PFormulas!$B$8,ROUND(VLOOKUP(U667,PCharts!$K$3:$L$153,2,FALSE)*AA667,0)),0)</f>
        <v>37</v>
      </c>
      <c r="AL667" s="30">
        <f>ROUND(IF(C667&gt;7,ROUND(VLOOKUP(T667,PCharts!$M$3:$N$133,2,FALSE)*AA667,0)*PFormulas!$B$9,ROUND(VLOOKUP(T667,PCharts!$M$3:$N$133,2,FALSE)*AA667,0)),0)</f>
        <v>42</v>
      </c>
      <c r="AM667" s="30">
        <f>ROUND(IF(C667&gt;7,ROUND((PFormulas!$F$30*Z667)+(PFormulas!$F$31*AB667)+(PFormulas!$F$32*AI667),0)*PFormulas!$B$13,ROUND((PFormulas!$F$30*Z667)+(PFormulas!$F$31*AB667)+(PFormulas!$F$32*AI667),0)+PFormulas!$B$14),0)</f>
        <v>41</v>
      </c>
      <c r="AN667" s="30">
        <f>ROUND((PFormulas!$F$46*AL667),0)</f>
        <v>44</v>
      </c>
      <c r="AO667" s="30">
        <f>VLOOKUP(2016-L667,PCharts!$O$3:$P$32,2,FALSE)</f>
        <v>60</v>
      </c>
      <c r="AP667" s="30">
        <f t="shared" si="78"/>
        <v>60</v>
      </c>
      <c r="AQ667" s="30">
        <f t="shared" si="79"/>
        <v>45</v>
      </c>
    </row>
    <row r="668" spans="1:43" x14ac:dyDescent="0.25">
      <c r="A668" s="13" t="s">
        <v>95</v>
      </c>
      <c r="B668" s="13" t="s">
        <v>1554</v>
      </c>
      <c r="C668" s="13">
        <v>8</v>
      </c>
      <c r="D668" s="13">
        <v>11</v>
      </c>
      <c r="E668" s="13">
        <v>0</v>
      </c>
      <c r="F668" s="13">
        <v>0</v>
      </c>
      <c r="G668" s="13">
        <v>0</v>
      </c>
      <c r="H668" s="13">
        <v>0</v>
      </c>
      <c r="I668" s="13">
        <v>-5</v>
      </c>
      <c r="J668" s="13">
        <v>22</v>
      </c>
      <c r="K668" s="13">
        <v>4</v>
      </c>
      <c r="L668" s="13">
        <v>1996</v>
      </c>
      <c r="M668" s="13"/>
      <c r="N668" s="13">
        <v>72</v>
      </c>
      <c r="O668" s="13">
        <v>196</v>
      </c>
      <c r="P668" s="13" t="s">
        <v>97</v>
      </c>
      <c r="Q668" s="13" t="s">
        <v>1555</v>
      </c>
      <c r="R668" s="13">
        <v>0</v>
      </c>
      <c r="S668" s="13">
        <v>0</v>
      </c>
      <c r="T668" s="30">
        <f t="shared" si="73"/>
        <v>0</v>
      </c>
      <c r="U668" s="30">
        <f t="shared" si="74"/>
        <v>0</v>
      </c>
      <c r="V668" s="30">
        <f t="shared" si="75"/>
        <v>0</v>
      </c>
      <c r="W668" s="30">
        <f t="shared" si="76"/>
        <v>0</v>
      </c>
      <c r="X668" s="30">
        <f>VLOOKUP(N668,[1]PlayerC!$A$3:$B$30,2,FALSE)</f>
        <v>73</v>
      </c>
      <c r="Y668" s="30">
        <f>VLOOKUP(O668,[1]PlayerC!$C$3:$D$133,2,FALSE)</f>
        <v>67</v>
      </c>
      <c r="Z668" s="30">
        <f>VLOOKUP(R668,[2]PCharts!$R$3:$S$2003,2,FALSE)</f>
        <v>0</v>
      </c>
      <c r="AA668" s="30">
        <f>VLOOKUP(A668,PCharts!$T$3:$U$25,2,FALSE)</f>
        <v>1.06</v>
      </c>
      <c r="AB668" s="30">
        <f>ROUND((PFormulas!$F$2*AF668)+(PFormulas!$F$3*(120-AD668)),0)</f>
        <v>48</v>
      </c>
      <c r="AC668" s="30">
        <f>ROUND((PFormulas!$F$7*AF668)+(PFormulas!$F$9*AB668)+(PFormulas!$F$8*AD668),0)</f>
        <v>44</v>
      </c>
      <c r="AD668" s="30">
        <f>VLOOKUP(V668,PCharts!$I$3:$J$651,2,FALSE)</f>
        <v>99</v>
      </c>
      <c r="AE668" s="30">
        <f>ROUND((PFormulas!$B$29*AK668)+(PFormulas!$B$30*AI668)+(PFormulas!$B$31*AL668)+(PFormulas!$B$32*AF668)+PFormulas!$B$33,0)</f>
        <v>71</v>
      </c>
      <c r="AF668" s="30">
        <f t="shared" si="77"/>
        <v>70</v>
      </c>
      <c r="AG668" s="30">
        <f>ROUND((AK668*PFormulas!$F$40)+(AL668*PFormulas!$F$41)+(AH668*PFormulas!$F$42),0)</f>
        <v>44</v>
      </c>
      <c r="AH668" s="30">
        <f>VLOOKUP(D668,PCharts!$G$3:$H$83,2,FALSE)</f>
        <v>51</v>
      </c>
      <c r="AI668" s="30">
        <f>ROUND((AK668*PFormulas!$F$18)+(AL668*PFormulas!$F$17),0)</f>
        <v>41</v>
      </c>
      <c r="AJ668" s="30">
        <f>IF(C668&gt;7,25,IF(C668=1,IF(ROUND((PFormulas!$F$35*AK668)+(PFormulas!$F$36*AF668),0)&lt;50,50,ROUND((PFormulas!$F$35*AK668)+(PFormulas!$F$36*AF668),0)),ROUND((PFormulas!$F$35*AK668)+(PFormulas!$F$36*AF668),0)))</f>
        <v>25</v>
      </c>
      <c r="AK668" s="30">
        <f>ROUND(IF(C668&gt;7,ROUND(VLOOKUP(U668,PCharts!$K$3:$L$153,2,FALSE)*AA668,0)*PFormulas!$B$8,ROUND(VLOOKUP(U668,PCharts!$K$3:$L$153,2,FALSE)*AA668,0)),0)</f>
        <v>35</v>
      </c>
      <c r="AL668" s="30">
        <f>ROUND(IF(C668&gt;7,ROUND(VLOOKUP(T668,PCharts!$M$3:$N$133,2,FALSE)*AA668,0)*PFormulas!$B$9,ROUND(VLOOKUP(T668,PCharts!$M$3:$N$133,2,FALSE)*AA668,0)),0)</f>
        <v>40</v>
      </c>
      <c r="AM668" s="30">
        <f>ROUND(IF(C668&gt;7,ROUND((PFormulas!$F$30*Z668)+(PFormulas!$F$31*AB668)+(PFormulas!$F$32*AI668),0)*PFormulas!$B$13,ROUND((PFormulas!$F$30*Z668)+(PFormulas!$F$31*AB668)+(PFormulas!$F$32*AI668),0)+PFormulas!$B$14),0)</f>
        <v>50</v>
      </c>
      <c r="AN668" s="30">
        <f>ROUND((PFormulas!$F$46*AL668),0)</f>
        <v>42</v>
      </c>
      <c r="AO668" s="30">
        <f>VLOOKUP(2016-L668,PCharts!$O$3:$P$32,2,FALSE)</f>
        <v>50</v>
      </c>
      <c r="AP668" s="30">
        <f t="shared" si="78"/>
        <v>50</v>
      </c>
      <c r="AQ668" s="30">
        <f t="shared" si="79"/>
        <v>46</v>
      </c>
    </row>
    <row r="669" spans="1:43" x14ac:dyDescent="0.25">
      <c r="A669" s="13" t="s">
        <v>47</v>
      </c>
      <c r="B669" s="13" t="s">
        <v>1556</v>
      </c>
      <c r="C669" s="13">
        <v>6</v>
      </c>
      <c r="D669" s="13">
        <v>14</v>
      </c>
      <c r="E669" s="13">
        <v>0</v>
      </c>
      <c r="F669" s="13">
        <v>0</v>
      </c>
      <c r="G669" s="13">
        <v>0</v>
      </c>
      <c r="H669" s="13">
        <v>0</v>
      </c>
      <c r="I669" s="13">
        <v>-4</v>
      </c>
      <c r="J669" s="13">
        <v>15</v>
      </c>
      <c r="K669" s="13">
        <v>3</v>
      </c>
      <c r="L669" s="13">
        <v>1996</v>
      </c>
      <c r="M669" s="13"/>
      <c r="N669" s="13">
        <v>73</v>
      </c>
      <c r="O669" s="13">
        <v>181</v>
      </c>
      <c r="P669" s="13" t="s">
        <v>49</v>
      </c>
      <c r="Q669" s="13" t="s">
        <v>1557</v>
      </c>
      <c r="R669" s="13">
        <v>0</v>
      </c>
      <c r="S669" s="13">
        <v>0</v>
      </c>
      <c r="T669" s="30">
        <f t="shared" si="73"/>
        <v>0</v>
      </c>
      <c r="U669" s="30">
        <f t="shared" si="74"/>
        <v>0</v>
      </c>
      <c r="V669" s="30">
        <f t="shared" si="75"/>
        <v>0</v>
      </c>
      <c r="W669" s="30">
        <f t="shared" si="76"/>
        <v>0</v>
      </c>
      <c r="X669" s="30">
        <f>VLOOKUP(N669,[1]PlayerC!$A$3:$B$30,2,FALSE)</f>
        <v>75</v>
      </c>
      <c r="Y669" s="30">
        <f>VLOOKUP(O669,[1]PlayerC!$C$3:$D$133,2,FALSE)</f>
        <v>58</v>
      </c>
      <c r="Z669" s="30">
        <f>VLOOKUP(R669,[2]PCharts!$R$3:$S$2003,2,FALSE)</f>
        <v>0</v>
      </c>
      <c r="AA669" s="30">
        <f>VLOOKUP(A669,PCharts!$T$3:$U$25,2,FALSE)</f>
        <v>1.07</v>
      </c>
      <c r="AB669" s="30">
        <f>ROUND((PFormulas!$F$2*AF669)+(PFormulas!$F$3*(120-AD669)),0)</f>
        <v>47</v>
      </c>
      <c r="AC669" s="30">
        <f>ROUND((PFormulas!$F$7*AF669)+(PFormulas!$F$9*AB669)+(PFormulas!$F$8*AD669),0)</f>
        <v>41</v>
      </c>
      <c r="AD669" s="30">
        <f>VLOOKUP(V669,PCharts!$I$3:$J$651,2,FALSE)</f>
        <v>99</v>
      </c>
      <c r="AE669" s="30">
        <f>ROUND((PFormulas!$B$29*AK669)+(PFormulas!$B$30*AI669)+(PFormulas!$B$31*AL669)+(PFormulas!$B$32*AF669)+PFormulas!$B$33,0)</f>
        <v>73</v>
      </c>
      <c r="AF669" s="30">
        <f t="shared" si="77"/>
        <v>67</v>
      </c>
      <c r="AG669" s="30">
        <f>ROUND((AK669*PFormulas!$F$40)+(AL669*PFormulas!$F$41)+(AH669*PFormulas!$F$42),0)</f>
        <v>47</v>
      </c>
      <c r="AH669" s="30">
        <f>VLOOKUP(D669,PCharts!$G$3:$H$83,2,FALSE)</f>
        <v>54</v>
      </c>
      <c r="AI669" s="30">
        <f>ROUND((AK669*PFormulas!$F$18)+(AL669*PFormulas!$F$17),0)</f>
        <v>44</v>
      </c>
      <c r="AJ669" s="30">
        <f>IF(C669&gt;7,25,IF(C669=1,IF(ROUND((PFormulas!$F$35*AK669)+(PFormulas!$F$36*AF669),0)&lt;50,50,ROUND((PFormulas!$F$35*AK669)+(PFormulas!$F$36*AF669),0)),ROUND((PFormulas!$F$35*AK669)+(PFormulas!$F$36*AF669),0)))</f>
        <v>45</v>
      </c>
      <c r="AK669" s="30">
        <f>ROUND(IF(C669&gt;7,ROUND(VLOOKUP(U669,PCharts!$K$3:$L$153,2,FALSE)*AA669,0)*PFormulas!$B$8,ROUND(VLOOKUP(U669,PCharts!$K$3:$L$153,2,FALSE)*AA669,0)),0)</f>
        <v>37</v>
      </c>
      <c r="AL669" s="30">
        <f>ROUND(IF(C669&gt;7,ROUND(VLOOKUP(T669,PCharts!$M$3:$N$133,2,FALSE)*AA669,0)*PFormulas!$B$9,ROUND(VLOOKUP(T669,PCharts!$M$3:$N$133,2,FALSE)*AA669,0)),0)</f>
        <v>43</v>
      </c>
      <c r="AM669" s="30">
        <f>ROUND(IF(C669&gt;7,ROUND((PFormulas!$F$30*Z669)+(PFormulas!$F$31*AB669)+(PFormulas!$F$32*AI669),0)*PFormulas!$B$13,ROUND((PFormulas!$F$30*Z669)+(PFormulas!$F$31*AB669)+(PFormulas!$F$32*AI669),0)+PFormulas!$B$14),0)</f>
        <v>42</v>
      </c>
      <c r="AN669" s="30">
        <f>ROUND((PFormulas!$F$46*AL669),0)</f>
        <v>45</v>
      </c>
      <c r="AO669" s="30">
        <f>VLOOKUP(2016-L669,PCharts!$O$3:$P$32,2,FALSE)</f>
        <v>50</v>
      </c>
      <c r="AP669" s="30">
        <f t="shared" si="78"/>
        <v>50</v>
      </c>
      <c r="AQ669" s="30">
        <f t="shared" si="79"/>
        <v>46</v>
      </c>
    </row>
    <row r="670" spans="1:43" x14ac:dyDescent="0.25">
      <c r="A670" s="13" t="s">
        <v>685</v>
      </c>
      <c r="B670" s="13" t="s">
        <v>1558</v>
      </c>
      <c r="C670" s="13">
        <v>7</v>
      </c>
      <c r="D670" s="13">
        <v>15</v>
      </c>
      <c r="E670" s="13">
        <v>2</v>
      </c>
      <c r="F670" s="13">
        <v>1</v>
      </c>
      <c r="G670" s="13">
        <v>3</v>
      </c>
      <c r="H670" s="13">
        <v>2</v>
      </c>
      <c r="I670" s="13">
        <v>-4</v>
      </c>
      <c r="J670" s="13">
        <v>6</v>
      </c>
      <c r="K670" s="13">
        <v>9</v>
      </c>
      <c r="L670" s="13">
        <v>1993</v>
      </c>
      <c r="M670" s="13"/>
      <c r="N670" s="13">
        <v>70</v>
      </c>
      <c r="O670" s="13">
        <v>172</v>
      </c>
      <c r="P670" s="13" t="s">
        <v>247</v>
      </c>
      <c r="Q670" s="13" t="s">
        <v>80</v>
      </c>
      <c r="R670" s="13">
        <v>0</v>
      </c>
      <c r="S670" s="13">
        <v>0</v>
      </c>
      <c r="T670" s="30">
        <f t="shared" si="73"/>
        <v>0.13</v>
      </c>
      <c r="U670" s="30">
        <f t="shared" si="74"/>
        <v>7.0000000000000007E-2</v>
      </c>
      <c r="V670" s="30">
        <f t="shared" si="75"/>
        <v>0.13</v>
      </c>
      <c r="W670" s="30">
        <f t="shared" si="76"/>
        <v>0.13</v>
      </c>
      <c r="X670" s="30">
        <f>VLOOKUP(N670,[1]PlayerC!$A$3:$B$30,2,FALSE)</f>
        <v>69</v>
      </c>
      <c r="Y670" s="30">
        <f>VLOOKUP(O670,[1]PlayerC!$C$3:$D$133,2,FALSE)</f>
        <v>52</v>
      </c>
      <c r="Z670" s="30">
        <f>VLOOKUP(R670,[2]PCharts!$R$3:$S$2003,2,FALSE)</f>
        <v>0</v>
      </c>
      <c r="AA670" s="30">
        <f>VLOOKUP(A670,PCharts!$T$3:$U$25,2,FALSE)</f>
        <v>0.9</v>
      </c>
      <c r="AB670" s="30">
        <f>ROUND((PFormulas!$F$2*AF670)+(PFormulas!$F$3*(120-AD670)),0)</f>
        <v>44</v>
      </c>
      <c r="AC670" s="30">
        <f>ROUND((PFormulas!$F$7*AF670)+(PFormulas!$F$9*AB670)+(PFormulas!$F$8*AD670),0)</f>
        <v>37</v>
      </c>
      <c r="AD670" s="30">
        <f>VLOOKUP(V670,PCharts!$I$3:$J$651,2,FALSE)</f>
        <v>95</v>
      </c>
      <c r="AE670" s="30">
        <f>ROUND((PFormulas!$B$29*AK670)+(PFormulas!$B$30*AI670)+(PFormulas!$B$31*AL670)+(PFormulas!$B$32*AF670)+PFormulas!$B$33,0)</f>
        <v>73</v>
      </c>
      <c r="AF670" s="30">
        <f t="shared" si="77"/>
        <v>61</v>
      </c>
      <c r="AG670" s="30">
        <f>ROUND((AK670*PFormulas!$F$40)+(AL670*PFormulas!$F$41)+(AH670*PFormulas!$F$42),0)</f>
        <v>46</v>
      </c>
      <c r="AH670" s="30">
        <f>VLOOKUP(D670,PCharts!$G$3:$H$83,2,FALSE)</f>
        <v>55</v>
      </c>
      <c r="AI670" s="30">
        <f>ROUND((AK670*PFormulas!$F$18)+(AL670*PFormulas!$F$17),0)</f>
        <v>40</v>
      </c>
      <c r="AJ670" s="30">
        <f>IF(C670&gt;7,25,IF(C670=1,IF(ROUND((PFormulas!$F$35*AK670)+(PFormulas!$F$36*AF670),0)&lt;50,50,ROUND((PFormulas!$F$35*AK670)+(PFormulas!$F$36*AF670),0)),ROUND((PFormulas!$F$35*AK670)+(PFormulas!$F$36*AF670),0)))</f>
        <v>39</v>
      </c>
      <c r="AK670" s="30">
        <f>ROUND(IF(C670&gt;7,ROUND(VLOOKUP(U670,PCharts!$K$3:$L$153,2,FALSE)*AA670,0)*PFormulas!$B$8,ROUND(VLOOKUP(U670,PCharts!$K$3:$L$153,2,FALSE)*AA670,0)),0)</f>
        <v>32</v>
      </c>
      <c r="AL670" s="30">
        <f>ROUND(IF(C670&gt;7,ROUND(VLOOKUP(T670,PCharts!$M$3:$N$133,2,FALSE)*AA670,0)*PFormulas!$B$9,ROUND(VLOOKUP(T670,PCharts!$M$3:$N$133,2,FALSE)*AA670,0)),0)</f>
        <v>41</v>
      </c>
      <c r="AM670" s="30">
        <f>ROUND(IF(C670&gt;7,ROUND((PFormulas!$F$30*Z670)+(PFormulas!$F$31*AB670)+(PFormulas!$F$32*AI670),0)*PFormulas!$B$13,ROUND((PFormulas!$F$30*Z670)+(PFormulas!$F$31*AB670)+(PFormulas!$F$32*AI670),0)+PFormulas!$B$14),0)</f>
        <v>39</v>
      </c>
      <c r="AN670" s="30">
        <f>ROUND((PFormulas!$F$46*AL670),0)</f>
        <v>43</v>
      </c>
      <c r="AO670" s="30">
        <f>VLOOKUP(2016-L670,PCharts!$O$3:$P$32,2,FALSE)</f>
        <v>60</v>
      </c>
      <c r="AP670" s="30">
        <f t="shared" si="78"/>
        <v>60</v>
      </c>
      <c r="AQ670" s="30">
        <f t="shared" si="79"/>
        <v>42</v>
      </c>
    </row>
    <row r="671" spans="1:43" x14ac:dyDescent="0.25">
      <c r="A671" s="13" t="s">
        <v>43</v>
      </c>
      <c r="B671" s="13" t="s">
        <v>1559</v>
      </c>
      <c r="C671" s="13">
        <v>4</v>
      </c>
      <c r="D671" s="13">
        <v>19</v>
      </c>
      <c r="E671" s="13">
        <v>0</v>
      </c>
      <c r="F671" s="13">
        <v>2</v>
      </c>
      <c r="G671" s="13">
        <v>2</v>
      </c>
      <c r="H671" s="13">
        <v>2</v>
      </c>
      <c r="I671" s="13">
        <v>1</v>
      </c>
      <c r="J671" s="13">
        <v>3</v>
      </c>
      <c r="K671" s="13">
        <v>3</v>
      </c>
      <c r="L671" s="13">
        <v>1996</v>
      </c>
      <c r="M671" s="13"/>
      <c r="N671" s="13">
        <v>76</v>
      </c>
      <c r="O671" s="13">
        <v>209</v>
      </c>
      <c r="P671" s="13" t="s">
        <v>603</v>
      </c>
      <c r="Q671" s="13" t="s">
        <v>1560</v>
      </c>
      <c r="R671" s="13">
        <v>0</v>
      </c>
      <c r="S671" s="13">
        <v>0</v>
      </c>
      <c r="T671" s="30">
        <f t="shared" si="73"/>
        <v>0</v>
      </c>
      <c r="U671" s="30">
        <f t="shared" si="74"/>
        <v>0.11</v>
      </c>
      <c r="V671" s="30">
        <f t="shared" si="75"/>
        <v>0.11</v>
      </c>
      <c r="W671" s="30">
        <f t="shared" si="76"/>
        <v>0</v>
      </c>
      <c r="X671" s="30">
        <f>VLOOKUP(N671,[1]PlayerC!$A$3:$B$30,2,FALSE)</f>
        <v>81</v>
      </c>
      <c r="Y671" s="30">
        <f>VLOOKUP(O671,[1]PlayerC!$C$3:$D$133,2,FALSE)</f>
        <v>73</v>
      </c>
      <c r="Z671" s="30">
        <f>VLOOKUP(R671,[2]PCharts!$R$3:$S$2003,2,FALSE)</f>
        <v>0</v>
      </c>
      <c r="AA671" s="30">
        <f>VLOOKUP(A671,PCharts!$T$3:$U$25,2,FALSE)</f>
        <v>1.05</v>
      </c>
      <c r="AB671" s="30">
        <f>ROUND((PFormulas!$F$2*AF671)+(PFormulas!$F$3*(120-AD671)),0)</f>
        <v>53</v>
      </c>
      <c r="AC671" s="30">
        <f>ROUND((PFormulas!$F$7*AF671)+(PFormulas!$F$9*AB671)+(PFormulas!$F$8*AD671),0)</f>
        <v>51</v>
      </c>
      <c r="AD671" s="30">
        <f>VLOOKUP(V671,PCharts!$I$3:$J$651,2,FALSE)</f>
        <v>96</v>
      </c>
      <c r="AE671" s="30">
        <f>ROUND((PFormulas!$B$29*AK671)+(PFormulas!$B$30*AI671)+(PFormulas!$B$31*AL671)+(PFormulas!$B$32*AF671)+PFormulas!$B$33,0)</f>
        <v>72</v>
      </c>
      <c r="AF671" s="30">
        <f t="shared" si="77"/>
        <v>77</v>
      </c>
      <c r="AG671" s="30">
        <f>ROUND((AK671*PFormulas!$F$40)+(AL671*PFormulas!$F$41)+(AH671*PFormulas!$F$42),0)</f>
        <v>53</v>
      </c>
      <c r="AH671" s="30">
        <f>VLOOKUP(D671,PCharts!$G$3:$H$83,2,FALSE)</f>
        <v>59</v>
      </c>
      <c r="AI671" s="30">
        <f>ROUND((AK671*PFormulas!$F$18)+(AL671*PFormulas!$F$17),0)</f>
        <v>52</v>
      </c>
      <c r="AJ671" s="30">
        <f>IF(C671&gt;7,25,IF(C671=1,IF(ROUND((PFormulas!$F$35*AK671)+(PFormulas!$F$36*AF671),0)&lt;50,50,ROUND((PFormulas!$F$35*AK671)+(PFormulas!$F$36*AF671),0)),ROUND((PFormulas!$F$35*AK671)+(PFormulas!$F$36*AF671),0)))</f>
        <v>59</v>
      </c>
      <c r="AK671" s="30">
        <f>ROUND(IF(C671&gt;7,ROUND(VLOOKUP(U671,PCharts!$K$3:$L$153,2,FALSE)*AA671,0)*PFormulas!$B$8,ROUND(VLOOKUP(U671,PCharts!$K$3:$L$153,2,FALSE)*AA671,0)),0)</f>
        <v>53</v>
      </c>
      <c r="AL671" s="30">
        <f>ROUND(IF(C671&gt;7,ROUND(VLOOKUP(T671,PCharts!$M$3:$N$133,2,FALSE)*AA671,0)*PFormulas!$B$9,ROUND(VLOOKUP(T671,PCharts!$M$3:$N$133,2,FALSE)*AA671,0)),0)</f>
        <v>42</v>
      </c>
      <c r="AM671" s="30">
        <f>ROUND(IF(C671&gt;7,ROUND((PFormulas!$F$30*Z671)+(PFormulas!$F$31*AB671)+(PFormulas!$F$32*AI671),0)*PFormulas!$B$13,ROUND((PFormulas!$F$30*Z671)+(PFormulas!$F$31*AB671)+(PFormulas!$F$32*AI671),0)+PFormulas!$B$14),0)</f>
        <v>48</v>
      </c>
      <c r="AN671" s="30">
        <f>ROUND((PFormulas!$F$46*AL671),0)</f>
        <v>44</v>
      </c>
      <c r="AO671" s="30">
        <f>VLOOKUP(2016-L671,PCharts!$O$3:$P$32,2,FALSE)</f>
        <v>50</v>
      </c>
      <c r="AP671" s="30">
        <f t="shared" si="78"/>
        <v>50</v>
      </c>
      <c r="AQ671" s="30">
        <f t="shared" si="79"/>
        <v>52</v>
      </c>
    </row>
    <row r="672" spans="1:43" x14ac:dyDescent="0.25">
      <c r="A672" s="13" t="s">
        <v>74</v>
      </c>
      <c r="B672" s="13" t="s">
        <v>1561</v>
      </c>
      <c r="C672" s="13">
        <v>1</v>
      </c>
      <c r="D672" s="13">
        <v>20</v>
      </c>
      <c r="E672" s="13">
        <v>1</v>
      </c>
      <c r="F672" s="13">
        <v>4</v>
      </c>
      <c r="G672" s="13">
        <v>5</v>
      </c>
      <c r="H672" s="13">
        <v>6</v>
      </c>
      <c r="I672" s="13">
        <v>-3</v>
      </c>
      <c r="J672" s="13">
        <v>17</v>
      </c>
      <c r="K672" s="13">
        <v>8</v>
      </c>
      <c r="L672" s="13">
        <v>1994</v>
      </c>
      <c r="M672" s="13"/>
      <c r="N672" s="13">
        <v>73</v>
      </c>
      <c r="O672" s="13">
        <v>185</v>
      </c>
      <c r="P672" s="13" t="s">
        <v>76</v>
      </c>
      <c r="Q672" s="13" t="s">
        <v>1562</v>
      </c>
      <c r="R672" s="13">
        <v>0</v>
      </c>
      <c r="S672" s="13">
        <v>0</v>
      </c>
      <c r="T672" s="30">
        <f t="shared" si="73"/>
        <v>0.05</v>
      </c>
      <c r="U672" s="30">
        <f t="shared" si="74"/>
        <v>0.2</v>
      </c>
      <c r="V672" s="30">
        <f t="shared" si="75"/>
        <v>0.3</v>
      </c>
      <c r="W672" s="30">
        <f t="shared" si="76"/>
        <v>0.05</v>
      </c>
      <c r="X672" s="30">
        <f>VLOOKUP(N672,[1]PlayerC!$A$3:$B$30,2,FALSE)</f>
        <v>75</v>
      </c>
      <c r="Y672" s="30">
        <f>VLOOKUP(O672,[1]PlayerC!$C$3:$D$133,2,FALSE)</f>
        <v>61</v>
      </c>
      <c r="Z672" s="30">
        <f>VLOOKUP(R672,[2]PCharts!$R$3:$S$2003,2,FALSE)</f>
        <v>0</v>
      </c>
      <c r="AA672" s="30">
        <f>VLOOKUP(A672,PCharts!$T$3:$U$25,2,FALSE)</f>
        <v>0.95</v>
      </c>
      <c r="AB672" s="30">
        <f>ROUND((PFormulas!$F$2*AF672)+(PFormulas!$F$3*(120-AD672)),0)</f>
        <v>50</v>
      </c>
      <c r="AC672" s="30">
        <f>ROUND((PFormulas!$F$7*AF672)+(PFormulas!$F$9*AB672)+(PFormulas!$F$8*AD672),0)</f>
        <v>45</v>
      </c>
      <c r="AD672" s="30">
        <f>VLOOKUP(V672,PCharts!$I$3:$J$651,2,FALSE)</f>
        <v>90</v>
      </c>
      <c r="AE672" s="30">
        <f>ROUND((PFormulas!$B$29*AK672)+(PFormulas!$B$30*AI672)+(PFormulas!$B$31*AL672)+(PFormulas!$B$32*AF672)+PFormulas!$B$33,0)</f>
        <v>74</v>
      </c>
      <c r="AF672" s="30">
        <f t="shared" si="77"/>
        <v>68</v>
      </c>
      <c r="AG672" s="30">
        <f>ROUND((AK672*PFormulas!$F$40)+(AL672*PFormulas!$F$41)+(AH672*PFormulas!$F$42),0)</f>
        <v>53</v>
      </c>
      <c r="AH672" s="30">
        <f>VLOOKUP(D672,PCharts!$G$3:$H$83,2,FALSE)</f>
        <v>60</v>
      </c>
      <c r="AI672" s="30">
        <f>ROUND((AK672*PFormulas!$F$18)+(AL672*PFormulas!$F$17),0)</f>
        <v>51</v>
      </c>
      <c r="AJ672" s="30">
        <f>IF(C672&gt;7,25,IF(C672=1,IF(ROUND((PFormulas!$F$35*AK672)+(PFormulas!$F$36*AF672),0)&lt;50,50,ROUND((PFormulas!$F$35*AK672)+(PFormulas!$F$36*AF672),0)),ROUND((PFormulas!$F$35*AK672)+(PFormulas!$F$36*AF672),0)))</f>
        <v>56</v>
      </c>
      <c r="AK672" s="30">
        <f>ROUND(IF(C672&gt;7,ROUND(VLOOKUP(U672,PCharts!$K$3:$L$153,2,FALSE)*AA672,0)*PFormulas!$B$8,ROUND(VLOOKUP(U672,PCharts!$K$3:$L$153,2,FALSE)*AA672,0)),0)</f>
        <v>52</v>
      </c>
      <c r="AL672" s="30">
        <f>ROUND(IF(C672&gt;7,ROUND(VLOOKUP(T672,PCharts!$M$3:$N$133,2,FALSE)*AA672,0)*PFormulas!$B$9,ROUND(VLOOKUP(T672,PCharts!$M$3:$N$133,2,FALSE)*AA672,0)),0)</f>
        <v>40</v>
      </c>
      <c r="AM672" s="30">
        <f>ROUND(IF(C672&gt;7,ROUND((PFormulas!$F$30*Z672)+(PFormulas!$F$31*AB672)+(PFormulas!$F$32*AI672),0)*PFormulas!$B$13,ROUND((PFormulas!$F$30*Z672)+(PFormulas!$F$31*AB672)+(PFormulas!$F$32*AI672),0)+PFormulas!$B$14),0)</f>
        <v>46</v>
      </c>
      <c r="AN672" s="30">
        <f>ROUND((PFormulas!$F$46*AL672),0)</f>
        <v>42</v>
      </c>
      <c r="AO672" s="30">
        <f>VLOOKUP(2016-L672,PCharts!$O$3:$P$32,2,FALSE)</f>
        <v>58</v>
      </c>
      <c r="AP672" s="30">
        <f t="shared" si="78"/>
        <v>58</v>
      </c>
      <c r="AQ672" s="30">
        <f t="shared" si="79"/>
        <v>51</v>
      </c>
    </row>
    <row r="673" spans="1:43" x14ac:dyDescent="0.25">
      <c r="A673" s="13" t="s">
        <v>47</v>
      </c>
      <c r="B673" s="13" t="s">
        <v>1563</v>
      </c>
      <c r="C673" s="13">
        <v>6</v>
      </c>
      <c r="D673" s="13">
        <v>25</v>
      </c>
      <c r="E673" s="13">
        <v>0</v>
      </c>
      <c r="F673" s="13">
        <v>4</v>
      </c>
      <c r="G673" s="13">
        <v>4</v>
      </c>
      <c r="H673" s="13">
        <v>8</v>
      </c>
      <c r="I673" s="13">
        <v>0</v>
      </c>
      <c r="J673" s="13">
        <v>24</v>
      </c>
      <c r="K673" s="13">
        <v>3</v>
      </c>
      <c r="L673" s="13">
        <v>1993</v>
      </c>
      <c r="M673" s="13"/>
      <c r="N673" s="13">
        <v>73</v>
      </c>
      <c r="O673" s="13">
        <v>209</v>
      </c>
      <c r="P673" s="13" t="s">
        <v>49</v>
      </c>
      <c r="Q673" s="13" t="s">
        <v>1564</v>
      </c>
      <c r="R673" s="13">
        <v>0</v>
      </c>
      <c r="S673" s="13">
        <v>0</v>
      </c>
      <c r="T673" s="30">
        <f t="shared" si="73"/>
        <v>0</v>
      </c>
      <c r="U673" s="30">
        <f t="shared" si="74"/>
        <v>0.16</v>
      </c>
      <c r="V673" s="30">
        <f t="shared" si="75"/>
        <v>0.32</v>
      </c>
      <c r="W673" s="30">
        <f t="shared" si="76"/>
        <v>0</v>
      </c>
      <c r="X673" s="30">
        <f>VLOOKUP(N673,[1]PlayerC!$A$3:$B$30,2,FALSE)</f>
        <v>75</v>
      </c>
      <c r="Y673" s="30">
        <f>VLOOKUP(O673,[1]PlayerC!$C$3:$D$133,2,FALSE)</f>
        <v>73</v>
      </c>
      <c r="Z673" s="30">
        <f>VLOOKUP(R673,[2]PCharts!$R$3:$S$2003,2,FALSE)</f>
        <v>0</v>
      </c>
      <c r="AA673" s="30">
        <f>VLOOKUP(A673,PCharts!$T$3:$U$25,2,FALSE)</f>
        <v>1.07</v>
      </c>
      <c r="AB673" s="30">
        <f>ROUND((PFormulas!$F$2*AF673)+(PFormulas!$F$3*(120-AD673)),0)</f>
        <v>54</v>
      </c>
      <c r="AC673" s="30">
        <f>ROUND((PFormulas!$F$7*AF673)+(PFormulas!$F$9*AB673)+(PFormulas!$F$8*AD673),0)</f>
        <v>50</v>
      </c>
      <c r="AD673" s="30">
        <f>VLOOKUP(V673,PCharts!$I$3:$J$651,2,FALSE)</f>
        <v>89</v>
      </c>
      <c r="AE673" s="30">
        <f>ROUND((PFormulas!$B$29*AK673)+(PFormulas!$B$30*AI673)+(PFormulas!$B$31*AL673)+(PFormulas!$B$32*AF673)+PFormulas!$B$33,0)</f>
        <v>74</v>
      </c>
      <c r="AF673" s="30">
        <f t="shared" si="77"/>
        <v>74</v>
      </c>
      <c r="AG673" s="30">
        <f>ROUND((AK673*PFormulas!$F$40)+(AL673*PFormulas!$F$41)+(AH673*PFormulas!$F$42),0)</f>
        <v>57</v>
      </c>
      <c r="AH673" s="30">
        <f>VLOOKUP(D673,PCharts!$G$3:$H$83,2,FALSE)</f>
        <v>65</v>
      </c>
      <c r="AI673" s="30">
        <f>ROUND((AK673*PFormulas!$F$18)+(AL673*PFormulas!$F$17),0)</f>
        <v>53</v>
      </c>
      <c r="AJ673" s="30">
        <f>IF(C673&gt;7,25,IF(C673=1,IF(ROUND((PFormulas!$F$35*AK673)+(PFormulas!$F$36*AF673),0)&lt;50,50,ROUND((PFormulas!$F$35*AK673)+(PFormulas!$F$36*AF673),0)),ROUND((PFormulas!$F$35*AK673)+(PFormulas!$F$36*AF673),0)))</f>
        <v>59</v>
      </c>
      <c r="AK673" s="30">
        <f>ROUND(IF(C673&gt;7,ROUND(VLOOKUP(U673,PCharts!$K$3:$L$153,2,FALSE)*AA673,0)*PFormulas!$B$8,ROUND(VLOOKUP(U673,PCharts!$K$3:$L$153,2,FALSE)*AA673,0)),0)</f>
        <v>54</v>
      </c>
      <c r="AL673" s="30">
        <f>ROUND(IF(C673&gt;7,ROUND(VLOOKUP(T673,PCharts!$M$3:$N$133,2,FALSE)*AA673,0)*PFormulas!$B$9,ROUND(VLOOKUP(T673,PCharts!$M$3:$N$133,2,FALSE)*AA673,0)),0)</f>
        <v>43</v>
      </c>
      <c r="AM673" s="30">
        <f>ROUND(IF(C673&gt;7,ROUND((PFormulas!$F$30*Z673)+(PFormulas!$F$31*AB673)+(PFormulas!$F$32*AI673),0)*PFormulas!$B$13,ROUND((PFormulas!$F$30*Z673)+(PFormulas!$F$31*AB673)+(PFormulas!$F$32*AI673),0)+PFormulas!$B$14),0)</f>
        <v>49</v>
      </c>
      <c r="AN673" s="30">
        <f>ROUND((PFormulas!$F$46*AL673),0)</f>
        <v>45</v>
      </c>
      <c r="AO673" s="30">
        <f>VLOOKUP(2016-L673,PCharts!$O$3:$P$32,2,FALSE)</f>
        <v>60</v>
      </c>
      <c r="AP673" s="30">
        <f t="shared" si="78"/>
        <v>60</v>
      </c>
      <c r="AQ673" s="30">
        <f t="shared" si="79"/>
        <v>53</v>
      </c>
    </row>
    <row r="674" spans="1:43" x14ac:dyDescent="0.25">
      <c r="A674" s="13" t="s">
        <v>685</v>
      </c>
      <c r="B674" s="13" t="s">
        <v>1565</v>
      </c>
      <c r="C674" s="13">
        <v>7</v>
      </c>
      <c r="D674" s="13">
        <v>25</v>
      </c>
      <c r="E674" s="13">
        <v>3</v>
      </c>
      <c r="F674" s="13">
        <v>1</v>
      </c>
      <c r="G674" s="13">
        <v>4</v>
      </c>
      <c r="H674" s="13">
        <v>8</v>
      </c>
      <c r="I674" s="13">
        <v>-9</v>
      </c>
      <c r="J674" s="13">
        <v>27</v>
      </c>
      <c r="K674" s="13">
        <v>6</v>
      </c>
      <c r="L674" s="13">
        <v>1994</v>
      </c>
      <c r="M674" s="13"/>
      <c r="N674" s="13">
        <v>73</v>
      </c>
      <c r="O674" s="13">
        <v>196</v>
      </c>
      <c r="P674" s="13" t="s">
        <v>247</v>
      </c>
      <c r="Q674" s="13" t="s">
        <v>80</v>
      </c>
      <c r="R674" s="13">
        <v>0</v>
      </c>
      <c r="S674" s="13">
        <v>0</v>
      </c>
      <c r="T674" s="30">
        <f t="shared" si="73"/>
        <v>0.12</v>
      </c>
      <c r="U674" s="30">
        <f t="shared" si="74"/>
        <v>0.04</v>
      </c>
      <c r="V674" s="30">
        <f t="shared" si="75"/>
        <v>0.32</v>
      </c>
      <c r="W674" s="30">
        <f t="shared" si="76"/>
        <v>0.12</v>
      </c>
      <c r="X674" s="30">
        <f>VLOOKUP(N674,[1]PlayerC!$A$3:$B$30,2,FALSE)</f>
        <v>75</v>
      </c>
      <c r="Y674" s="30">
        <f>VLOOKUP(O674,[1]PlayerC!$C$3:$D$133,2,FALSE)</f>
        <v>67</v>
      </c>
      <c r="Z674" s="30">
        <f>VLOOKUP(R674,[2]PCharts!$R$3:$S$2003,2,FALSE)</f>
        <v>0</v>
      </c>
      <c r="AA674" s="30">
        <f>VLOOKUP(A674,PCharts!$T$3:$U$25,2,FALSE)</f>
        <v>0.9</v>
      </c>
      <c r="AB674" s="30">
        <f>ROUND((PFormulas!$F$2*AF674)+(PFormulas!$F$3*(120-AD674)),0)</f>
        <v>52</v>
      </c>
      <c r="AC674" s="30">
        <f>ROUND((PFormulas!$F$7*AF674)+(PFormulas!$F$9*AB674)+(PFormulas!$F$8*AD674),0)</f>
        <v>48</v>
      </c>
      <c r="AD674" s="30">
        <f>VLOOKUP(V674,PCharts!$I$3:$J$651,2,FALSE)</f>
        <v>89</v>
      </c>
      <c r="AE674" s="30">
        <f>ROUND((PFormulas!$B$29*AK674)+(PFormulas!$B$30*AI674)+(PFormulas!$B$31*AL674)+(PFormulas!$B$32*AF674)+PFormulas!$B$33,0)</f>
        <v>71</v>
      </c>
      <c r="AF674" s="30">
        <f t="shared" si="77"/>
        <v>71</v>
      </c>
      <c r="AG674" s="30">
        <f>ROUND((AK674*PFormulas!$F$40)+(AL674*PFormulas!$F$41)+(AH674*PFormulas!$F$42),0)</f>
        <v>51</v>
      </c>
      <c r="AH674" s="30">
        <f>VLOOKUP(D674,PCharts!$G$3:$H$83,2,FALSE)</f>
        <v>65</v>
      </c>
      <c r="AI674" s="30">
        <f>ROUND((AK674*PFormulas!$F$18)+(AL674*PFormulas!$F$17),0)</f>
        <v>40</v>
      </c>
      <c r="AJ674" s="30">
        <f>IF(C674&gt;7,25,IF(C674=1,IF(ROUND((PFormulas!$F$35*AK674)+(PFormulas!$F$36*AF674),0)&lt;50,50,ROUND((PFormulas!$F$35*AK674)+(PFormulas!$F$36*AF674),0)),ROUND((PFormulas!$F$35*AK674)+(PFormulas!$F$36*AF674),0)))</f>
        <v>42</v>
      </c>
      <c r="AK674" s="30">
        <f>ROUND(IF(C674&gt;7,ROUND(VLOOKUP(U674,PCharts!$K$3:$L$153,2,FALSE)*AA674,0)*PFormulas!$B$8,ROUND(VLOOKUP(U674,PCharts!$K$3:$L$153,2,FALSE)*AA674,0)),0)</f>
        <v>32</v>
      </c>
      <c r="AL674" s="30">
        <f>ROUND(IF(C674&gt;7,ROUND(VLOOKUP(T674,PCharts!$M$3:$N$133,2,FALSE)*AA674,0)*PFormulas!$B$9,ROUND(VLOOKUP(T674,PCharts!$M$3:$N$133,2,FALSE)*AA674,0)),0)</f>
        <v>41</v>
      </c>
      <c r="AM674" s="30">
        <f>ROUND(IF(C674&gt;7,ROUND((PFormulas!$F$30*Z674)+(PFormulas!$F$31*AB674)+(PFormulas!$F$32*AI674),0)*PFormulas!$B$13,ROUND((PFormulas!$F$30*Z674)+(PFormulas!$F$31*AB674)+(PFormulas!$F$32*AI674),0)+PFormulas!$B$14),0)</f>
        <v>44</v>
      </c>
      <c r="AN674" s="30">
        <f>ROUND((PFormulas!$F$46*AL674),0)</f>
        <v>43</v>
      </c>
      <c r="AO674" s="30">
        <f>VLOOKUP(2016-L674,PCharts!$O$3:$P$32,2,FALSE)</f>
        <v>58</v>
      </c>
      <c r="AP674" s="30">
        <f t="shared" si="78"/>
        <v>58</v>
      </c>
      <c r="AQ674" s="30">
        <f t="shared" si="79"/>
        <v>44</v>
      </c>
    </row>
    <row r="675" spans="1:43" x14ac:dyDescent="0.25">
      <c r="A675" s="13" t="s">
        <v>95</v>
      </c>
      <c r="B675" s="13" t="s">
        <v>1566</v>
      </c>
      <c r="C675" s="13">
        <v>8</v>
      </c>
      <c r="D675" s="13">
        <v>25</v>
      </c>
      <c r="E675" s="13">
        <v>0</v>
      </c>
      <c r="F675" s="13">
        <v>5</v>
      </c>
      <c r="G675" s="13">
        <v>5</v>
      </c>
      <c r="H675" s="13">
        <v>45</v>
      </c>
      <c r="I675" s="13">
        <v>6</v>
      </c>
      <c r="J675" s="13">
        <v>2</v>
      </c>
      <c r="K675" s="13">
        <v>4</v>
      </c>
      <c r="L675" s="13">
        <v>1996</v>
      </c>
      <c r="M675" s="13"/>
      <c r="N675" s="13">
        <v>75</v>
      </c>
      <c r="O675" s="13">
        <v>201</v>
      </c>
      <c r="P675" s="13" t="s">
        <v>247</v>
      </c>
      <c r="Q675" s="13" t="s">
        <v>1567</v>
      </c>
      <c r="R675" s="13"/>
      <c r="S675" s="13"/>
      <c r="T675" s="30">
        <f t="shared" si="73"/>
        <v>0</v>
      </c>
      <c r="U675" s="30">
        <f t="shared" si="74"/>
        <v>0.2</v>
      </c>
      <c r="V675" s="30">
        <f t="shared" si="75"/>
        <v>1.8</v>
      </c>
      <c r="W675" s="30">
        <f t="shared" si="76"/>
        <v>0</v>
      </c>
      <c r="X675" s="30">
        <f>VLOOKUP(N675,[1]PlayerC!$A$3:$B$30,2,FALSE)</f>
        <v>79</v>
      </c>
      <c r="Y675" s="30">
        <f>VLOOKUP(O675,[1]PlayerC!$C$3:$D$133,2,FALSE)</f>
        <v>70</v>
      </c>
      <c r="Z675" s="30">
        <f>VLOOKUP(R675,[2]PCharts!$R$3:$S$2003,2,FALSE)</f>
        <v>0</v>
      </c>
      <c r="AA675" s="30">
        <f>VLOOKUP(A675,PCharts!$T$3:$U$25,2,FALSE)</f>
        <v>1.06</v>
      </c>
      <c r="AB675" s="30">
        <f>ROUND((PFormulas!$F$2*AF675)+(PFormulas!$F$3*(120-AD675)),0)</f>
        <v>65</v>
      </c>
      <c r="AC675" s="30">
        <f>ROUND((PFormulas!$F$7*AF675)+(PFormulas!$F$9*AB675)+(PFormulas!$F$8*AD675),0)</f>
        <v>62</v>
      </c>
      <c r="AD675" s="30">
        <f>VLOOKUP(V675,PCharts!$I$3:$J$651,2,FALSE)</f>
        <v>52</v>
      </c>
      <c r="AE675" s="30">
        <f>ROUND((PFormulas!$B$29*AK675)+(PFormulas!$B$30*AI675)+(PFormulas!$B$31*AL675)+(PFormulas!$B$32*AF675)+PFormulas!$B$33,0)</f>
        <v>73</v>
      </c>
      <c r="AF675" s="30">
        <f t="shared" si="77"/>
        <v>75</v>
      </c>
      <c r="AG675" s="30">
        <f>ROUND((AK675*PFormulas!$F$40)+(AL675*PFormulas!$F$41)+(AH675*PFormulas!$F$42),0)</f>
        <v>56</v>
      </c>
      <c r="AH675" s="30">
        <f>VLOOKUP(D675,PCharts!$G$3:$H$83,2,FALSE)</f>
        <v>65</v>
      </c>
      <c r="AI675" s="30">
        <f>ROUND((AK675*PFormulas!$F$18)+(AL675*PFormulas!$F$17),0)</f>
        <v>52</v>
      </c>
      <c r="AJ675" s="30">
        <f>IF(C675&gt;7,25,IF(C675=1,IF(ROUND((PFormulas!$F$35*AK675)+(PFormulas!$F$36*AF675),0)&lt;50,50,ROUND((PFormulas!$F$35*AK675)+(PFormulas!$F$36*AF675),0)),ROUND((PFormulas!$F$35*AK675)+(PFormulas!$F$36*AF675),0)))</f>
        <v>25</v>
      </c>
      <c r="AK675" s="30">
        <f>ROUND(IF(C675&gt;7,ROUND(VLOOKUP(U675,PCharts!$K$3:$L$153,2,FALSE)*AA675,0)*PFormulas!$B$8,ROUND(VLOOKUP(U675,PCharts!$K$3:$L$153,2,FALSE)*AA675,0)),0)</f>
        <v>55</v>
      </c>
      <c r="AL675" s="30">
        <f>ROUND(IF(C675&gt;7,ROUND(VLOOKUP(T675,PCharts!$M$3:$N$133,2,FALSE)*AA675,0)*PFormulas!$B$9,ROUND(VLOOKUP(T675,PCharts!$M$3:$N$133,2,FALSE)*AA675,0)),0)</f>
        <v>40</v>
      </c>
      <c r="AM675" s="49">
        <f>ROUND(IF(C675&gt;7,ROUND((PFormulas!$F$30*Z675)+(PFormulas!$F$31*AB675)+(PFormulas!$F$32*AI675),0)*PFormulas!$B$13,ROUND((PFormulas!$F$30*Z675)+(PFormulas!$F$31*AB675)+(PFormulas!$F$32*AI675),0)+PFormulas!$B$14),0)</f>
        <v>67</v>
      </c>
      <c r="AN675" s="30">
        <f>ROUND((PFormulas!$F$46*AL675),0)</f>
        <v>42</v>
      </c>
      <c r="AO675" s="30">
        <f>VLOOKUP(2016-L675,PCharts!$O$3:$P$32,2,FALSE)</f>
        <v>50</v>
      </c>
      <c r="AP675" s="30">
        <f t="shared" si="78"/>
        <v>50</v>
      </c>
      <c r="AQ675" s="30">
        <f t="shared" si="79"/>
        <v>57</v>
      </c>
    </row>
    <row r="676" spans="1:43" x14ac:dyDescent="0.25">
      <c r="A676" s="13" t="s">
        <v>43</v>
      </c>
      <c r="B676" s="13" t="s">
        <v>1568</v>
      </c>
      <c r="C676" s="13">
        <v>1</v>
      </c>
      <c r="D676" s="13">
        <v>26</v>
      </c>
      <c r="E676" s="13">
        <v>0</v>
      </c>
      <c r="F676" s="13">
        <v>0</v>
      </c>
      <c r="G676" s="13">
        <v>0</v>
      </c>
      <c r="H676" s="13">
        <v>0</v>
      </c>
      <c r="I676" s="13">
        <v>-1</v>
      </c>
      <c r="J676" s="13">
        <v>10</v>
      </c>
      <c r="K676" s="13">
        <v>6</v>
      </c>
      <c r="L676" s="13">
        <v>1996</v>
      </c>
      <c r="M676" s="13"/>
      <c r="N676" s="13">
        <v>72</v>
      </c>
      <c r="O676" s="13">
        <v>176</v>
      </c>
      <c r="P676" s="13" t="s">
        <v>1047</v>
      </c>
      <c r="Q676" s="13" t="s">
        <v>1569</v>
      </c>
      <c r="R676" s="13">
        <v>0</v>
      </c>
      <c r="S676" s="13">
        <v>0</v>
      </c>
      <c r="T676" s="30">
        <f t="shared" si="73"/>
        <v>0</v>
      </c>
      <c r="U676" s="30">
        <f t="shared" si="74"/>
        <v>0</v>
      </c>
      <c r="V676" s="30">
        <f t="shared" si="75"/>
        <v>0</v>
      </c>
      <c r="W676" s="30">
        <f t="shared" si="76"/>
        <v>0</v>
      </c>
      <c r="X676" s="30">
        <f>VLOOKUP(N676,[1]PlayerC!$A$3:$B$30,2,FALSE)</f>
        <v>73</v>
      </c>
      <c r="Y676" s="30">
        <f>VLOOKUP(O676,[1]PlayerC!$C$3:$D$133,2,FALSE)</f>
        <v>55</v>
      </c>
      <c r="Z676" s="30">
        <f>VLOOKUP(R676,[2]PCharts!$R$3:$S$2003,2,FALSE)</f>
        <v>0</v>
      </c>
      <c r="AA676" s="30">
        <f>VLOOKUP(A676,PCharts!$T$3:$U$25,2,FALSE)</f>
        <v>1.05</v>
      </c>
      <c r="AB676" s="30">
        <f>ROUND((PFormulas!$F$2*AF676)+(PFormulas!$F$3*(120-AD676)),0)</f>
        <v>45</v>
      </c>
      <c r="AC676" s="30">
        <f>ROUND((PFormulas!$F$7*AF676)+(PFormulas!$F$9*AB676)+(PFormulas!$F$8*AD676),0)</f>
        <v>39</v>
      </c>
      <c r="AD676" s="30">
        <f>VLOOKUP(V676,PCharts!$I$3:$J$651,2,FALSE)</f>
        <v>99</v>
      </c>
      <c r="AE676" s="30">
        <f>ROUND((PFormulas!$B$29*AK676)+(PFormulas!$B$30*AI676)+(PFormulas!$B$31*AL676)+(PFormulas!$B$32*AF676)+PFormulas!$B$33,0)</f>
        <v>73</v>
      </c>
      <c r="AF676" s="30">
        <f t="shared" si="77"/>
        <v>64</v>
      </c>
      <c r="AG676" s="30">
        <f>ROUND((AK676*PFormulas!$F$40)+(AL676*PFormulas!$F$41)+(AH676*PFormulas!$F$42),0)</f>
        <v>53</v>
      </c>
      <c r="AH676" s="30">
        <f>VLOOKUP(D676,PCharts!$G$3:$H$83,2,FALSE)</f>
        <v>66</v>
      </c>
      <c r="AI676" s="30">
        <f>ROUND((AK676*PFormulas!$F$18)+(AL676*PFormulas!$F$17),0)</f>
        <v>43</v>
      </c>
      <c r="AJ676" s="30">
        <f>IF(C676&gt;7,25,IF(C676=1,IF(ROUND((PFormulas!$F$35*AK676)+(PFormulas!$F$36*AF676),0)&lt;50,50,ROUND((PFormulas!$F$35*AK676)+(PFormulas!$F$36*AF676),0)),ROUND((PFormulas!$F$35*AK676)+(PFormulas!$F$36*AF676),0)))</f>
        <v>50</v>
      </c>
      <c r="AK676" s="30">
        <f>ROUND(IF(C676&gt;7,ROUND(VLOOKUP(U676,PCharts!$K$3:$L$153,2,FALSE)*AA676,0)*PFormulas!$B$8,ROUND(VLOOKUP(U676,PCharts!$K$3:$L$153,2,FALSE)*AA676,0)),0)</f>
        <v>37</v>
      </c>
      <c r="AL676" s="30">
        <f>ROUND(IF(C676&gt;7,ROUND(VLOOKUP(T676,PCharts!$M$3:$N$133,2,FALSE)*AA676,0)*PFormulas!$B$9,ROUND(VLOOKUP(T676,PCharts!$M$3:$N$133,2,FALSE)*AA676,0)),0)</f>
        <v>42</v>
      </c>
      <c r="AM676" s="30">
        <f>ROUND(IF(C676&gt;7,ROUND((PFormulas!$F$30*Z676)+(PFormulas!$F$31*AB676)+(PFormulas!$F$32*AI676),0)*PFormulas!$B$13,ROUND((PFormulas!$F$30*Z676)+(PFormulas!$F$31*AB676)+(PFormulas!$F$32*AI676),0)+PFormulas!$B$14),0)</f>
        <v>41</v>
      </c>
      <c r="AN676" s="30">
        <f>ROUND((PFormulas!$F$46*AL676),0)</f>
        <v>44</v>
      </c>
      <c r="AO676" s="30">
        <f>VLOOKUP(2016-L676,PCharts!$O$3:$P$32,2,FALSE)</f>
        <v>50</v>
      </c>
      <c r="AP676" s="30">
        <f t="shared" si="78"/>
        <v>50</v>
      </c>
      <c r="AQ676" s="30">
        <f t="shared" si="79"/>
        <v>45</v>
      </c>
    </row>
    <row r="677" spans="1:43" x14ac:dyDescent="0.25">
      <c r="A677" s="13" t="s">
        <v>43</v>
      </c>
      <c r="B677" s="13" t="s">
        <v>1570</v>
      </c>
      <c r="C677" s="13">
        <v>4</v>
      </c>
      <c r="D677" s="13">
        <v>27</v>
      </c>
      <c r="E677" s="13">
        <v>0</v>
      </c>
      <c r="F677" s="13">
        <v>3</v>
      </c>
      <c r="G677" s="13">
        <v>3</v>
      </c>
      <c r="H677" s="13">
        <v>29</v>
      </c>
      <c r="I677" s="13">
        <v>-1</v>
      </c>
      <c r="J677" s="13">
        <v>22</v>
      </c>
      <c r="K677" s="13">
        <v>1</v>
      </c>
      <c r="L677" s="13">
        <v>1994</v>
      </c>
      <c r="M677" s="13"/>
      <c r="N677" s="13">
        <v>71</v>
      </c>
      <c r="O677" s="13">
        <v>194</v>
      </c>
      <c r="P677" s="13" t="s">
        <v>45</v>
      </c>
      <c r="Q677" s="13" t="s">
        <v>1571</v>
      </c>
      <c r="R677" s="13">
        <v>0</v>
      </c>
      <c r="S677" s="13">
        <v>0</v>
      </c>
      <c r="T677" s="30">
        <f t="shared" si="73"/>
        <v>0</v>
      </c>
      <c r="U677" s="30">
        <f t="shared" si="74"/>
        <v>0.11</v>
      </c>
      <c r="V677" s="30">
        <f t="shared" si="75"/>
        <v>1.07</v>
      </c>
      <c r="W677" s="30">
        <f t="shared" si="76"/>
        <v>0</v>
      </c>
      <c r="X677" s="30">
        <f>VLOOKUP(N677,[1]PlayerC!$A$3:$B$30,2,FALSE)</f>
        <v>71</v>
      </c>
      <c r="Y677" s="30">
        <f>VLOOKUP(O677,[1]PlayerC!$C$3:$D$133,2,FALSE)</f>
        <v>64</v>
      </c>
      <c r="Z677" s="30">
        <f>VLOOKUP(R677,[2]PCharts!$R$3:$S$2003,2,FALSE)</f>
        <v>0</v>
      </c>
      <c r="AA677" s="30">
        <f>VLOOKUP(A677,PCharts!$T$3:$U$25,2,FALSE)</f>
        <v>1.05</v>
      </c>
      <c r="AB677" s="30">
        <f>ROUND((PFormulas!$F$2*AF677)+(PFormulas!$F$3*(120-AD677)),0)</f>
        <v>56</v>
      </c>
      <c r="AC677" s="30">
        <f>ROUND((PFormulas!$F$7*AF677)+(PFormulas!$F$9*AB677)+(PFormulas!$F$8*AD677),0)</f>
        <v>50</v>
      </c>
      <c r="AD677" s="30">
        <f>VLOOKUP(V677,PCharts!$I$3:$J$651,2,FALSE)</f>
        <v>71</v>
      </c>
      <c r="AE677" s="30">
        <f>ROUND((PFormulas!$B$29*AK677)+(PFormulas!$B$30*AI677)+(PFormulas!$B$31*AL677)+(PFormulas!$B$32*AF677)+PFormulas!$B$33,0)</f>
        <v>75</v>
      </c>
      <c r="AF677" s="30">
        <f t="shared" si="77"/>
        <v>68</v>
      </c>
      <c r="AG677" s="30">
        <f>ROUND((AK677*PFormulas!$F$40)+(AL677*PFormulas!$F$41)+(AH677*PFormulas!$F$42),0)</f>
        <v>57</v>
      </c>
      <c r="AH677" s="30">
        <f>VLOOKUP(D677,PCharts!$G$3:$H$83,2,FALSE)</f>
        <v>67</v>
      </c>
      <c r="AI677" s="30">
        <f>ROUND((AK677*PFormulas!$F$18)+(AL677*PFormulas!$F$17),0)</f>
        <v>52</v>
      </c>
      <c r="AJ677" s="30">
        <f>IF(C677&gt;7,25,IF(C677=1,IF(ROUND((PFormulas!$F$35*AK677)+(PFormulas!$F$36*AF677),0)&lt;50,50,ROUND((PFormulas!$F$35*AK677)+(PFormulas!$F$36*AF677),0)),ROUND((PFormulas!$F$35*AK677)+(PFormulas!$F$36*AF677),0)))</f>
        <v>57</v>
      </c>
      <c r="AK677" s="30">
        <f>ROUND(IF(C677&gt;7,ROUND(VLOOKUP(U677,PCharts!$K$3:$L$153,2,FALSE)*AA677,0)*PFormulas!$B$8,ROUND(VLOOKUP(U677,PCharts!$K$3:$L$153,2,FALSE)*AA677,0)),0)</f>
        <v>53</v>
      </c>
      <c r="AL677" s="30">
        <f>ROUND(IF(C677&gt;7,ROUND(VLOOKUP(T677,PCharts!$M$3:$N$133,2,FALSE)*AA677,0)*PFormulas!$B$9,ROUND(VLOOKUP(T677,PCharts!$M$3:$N$133,2,FALSE)*AA677,0)),0)</f>
        <v>42</v>
      </c>
      <c r="AM677" s="30">
        <f>ROUND(IF(C677&gt;7,ROUND((PFormulas!$F$30*Z677)+(PFormulas!$F$31*AB677)+(PFormulas!$F$32*AI677),0)*PFormulas!$B$13,ROUND((PFormulas!$F$30*Z677)+(PFormulas!$F$31*AB677)+(PFormulas!$F$32*AI677),0)+PFormulas!$B$14),0)</f>
        <v>50</v>
      </c>
      <c r="AN677" s="30">
        <f>ROUND((PFormulas!$F$46*AL677),0)</f>
        <v>44</v>
      </c>
      <c r="AO677" s="30">
        <f>VLOOKUP(2016-L677,PCharts!$O$3:$P$32,2,FALSE)</f>
        <v>58</v>
      </c>
      <c r="AP677" s="30">
        <f t="shared" si="78"/>
        <v>58</v>
      </c>
      <c r="AQ677" s="30">
        <f t="shared" si="79"/>
        <v>53</v>
      </c>
    </row>
    <row r="678" spans="1:43" x14ac:dyDescent="0.25">
      <c r="A678" s="13" t="s">
        <v>518</v>
      </c>
      <c r="B678" s="13" t="s">
        <v>1572</v>
      </c>
      <c r="C678" s="13">
        <v>5</v>
      </c>
      <c r="D678" s="13">
        <v>40</v>
      </c>
      <c r="E678" s="13">
        <v>5</v>
      </c>
      <c r="F678" s="13">
        <v>5</v>
      </c>
      <c r="G678" s="13">
        <v>10</v>
      </c>
      <c r="H678" s="13">
        <v>42</v>
      </c>
      <c r="I678" s="13">
        <v>-1</v>
      </c>
      <c r="J678" s="13">
        <v>5</v>
      </c>
      <c r="K678" s="13">
        <v>10</v>
      </c>
      <c r="L678" s="13">
        <v>1993</v>
      </c>
      <c r="M678" s="13"/>
      <c r="N678" s="13">
        <v>72</v>
      </c>
      <c r="O678" s="13">
        <v>194</v>
      </c>
      <c r="P678" s="13" t="s">
        <v>520</v>
      </c>
      <c r="Q678" s="13" t="s">
        <v>1573</v>
      </c>
      <c r="R678" s="13">
        <v>0</v>
      </c>
      <c r="S678" s="13">
        <v>0</v>
      </c>
      <c r="T678" s="30">
        <f t="shared" si="73"/>
        <v>0.13</v>
      </c>
      <c r="U678" s="30">
        <f t="shared" si="74"/>
        <v>0.13</v>
      </c>
      <c r="V678" s="30">
        <f t="shared" si="75"/>
        <v>1.05</v>
      </c>
      <c r="W678" s="30">
        <f t="shared" si="76"/>
        <v>0.13</v>
      </c>
      <c r="X678" s="30">
        <f>VLOOKUP(N678,[1]PlayerC!$A$3:$B$30,2,FALSE)</f>
        <v>73</v>
      </c>
      <c r="Y678" s="30">
        <f>VLOOKUP(O678,[1]PlayerC!$C$3:$D$133,2,FALSE)</f>
        <v>64</v>
      </c>
      <c r="Z678" s="30">
        <f>VLOOKUP(R678,[2]PCharts!$R$3:$S$2003,2,FALSE)</f>
        <v>0</v>
      </c>
      <c r="AA678" s="30">
        <f>VLOOKUP(A678,PCharts!$T$3:$U$25,2,FALSE)</f>
        <v>0.93</v>
      </c>
      <c r="AB678" s="30">
        <f>ROUND((PFormulas!$F$2*AF678)+(PFormulas!$F$3*(120-AD678)),0)</f>
        <v>56</v>
      </c>
      <c r="AC678" s="30">
        <f>ROUND((PFormulas!$F$7*AF678)+(PFormulas!$F$9*AB678)+(PFormulas!$F$8*AD678),0)</f>
        <v>51</v>
      </c>
      <c r="AD678" s="30">
        <f>VLOOKUP(V678,PCharts!$I$3:$J$651,2,FALSE)</f>
        <v>71</v>
      </c>
      <c r="AE678" s="30">
        <f>ROUND((PFormulas!$B$29*AK678)+(PFormulas!$B$30*AI678)+(PFormulas!$B$31*AL678)+(PFormulas!$B$32*AF678)+PFormulas!$B$33,0)</f>
        <v>74</v>
      </c>
      <c r="AF678" s="30">
        <f t="shared" si="77"/>
        <v>69</v>
      </c>
      <c r="AG678" s="30">
        <f>ROUND((AK678*PFormulas!$F$40)+(AL678*PFormulas!$F$41)+(AH678*PFormulas!$F$42),0)</f>
        <v>62</v>
      </c>
      <c r="AH678" s="30">
        <f>VLOOKUP(D678,PCharts!$G$3:$H$83,2,FALSE)</f>
        <v>80</v>
      </c>
      <c r="AI678" s="30">
        <f>ROUND((AK678*PFormulas!$F$18)+(AL678*PFormulas!$F$17),0)</f>
        <v>49</v>
      </c>
      <c r="AJ678" s="30">
        <f>IF(C678&gt;7,25,IF(C678=1,IF(ROUND((PFormulas!$F$35*AK678)+(PFormulas!$F$36*AF678),0)&lt;50,50,ROUND((PFormulas!$F$35*AK678)+(PFormulas!$F$36*AF678),0)),ROUND((PFormulas!$F$35*AK678)+(PFormulas!$F$36*AF678),0)))</f>
        <v>53</v>
      </c>
      <c r="AK678" s="30">
        <f>ROUND(IF(C678&gt;7,ROUND(VLOOKUP(U678,PCharts!$K$3:$L$153,2,FALSE)*AA678,0)*PFormulas!$B$8,ROUND(VLOOKUP(U678,PCharts!$K$3:$L$153,2,FALSE)*AA678,0)),0)</f>
        <v>47</v>
      </c>
      <c r="AL678" s="30">
        <f>ROUND(IF(C678&gt;7,ROUND(VLOOKUP(T678,PCharts!$M$3:$N$133,2,FALSE)*AA678,0)*PFormulas!$B$9,ROUND(VLOOKUP(T678,PCharts!$M$3:$N$133,2,FALSE)*AA678,0)),0)</f>
        <v>42</v>
      </c>
      <c r="AM678" s="30">
        <f>ROUND(IF(C678&gt;7,ROUND((PFormulas!$F$30*Z678)+(PFormulas!$F$31*AB678)+(PFormulas!$F$32*AI678),0)*PFormulas!$B$13,ROUND((PFormulas!$F$30*Z678)+(PFormulas!$F$31*AB678)+(PFormulas!$F$32*AI678),0)+PFormulas!$B$14),0)</f>
        <v>49</v>
      </c>
      <c r="AN678" s="30">
        <f>ROUND((PFormulas!$F$46*AL678),0)</f>
        <v>44</v>
      </c>
      <c r="AO678" s="30">
        <f>VLOOKUP(2016-L678,PCharts!$O$3:$P$32,2,FALSE)</f>
        <v>60</v>
      </c>
      <c r="AP678" s="30">
        <f t="shared" si="78"/>
        <v>60</v>
      </c>
      <c r="AQ678" s="30">
        <f t="shared" si="79"/>
        <v>51</v>
      </c>
    </row>
    <row r="679" spans="1:43" x14ac:dyDescent="0.25">
      <c r="A679" s="13" t="s">
        <v>95</v>
      </c>
      <c r="B679" s="13" t="s">
        <v>1574</v>
      </c>
      <c r="C679" s="13">
        <v>8</v>
      </c>
      <c r="D679" s="13">
        <v>42</v>
      </c>
      <c r="E679" s="13">
        <v>0</v>
      </c>
      <c r="F679" s="13">
        <v>8</v>
      </c>
      <c r="G679" s="13">
        <v>8</v>
      </c>
      <c r="H679" s="13">
        <v>4</v>
      </c>
      <c r="I679" s="13">
        <v>4</v>
      </c>
      <c r="J679" s="13">
        <v>20</v>
      </c>
      <c r="K679" s="13">
        <v>9</v>
      </c>
      <c r="L679" s="13">
        <v>1993</v>
      </c>
      <c r="M679" s="13"/>
      <c r="N679" s="13">
        <v>74</v>
      </c>
      <c r="O679" s="13">
        <v>194</v>
      </c>
      <c r="P679" s="13" t="s">
        <v>97</v>
      </c>
      <c r="Q679" s="13" t="s">
        <v>1575</v>
      </c>
      <c r="R679" s="13"/>
      <c r="S679" s="13"/>
      <c r="T679" s="30">
        <f t="shared" si="73"/>
        <v>0</v>
      </c>
      <c r="U679" s="30">
        <f t="shared" si="74"/>
        <v>0.19</v>
      </c>
      <c r="V679" s="30">
        <f t="shared" si="75"/>
        <v>0.1</v>
      </c>
      <c r="W679" s="30">
        <f t="shared" si="76"/>
        <v>0</v>
      </c>
      <c r="X679" s="30">
        <f>VLOOKUP(N679,[1]PlayerC!$A$3:$B$30,2,FALSE)</f>
        <v>77</v>
      </c>
      <c r="Y679" s="30">
        <f>VLOOKUP(O679,[1]PlayerC!$C$3:$D$133,2,FALSE)</f>
        <v>64</v>
      </c>
      <c r="Z679" s="30">
        <f>VLOOKUP(R679,[2]PCharts!$R$3:$S$2003,2,FALSE)</f>
        <v>0</v>
      </c>
      <c r="AA679" s="30">
        <f>VLOOKUP(A679,PCharts!$T$3:$U$25,2,FALSE)</f>
        <v>1.06</v>
      </c>
      <c r="AB679" s="30">
        <f>ROUND((PFormulas!$F$2*AF679)+(PFormulas!$F$3*(120-AD679)),0)</f>
        <v>50</v>
      </c>
      <c r="AC679" s="30">
        <f>ROUND((PFormulas!$F$7*AF679)+(PFormulas!$F$9*AB679)+(PFormulas!$F$8*AD679),0)</f>
        <v>46</v>
      </c>
      <c r="AD679" s="30">
        <f>VLOOKUP(V679,PCharts!$I$3:$J$651,2,FALSE)</f>
        <v>96</v>
      </c>
      <c r="AE679" s="30">
        <f>ROUND((PFormulas!$B$29*AK679)+(PFormulas!$B$30*AI679)+(PFormulas!$B$31*AL679)+(PFormulas!$B$32*AF679)+PFormulas!$B$33,0)</f>
        <v>73</v>
      </c>
      <c r="AF679" s="30">
        <f t="shared" si="77"/>
        <v>71</v>
      </c>
      <c r="AG679" s="30">
        <f>ROUND((AK679*PFormulas!$F$40)+(AL679*PFormulas!$F$41)+(AH679*PFormulas!$F$42),0)</f>
        <v>64</v>
      </c>
      <c r="AH679" s="30">
        <f>VLOOKUP(D679,PCharts!$G$3:$H$83,2,FALSE)</f>
        <v>82</v>
      </c>
      <c r="AI679" s="30">
        <f>ROUND((AK679*PFormulas!$F$18)+(AL679*PFormulas!$F$17),0)</f>
        <v>50</v>
      </c>
      <c r="AJ679" s="30">
        <f>IF(C679&gt;7,25,IF(C679=1,IF(ROUND((PFormulas!$F$35*AK679)+(PFormulas!$F$36*AF679),0)&lt;50,50,ROUND((PFormulas!$F$35*AK679)+(PFormulas!$F$36*AF679),0)),ROUND((PFormulas!$F$35*AK679)+(PFormulas!$F$36*AF679),0)))</f>
        <v>25</v>
      </c>
      <c r="AK679" s="30">
        <f>ROUND(IF(C679&gt;7,ROUND(VLOOKUP(U679,PCharts!$K$3:$L$153,2,FALSE)*AA679,0)*PFormulas!$B$8,ROUND(VLOOKUP(U679,PCharts!$K$3:$L$153,2,FALSE)*AA679,0)),0)</f>
        <v>50</v>
      </c>
      <c r="AL679" s="30">
        <f>ROUND(IF(C679&gt;7,ROUND(VLOOKUP(T679,PCharts!$M$3:$N$133,2,FALSE)*AA679,0)*PFormulas!$B$9,ROUND(VLOOKUP(T679,PCharts!$M$3:$N$133,2,FALSE)*AA679,0)),0)</f>
        <v>40</v>
      </c>
      <c r="AM679" s="30">
        <f>ROUND(IF(C679&gt;7,ROUND((PFormulas!$F$30*Z679)+(PFormulas!$F$31*AB679)+(PFormulas!$F$32*AI679),0)*PFormulas!$B$13,ROUND((PFormulas!$F$30*Z679)+(PFormulas!$F$31*AB679)+(PFormulas!$F$32*AI679),0)+PFormulas!$B$14),0)</f>
        <v>55</v>
      </c>
      <c r="AN679" s="30">
        <f>ROUND((PFormulas!$F$46*AL679),0)</f>
        <v>42</v>
      </c>
      <c r="AO679" s="30">
        <f>VLOOKUP(2016-L679,PCharts!$O$3:$P$32,2,FALSE)</f>
        <v>60</v>
      </c>
      <c r="AP679" s="30">
        <f t="shared" si="78"/>
        <v>60</v>
      </c>
      <c r="AQ679" s="30">
        <f t="shared" si="79"/>
        <v>52</v>
      </c>
    </row>
    <row r="680" spans="1:43" x14ac:dyDescent="0.25">
      <c r="A680" s="13" t="s">
        <v>47</v>
      </c>
      <c r="B680" s="13" t="s">
        <v>1576</v>
      </c>
      <c r="C680" s="13">
        <v>8</v>
      </c>
      <c r="D680" s="13">
        <v>48</v>
      </c>
      <c r="E680" s="13">
        <v>1</v>
      </c>
      <c r="F680" s="13">
        <v>4</v>
      </c>
      <c r="G680" s="13">
        <v>5</v>
      </c>
      <c r="H680" s="13">
        <v>8</v>
      </c>
      <c r="I680" s="13">
        <v>-9</v>
      </c>
      <c r="J680" s="13">
        <v>26</v>
      </c>
      <c r="K680" s="13">
        <v>2</v>
      </c>
      <c r="L680" s="13">
        <v>1994</v>
      </c>
      <c r="M680" s="13"/>
      <c r="N680" s="13">
        <v>74</v>
      </c>
      <c r="O680" s="13">
        <v>203</v>
      </c>
      <c r="P680" s="13" t="s">
        <v>49</v>
      </c>
      <c r="Q680" s="13" t="s">
        <v>1577</v>
      </c>
      <c r="R680" s="13">
        <v>0</v>
      </c>
      <c r="S680" s="13">
        <v>0</v>
      </c>
      <c r="T680" s="30">
        <f t="shared" si="73"/>
        <v>0.02</v>
      </c>
      <c r="U680" s="30">
        <f t="shared" si="74"/>
        <v>0.08</v>
      </c>
      <c r="V680" s="30">
        <f t="shared" si="75"/>
        <v>0.17</v>
      </c>
      <c r="W680" s="30">
        <f t="shared" si="76"/>
        <v>0.02</v>
      </c>
      <c r="X680" s="30">
        <f>VLOOKUP(N680,[1]PlayerC!$A$3:$B$30,2,FALSE)</f>
        <v>77</v>
      </c>
      <c r="Y680" s="30">
        <f>VLOOKUP(O680,[1]PlayerC!$C$3:$D$133,2,FALSE)</f>
        <v>70</v>
      </c>
      <c r="Z680" s="30">
        <f>VLOOKUP(R680,[2]PCharts!$R$3:$S$2003,2,FALSE)</f>
        <v>0</v>
      </c>
      <c r="AA680" s="30">
        <f>VLOOKUP(A680,PCharts!$T$3:$U$25,2,FALSE)</f>
        <v>1.07</v>
      </c>
      <c r="AB680" s="30">
        <f>ROUND((PFormulas!$F$2*AF680)+(PFormulas!$F$3*(120-AD680)),0)</f>
        <v>52</v>
      </c>
      <c r="AC680" s="30">
        <f>ROUND((PFormulas!$F$7*AF680)+(PFormulas!$F$9*AB680)+(PFormulas!$F$8*AD680),0)</f>
        <v>49</v>
      </c>
      <c r="AD680" s="30">
        <f>VLOOKUP(V680,PCharts!$I$3:$J$651,2,FALSE)</f>
        <v>94</v>
      </c>
      <c r="AE680" s="30">
        <f>ROUND((PFormulas!$B$29*AK680)+(PFormulas!$B$30*AI680)+(PFormulas!$B$31*AL680)+(PFormulas!$B$32*AF680)+PFormulas!$B$33,0)</f>
        <v>70</v>
      </c>
      <c r="AF680" s="30">
        <f t="shared" si="77"/>
        <v>74</v>
      </c>
      <c r="AG680" s="30">
        <f>ROUND((AK680*PFormulas!$F$40)+(AL680*PFormulas!$F$41)+(AH680*PFormulas!$F$42),0)</f>
        <v>63</v>
      </c>
      <c r="AH680" s="30">
        <f>VLOOKUP(D680,PCharts!$G$3:$H$83,2,FALSE)</f>
        <v>88</v>
      </c>
      <c r="AI680" s="30">
        <f>ROUND((AK680*PFormulas!$F$18)+(AL680*PFormulas!$F$17),0)</f>
        <v>42</v>
      </c>
      <c r="AJ680" s="30">
        <f>IF(C680&gt;7,25,IF(C680=1,IF(ROUND((PFormulas!$F$35*AK680)+(PFormulas!$F$36*AF680),0)&lt;50,50,ROUND((PFormulas!$F$35*AK680)+(PFormulas!$F$36*AF680),0)),ROUND((PFormulas!$F$35*AK680)+(PFormulas!$F$36*AF680),0)))</f>
        <v>25</v>
      </c>
      <c r="AK680" s="30">
        <f>ROUND(IF(C680&gt;7,ROUND(VLOOKUP(U680,PCharts!$K$3:$L$153,2,FALSE)*AA680,0)*PFormulas!$B$8,ROUND(VLOOKUP(U680,PCharts!$K$3:$L$153,2,FALSE)*AA680,0)),0)</f>
        <v>35</v>
      </c>
      <c r="AL680" s="30">
        <f>ROUND(IF(C680&gt;7,ROUND(VLOOKUP(T680,PCharts!$M$3:$N$133,2,FALSE)*AA680,0)*PFormulas!$B$9,ROUND(VLOOKUP(T680,PCharts!$M$3:$N$133,2,FALSE)*AA680,0)),0)</f>
        <v>41</v>
      </c>
      <c r="AM680" s="30">
        <f>ROUND(IF(C680&gt;7,ROUND((PFormulas!$F$30*Z680)+(PFormulas!$F$31*AB680)+(PFormulas!$F$32*AI680),0)*PFormulas!$B$13,ROUND((PFormulas!$F$30*Z680)+(PFormulas!$F$31*AB680)+(PFormulas!$F$32*AI680),0)+PFormulas!$B$14),0)</f>
        <v>54</v>
      </c>
      <c r="AN680" s="30">
        <f>ROUND((PFormulas!$F$46*AL680),0)</f>
        <v>43</v>
      </c>
      <c r="AO680" s="30">
        <f>VLOOKUP(2016-L680,PCharts!$O$3:$P$32,2,FALSE)</f>
        <v>58</v>
      </c>
      <c r="AP680" s="30">
        <f t="shared" si="78"/>
        <v>58</v>
      </c>
      <c r="AQ680" s="30">
        <f t="shared" si="79"/>
        <v>47</v>
      </c>
    </row>
    <row r="681" spans="1:43" x14ac:dyDescent="0.25">
      <c r="A681" s="13" t="s">
        <v>47</v>
      </c>
      <c r="B681" s="13" t="s">
        <v>1578</v>
      </c>
      <c r="C681" s="13">
        <v>8</v>
      </c>
      <c r="D681" s="13">
        <v>51</v>
      </c>
      <c r="E681" s="13">
        <v>1</v>
      </c>
      <c r="F681" s="13">
        <v>3</v>
      </c>
      <c r="G681" s="13">
        <v>4</v>
      </c>
      <c r="H681" s="13">
        <v>10</v>
      </c>
      <c r="I681" s="13">
        <v>-12</v>
      </c>
      <c r="J681" s="13">
        <v>22</v>
      </c>
      <c r="K681" s="13">
        <v>8</v>
      </c>
      <c r="L681" s="13">
        <v>1996</v>
      </c>
      <c r="M681" s="13"/>
      <c r="N681" s="13">
        <v>69</v>
      </c>
      <c r="O681" s="13">
        <v>165</v>
      </c>
      <c r="P681" s="13" t="s">
        <v>49</v>
      </c>
      <c r="Q681" s="13" t="s">
        <v>1579</v>
      </c>
      <c r="R681" s="13">
        <v>0</v>
      </c>
      <c r="S681" s="13">
        <v>0</v>
      </c>
      <c r="T681" s="30">
        <f t="shared" si="73"/>
        <v>0.02</v>
      </c>
      <c r="U681" s="30">
        <f t="shared" si="74"/>
        <v>0.06</v>
      </c>
      <c r="V681" s="30">
        <f t="shared" si="75"/>
        <v>0.2</v>
      </c>
      <c r="W681" s="30">
        <f t="shared" si="76"/>
        <v>0.02</v>
      </c>
      <c r="X681" s="30">
        <f>VLOOKUP(N681,[1]PlayerC!$A$3:$B$30,2,FALSE)</f>
        <v>67</v>
      </c>
      <c r="Y681" s="30">
        <f>VLOOKUP(O681,[1]PlayerC!$C$3:$D$133,2,FALSE)</f>
        <v>49</v>
      </c>
      <c r="Z681" s="30">
        <f>VLOOKUP(R681,[2]PCharts!$R$3:$S$2003,2,FALSE)</f>
        <v>0</v>
      </c>
      <c r="AA681" s="30">
        <f>VLOOKUP(A681,PCharts!$T$3:$U$25,2,FALSE)</f>
        <v>1.07</v>
      </c>
      <c r="AB681" s="30">
        <f>ROUND((PFormulas!$F$2*AF681)+(PFormulas!$F$3*(120-AD681)),0)</f>
        <v>43</v>
      </c>
      <c r="AC681" s="30">
        <f>ROUND((PFormulas!$F$7*AF681)+(PFormulas!$F$9*AB681)+(PFormulas!$F$8*AD681),0)</f>
        <v>35</v>
      </c>
      <c r="AD681" s="30">
        <f>VLOOKUP(V681,PCharts!$I$3:$J$651,2,FALSE)</f>
        <v>93</v>
      </c>
      <c r="AE681" s="30">
        <f>ROUND((PFormulas!$B$29*AK681)+(PFormulas!$B$30*AI681)+(PFormulas!$B$31*AL681)+(PFormulas!$B$32*AF681)+PFormulas!$B$33,0)</f>
        <v>74</v>
      </c>
      <c r="AF681" s="30">
        <f t="shared" si="77"/>
        <v>58</v>
      </c>
      <c r="AG681" s="30">
        <f>ROUND((AK681*PFormulas!$F$40)+(AL681*PFormulas!$F$41)+(AH681*PFormulas!$F$42),0)</f>
        <v>65</v>
      </c>
      <c r="AH681" s="30">
        <f>VLOOKUP(D681,PCharts!$G$3:$H$83,2,FALSE)</f>
        <v>91</v>
      </c>
      <c r="AI681" s="30">
        <f>ROUND((AK681*PFormulas!$F$18)+(AL681*PFormulas!$F$17),0)</f>
        <v>42</v>
      </c>
      <c r="AJ681" s="30">
        <f>IF(C681&gt;7,25,IF(C681=1,IF(ROUND((PFormulas!$F$35*AK681)+(PFormulas!$F$36*AF681),0)&lt;50,50,ROUND((PFormulas!$F$35*AK681)+(PFormulas!$F$36*AF681),0)),ROUND((PFormulas!$F$35*AK681)+(PFormulas!$F$36*AF681),0)))</f>
        <v>25</v>
      </c>
      <c r="AK681" s="30">
        <f>ROUND(IF(C681&gt;7,ROUND(VLOOKUP(U681,PCharts!$K$3:$L$153,2,FALSE)*AA681,0)*PFormulas!$B$8,ROUND(VLOOKUP(U681,PCharts!$K$3:$L$153,2,FALSE)*AA681,0)),0)</f>
        <v>35</v>
      </c>
      <c r="AL681" s="30">
        <f>ROUND(IF(C681&gt;7,ROUND(VLOOKUP(T681,PCharts!$M$3:$N$133,2,FALSE)*AA681,0)*PFormulas!$B$9,ROUND(VLOOKUP(T681,PCharts!$M$3:$N$133,2,FALSE)*AA681,0)),0)</f>
        <v>41</v>
      </c>
      <c r="AM681" s="30">
        <f>ROUND(IF(C681&gt;7,ROUND((PFormulas!$F$30*Z681)+(PFormulas!$F$31*AB681)+(PFormulas!$F$32*AI681),0)*PFormulas!$B$13,ROUND((PFormulas!$F$30*Z681)+(PFormulas!$F$31*AB681)+(PFormulas!$F$32*AI681),0)+PFormulas!$B$14),0)</f>
        <v>46</v>
      </c>
      <c r="AN681" s="30">
        <f>ROUND((PFormulas!$F$46*AL681),0)</f>
        <v>43</v>
      </c>
      <c r="AO681" s="30">
        <f>VLOOKUP(2016-L681,PCharts!$O$3:$P$32,2,FALSE)</f>
        <v>50</v>
      </c>
      <c r="AP681" s="30">
        <f t="shared" si="78"/>
        <v>50</v>
      </c>
      <c r="AQ681" s="30">
        <f t="shared" si="79"/>
        <v>44</v>
      </c>
    </row>
    <row r="682" spans="1:43" x14ac:dyDescent="0.25">
      <c r="A682" s="13" t="s">
        <v>518</v>
      </c>
      <c r="B682" s="13" t="s">
        <v>1580</v>
      </c>
      <c r="C682" s="13">
        <v>1</v>
      </c>
      <c r="D682" s="13">
        <v>52</v>
      </c>
      <c r="E682" s="13">
        <v>7</v>
      </c>
      <c r="F682" s="13">
        <v>7</v>
      </c>
      <c r="G682" s="13">
        <v>14</v>
      </c>
      <c r="H682" s="13">
        <v>55</v>
      </c>
      <c r="I682" s="13">
        <v>-6</v>
      </c>
      <c r="J682" s="13">
        <v>13</v>
      </c>
      <c r="K682" s="13">
        <v>3</v>
      </c>
      <c r="L682" s="13">
        <v>1993</v>
      </c>
      <c r="M682" s="13"/>
      <c r="N682" s="13">
        <v>70</v>
      </c>
      <c r="O682" s="13">
        <v>185</v>
      </c>
      <c r="P682" s="13" t="s">
        <v>520</v>
      </c>
      <c r="Q682" s="13" t="s">
        <v>1581</v>
      </c>
      <c r="R682" s="13">
        <v>0</v>
      </c>
      <c r="S682" s="13">
        <v>0</v>
      </c>
      <c r="T682" s="30">
        <f t="shared" si="73"/>
        <v>0.13</v>
      </c>
      <c r="U682" s="30">
        <f t="shared" si="74"/>
        <v>0.13</v>
      </c>
      <c r="V682" s="30">
        <f t="shared" si="75"/>
        <v>1.06</v>
      </c>
      <c r="W682" s="30">
        <f t="shared" si="76"/>
        <v>0.13</v>
      </c>
      <c r="X682" s="30">
        <f>VLOOKUP(N682,[1]PlayerC!$A$3:$B$30,2,FALSE)</f>
        <v>69</v>
      </c>
      <c r="Y682" s="30">
        <f>VLOOKUP(O682,[1]PlayerC!$C$3:$D$133,2,FALSE)</f>
        <v>61</v>
      </c>
      <c r="Z682" s="30">
        <f>VLOOKUP(R682,[2]PCharts!$R$3:$S$2003,2,FALSE)</f>
        <v>0</v>
      </c>
      <c r="AA682" s="30">
        <f>VLOOKUP(A682,PCharts!$T$3:$U$25,2,FALSE)</f>
        <v>0.93</v>
      </c>
      <c r="AB682" s="30">
        <f>ROUND((PFormulas!$F$2*AF682)+(PFormulas!$F$3*(120-AD682)),0)</f>
        <v>54</v>
      </c>
      <c r="AC682" s="30">
        <f>ROUND((PFormulas!$F$7*AF682)+(PFormulas!$F$9*AB682)+(PFormulas!$F$8*AD682),0)</f>
        <v>48</v>
      </c>
      <c r="AD682" s="30">
        <f>VLOOKUP(V682,PCharts!$I$3:$J$651,2,FALSE)</f>
        <v>71</v>
      </c>
      <c r="AE682" s="30">
        <f>ROUND((PFormulas!$B$29*AK682)+(PFormulas!$B$30*AI682)+(PFormulas!$B$31*AL682)+(PFormulas!$B$32*AF682)+PFormulas!$B$33,0)</f>
        <v>75</v>
      </c>
      <c r="AF682" s="30">
        <f t="shared" si="77"/>
        <v>65</v>
      </c>
      <c r="AG682" s="30">
        <f>ROUND((AK682*PFormulas!$F$40)+(AL682*PFormulas!$F$41)+(AH682*PFormulas!$F$42),0)</f>
        <v>68</v>
      </c>
      <c r="AH682" s="30">
        <f>VLOOKUP(D682,PCharts!$G$3:$H$83,2,FALSE)</f>
        <v>92</v>
      </c>
      <c r="AI682" s="30">
        <f>ROUND((AK682*PFormulas!$F$18)+(AL682*PFormulas!$F$17),0)</f>
        <v>49</v>
      </c>
      <c r="AJ682" s="30">
        <f>IF(C682&gt;7,25,IF(C682=1,IF(ROUND((PFormulas!$F$35*AK682)+(PFormulas!$F$36*AF682),0)&lt;50,50,ROUND((PFormulas!$F$35*AK682)+(PFormulas!$F$36*AF682),0)),ROUND((PFormulas!$F$35*AK682)+(PFormulas!$F$36*AF682),0)))</f>
        <v>52</v>
      </c>
      <c r="AK682" s="30">
        <f>ROUND(IF(C682&gt;7,ROUND(VLOOKUP(U682,PCharts!$K$3:$L$153,2,FALSE)*AA682,0)*PFormulas!$B$8,ROUND(VLOOKUP(U682,PCharts!$K$3:$L$153,2,FALSE)*AA682,0)),0)</f>
        <v>47</v>
      </c>
      <c r="AL682" s="30">
        <f>ROUND(IF(C682&gt;7,ROUND(VLOOKUP(T682,PCharts!$M$3:$N$133,2,FALSE)*AA682,0)*PFormulas!$B$9,ROUND(VLOOKUP(T682,PCharts!$M$3:$N$133,2,FALSE)*AA682,0)),0)</f>
        <v>42</v>
      </c>
      <c r="AM682" s="30">
        <f>ROUND(IF(C682&gt;7,ROUND((PFormulas!$F$30*Z682)+(PFormulas!$F$31*AB682)+(PFormulas!$F$32*AI682),0)*PFormulas!$B$13,ROUND((PFormulas!$F$30*Z682)+(PFormulas!$F$31*AB682)+(PFormulas!$F$32*AI682),0)+PFormulas!$B$14),0)</f>
        <v>48</v>
      </c>
      <c r="AN682" s="30">
        <f>ROUND((PFormulas!$F$46*AL682),0)</f>
        <v>44</v>
      </c>
      <c r="AO682" s="30">
        <f>VLOOKUP(2016-L682,PCharts!$O$3:$P$32,2,FALSE)</f>
        <v>60</v>
      </c>
      <c r="AP682" s="30">
        <f t="shared" si="78"/>
        <v>60</v>
      </c>
      <c r="AQ682" s="30">
        <f t="shared" si="79"/>
        <v>50</v>
      </c>
    </row>
    <row r="683" spans="1:43" x14ac:dyDescent="0.25">
      <c r="A683" s="13" t="s">
        <v>685</v>
      </c>
      <c r="B683" s="13" t="s">
        <v>1582</v>
      </c>
      <c r="C683" s="13">
        <v>1</v>
      </c>
      <c r="D683" s="13">
        <v>52</v>
      </c>
      <c r="E683" s="13">
        <v>7</v>
      </c>
      <c r="F683" s="13">
        <v>3</v>
      </c>
      <c r="G683" s="13">
        <v>10</v>
      </c>
      <c r="H683" s="13">
        <v>57</v>
      </c>
      <c r="I683" s="13">
        <v>-4</v>
      </c>
      <c r="J683" s="13">
        <v>24</v>
      </c>
      <c r="K683" s="13">
        <v>8</v>
      </c>
      <c r="L683" s="13">
        <v>1993</v>
      </c>
      <c r="M683" s="13"/>
      <c r="N683" s="13">
        <v>72</v>
      </c>
      <c r="O683" s="13">
        <v>172</v>
      </c>
      <c r="P683" s="13" t="s">
        <v>247</v>
      </c>
      <c r="Q683" s="13" t="s">
        <v>1583</v>
      </c>
      <c r="R683" s="13">
        <v>0</v>
      </c>
      <c r="S683" s="13">
        <v>0</v>
      </c>
      <c r="T683" s="30">
        <f t="shared" si="73"/>
        <v>0.13</v>
      </c>
      <c r="U683" s="30">
        <f t="shared" si="74"/>
        <v>0.06</v>
      </c>
      <c r="V683" s="30">
        <f t="shared" si="75"/>
        <v>1.1000000000000001</v>
      </c>
      <c r="W683" s="30">
        <f t="shared" si="76"/>
        <v>0.13</v>
      </c>
      <c r="X683" s="30">
        <f>VLOOKUP(N683,[1]PlayerC!$A$3:$B$30,2,FALSE)</f>
        <v>73</v>
      </c>
      <c r="Y683" s="30">
        <f>VLOOKUP(O683,[1]PlayerC!$C$3:$D$133,2,FALSE)</f>
        <v>52</v>
      </c>
      <c r="Z683" s="30">
        <f>VLOOKUP(R683,[2]PCharts!$R$3:$S$2003,2,FALSE)</f>
        <v>0</v>
      </c>
      <c r="AA683" s="30">
        <f>VLOOKUP(A683,PCharts!$T$3:$U$25,2,FALSE)</f>
        <v>0.9</v>
      </c>
      <c r="AB683" s="30">
        <f>ROUND((PFormulas!$F$2*AF683)+(PFormulas!$F$3*(120-AD683)),0)</f>
        <v>53</v>
      </c>
      <c r="AC683" s="30">
        <f>ROUND((PFormulas!$F$7*AF683)+(PFormulas!$F$9*AB683)+(PFormulas!$F$8*AD683),0)</f>
        <v>46</v>
      </c>
      <c r="AD683" s="30">
        <f>VLOOKUP(V683,PCharts!$I$3:$J$651,2,FALSE)</f>
        <v>70</v>
      </c>
      <c r="AE683" s="30">
        <f>ROUND((PFormulas!$B$29*AK683)+(PFormulas!$B$30*AI683)+(PFormulas!$B$31*AL683)+(PFormulas!$B$32*AF683)+PFormulas!$B$33,0)</f>
        <v>73</v>
      </c>
      <c r="AF683" s="30">
        <f t="shared" si="77"/>
        <v>63</v>
      </c>
      <c r="AG683" s="30">
        <f>ROUND((AK683*PFormulas!$F$40)+(AL683*PFormulas!$F$41)+(AH683*PFormulas!$F$42),0)</f>
        <v>64</v>
      </c>
      <c r="AH683" s="30">
        <f>VLOOKUP(D683,PCharts!$G$3:$H$83,2,FALSE)</f>
        <v>92</v>
      </c>
      <c r="AI683" s="30">
        <f>ROUND((AK683*PFormulas!$F$18)+(AL683*PFormulas!$F$17),0)</f>
        <v>40</v>
      </c>
      <c r="AJ683" s="30">
        <f>IF(C683&gt;7,25,IF(C683=1,IF(ROUND((PFormulas!$F$35*AK683)+(PFormulas!$F$36*AF683),0)&lt;50,50,ROUND((PFormulas!$F$35*AK683)+(PFormulas!$F$36*AF683),0)),ROUND((PFormulas!$F$35*AK683)+(PFormulas!$F$36*AF683),0)))</f>
        <v>50</v>
      </c>
      <c r="AK683" s="30">
        <f>ROUND(IF(C683&gt;7,ROUND(VLOOKUP(U683,PCharts!$K$3:$L$153,2,FALSE)*AA683,0)*PFormulas!$B$8,ROUND(VLOOKUP(U683,PCharts!$K$3:$L$153,2,FALSE)*AA683,0)),0)</f>
        <v>32</v>
      </c>
      <c r="AL683" s="30">
        <f>ROUND(IF(C683&gt;7,ROUND(VLOOKUP(T683,PCharts!$M$3:$N$133,2,FALSE)*AA683,0)*PFormulas!$B$9,ROUND(VLOOKUP(T683,PCharts!$M$3:$N$133,2,FALSE)*AA683,0)),0)</f>
        <v>41</v>
      </c>
      <c r="AM683" s="30">
        <f>ROUND(IF(C683&gt;7,ROUND((PFormulas!$F$30*Z683)+(PFormulas!$F$31*AB683)+(PFormulas!$F$32*AI683),0)*PFormulas!$B$13,ROUND((PFormulas!$F$30*Z683)+(PFormulas!$F$31*AB683)+(PFormulas!$F$32*AI683),0)+PFormulas!$B$14),0)</f>
        <v>45</v>
      </c>
      <c r="AN683" s="30">
        <f>ROUND((PFormulas!$F$46*AL683),0)</f>
        <v>43</v>
      </c>
      <c r="AO683" s="30">
        <f>VLOOKUP(2016-L683,PCharts!$O$3:$P$32,2,FALSE)</f>
        <v>60</v>
      </c>
      <c r="AP683" s="30">
        <f t="shared" si="78"/>
        <v>60</v>
      </c>
      <c r="AQ683" s="30">
        <f t="shared" si="79"/>
        <v>44</v>
      </c>
    </row>
    <row r="684" spans="1:43" x14ac:dyDescent="0.25">
      <c r="A684" s="13" t="s">
        <v>685</v>
      </c>
      <c r="B684" s="13" t="s">
        <v>1584</v>
      </c>
      <c r="C684" s="13">
        <v>2</v>
      </c>
      <c r="D684" s="13">
        <v>53</v>
      </c>
      <c r="E684" s="13">
        <v>6</v>
      </c>
      <c r="F684" s="13">
        <v>6</v>
      </c>
      <c r="G684" s="13">
        <v>12</v>
      </c>
      <c r="H684" s="13">
        <v>45</v>
      </c>
      <c r="I684" s="13">
        <v>-8</v>
      </c>
      <c r="J684" s="13">
        <v>14</v>
      </c>
      <c r="K684" s="13">
        <v>12</v>
      </c>
      <c r="L684" s="13">
        <v>1995</v>
      </c>
      <c r="M684" s="13"/>
      <c r="N684" s="13">
        <v>70</v>
      </c>
      <c r="O684" s="13">
        <v>161</v>
      </c>
      <c r="P684" s="13" t="s">
        <v>247</v>
      </c>
      <c r="Q684" s="13" t="s">
        <v>1585</v>
      </c>
      <c r="R684" s="13">
        <v>0</v>
      </c>
      <c r="S684" s="13">
        <v>0</v>
      </c>
      <c r="T684" s="30">
        <f t="shared" si="73"/>
        <v>0.11</v>
      </c>
      <c r="U684" s="30">
        <f t="shared" si="74"/>
        <v>0.11</v>
      </c>
      <c r="V684" s="30">
        <f t="shared" si="75"/>
        <v>0.85</v>
      </c>
      <c r="W684" s="30">
        <f t="shared" si="76"/>
        <v>0.11</v>
      </c>
      <c r="X684" s="30">
        <f>VLOOKUP(N684,[1]PlayerC!$A$3:$B$30,2,FALSE)</f>
        <v>69</v>
      </c>
      <c r="Y684" s="30">
        <f>VLOOKUP(O684,[1]PlayerC!$C$3:$D$133,2,FALSE)</f>
        <v>46</v>
      </c>
      <c r="Z684" s="30">
        <f>VLOOKUP(R684,[2]PCharts!$R$3:$S$2003,2,FALSE)</f>
        <v>0</v>
      </c>
      <c r="AA684" s="30">
        <f>VLOOKUP(A684,PCharts!$T$3:$U$25,2,FALSE)</f>
        <v>0.9</v>
      </c>
      <c r="AB684" s="30">
        <f>ROUND((PFormulas!$F$2*AF684)+(PFormulas!$F$3*(120-AD684)),0)</f>
        <v>48</v>
      </c>
      <c r="AC684" s="30">
        <f>ROUND((PFormulas!$F$7*AF684)+(PFormulas!$F$9*AB684)+(PFormulas!$F$8*AD684),0)</f>
        <v>40</v>
      </c>
      <c r="AD684" s="30">
        <f>VLOOKUP(V684,PCharts!$I$3:$J$651,2,FALSE)</f>
        <v>76</v>
      </c>
      <c r="AE684" s="30">
        <f>ROUND((PFormulas!$B$29*AK684)+(PFormulas!$B$30*AI684)+(PFormulas!$B$31*AL684)+(PFormulas!$B$32*AF684)+PFormulas!$B$33,0)</f>
        <v>76</v>
      </c>
      <c r="AF684" s="30">
        <f t="shared" si="77"/>
        <v>58</v>
      </c>
      <c r="AG684" s="30">
        <f>ROUND((AK684*PFormulas!$F$40)+(AL684*PFormulas!$F$41)+(AH684*PFormulas!$F$42),0)</f>
        <v>68</v>
      </c>
      <c r="AH684" s="30">
        <f>VLOOKUP(D684,PCharts!$G$3:$H$83,2,FALSE)</f>
        <v>93</v>
      </c>
      <c r="AI684" s="30">
        <f>ROUND((AK684*PFormulas!$F$18)+(AL684*PFormulas!$F$17),0)</f>
        <v>47</v>
      </c>
      <c r="AJ684" s="30">
        <f>IF(C684&gt;7,25,IF(C684=1,IF(ROUND((PFormulas!$F$35*AK684)+(PFormulas!$F$36*AF684),0)&lt;50,50,ROUND((PFormulas!$F$35*AK684)+(PFormulas!$F$36*AF684),0)),ROUND((PFormulas!$F$35*AK684)+(PFormulas!$F$36*AF684),0)))</f>
        <v>48</v>
      </c>
      <c r="AK684" s="30">
        <f>ROUND(IF(C684&gt;7,ROUND(VLOOKUP(U684,PCharts!$K$3:$L$153,2,FALSE)*AA684,0)*PFormulas!$B$8,ROUND(VLOOKUP(U684,PCharts!$K$3:$L$153,2,FALSE)*AA684,0)),0)</f>
        <v>45</v>
      </c>
      <c r="AL684" s="30">
        <f>ROUND(IF(C684&gt;7,ROUND(VLOOKUP(T684,PCharts!$M$3:$N$133,2,FALSE)*AA684,0)*PFormulas!$B$9,ROUND(VLOOKUP(T684,PCharts!$M$3:$N$133,2,FALSE)*AA684,0)),0)</f>
        <v>41</v>
      </c>
      <c r="AM684" s="30">
        <f>ROUND(IF(C684&gt;7,ROUND((PFormulas!$F$30*Z684)+(PFormulas!$F$31*AB684)+(PFormulas!$F$32*AI684),0)*PFormulas!$B$13,ROUND((PFormulas!$F$30*Z684)+(PFormulas!$F$31*AB684)+(PFormulas!$F$32*AI684),0)+PFormulas!$B$14),0)</f>
        <v>44</v>
      </c>
      <c r="AN684" s="30">
        <f>ROUND((PFormulas!$F$46*AL684),0)</f>
        <v>43</v>
      </c>
      <c r="AO684" s="30">
        <f>VLOOKUP(2016-L684,PCharts!$O$3:$P$32,2,FALSE)</f>
        <v>54</v>
      </c>
      <c r="AP684" s="30">
        <f t="shared" si="78"/>
        <v>54</v>
      </c>
      <c r="AQ684" s="30">
        <f t="shared" si="79"/>
        <v>48</v>
      </c>
    </row>
    <row r="685" spans="1:43" x14ac:dyDescent="0.25">
      <c r="A685" s="13" t="s">
        <v>43</v>
      </c>
      <c r="B685" s="13" t="s">
        <v>1586</v>
      </c>
      <c r="C685" s="13">
        <v>8</v>
      </c>
      <c r="D685" s="13">
        <v>53</v>
      </c>
      <c r="E685" s="13">
        <v>1</v>
      </c>
      <c r="F685" s="13">
        <v>7</v>
      </c>
      <c r="G685" s="13">
        <v>8</v>
      </c>
      <c r="H685" s="13">
        <v>34</v>
      </c>
      <c r="I685" s="13">
        <v>-6</v>
      </c>
      <c r="J685" s="13">
        <v>23</v>
      </c>
      <c r="K685" s="13">
        <v>5</v>
      </c>
      <c r="L685" s="13">
        <v>1994</v>
      </c>
      <c r="M685" s="13"/>
      <c r="N685" s="13">
        <v>73</v>
      </c>
      <c r="O685" s="13">
        <v>201</v>
      </c>
      <c r="P685" s="13" t="s">
        <v>45</v>
      </c>
      <c r="Q685" s="13" t="s">
        <v>1587</v>
      </c>
      <c r="R685" s="13">
        <v>0</v>
      </c>
      <c r="S685" s="13">
        <v>0</v>
      </c>
      <c r="T685" s="30">
        <f t="shared" si="73"/>
        <v>0.02</v>
      </c>
      <c r="U685" s="30">
        <f t="shared" si="74"/>
        <v>0.13</v>
      </c>
      <c r="V685" s="30">
        <f t="shared" si="75"/>
        <v>0.64</v>
      </c>
      <c r="W685" s="30">
        <f t="shared" si="76"/>
        <v>0.02</v>
      </c>
      <c r="X685" s="30">
        <f>VLOOKUP(N685,[1]PlayerC!$A$3:$B$30,2,FALSE)</f>
        <v>75</v>
      </c>
      <c r="Y685" s="30">
        <f>VLOOKUP(O685,[1]PlayerC!$C$3:$D$133,2,FALSE)</f>
        <v>70</v>
      </c>
      <c r="Z685" s="30">
        <f>VLOOKUP(R685,[2]PCharts!$R$3:$S$2003,2,FALSE)</f>
        <v>0</v>
      </c>
      <c r="AA685" s="30">
        <f>VLOOKUP(A685,PCharts!$T$3:$U$25,2,FALSE)</f>
        <v>1.05</v>
      </c>
      <c r="AB685" s="30">
        <f>ROUND((PFormulas!$F$2*AF685)+(PFormulas!$F$3*(120-AD685)),0)</f>
        <v>56</v>
      </c>
      <c r="AC685" s="30">
        <f>ROUND((PFormulas!$F$7*AF685)+(PFormulas!$F$9*AB685)+(PFormulas!$F$8*AD685),0)</f>
        <v>52</v>
      </c>
      <c r="AD685" s="30">
        <f>VLOOKUP(V685,PCharts!$I$3:$J$651,2,FALSE)</f>
        <v>81</v>
      </c>
      <c r="AE685" s="30">
        <f>ROUND((PFormulas!$B$29*AK685)+(PFormulas!$B$30*AI685)+(PFormulas!$B$31*AL685)+(PFormulas!$B$32*AF685)+PFormulas!$B$33,0)</f>
        <v>73</v>
      </c>
      <c r="AF685" s="30">
        <f t="shared" si="77"/>
        <v>73</v>
      </c>
      <c r="AG685" s="30">
        <f>ROUND((AK685*PFormulas!$F$40)+(AL685*PFormulas!$F$41)+(AH685*PFormulas!$F$42),0)</f>
        <v>69</v>
      </c>
      <c r="AH685" s="30">
        <f>VLOOKUP(D685,PCharts!$G$3:$H$83,2,FALSE)</f>
        <v>93</v>
      </c>
      <c r="AI685" s="30">
        <f>ROUND((AK685*PFormulas!$F$18)+(AL685*PFormulas!$F$17),0)</f>
        <v>50</v>
      </c>
      <c r="AJ685" s="30">
        <f>IF(C685&gt;7,25,IF(C685=1,IF(ROUND((PFormulas!$F$35*AK685)+(PFormulas!$F$36*AF685),0)&lt;50,50,ROUND((PFormulas!$F$35*AK685)+(PFormulas!$F$36*AF685),0)),ROUND((PFormulas!$F$35*AK685)+(PFormulas!$F$36*AF685),0)))</f>
        <v>25</v>
      </c>
      <c r="AK685" s="30">
        <f>ROUND(IF(C685&gt;7,ROUND(VLOOKUP(U685,PCharts!$K$3:$L$153,2,FALSE)*AA685,0)*PFormulas!$B$8,ROUND(VLOOKUP(U685,PCharts!$K$3:$L$153,2,FALSE)*AA685,0)),0)</f>
        <v>50</v>
      </c>
      <c r="AL685" s="30">
        <f>ROUND(IF(C685&gt;7,ROUND(VLOOKUP(T685,PCharts!$M$3:$N$133,2,FALSE)*AA685,0)*PFormulas!$B$9,ROUND(VLOOKUP(T685,PCharts!$M$3:$N$133,2,FALSE)*AA685,0)),0)</f>
        <v>40</v>
      </c>
      <c r="AM685" s="30">
        <f>ROUND(IF(C685&gt;7,ROUND((PFormulas!$F$30*Z685)+(PFormulas!$F$31*AB685)+(PFormulas!$F$32*AI685),0)*PFormulas!$B$13,ROUND((PFormulas!$F$30*Z685)+(PFormulas!$F$31*AB685)+(PFormulas!$F$32*AI685),0)+PFormulas!$B$14),0)</f>
        <v>60</v>
      </c>
      <c r="AN685" s="30">
        <f>ROUND((PFormulas!$F$46*AL685),0)</f>
        <v>42</v>
      </c>
      <c r="AO685" s="30">
        <f>VLOOKUP(2016-L685,PCharts!$O$3:$P$32,2,FALSE)</f>
        <v>58</v>
      </c>
      <c r="AP685" s="30">
        <f t="shared" si="78"/>
        <v>58</v>
      </c>
      <c r="AQ685" s="30">
        <f t="shared" si="79"/>
        <v>53</v>
      </c>
    </row>
    <row r="686" spans="1:43" x14ac:dyDescent="0.25">
      <c r="A686" s="13" t="s">
        <v>47</v>
      </c>
      <c r="B686" s="13" t="s">
        <v>1588</v>
      </c>
      <c r="C686" s="13">
        <v>4</v>
      </c>
      <c r="D686" s="13">
        <v>5</v>
      </c>
      <c r="E686" s="13">
        <v>0</v>
      </c>
      <c r="F686" s="13">
        <v>0</v>
      </c>
      <c r="G686" s="13">
        <v>0</v>
      </c>
      <c r="H686" s="13">
        <v>0</v>
      </c>
      <c r="I686" s="13">
        <v>1</v>
      </c>
      <c r="J686" s="13">
        <v>19</v>
      </c>
      <c r="K686" s="13">
        <v>4</v>
      </c>
      <c r="L686" s="13">
        <v>1994</v>
      </c>
      <c r="M686" s="13"/>
      <c r="N686" s="13">
        <v>73</v>
      </c>
      <c r="O686" s="13">
        <v>168</v>
      </c>
      <c r="P686" s="13" t="s">
        <v>49</v>
      </c>
      <c r="Q686" s="13" t="s">
        <v>1589</v>
      </c>
      <c r="R686" s="13">
        <v>0</v>
      </c>
      <c r="S686" s="13">
        <v>0</v>
      </c>
      <c r="T686" s="30">
        <f t="shared" si="73"/>
        <v>0</v>
      </c>
      <c r="U686" s="30">
        <f t="shared" si="74"/>
        <v>0</v>
      </c>
      <c r="V686" s="30">
        <f t="shared" si="75"/>
        <v>0</v>
      </c>
      <c r="W686" s="30">
        <f t="shared" si="76"/>
        <v>0</v>
      </c>
      <c r="X686" s="30">
        <f>VLOOKUP(N686,[1]PlayerC!$A$3:$B$30,2,FALSE)</f>
        <v>75</v>
      </c>
      <c r="Y686" s="30">
        <f>VLOOKUP(O686,[1]PlayerC!$C$3:$D$133,2,FALSE)</f>
        <v>49</v>
      </c>
      <c r="Z686" s="30">
        <f>VLOOKUP(R686,[2]PCharts!$R$3:$S$2003,2,FALSE)</f>
        <v>0</v>
      </c>
      <c r="AA686" s="30">
        <f>VLOOKUP(A686,PCharts!$T$3:$U$25,2,FALSE)</f>
        <v>1.07</v>
      </c>
      <c r="AB686" s="30">
        <f>ROUND((PFormulas!$F$2*AF686)+(PFormulas!$F$3*(120-AD686)),0)</f>
        <v>44</v>
      </c>
      <c r="AC686" s="30">
        <f>ROUND((PFormulas!$F$7*AF686)+(PFormulas!$F$9*AB686)+(PFormulas!$F$8*AD686),0)</f>
        <v>37</v>
      </c>
      <c r="AD686" s="30">
        <f>VLOOKUP(V686,PCharts!$I$3:$J$651,2,FALSE)</f>
        <v>99</v>
      </c>
      <c r="AE686" s="30">
        <f>ROUND((PFormulas!$B$29*AK686)+(PFormulas!$B$30*AI686)+(PFormulas!$B$31*AL686)+(PFormulas!$B$32*AF686)+PFormulas!$B$33,0)</f>
        <v>74</v>
      </c>
      <c r="AF686" s="30">
        <f t="shared" si="77"/>
        <v>62</v>
      </c>
      <c r="AG686" s="30">
        <f>ROUND((AK686*PFormulas!$F$40)+(AL686*PFormulas!$F$41)+(AH686*PFormulas!$F$42),0)</f>
        <v>40</v>
      </c>
      <c r="AH686" s="30">
        <f>VLOOKUP(D686,PCharts!$G$3:$H$83,2,FALSE)</f>
        <v>40</v>
      </c>
      <c r="AI686" s="30">
        <f>ROUND((AK686*PFormulas!$F$18)+(AL686*PFormulas!$F$17),0)</f>
        <v>44</v>
      </c>
      <c r="AJ686" s="30">
        <f>IF(C686&gt;7,25,IF(C686=1,IF(ROUND((PFormulas!$F$35*AK686)+(PFormulas!$F$36*AF686),0)&lt;50,50,ROUND((PFormulas!$F$35*AK686)+(PFormulas!$F$36*AF686),0)),ROUND((PFormulas!$F$35*AK686)+(PFormulas!$F$36*AF686),0)))</f>
        <v>43</v>
      </c>
      <c r="AK686" s="30">
        <f>ROUND(IF(C686&gt;7,ROUND(VLOOKUP(U686,PCharts!$K$3:$L$153,2,FALSE)*AA686,0)*PFormulas!$B$8,ROUND(VLOOKUP(U686,PCharts!$K$3:$L$153,2,FALSE)*AA686,0)),0)</f>
        <v>37</v>
      </c>
      <c r="AL686" s="30">
        <f>ROUND(IF(C686&gt;7,ROUND(VLOOKUP(T686,PCharts!$M$3:$N$133,2,FALSE)*AA686,0)*PFormulas!$B$9,ROUND(VLOOKUP(T686,PCharts!$M$3:$N$133,2,FALSE)*AA686,0)),0)</f>
        <v>43</v>
      </c>
      <c r="AM686" s="30">
        <f>ROUND(IF(C686&gt;7,ROUND((PFormulas!$F$30*Z686)+(PFormulas!$F$31*AB686)+(PFormulas!$F$32*AI686),0)*PFormulas!$B$13,ROUND((PFormulas!$F$30*Z686)+(PFormulas!$F$31*AB686)+(PFormulas!$F$32*AI686),0)+PFormulas!$B$14),0)</f>
        <v>41</v>
      </c>
      <c r="AN686" s="30">
        <f>ROUND((PFormulas!$F$46*AL686),0)</f>
        <v>45</v>
      </c>
      <c r="AO686" s="30">
        <f>VLOOKUP(2016-L686,PCharts!$O$3:$P$32,2,FALSE)</f>
        <v>58</v>
      </c>
      <c r="AP686" s="30">
        <f t="shared" si="78"/>
        <v>58</v>
      </c>
      <c r="AQ686" s="30">
        <f t="shared" si="79"/>
        <v>45</v>
      </c>
    </row>
    <row r="687" spans="1:43" x14ac:dyDescent="0.25">
      <c r="A687" s="13" t="s">
        <v>43</v>
      </c>
      <c r="B687" s="13" t="s">
        <v>1590</v>
      </c>
      <c r="C687" s="13">
        <v>5</v>
      </c>
      <c r="D687" s="13">
        <v>5</v>
      </c>
      <c r="E687" s="13">
        <v>0</v>
      </c>
      <c r="F687" s="13">
        <v>0</v>
      </c>
      <c r="G687" s="13">
        <v>0</v>
      </c>
      <c r="H687" s="13">
        <v>7</v>
      </c>
      <c r="I687" s="13">
        <v>-1</v>
      </c>
      <c r="J687" s="13">
        <v>20</v>
      </c>
      <c r="K687" s="13">
        <v>1</v>
      </c>
      <c r="L687" s="13">
        <v>1994</v>
      </c>
      <c r="M687" s="13"/>
      <c r="N687" s="13">
        <v>74</v>
      </c>
      <c r="O687" s="13">
        <v>190</v>
      </c>
      <c r="P687" s="13" t="s">
        <v>45</v>
      </c>
      <c r="Q687" s="13" t="s">
        <v>1591</v>
      </c>
      <c r="R687" s="13">
        <v>0</v>
      </c>
      <c r="S687" s="13">
        <v>0</v>
      </c>
      <c r="T687" s="30">
        <f t="shared" si="73"/>
        <v>0</v>
      </c>
      <c r="U687" s="30">
        <f t="shared" si="74"/>
        <v>0</v>
      </c>
      <c r="V687" s="30">
        <f t="shared" si="75"/>
        <v>1.4</v>
      </c>
      <c r="W687" s="30">
        <f t="shared" si="76"/>
        <v>0</v>
      </c>
      <c r="X687" s="30">
        <f>VLOOKUP(N687,[1]PlayerC!$A$3:$B$30,2,FALSE)</f>
        <v>77</v>
      </c>
      <c r="Y687" s="30">
        <f>VLOOKUP(O687,[1]PlayerC!$C$3:$D$133,2,FALSE)</f>
        <v>64</v>
      </c>
      <c r="Z687" s="30">
        <f>VLOOKUP(R687,[2]PCharts!$R$3:$S$2003,2,FALSE)</f>
        <v>0</v>
      </c>
      <c r="AA687" s="30">
        <f>VLOOKUP(A687,PCharts!$T$3:$U$25,2,FALSE)</f>
        <v>1.05</v>
      </c>
      <c r="AB687" s="30">
        <f>ROUND((PFormulas!$F$2*AF687)+(PFormulas!$F$3*(120-AD687)),0)</f>
        <v>60</v>
      </c>
      <c r="AC687" s="30">
        <f>ROUND((PFormulas!$F$7*AF687)+(PFormulas!$F$9*AB687)+(PFormulas!$F$8*AD687),0)</f>
        <v>55</v>
      </c>
      <c r="AD687" s="30">
        <f>VLOOKUP(V687,PCharts!$I$3:$J$651,2,FALSE)</f>
        <v>62</v>
      </c>
      <c r="AE687" s="30">
        <f>ROUND((PFormulas!$B$29*AK687)+(PFormulas!$B$30*AI687)+(PFormulas!$B$31*AL687)+(PFormulas!$B$32*AF687)+PFormulas!$B$33,0)</f>
        <v>71</v>
      </c>
      <c r="AF687" s="30">
        <f t="shared" si="77"/>
        <v>71</v>
      </c>
      <c r="AG687" s="30">
        <f>ROUND((AK687*PFormulas!$F$40)+(AL687*PFormulas!$F$41)+(AH687*PFormulas!$F$42),0)</f>
        <v>40</v>
      </c>
      <c r="AH687" s="30">
        <f>VLOOKUP(D687,PCharts!$G$3:$H$83,2,FALSE)</f>
        <v>40</v>
      </c>
      <c r="AI687" s="30">
        <f>ROUND((AK687*PFormulas!$F$18)+(AL687*PFormulas!$F$17),0)</f>
        <v>43</v>
      </c>
      <c r="AJ687" s="30">
        <f>IF(C687&gt;7,25,IF(C687=1,IF(ROUND((PFormulas!$F$35*AK687)+(PFormulas!$F$36*AF687),0)&lt;50,50,ROUND((PFormulas!$F$35*AK687)+(PFormulas!$F$36*AF687),0)),ROUND((PFormulas!$F$35*AK687)+(PFormulas!$F$36*AF687),0)))</f>
        <v>46</v>
      </c>
      <c r="AK687" s="30">
        <f>ROUND(IF(C687&gt;7,ROUND(VLOOKUP(U687,PCharts!$K$3:$L$153,2,FALSE)*AA687,0)*PFormulas!$B$8,ROUND(VLOOKUP(U687,PCharts!$K$3:$L$153,2,FALSE)*AA687,0)),0)</f>
        <v>37</v>
      </c>
      <c r="AL687" s="30">
        <f>ROUND(IF(C687&gt;7,ROUND(VLOOKUP(T687,PCharts!$M$3:$N$133,2,FALSE)*AA687,0)*PFormulas!$B$9,ROUND(VLOOKUP(T687,PCharts!$M$3:$N$133,2,FALSE)*AA687,0)),0)</f>
        <v>42</v>
      </c>
      <c r="AM687" s="30">
        <f>ROUND(IF(C687&gt;7,ROUND((PFormulas!$F$30*Z687)+(PFormulas!$F$31*AB687)+(PFormulas!$F$32*AI687),0)*PFormulas!$B$13,ROUND((PFormulas!$F$30*Z687)+(PFormulas!$F$31*AB687)+(PFormulas!$F$32*AI687),0)+PFormulas!$B$14),0)</f>
        <v>50</v>
      </c>
      <c r="AN687" s="30">
        <f>ROUND((PFormulas!$F$46*AL687),0)</f>
        <v>44</v>
      </c>
      <c r="AO687" s="30">
        <f>VLOOKUP(2016-L687,PCharts!$O$3:$P$32,2,FALSE)</f>
        <v>58</v>
      </c>
      <c r="AP687" s="30">
        <f t="shared" si="78"/>
        <v>58</v>
      </c>
      <c r="AQ687" s="30">
        <f t="shared" si="79"/>
        <v>48</v>
      </c>
    </row>
    <row r="688" spans="1:43" x14ac:dyDescent="0.25">
      <c r="A688" s="13" t="s">
        <v>43</v>
      </c>
      <c r="B688" s="13" t="s">
        <v>1592</v>
      </c>
      <c r="C688" s="13">
        <v>6</v>
      </c>
      <c r="D688" s="13">
        <v>5</v>
      </c>
      <c r="E688" s="13">
        <v>0</v>
      </c>
      <c r="F688" s="13">
        <v>1</v>
      </c>
      <c r="G688" s="13">
        <v>1</v>
      </c>
      <c r="H688" s="13">
        <v>0</v>
      </c>
      <c r="I688" s="13">
        <v>0</v>
      </c>
      <c r="J688" s="13">
        <v>27</v>
      </c>
      <c r="K688" s="13">
        <v>4</v>
      </c>
      <c r="L688" s="13">
        <v>1996</v>
      </c>
      <c r="M688" s="13"/>
      <c r="N688" s="13">
        <v>71</v>
      </c>
      <c r="O688" s="13">
        <v>168</v>
      </c>
      <c r="P688" s="13" t="s">
        <v>49</v>
      </c>
      <c r="Q688" s="13" t="s">
        <v>1593</v>
      </c>
      <c r="R688" s="13">
        <v>0</v>
      </c>
      <c r="S688" s="13">
        <v>0</v>
      </c>
      <c r="T688" s="30">
        <f t="shared" si="73"/>
        <v>0</v>
      </c>
      <c r="U688" s="30">
        <f t="shared" si="74"/>
        <v>0.2</v>
      </c>
      <c r="V688" s="30">
        <f t="shared" si="75"/>
        <v>0</v>
      </c>
      <c r="W688" s="30">
        <f t="shared" si="76"/>
        <v>0</v>
      </c>
      <c r="X688" s="30">
        <f>VLOOKUP(N688,[1]PlayerC!$A$3:$B$30,2,FALSE)</f>
        <v>71</v>
      </c>
      <c r="Y688" s="30">
        <f>VLOOKUP(O688,[1]PlayerC!$C$3:$D$133,2,FALSE)</f>
        <v>49</v>
      </c>
      <c r="Z688" s="30">
        <f>VLOOKUP(R688,[2]PCharts!$R$3:$S$2003,2,FALSE)</f>
        <v>0</v>
      </c>
      <c r="AA688" s="30">
        <f>VLOOKUP(A688,PCharts!$T$3:$U$25,2,FALSE)</f>
        <v>1.05</v>
      </c>
      <c r="AB688" s="30">
        <f>ROUND((PFormulas!$F$2*AF688)+(PFormulas!$F$3*(120-AD688)),0)</f>
        <v>42</v>
      </c>
      <c r="AC688" s="30">
        <f>ROUND((PFormulas!$F$7*AF688)+(PFormulas!$F$9*AB688)+(PFormulas!$F$8*AD688),0)</f>
        <v>35</v>
      </c>
      <c r="AD688" s="30">
        <f>VLOOKUP(V688,PCharts!$I$3:$J$651,2,FALSE)</f>
        <v>99</v>
      </c>
      <c r="AE688" s="30">
        <f>ROUND((PFormulas!$B$29*AK688)+(PFormulas!$B$30*AI688)+(PFormulas!$B$31*AL688)+(PFormulas!$B$32*AF688)+PFormulas!$B$33,0)</f>
        <v>78</v>
      </c>
      <c r="AF688" s="30">
        <f t="shared" si="77"/>
        <v>60</v>
      </c>
      <c r="AG688" s="30">
        <f>ROUND((AK688*PFormulas!$F$40)+(AL688*PFormulas!$F$41)+(AH688*PFormulas!$F$42),0)</f>
        <v>45</v>
      </c>
      <c r="AH688" s="30">
        <f>VLOOKUP(D688,PCharts!$G$3:$H$83,2,FALSE)</f>
        <v>40</v>
      </c>
      <c r="AI688" s="30">
        <f>ROUND((AK688*PFormulas!$F$18)+(AL688*PFormulas!$F$17),0)</f>
        <v>55</v>
      </c>
      <c r="AJ688" s="30">
        <f>IF(C688&gt;7,25,IF(C688=1,IF(ROUND((PFormulas!$F$35*AK688)+(PFormulas!$F$36*AF688),0)&lt;50,50,ROUND((PFormulas!$F$35*AK688)+(PFormulas!$F$36*AF688),0)),ROUND((PFormulas!$F$35*AK688)+(PFormulas!$F$36*AF688),0)))</f>
        <v>59</v>
      </c>
      <c r="AK688" s="30">
        <f>ROUND(IF(C688&gt;7,ROUND(VLOOKUP(U688,PCharts!$K$3:$L$153,2,FALSE)*AA688,0)*PFormulas!$B$8,ROUND(VLOOKUP(U688,PCharts!$K$3:$L$153,2,FALSE)*AA688,0)),0)</f>
        <v>58</v>
      </c>
      <c r="AL688" s="30">
        <f>ROUND(IF(C688&gt;7,ROUND(VLOOKUP(T688,PCharts!$M$3:$N$133,2,FALSE)*AA688,0)*PFormulas!$B$9,ROUND(VLOOKUP(T688,PCharts!$M$3:$N$133,2,FALSE)*AA688,0)),0)</f>
        <v>42</v>
      </c>
      <c r="AM688" s="30">
        <f>ROUND(IF(C688&gt;7,ROUND((PFormulas!$F$30*Z688)+(PFormulas!$F$31*AB688)+(PFormulas!$F$32*AI688),0)*PFormulas!$B$13,ROUND((PFormulas!$F$30*Z688)+(PFormulas!$F$31*AB688)+(PFormulas!$F$32*AI688),0)+PFormulas!$B$14),0)</f>
        <v>43</v>
      </c>
      <c r="AN688" s="30">
        <f>ROUND((PFormulas!$F$46*AL688),0)</f>
        <v>44</v>
      </c>
      <c r="AO688" s="30">
        <f>VLOOKUP(2016-L688,PCharts!$O$3:$P$32,2,FALSE)</f>
        <v>50</v>
      </c>
      <c r="AP688" s="30">
        <f t="shared" si="78"/>
        <v>50</v>
      </c>
      <c r="AQ688" s="30">
        <f t="shared" si="79"/>
        <v>52</v>
      </c>
    </row>
    <row r="689" spans="1:43" x14ac:dyDescent="0.25">
      <c r="A689" s="13" t="s">
        <v>43</v>
      </c>
      <c r="B689" s="13" t="s">
        <v>1594</v>
      </c>
      <c r="C689" s="13">
        <v>6</v>
      </c>
      <c r="D689" s="13">
        <v>5</v>
      </c>
      <c r="E689" s="13">
        <v>0</v>
      </c>
      <c r="F689" s="13">
        <v>0</v>
      </c>
      <c r="G689" s="13">
        <v>0</v>
      </c>
      <c r="H689" s="13">
        <v>4</v>
      </c>
      <c r="I689" s="13">
        <v>0</v>
      </c>
      <c r="J689" s="13">
        <v>8</v>
      </c>
      <c r="K689" s="13">
        <v>8</v>
      </c>
      <c r="L689" s="13">
        <v>1996</v>
      </c>
      <c r="M689" s="13"/>
      <c r="N689" s="13">
        <v>73</v>
      </c>
      <c r="O689" s="13">
        <v>179</v>
      </c>
      <c r="P689" s="13" t="s">
        <v>603</v>
      </c>
      <c r="Q689" s="13" t="s">
        <v>1595</v>
      </c>
      <c r="R689" s="13">
        <v>0</v>
      </c>
      <c r="S689" s="13">
        <v>0</v>
      </c>
      <c r="T689" s="30">
        <f t="shared" si="73"/>
        <v>0</v>
      </c>
      <c r="U689" s="30">
        <f t="shared" si="74"/>
        <v>0</v>
      </c>
      <c r="V689" s="30">
        <f t="shared" si="75"/>
        <v>0.8</v>
      </c>
      <c r="W689" s="30">
        <f t="shared" si="76"/>
        <v>0</v>
      </c>
      <c r="X689" s="30">
        <f>VLOOKUP(N689,[1]PlayerC!$A$3:$B$30,2,FALSE)</f>
        <v>75</v>
      </c>
      <c r="Y689" s="30">
        <f>VLOOKUP(O689,[1]PlayerC!$C$3:$D$133,2,FALSE)</f>
        <v>55</v>
      </c>
      <c r="Z689" s="30">
        <f>VLOOKUP(R689,[2]PCharts!$R$3:$S$2003,2,FALSE)</f>
        <v>0</v>
      </c>
      <c r="AA689" s="30">
        <f>VLOOKUP(A689,PCharts!$T$3:$U$25,2,FALSE)</f>
        <v>1.05</v>
      </c>
      <c r="AB689" s="30">
        <f>ROUND((PFormulas!$F$2*AF689)+(PFormulas!$F$3*(120-AD689)),0)</f>
        <v>52</v>
      </c>
      <c r="AC689" s="30">
        <f>ROUND((PFormulas!$F$7*AF689)+(PFormulas!$F$9*AB689)+(PFormulas!$F$8*AD689),0)</f>
        <v>46</v>
      </c>
      <c r="AD689" s="30">
        <f>VLOOKUP(V689,PCharts!$I$3:$J$651,2,FALSE)</f>
        <v>77</v>
      </c>
      <c r="AE689" s="30">
        <f>ROUND((PFormulas!$B$29*AK689)+(PFormulas!$B$30*AI689)+(PFormulas!$B$31*AL689)+(PFormulas!$B$32*AF689)+PFormulas!$B$33,0)</f>
        <v>73</v>
      </c>
      <c r="AF689" s="30">
        <f t="shared" si="77"/>
        <v>65</v>
      </c>
      <c r="AG689" s="30">
        <f>ROUND((AK689*PFormulas!$F$40)+(AL689*PFormulas!$F$41)+(AH689*PFormulas!$F$42),0)</f>
        <v>40</v>
      </c>
      <c r="AH689" s="30">
        <f>VLOOKUP(D689,PCharts!$G$3:$H$83,2,FALSE)</f>
        <v>40</v>
      </c>
      <c r="AI689" s="30">
        <f>ROUND((AK689*PFormulas!$F$18)+(AL689*PFormulas!$F$17),0)</f>
        <v>43</v>
      </c>
      <c r="AJ689" s="30">
        <f>IF(C689&gt;7,25,IF(C689=1,IF(ROUND((PFormulas!$F$35*AK689)+(PFormulas!$F$36*AF689),0)&lt;50,50,ROUND((PFormulas!$F$35*AK689)+(PFormulas!$F$36*AF689),0)),ROUND((PFormulas!$F$35*AK689)+(PFormulas!$F$36*AF689),0)))</f>
        <v>44</v>
      </c>
      <c r="AK689" s="30">
        <f>ROUND(IF(C689&gt;7,ROUND(VLOOKUP(U689,PCharts!$K$3:$L$153,2,FALSE)*AA689,0)*PFormulas!$B$8,ROUND(VLOOKUP(U689,PCharts!$K$3:$L$153,2,FALSE)*AA689,0)),0)</f>
        <v>37</v>
      </c>
      <c r="AL689" s="30">
        <f>ROUND(IF(C689&gt;7,ROUND(VLOOKUP(T689,PCharts!$M$3:$N$133,2,FALSE)*AA689,0)*PFormulas!$B$9,ROUND(VLOOKUP(T689,PCharts!$M$3:$N$133,2,FALSE)*AA689,0)),0)</f>
        <v>42</v>
      </c>
      <c r="AM689" s="30">
        <f>ROUND(IF(C689&gt;7,ROUND((PFormulas!$F$30*Z689)+(PFormulas!$F$31*AB689)+(PFormulas!$F$32*AI689),0)*PFormulas!$B$13,ROUND((PFormulas!$F$30*Z689)+(PFormulas!$F$31*AB689)+(PFormulas!$F$32*AI689),0)+PFormulas!$B$14),0)</f>
        <v>45</v>
      </c>
      <c r="AN689" s="30">
        <f>ROUND((PFormulas!$F$46*AL689),0)</f>
        <v>44</v>
      </c>
      <c r="AO689" s="30">
        <f>VLOOKUP(2016-L689,PCharts!$O$3:$P$32,2,FALSE)</f>
        <v>50</v>
      </c>
      <c r="AP689" s="30">
        <f t="shared" si="78"/>
        <v>50</v>
      </c>
      <c r="AQ689" s="30">
        <f t="shared" si="79"/>
        <v>46</v>
      </c>
    </row>
    <row r="690" spans="1:43" x14ac:dyDescent="0.25">
      <c r="A690" s="13" t="s">
        <v>95</v>
      </c>
      <c r="B690" s="13" t="s">
        <v>1596</v>
      </c>
      <c r="C690" s="13">
        <v>8</v>
      </c>
      <c r="D690" s="13">
        <v>5</v>
      </c>
      <c r="E690" s="13">
        <v>0</v>
      </c>
      <c r="F690" s="13">
        <v>0</v>
      </c>
      <c r="G690" s="13">
        <v>0</v>
      </c>
      <c r="H690" s="13">
        <v>0</v>
      </c>
      <c r="I690" s="13">
        <v>-2</v>
      </c>
      <c r="J690" s="13">
        <v>7</v>
      </c>
      <c r="K690" s="13">
        <v>7</v>
      </c>
      <c r="L690" s="13">
        <v>1997</v>
      </c>
      <c r="M690" s="13"/>
      <c r="N690" s="13">
        <v>70</v>
      </c>
      <c r="O690" s="13">
        <v>165</v>
      </c>
      <c r="P690" s="13" t="s">
        <v>97</v>
      </c>
      <c r="Q690" s="13" t="s">
        <v>1597</v>
      </c>
      <c r="R690" s="13">
        <v>0</v>
      </c>
      <c r="S690" s="13">
        <v>0</v>
      </c>
      <c r="T690" s="30">
        <f t="shared" si="73"/>
        <v>0</v>
      </c>
      <c r="U690" s="30">
        <f t="shared" si="74"/>
        <v>0</v>
      </c>
      <c r="V690" s="30">
        <f t="shared" si="75"/>
        <v>0</v>
      </c>
      <c r="W690" s="30">
        <f t="shared" si="76"/>
        <v>0</v>
      </c>
      <c r="X690" s="30">
        <f>VLOOKUP(N690,[1]PlayerC!$A$3:$B$30,2,FALSE)</f>
        <v>69</v>
      </c>
      <c r="Y690" s="30">
        <f>VLOOKUP(O690,[1]PlayerC!$C$3:$D$133,2,FALSE)</f>
        <v>49</v>
      </c>
      <c r="Z690" s="30">
        <f>VLOOKUP(R690,[2]PCharts!$R$3:$S$2003,2,FALSE)</f>
        <v>0</v>
      </c>
      <c r="AA690" s="30">
        <f>VLOOKUP(A690,PCharts!$T$3:$U$25,2,FALSE)</f>
        <v>1.06</v>
      </c>
      <c r="AB690" s="30">
        <f>ROUND((PFormulas!$F$2*AF690)+(PFormulas!$F$3*(120-AD690)),0)</f>
        <v>42</v>
      </c>
      <c r="AC690" s="30">
        <f>ROUND((PFormulas!$F$7*AF690)+(PFormulas!$F$9*AB690)+(PFormulas!$F$8*AD690),0)</f>
        <v>34</v>
      </c>
      <c r="AD690" s="30">
        <f>VLOOKUP(V690,PCharts!$I$3:$J$651,2,FALSE)</f>
        <v>99</v>
      </c>
      <c r="AE690" s="30">
        <f>ROUND((PFormulas!$B$29*AK690)+(PFormulas!$B$30*AI690)+(PFormulas!$B$31*AL690)+(PFormulas!$B$32*AF690)+PFormulas!$B$33,0)</f>
        <v>74</v>
      </c>
      <c r="AF690" s="30">
        <f t="shared" si="77"/>
        <v>59</v>
      </c>
      <c r="AG690" s="30">
        <f>ROUND((AK690*PFormulas!$F$40)+(AL690*PFormulas!$F$41)+(AH690*PFormulas!$F$42),0)</f>
        <v>39</v>
      </c>
      <c r="AH690" s="30">
        <f>VLOOKUP(D690,PCharts!$G$3:$H$83,2,FALSE)</f>
        <v>40</v>
      </c>
      <c r="AI690" s="30">
        <f>ROUND((AK690*PFormulas!$F$18)+(AL690*PFormulas!$F$17),0)</f>
        <v>41</v>
      </c>
      <c r="AJ690" s="30">
        <f>IF(C690&gt;7,25,IF(C690=1,IF(ROUND((PFormulas!$F$35*AK690)+(PFormulas!$F$36*AF690),0)&lt;50,50,ROUND((PFormulas!$F$35*AK690)+(PFormulas!$F$36*AF690),0)),ROUND((PFormulas!$F$35*AK690)+(PFormulas!$F$36*AF690),0)))</f>
        <v>25</v>
      </c>
      <c r="AK690" s="30">
        <f>ROUND(IF(C690&gt;7,ROUND(VLOOKUP(U690,PCharts!$K$3:$L$153,2,FALSE)*AA690,0)*PFormulas!$B$8,ROUND(VLOOKUP(U690,PCharts!$K$3:$L$153,2,FALSE)*AA690,0)),0)</f>
        <v>35</v>
      </c>
      <c r="AL690" s="30">
        <f>ROUND(IF(C690&gt;7,ROUND(VLOOKUP(T690,PCharts!$M$3:$N$133,2,FALSE)*AA690,0)*PFormulas!$B$9,ROUND(VLOOKUP(T690,PCharts!$M$3:$N$133,2,FALSE)*AA690,0)),0)</f>
        <v>40</v>
      </c>
      <c r="AM690" s="30">
        <f>ROUND(IF(C690&gt;7,ROUND((PFormulas!$F$30*Z690)+(PFormulas!$F$31*AB690)+(PFormulas!$F$32*AI690),0)*PFormulas!$B$13,ROUND((PFormulas!$F$30*Z690)+(PFormulas!$F$31*AB690)+(PFormulas!$F$32*AI690),0)+PFormulas!$B$14),0)</f>
        <v>46</v>
      </c>
      <c r="AN690" s="30">
        <f>ROUND((PFormulas!$F$46*AL690),0)</f>
        <v>42</v>
      </c>
      <c r="AO690" s="30">
        <f>VLOOKUP(2016-L690,PCharts!$O$3:$P$32,2,FALSE)</f>
        <v>46</v>
      </c>
      <c r="AP690" s="30">
        <f t="shared" si="78"/>
        <v>46</v>
      </c>
      <c r="AQ690" s="30">
        <f t="shared" si="79"/>
        <v>44</v>
      </c>
    </row>
    <row r="691" spans="1:43" x14ac:dyDescent="0.25">
      <c r="A691" s="13" t="s">
        <v>43</v>
      </c>
      <c r="B691" s="13" t="s">
        <v>1598</v>
      </c>
      <c r="C691" s="13">
        <v>4</v>
      </c>
      <c r="D691" s="13">
        <v>6</v>
      </c>
      <c r="E691" s="13">
        <v>0</v>
      </c>
      <c r="F691" s="13">
        <v>0</v>
      </c>
      <c r="G691" s="13">
        <v>0</v>
      </c>
      <c r="H691" s="13">
        <v>0</v>
      </c>
      <c r="I691" s="13">
        <v>-1</v>
      </c>
      <c r="J691" s="13">
        <v>8</v>
      </c>
      <c r="K691" s="13">
        <v>3</v>
      </c>
      <c r="L691" s="13">
        <v>1995</v>
      </c>
      <c r="M691" s="13"/>
      <c r="N691" s="13">
        <v>67</v>
      </c>
      <c r="O691" s="13">
        <v>174</v>
      </c>
      <c r="P691" s="13" t="s">
        <v>45</v>
      </c>
      <c r="Q691" s="13" t="s">
        <v>1599</v>
      </c>
      <c r="R691" s="13">
        <v>0</v>
      </c>
      <c r="S691" s="13">
        <v>0</v>
      </c>
      <c r="T691" s="30">
        <f t="shared" si="73"/>
        <v>0</v>
      </c>
      <c r="U691" s="30">
        <f t="shared" si="74"/>
        <v>0</v>
      </c>
      <c r="V691" s="30">
        <f t="shared" si="75"/>
        <v>0</v>
      </c>
      <c r="W691" s="30">
        <f t="shared" si="76"/>
        <v>0</v>
      </c>
      <c r="X691" s="30">
        <f>VLOOKUP(N691,[1]PlayerC!$A$3:$B$30,2,FALSE)</f>
        <v>63</v>
      </c>
      <c r="Y691" s="30">
        <f>VLOOKUP(O691,[1]PlayerC!$C$3:$D$133,2,FALSE)</f>
        <v>52</v>
      </c>
      <c r="Z691" s="30">
        <f>VLOOKUP(R691,[2]PCharts!$R$3:$S$2003,2,FALSE)</f>
        <v>0</v>
      </c>
      <c r="AA691" s="30">
        <f>VLOOKUP(A691,PCharts!$T$3:$U$25,2,FALSE)</f>
        <v>1.05</v>
      </c>
      <c r="AB691" s="30">
        <f>ROUND((PFormulas!$F$2*AF691)+(PFormulas!$F$3*(120-AD691)),0)</f>
        <v>41</v>
      </c>
      <c r="AC691" s="30">
        <f>ROUND((PFormulas!$F$7*AF691)+(PFormulas!$F$9*AB691)+(PFormulas!$F$8*AD691),0)</f>
        <v>33</v>
      </c>
      <c r="AD691" s="30">
        <f>VLOOKUP(V691,PCharts!$I$3:$J$651,2,FALSE)</f>
        <v>99</v>
      </c>
      <c r="AE691" s="30">
        <f>ROUND((PFormulas!$B$29*AK691)+(PFormulas!$B$30*AI691)+(PFormulas!$B$31*AL691)+(PFormulas!$B$32*AF691)+PFormulas!$B$33,0)</f>
        <v>75</v>
      </c>
      <c r="AF691" s="30">
        <f t="shared" si="77"/>
        <v>58</v>
      </c>
      <c r="AG691" s="30">
        <f>ROUND((AK691*PFormulas!$F$40)+(AL691*PFormulas!$F$41)+(AH691*PFormulas!$F$42),0)</f>
        <v>41</v>
      </c>
      <c r="AH691" s="30">
        <f>VLOOKUP(D691,PCharts!$G$3:$H$83,2,FALSE)</f>
        <v>42</v>
      </c>
      <c r="AI691" s="30">
        <f>ROUND((AK691*PFormulas!$F$18)+(AL691*PFormulas!$F$17),0)</f>
        <v>43</v>
      </c>
      <c r="AJ691" s="30">
        <f>IF(C691&gt;7,25,IF(C691=1,IF(ROUND((PFormulas!$F$35*AK691)+(PFormulas!$F$36*AF691),0)&lt;50,50,ROUND((PFormulas!$F$35*AK691)+(PFormulas!$F$36*AF691),0)),ROUND((PFormulas!$F$35*AK691)+(PFormulas!$F$36*AF691),0)))</f>
        <v>42</v>
      </c>
      <c r="AK691" s="30">
        <f>ROUND(IF(C691&gt;7,ROUND(VLOOKUP(U691,PCharts!$K$3:$L$153,2,FALSE)*AA691,0)*PFormulas!$B$8,ROUND(VLOOKUP(U691,PCharts!$K$3:$L$153,2,FALSE)*AA691,0)),0)</f>
        <v>37</v>
      </c>
      <c r="AL691" s="30">
        <f>ROUND(IF(C691&gt;7,ROUND(VLOOKUP(T691,PCharts!$M$3:$N$133,2,FALSE)*AA691,0)*PFormulas!$B$9,ROUND(VLOOKUP(T691,PCharts!$M$3:$N$133,2,FALSE)*AA691,0)),0)</f>
        <v>42</v>
      </c>
      <c r="AM691" s="30">
        <f>ROUND(IF(C691&gt;7,ROUND((PFormulas!$F$30*Z691)+(PFormulas!$F$31*AB691)+(PFormulas!$F$32*AI691),0)*PFormulas!$B$13,ROUND((PFormulas!$F$30*Z691)+(PFormulas!$F$31*AB691)+(PFormulas!$F$32*AI691),0)+PFormulas!$B$14),0)</f>
        <v>39</v>
      </c>
      <c r="AN691" s="30">
        <f>ROUND((PFormulas!$F$46*AL691),0)</f>
        <v>44</v>
      </c>
      <c r="AO691" s="30">
        <f>VLOOKUP(2016-L691,PCharts!$O$3:$P$32,2,FALSE)</f>
        <v>54</v>
      </c>
      <c r="AP691" s="30">
        <f t="shared" si="78"/>
        <v>54</v>
      </c>
      <c r="AQ691" s="30">
        <f t="shared" si="79"/>
        <v>44</v>
      </c>
    </row>
    <row r="692" spans="1:43" x14ac:dyDescent="0.25">
      <c r="A692" s="13" t="s">
        <v>95</v>
      </c>
      <c r="B692" s="13" t="s">
        <v>1600</v>
      </c>
      <c r="C692" s="13">
        <v>8</v>
      </c>
      <c r="D692" s="13">
        <v>6</v>
      </c>
      <c r="E692" s="13">
        <v>0</v>
      </c>
      <c r="F692" s="13">
        <v>0</v>
      </c>
      <c r="G692" s="13">
        <v>0</v>
      </c>
      <c r="H692" s="13">
        <v>2</v>
      </c>
      <c r="I692" s="13">
        <v>-1</v>
      </c>
      <c r="J692" s="13">
        <v>14</v>
      </c>
      <c r="K692" s="13">
        <v>7</v>
      </c>
      <c r="L692" s="13">
        <v>1996</v>
      </c>
      <c r="M692" s="13"/>
      <c r="N692" s="13">
        <v>74</v>
      </c>
      <c r="O692" s="13">
        <v>190</v>
      </c>
      <c r="P692" s="13" t="s">
        <v>97</v>
      </c>
      <c r="Q692" s="13" t="s">
        <v>1601</v>
      </c>
      <c r="R692" s="13">
        <v>0</v>
      </c>
      <c r="S692" s="13">
        <v>0</v>
      </c>
      <c r="T692" s="30">
        <f t="shared" si="73"/>
        <v>0</v>
      </c>
      <c r="U692" s="30">
        <f t="shared" si="74"/>
        <v>0</v>
      </c>
      <c r="V692" s="30">
        <f t="shared" si="75"/>
        <v>0.33</v>
      </c>
      <c r="W692" s="30">
        <f t="shared" si="76"/>
        <v>0</v>
      </c>
      <c r="X692" s="30">
        <f>VLOOKUP(N692,[1]PlayerC!$A$3:$B$30,2,FALSE)</f>
        <v>77</v>
      </c>
      <c r="Y692" s="30">
        <f>VLOOKUP(O692,[1]PlayerC!$C$3:$D$133,2,FALSE)</f>
        <v>64</v>
      </c>
      <c r="Z692" s="30">
        <f>VLOOKUP(R692,[2]PCharts!$R$3:$S$2003,2,FALSE)</f>
        <v>0</v>
      </c>
      <c r="AA692" s="30">
        <f>VLOOKUP(A692,PCharts!$T$3:$U$25,2,FALSE)</f>
        <v>1.06</v>
      </c>
      <c r="AB692" s="30">
        <f>ROUND((PFormulas!$F$2*AF692)+(PFormulas!$F$3*(120-AD692)),0)</f>
        <v>52</v>
      </c>
      <c r="AC692" s="30">
        <f>ROUND((PFormulas!$F$7*AF692)+(PFormulas!$F$9*AB692)+(PFormulas!$F$8*AD692),0)</f>
        <v>48</v>
      </c>
      <c r="AD692" s="30">
        <f>VLOOKUP(V692,PCharts!$I$3:$J$651,2,FALSE)</f>
        <v>89</v>
      </c>
      <c r="AE692" s="30">
        <f>ROUND((PFormulas!$B$29*AK692)+(PFormulas!$B$30*AI692)+(PFormulas!$B$31*AL692)+(PFormulas!$B$32*AF692)+PFormulas!$B$33,0)</f>
        <v>71</v>
      </c>
      <c r="AF692" s="30">
        <f t="shared" si="77"/>
        <v>71</v>
      </c>
      <c r="AG692" s="30">
        <f>ROUND((AK692*PFormulas!$F$40)+(AL692*PFormulas!$F$41)+(AH692*PFormulas!$F$42),0)</f>
        <v>40</v>
      </c>
      <c r="AH692" s="30">
        <f>VLOOKUP(D692,PCharts!$G$3:$H$83,2,FALSE)</f>
        <v>42</v>
      </c>
      <c r="AI692" s="30">
        <f>ROUND((AK692*PFormulas!$F$18)+(AL692*PFormulas!$F$17),0)</f>
        <v>41</v>
      </c>
      <c r="AJ692" s="30">
        <f>IF(C692&gt;7,25,IF(C692=1,IF(ROUND((PFormulas!$F$35*AK692)+(PFormulas!$F$36*AF692),0)&lt;50,50,ROUND((PFormulas!$F$35*AK692)+(PFormulas!$F$36*AF692),0)),ROUND((PFormulas!$F$35*AK692)+(PFormulas!$F$36*AF692),0)))</f>
        <v>25</v>
      </c>
      <c r="AK692" s="30">
        <f>ROUND(IF(C692&gt;7,ROUND(VLOOKUP(U692,PCharts!$K$3:$L$153,2,FALSE)*AA692,0)*PFormulas!$B$8,ROUND(VLOOKUP(U692,PCharts!$K$3:$L$153,2,FALSE)*AA692,0)),0)</f>
        <v>35</v>
      </c>
      <c r="AL692" s="30">
        <f>ROUND(IF(C692&gt;7,ROUND(VLOOKUP(T692,PCharts!$M$3:$N$133,2,FALSE)*AA692,0)*PFormulas!$B$9,ROUND(VLOOKUP(T692,PCharts!$M$3:$N$133,2,FALSE)*AA692,0)),0)</f>
        <v>40</v>
      </c>
      <c r="AM692" s="30">
        <f>ROUND(IF(C692&gt;7,ROUND((PFormulas!$F$30*Z692)+(PFormulas!$F$31*AB692)+(PFormulas!$F$32*AI692),0)*PFormulas!$B$13,ROUND((PFormulas!$F$30*Z692)+(PFormulas!$F$31*AB692)+(PFormulas!$F$32*AI692),0)+PFormulas!$B$14),0)</f>
        <v>54</v>
      </c>
      <c r="AN692" s="30">
        <f>ROUND((PFormulas!$F$46*AL692),0)</f>
        <v>42</v>
      </c>
      <c r="AO692" s="30">
        <f>VLOOKUP(2016-L692,PCharts!$O$3:$P$32,2,FALSE)</f>
        <v>50</v>
      </c>
      <c r="AP692" s="30">
        <f t="shared" si="78"/>
        <v>50</v>
      </c>
      <c r="AQ692" s="30">
        <f t="shared" si="79"/>
        <v>47</v>
      </c>
    </row>
    <row r="693" spans="1:43" x14ac:dyDescent="0.25">
      <c r="A693" s="13" t="s">
        <v>43</v>
      </c>
      <c r="B693" s="13" t="s">
        <v>1602</v>
      </c>
      <c r="C693" s="13">
        <v>1</v>
      </c>
      <c r="D693" s="13">
        <v>7</v>
      </c>
      <c r="E693" s="13">
        <v>0</v>
      </c>
      <c r="F693" s="13">
        <v>0</v>
      </c>
      <c r="G693" s="13">
        <v>0</v>
      </c>
      <c r="H693" s="13">
        <v>2</v>
      </c>
      <c r="I693" s="13">
        <v>0</v>
      </c>
      <c r="J693" s="13">
        <v>27</v>
      </c>
      <c r="K693" s="13">
        <v>1</v>
      </c>
      <c r="L693" s="13">
        <v>1995</v>
      </c>
      <c r="M693" s="13"/>
      <c r="N693" s="13">
        <v>75</v>
      </c>
      <c r="O693" s="13">
        <v>181</v>
      </c>
      <c r="P693" s="13" t="s">
        <v>45</v>
      </c>
      <c r="Q693" s="13" t="s">
        <v>1603</v>
      </c>
      <c r="R693" s="13">
        <v>0</v>
      </c>
      <c r="S693" s="13">
        <v>0</v>
      </c>
      <c r="T693" s="30">
        <f t="shared" si="73"/>
        <v>0</v>
      </c>
      <c r="U693" s="30">
        <f t="shared" si="74"/>
        <v>0</v>
      </c>
      <c r="V693" s="30">
        <f t="shared" si="75"/>
        <v>0.28999999999999998</v>
      </c>
      <c r="W693" s="30">
        <f t="shared" si="76"/>
        <v>0</v>
      </c>
      <c r="X693" s="30">
        <f>VLOOKUP(N693,[1]PlayerC!$A$3:$B$30,2,FALSE)</f>
        <v>79</v>
      </c>
      <c r="Y693" s="30">
        <f>VLOOKUP(O693,[1]PlayerC!$C$3:$D$133,2,FALSE)</f>
        <v>58</v>
      </c>
      <c r="Z693" s="30">
        <f>VLOOKUP(R693,[2]PCharts!$R$3:$S$2003,2,FALSE)</f>
        <v>0</v>
      </c>
      <c r="AA693" s="30">
        <f>VLOOKUP(A693,PCharts!$T$3:$U$25,2,FALSE)</f>
        <v>1.05</v>
      </c>
      <c r="AB693" s="30">
        <f>ROUND((PFormulas!$F$2*AF693)+(PFormulas!$F$3*(120-AD693)),0)</f>
        <v>50</v>
      </c>
      <c r="AC693" s="30">
        <f>ROUND((PFormulas!$F$7*AF693)+(PFormulas!$F$9*AB693)+(PFormulas!$F$8*AD693),0)</f>
        <v>45</v>
      </c>
      <c r="AD693" s="30">
        <f>VLOOKUP(V693,PCharts!$I$3:$J$651,2,FALSE)</f>
        <v>90</v>
      </c>
      <c r="AE693" s="30">
        <f>ROUND((PFormulas!$B$29*AK693)+(PFormulas!$B$30*AI693)+(PFormulas!$B$31*AL693)+(PFormulas!$B$32*AF693)+PFormulas!$B$33,0)</f>
        <v>72</v>
      </c>
      <c r="AF693" s="30">
        <f t="shared" si="77"/>
        <v>69</v>
      </c>
      <c r="AG693" s="30">
        <f>ROUND((AK693*PFormulas!$F$40)+(AL693*PFormulas!$F$41)+(AH693*PFormulas!$F$42),0)</f>
        <v>42</v>
      </c>
      <c r="AH693" s="30">
        <f>VLOOKUP(D693,PCharts!$G$3:$H$83,2,FALSE)</f>
        <v>44</v>
      </c>
      <c r="AI693" s="30">
        <f>ROUND((AK693*PFormulas!$F$18)+(AL693*PFormulas!$F$17),0)</f>
        <v>43</v>
      </c>
      <c r="AJ693" s="30">
        <f>IF(C693&gt;7,25,IF(C693=1,IF(ROUND((PFormulas!$F$35*AK693)+(PFormulas!$F$36*AF693),0)&lt;50,50,ROUND((PFormulas!$F$35*AK693)+(PFormulas!$F$36*AF693),0)),ROUND((PFormulas!$F$35*AK693)+(PFormulas!$F$36*AF693),0)))</f>
        <v>50</v>
      </c>
      <c r="AK693" s="30">
        <f>ROUND(IF(C693&gt;7,ROUND(VLOOKUP(U693,PCharts!$K$3:$L$153,2,FALSE)*AA693,0)*PFormulas!$B$8,ROUND(VLOOKUP(U693,PCharts!$K$3:$L$153,2,FALSE)*AA693,0)),0)</f>
        <v>37</v>
      </c>
      <c r="AL693" s="30">
        <f>ROUND(IF(C693&gt;7,ROUND(VLOOKUP(T693,PCharts!$M$3:$N$133,2,FALSE)*AA693,0)*PFormulas!$B$9,ROUND(VLOOKUP(T693,PCharts!$M$3:$N$133,2,FALSE)*AA693,0)),0)</f>
        <v>42</v>
      </c>
      <c r="AM693" s="30">
        <f>ROUND(IF(C693&gt;7,ROUND((PFormulas!$F$30*Z693)+(PFormulas!$F$31*AB693)+(PFormulas!$F$32*AI693),0)*PFormulas!$B$13,ROUND((PFormulas!$F$30*Z693)+(PFormulas!$F$31*AB693)+(PFormulas!$F$32*AI693),0)+PFormulas!$B$14),0)</f>
        <v>44</v>
      </c>
      <c r="AN693" s="30">
        <f>ROUND((PFormulas!$F$46*AL693),0)</f>
        <v>44</v>
      </c>
      <c r="AO693" s="30">
        <f>VLOOKUP(2016-L693,PCharts!$O$3:$P$32,2,FALSE)</f>
        <v>54</v>
      </c>
      <c r="AP693" s="30">
        <f t="shared" si="78"/>
        <v>54</v>
      </c>
      <c r="AQ693" s="30">
        <f t="shared" si="79"/>
        <v>46</v>
      </c>
    </row>
    <row r="694" spans="1:43" x14ac:dyDescent="0.25">
      <c r="A694" s="13" t="s">
        <v>43</v>
      </c>
      <c r="B694" s="13" t="s">
        <v>1604</v>
      </c>
      <c r="C694" s="13">
        <v>4</v>
      </c>
      <c r="D694" s="13">
        <v>7</v>
      </c>
      <c r="E694" s="13">
        <v>0</v>
      </c>
      <c r="F694" s="13">
        <v>2</v>
      </c>
      <c r="G694" s="13">
        <v>2</v>
      </c>
      <c r="H694" s="13">
        <v>4</v>
      </c>
      <c r="I694" s="13">
        <v>0</v>
      </c>
      <c r="J694" s="13">
        <v>27</v>
      </c>
      <c r="K694" s="13">
        <v>5</v>
      </c>
      <c r="L694" s="13">
        <v>1995</v>
      </c>
      <c r="M694" s="13"/>
      <c r="N694" s="13">
        <v>73</v>
      </c>
      <c r="O694" s="13">
        <v>170</v>
      </c>
      <c r="P694" s="13" t="s">
        <v>45</v>
      </c>
      <c r="Q694" s="13" t="s">
        <v>1605</v>
      </c>
      <c r="R694" s="13">
        <v>0</v>
      </c>
      <c r="S694" s="13">
        <v>0</v>
      </c>
      <c r="T694" s="30">
        <f t="shared" si="73"/>
        <v>0</v>
      </c>
      <c r="U694" s="30">
        <f t="shared" si="74"/>
        <v>0.28999999999999998</v>
      </c>
      <c r="V694" s="30">
        <f t="shared" si="75"/>
        <v>0.56999999999999995</v>
      </c>
      <c r="W694" s="30">
        <f t="shared" si="76"/>
        <v>0</v>
      </c>
      <c r="X694" s="30">
        <f>VLOOKUP(N694,[1]PlayerC!$A$3:$B$30,2,FALSE)</f>
        <v>75</v>
      </c>
      <c r="Y694" s="30">
        <f>VLOOKUP(O694,[1]PlayerC!$C$3:$D$133,2,FALSE)</f>
        <v>52</v>
      </c>
      <c r="Z694" s="30">
        <f>VLOOKUP(R694,[2]PCharts!$R$3:$S$2003,2,FALSE)</f>
        <v>0</v>
      </c>
      <c r="AA694" s="30">
        <f>VLOOKUP(A694,PCharts!$T$3:$U$25,2,FALSE)</f>
        <v>1.05</v>
      </c>
      <c r="AB694" s="30">
        <f>ROUND((PFormulas!$F$2*AF694)+(PFormulas!$F$3*(120-AD694)),0)</f>
        <v>50</v>
      </c>
      <c r="AC694" s="30">
        <f>ROUND((PFormulas!$F$7*AF694)+(PFormulas!$F$9*AB694)+(PFormulas!$F$8*AD694),0)</f>
        <v>43</v>
      </c>
      <c r="AD694" s="30">
        <f>VLOOKUP(V694,PCharts!$I$3:$J$651,2,FALSE)</f>
        <v>83</v>
      </c>
      <c r="AE694" s="30">
        <f>ROUND((PFormulas!$B$29*AK694)+(PFormulas!$B$30*AI694)+(PFormulas!$B$31*AL694)+(PFormulas!$B$32*AF694)+PFormulas!$B$33,0)</f>
        <v>77</v>
      </c>
      <c r="AF694" s="30">
        <f t="shared" si="77"/>
        <v>64</v>
      </c>
      <c r="AG694" s="30">
        <f>ROUND((AK694*PFormulas!$F$40)+(AL694*PFormulas!$F$41)+(AH694*PFormulas!$F$42),0)</f>
        <v>47</v>
      </c>
      <c r="AH694" s="30">
        <f>VLOOKUP(D694,PCharts!$G$3:$H$83,2,FALSE)</f>
        <v>44</v>
      </c>
      <c r="AI694" s="30">
        <f>ROUND((AK694*PFormulas!$F$18)+(AL694*PFormulas!$F$17),0)</f>
        <v>56</v>
      </c>
      <c r="AJ694" s="30">
        <f>IF(C694&gt;7,25,IF(C694=1,IF(ROUND((PFormulas!$F$35*AK694)+(PFormulas!$F$36*AF694),0)&lt;50,50,ROUND((PFormulas!$F$35*AK694)+(PFormulas!$F$36*AF694),0)),ROUND((PFormulas!$F$35*AK694)+(PFormulas!$F$36*AF694),0)))</f>
        <v>60</v>
      </c>
      <c r="AK694" s="30">
        <f>ROUND(IF(C694&gt;7,ROUND(VLOOKUP(U694,PCharts!$K$3:$L$153,2,FALSE)*AA694,0)*PFormulas!$B$8,ROUND(VLOOKUP(U694,PCharts!$K$3:$L$153,2,FALSE)*AA694,0)),0)</f>
        <v>59</v>
      </c>
      <c r="AL694" s="30">
        <f>ROUND(IF(C694&gt;7,ROUND(VLOOKUP(T694,PCharts!$M$3:$N$133,2,FALSE)*AA694,0)*PFormulas!$B$9,ROUND(VLOOKUP(T694,PCharts!$M$3:$N$133,2,FALSE)*AA694,0)),0)</f>
        <v>42</v>
      </c>
      <c r="AM694" s="30">
        <f>ROUND(IF(C694&gt;7,ROUND((PFormulas!$F$30*Z694)+(PFormulas!$F$31*AB694)+(PFormulas!$F$32*AI694),0)*PFormulas!$B$13,ROUND((PFormulas!$F$30*Z694)+(PFormulas!$F$31*AB694)+(PFormulas!$F$32*AI694),0)+PFormulas!$B$14),0)</f>
        <v>48</v>
      </c>
      <c r="AN694" s="30">
        <f>ROUND((PFormulas!$F$46*AL694),0)</f>
        <v>44</v>
      </c>
      <c r="AO694" s="30">
        <f>VLOOKUP(2016-L694,PCharts!$O$3:$P$32,2,FALSE)</f>
        <v>54</v>
      </c>
      <c r="AP694" s="30">
        <f t="shared" si="78"/>
        <v>54</v>
      </c>
      <c r="AQ694" s="30">
        <f t="shared" si="79"/>
        <v>54</v>
      </c>
    </row>
    <row r="695" spans="1:43" x14ac:dyDescent="0.25">
      <c r="A695" s="13" t="s">
        <v>47</v>
      </c>
      <c r="B695" s="13" t="s">
        <v>1606</v>
      </c>
      <c r="C695" s="13">
        <v>7</v>
      </c>
      <c r="D695" s="13">
        <v>7</v>
      </c>
      <c r="E695" s="13">
        <v>0</v>
      </c>
      <c r="F695" s="13">
        <v>1</v>
      </c>
      <c r="G695" s="13">
        <v>1</v>
      </c>
      <c r="H695" s="13">
        <v>2</v>
      </c>
      <c r="I695" s="13">
        <v>2</v>
      </c>
      <c r="J695" s="13">
        <v>30</v>
      </c>
      <c r="K695" s="13">
        <v>5</v>
      </c>
      <c r="L695" s="13">
        <v>1997</v>
      </c>
      <c r="M695" s="13"/>
      <c r="N695" s="13">
        <v>74</v>
      </c>
      <c r="O695" s="13">
        <v>187</v>
      </c>
      <c r="P695" s="13" t="s">
        <v>49</v>
      </c>
      <c r="Q695" s="13" t="s">
        <v>1607</v>
      </c>
      <c r="R695" s="13">
        <v>0</v>
      </c>
      <c r="S695" s="13">
        <v>0</v>
      </c>
      <c r="T695" s="30">
        <f t="shared" si="73"/>
        <v>0</v>
      </c>
      <c r="U695" s="30">
        <f t="shared" si="74"/>
        <v>0.14000000000000001</v>
      </c>
      <c r="V695" s="30">
        <f t="shared" si="75"/>
        <v>0.28999999999999998</v>
      </c>
      <c r="W695" s="30">
        <f t="shared" si="76"/>
        <v>0</v>
      </c>
      <c r="X695" s="30">
        <f>VLOOKUP(N695,[1]PlayerC!$A$3:$B$30,2,FALSE)</f>
        <v>77</v>
      </c>
      <c r="Y695" s="30">
        <f>VLOOKUP(O695,[1]PlayerC!$C$3:$D$133,2,FALSE)</f>
        <v>61</v>
      </c>
      <c r="Z695" s="30">
        <f>VLOOKUP(R695,[2]PCharts!$R$3:$S$2003,2,FALSE)</f>
        <v>0</v>
      </c>
      <c r="AA695" s="30">
        <f>VLOOKUP(A695,PCharts!$T$3:$U$25,2,FALSE)</f>
        <v>1.07</v>
      </c>
      <c r="AB695" s="30">
        <f>ROUND((PFormulas!$F$2*AF695)+(PFormulas!$F$3*(120-AD695)),0)</f>
        <v>50</v>
      </c>
      <c r="AC695" s="30">
        <f>ROUND((PFormulas!$F$7*AF695)+(PFormulas!$F$9*AB695)+(PFormulas!$F$8*AD695),0)</f>
        <v>45</v>
      </c>
      <c r="AD695" s="30">
        <f>VLOOKUP(V695,PCharts!$I$3:$J$651,2,FALSE)</f>
        <v>90</v>
      </c>
      <c r="AE695" s="30">
        <f>ROUND((PFormulas!$B$29*AK695)+(PFormulas!$B$30*AI695)+(PFormulas!$B$31*AL695)+(PFormulas!$B$32*AF695)+PFormulas!$B$33,0)</f>
        <v>75</v>
      </c>
      <c r="AF695" s="30">
        <f t="shared" si="77"/>
        <v>69</v>
      </c>
      <c r="AG695" s="30">
        <f>ROUND((AK695*PFormulas!$F$40)+(AL695*PFormulas!$F$41)+(AH695*PFormulas!$F$42),0)</f>
        <v>46</v>
      </c>
      <c r="AH695" s="30">
        <f>VLOOKUP(D695,PCharts!$G$3:$H$83,2,FALSE)</f>
        <v>44</v>
      </c>
      <c r="AI695" s="30">
        <f>ROUND((AK695*PFormulas!$F$18)+(AL695*PFormulas!$F$17),0)</f>
        <v>53</v>
      </c>
      <c r="AJ695" s="30">
        <f>IF(C695&gt;7,25,IF(C695=1,IF(ROUND((PFormulas!$F$35*AK695)+(PFormulas!$F$36*AF695),0)&lt;50,50,ROUND((PFormulas!$F$35*AK695)+(PFormulas!$F$36*AF695),0)),ROUND((PFormulas!$F$35*AK695)+(PFormulas!$F$36*AF695),0)))</f>
        <v>58</v>
      </c>
      <c r="AK695" s="30">
        <f>ROUND(IF(C695&gt;7,ROUND(VLOOKUP(U695,PCharts!$K$3:$L$153,2,FALSE)*AA695,0)*PFormulas!$B$8,ROUND(VLOOKUP(U695,PCharts!$K$3:$L$153,2,FALSE)*AA695,0)),0)</f>
        <v>54</v>
      </c>
      <c r="AL695" s="30">
        <f>ROUND(IF(C695&gt;7,ROUND(VLOOKUP(T695,PCharts!$M$3:$N$133,2,FALSE)*AA695,0)*PFormulas!$B$9,ROUND(VLOOKUP(T695,PCharts!$M$3:$N$133,2,FALSE)*AA695,0)),0)</f>
        <v>43</v>
      </c>
      <c r="AM695" s="30">
        <f>ROUND(IF(C695&gt;7,ROUND((PFormulas!$F$30*Z695)+(PFormulas!$F$31*AB695)+(PFormulas!$F$32*AI695),0)*PFormulas!$B$13,ROUND((PFormulas!$F$30*Z695)+(PFormulas!$F$31*AB695)+(PFormulas!$F$32*AI695),0)+PFormulas!$B$14),0)</f>
        <v>47</v>
      </c>
      <c r="AN695" s="30">
        <f>ROUND((PFormulas!$F$46*AL695),0)</f>
        <v>45</v>
      </c>
      <c r="AO695" s="30">
        <f>VLOOKUP(2016-L695,PCharts!$O$3:$P$32,2,FALSE)</f>
        <v>46</v>
      </c>
      <c r="AP695" s="30">
        <f t="shared" si="78"/>
        <v>46</v>
      </c>
      <c r="AQ695" s="30">
        <f t="shared" si="79"/>
        <v>52</v>
      </c>
    </row>
    <row r="696" spans="1:43" x14ac:dyDescent="0.25">
      <c r="A696" s="13" t="s">
        <v>43</v>
      </c>
      <c r="B696" s="13" t="s">
        <v>1608</v>
      </c>
      <c r="C696" s="13">
        <v>7</v>
      </c>
      <c r="D696" s="13">
        <v>7</v>
      </c>
      <c r="E696" s="13">
        <v>0</v>
      </c>
      <c r="F696" s="13">
        <v>0</v>
      </c>
      <c r="G696" s="13">
        <v>0</v>
      </c>
      <c r="H696" s="13">
        <v>2</v>
      </c>
      <c r="I696" s="13">
        <v>0</v>
      </c>
      <c r="J696" s="13">
        <v>22</v>
      </c>
      <c r="K696" s="13">
        <v>4</v>
      </c>
      <c r="L696" s="13">
        <v>1994</v>
      </c>
      <c r="M696" s="13"/>
      <c r="N696" s="13">
        <v>73</v>
      </c>
      <c r="O696" s="13">
        <v>190</v>
      </c>
      <c r="P696" s="13" t="s">
        <v>45</v>
      </c>
      <c r="Q696" s="13" t="s">
        <v>1609</v>
      </c>
      <c r="R696" s="13">
        <v>0</v>
      </c>
      <c r="S696" s="13">
        <v>0</v>
      </c>
      <c r="T696" s="30">
        <f t="shared" si="73"/>
        <v>0</v>
      </c>
      <c r="U696" s="30">
        <f t="shared" si="74"/>
        <v>0</v>
      </c>
      <c r="V696" s="30">
        <f t="shared" si="75"/>
        <v>0.28999999999999998</v>
      </c>
      <c r="W696" s="30">
        <f t="shared" si="76"/>
        <v>0</v>
      </c>
      <c r="X696" s="30">
        <f>VLOOKUP(N696,[1]PlayerC!$A$3:$B$30,2,FALSE)</f>
        <v>75</v>
      </c>
      <c r="Y696" s="30">
        <f>VLOOKUP(O696,[1]PlayerC!$C$3:$D$133,2,FALSE)</f>
        <v>64</v>
      </c>
      <c r="Z696" s="30">
        <f>VLOOKUP(R696,[2]PCharts!$R$3:$S$2003,2,FALSE)</f>
        <v>0</v>
      </c>
      <c r="AA696" s="30">
        <f>VLOOKUP(A696,PCharts!$T$3:$U$25,2,FALSE)</f>
        <v>1.05</v>
      </c>
      <c r="AB696" s="30">
        <f>ROUND((PFormulas!$F$2*AF696)+(PFormulas!$F$3*(120-AD696)),0)</f>
        <v>51</v>
      </c>
      <c r="AC696" s="30">
        <f>ROUND((PFormulas!$F$7*AF696)+(PFormulas!$F$9*AB696)+(PFormulas!$F$8*AD696),0)</f>
        <v>46</v>
      </c>
      <c r="AD696" s="30">
        <f>VLOOKUP(V696,PCharts!$I$3:$J$651,2,FALSE)</f>
        <v>90</v>
      </c>
      <c r="AE696" s="30">
        <f>ROUND((PFormulas!$B$29*AK696)+(PFormulas!$B$30*AI696)+(PFormulas!$B$31*AL696)+(PFormulas!$B$32*AF696)+PFormulas!$B$33,0)</f>
        <v>72</v>
      </c>
      <c r="AF696" s="30">
        <f t="shared" si="77"/>
        <v>70</v>
      </c>
      <c r="AG696" s="30">
        <f>ROUND((AK696*PFormulas!$F$40)+(AL696*PFormulas!$F$41)+(AH696*PFormulas!$F$42),0)</f>
        <v>42</v>
      </c>
      <c r="AH696" s="30">
        <f>VLOOKUP(D696,PCharts!$G$3:$H$83,2,FALSE)</f>
        <v>44</v>
      </c>
      <c r="AI696" s="30">
        <f>ROUND((AK696*PFormulas!$F$18)+(AL696*PFormulas!$F$17),0)</f>
        <v>43</v>
      </c>
      <c r="AJ696" s="30">
        <f>IF(C696&gt;7,25,IF(C696=1,IF(ROUND((PFormulas!$F$35*AK696)+(PFormulas!$F$36*AF696),0)&lt;50,50,ROUND((PFormulas!$F$35*AK696)+(PFormulas!$F$36*AF696),0)),ROUND((PFormulas!$F$35*AK696)+(PFormulas!$F$36*AF696),0)))</f>
        <v>45</v>
      </c>
      <c r="AK696" s="30">
        <f>ROUND(IF(C696&gt;7,ROUND(VLOOKUP(U696,PCharts!$K$3:$L$153,2,FALSE)*AA696,0)*PFormulas!$B$8,ROUND(VLOOKUP(U696,PCharts!$K$3:$L$153,2,FALSE)*AA696,0)),0)</f>
        <v>37</v>
      </c>
      <c r="AL696" s="30">
        <f>ROUND(IF(C696&gt;7,ROUND(VLOOKUP(T696,PCharts!$M$3:$N$133,2,FALSE)*AA696,0)*PFormulas!$B$9,ROUND(VLOOKUP(T696,PCharts!$M$3:$N$133,2,FALSE)*AA696,0)),0)</f>
        <v>42</v>
      </c>
      <c r="AM696" s="30">
        <f>ROUND(IF(C696&gt;7,ROUND((PFormulas!$F$30*Z696)+(PFormulas!$F$31*AB696)+(PFormulas!$F$32*AI696),0)*PFormulas!$B$13,ROUND((PFormulas!$F$30*Z696)+(PFormulas!$F$31*AB696)+(PFormulas!$F$32*AI696),0)+PFormulas!$B$14),0)</f>
        <v>45</v>
      </c>
      <c r="AN696" s="30">
        <f>ROUND((PFormulas!$F$46*AL696),0)</f>
        <v>44</v>
      </c>
      <c r="AO696" s="30">
        <f>VLOOKUP(2016-L696,PCharts!$O$3:$P$32,2,FALSE)</f>
        <v>58</v>
      </c>
      <c r="AP696" s="30">
        <f t="shared" si="78"/>
        <v>58</v>
      </c>
      <c r="AQ696" s="30">
        <f t="shared" si="79"/>
        <v>46</v>
      </c>
    </row>
    <row r="697" spans="1:43" x14ac:dyDescent="0.25">
      <c r="A697" s="13" t="s">
        <v>95</v>
      </c>
      <c r="B697" s="13" t="s">
        <v>1610</v>
      </c>
      <c r="C697" s="13">
        <v>8</v>
      </c>
      <c r="D697" s="13">
        <v>7</v>
      </c>
      <c r="E697" s="13">
        <v>0</v>
      </c>
      <c r="F697" s="13">
        <v>0</v>
      </c>
      <c r="G697" s="13">
        <v>0</v>
      </c>
      <c r="H697" s="13">
        <v>0</v>
      </c>
      <c r="I697" s="13">
        <v>-4</v>
      </c>
      <c r="J697" s="13">
        <v>8</v>
      </c>
      <c r="K697" s="13">
        <v>4</v>
      </c>
      <c r="L697" s="13">
        <v>1997</v>
      </c>
      <c r="M697" s="13"/>
      <c r="N697" s="13">
        <v>76</v>
      </c>
      <c r="O697" s="13">
        <v>198</v>
      </c>
      <c r="P697" s="13" t="s">
        <v>97</v>
      </c>
      <c r="Q697" s="13" t="s">
        <v>1611</v>
      </c>
      <c r="R697" s="13">
        <v>0</v>
      </c>
      <c r="S697" s="13">
        <v>0</v>
      </c>
      <c r="T697" s="30">
        <f t="shared" si="73"/>
        <v>0</v>
      </c>
      <c r="U697" s="30">
        <f t="shared" si="74"/>
        <v>0</v>
      </c>
      <c r="V697" s="30">
        <f t="shared" si="75"/>
        <v>0</v>
      </c>
      <c r="W697" s="30">
        <f t="shared" si="76"/>
        <v>0</v>
      </c>
      <c r="X697" s="30">
        <f>VLOOKUP(N697,[1]PlayerC!$A$3:$B$30,2,FALSE)</f>
        <v>81</v>
      </c>
      <c r="Y697" s="30">
        <f>VLOOKUP(O697,[1]PlayerC!$C$3:$D$133,2,FALSE)</f>
        <v>67</v>
      </c>
      <c r="Z697" s="30">
        <f>VLOOKUP(R697,[2]PCharts!$R$3:$S$2003,2,FALSE)</f>
        <v>0</v>
      </c>
      <c r="AA697" s="30">
        <f>VLOOKUP(A697,PCharts!$T$3:$U$25,2,FALSE)</f>
        <v>1.06</v>
      </c>
      <c r="AB697" s="30">
        <f>ROUND((PFormulas!$F$2*AF697)+(PFormulas!$F$3*(120-AD697)),0)</f>
        <v>51</v>
      </c>
      <c r="AC697" s="30">
        <f>ROUND((PFormulas!$F$7*AF697)+(PFormulas!$F$9*AB697)+(PFormulas!$F$8*AD697),0)</f>
        <v>47</v>
      </c>
      <c r="AD697" s="30">
        <f>VLOOKUP(V697,PCharts!$I$3:$J$651,2,FALSE)</f>
        <v>99</v>
      </c>
      <c r="AE697" s="30">
        <f>ROUND((PFormulas!$B$29*AK697)+(PFormulas!$B$30*AI697)+(PFormulas!$B$31*AL697)+(PFormulas!$B$32*AF697)+PFormulas!$B$33,0)</f>
        <v>70</v>
      </c>
      <c r="AF697" s="30">
        <f t="shared" si="77"/>
        <v>74</v>
      </c>
      <c r="AG697" s="30">
        <f>ROUND((AK697*PFormulas!$F$40)+(AL697*PFormulas!$F$41)+(AH697*PFormulas!$F$42),0)</f>
        <v>41</v>
      </c>
      <c r="AH697" s="30">
        <f>VLOOKUP(D697,PCharts!$G$3:$H$83,2,FALSE)</f>
        <v>44</v>
      </c>
      <c r="AI697" s="30">
        <f>ROUND((AK697*PFormulas!$F$18)+(AL697*PFormulas!$F$17),0)</f>
        <v>41</v>
      </c>
      <c r="AJ697" s="30">
        <f>IF(C697&gt;7,25,IF(C697=1,IF(ROUND((PFormulas!$F$35*AK697)+(PFormulas!$F$36*AF697),0)&lt;50,50,ROUND((PFormulas!$F$35*AK697)+(PFormulas!$F$36*AF697),0)),ROUND((PFormulas!$F$35*AK697)+(PFormulas!$F$36*AF697),0)))</f>
        <v>25</v>
      </c>
      <c r="AK697" s="30">
        <f>ROUND(IF(C697&gt;7,ROUND(VLOOKUP(U697,PCharts!$K$3:$L$153,2,FALSE)*AA697,0)*PFormulas!$B$8,ROUND(VLOOKUP(U697,PCharts!$K$3:$L$153,2,FALSE)*AA697,0)),0)</f>
        <v>35</v>
      </c>
      <c r="AL697" s="30">
        <f>ROUND(IF(C697&gt;7,ROUND(VLOOKUP(T697,PCharts!$M$3:$N$133,2,FALSE)*AA697,0)*PFormulas!$B$9,ROUND(VLOOKUP(T697,PCharts!$M$3:$N$133,2,FALSE)*AA697,0)),0)</f>
        <v>40</v>
      </c>
      <c r="AM697" s="30">
        <f>ROUND(IF(C697&gt;7,ROUND((PFormulas!$F$30*Z697)+(PFormulas!$F$31*AB697)+(PFormulas!$F$32*AI697),0)*PFormulas!$B$13,ROUND((PFormulas!$F$30*Z697)+(PFormulas!$F$31*AB697)+(PFormulas!$F$32*AI697),0)+PFormulas!$B$14),0)</f>
        <v>52</v>
      </c>
      <c r="AN697" s="30">
        <f>ROUND((PFormulas!$F$46*AL697),0)</f>
        <v>42</v>
      </c>
      <c r="AO697" s="30">
        <f>VLOOKUP(2016-L697,PCharts!$O$3:$P$32,2,FALSE)</f>
        <v>46</v>
      </c>
      <c r="AP697" s="30">
        <f t="shared" si="78"/>
        <v>46</v>
      </c>
      <c r="AQ697" s="30">
        <f t="shared" si="79"/>
        <v>47</v>
      </c>
    </row>
    <row r="698" spans="1:43" x14ac:dyDescent="0.25">
      <c r="A698" s="13" t="s">
        <v>43</v>
      </c>
      <c r="B698" s="13" t="s">
        <v>1612</v>
      </c>
      <c r="C698" s="13">
        <v>2</v>
      </c>
      <c r="D698" s="13">
        <v>8</v>
      </c>
      <c r="E698" s="13">
        <v>0</v>
      </c>
      <c r="F698" s="13">
        <v>0</v>
      </c>
      <c r="G698" s="13">
        <v>0</v>
      </c>
      <c r="H698" s="13">
        <v>6</v>
      </c>
      <c r="I698" s="13">
        <v>-1</v>
      </c>
      <c r="J698" s="13">
        <v>14</v>
      </c>
      <c r="K698" s="13">
        <v>1</v>
      </c>
      <c r="L698" s="13">
        <v>1994</v>
      </c>
      <c r="M698" s="13"/>
      <c r="N698" s="13">
        <v>73</v>
      </c>
      <c r="O698" s="13">
        <v>198</v>
      </c>
      <c r="P698" s="13" t="s">
        <v>45</v>
      </c>
      <c r="Q698" s="13" t="s">
        <v>1613</v>
      </c>
      <c r="R698" s="13">
        <v>0</v>
      </c>
      <c r="S698" s="13">
        <v>0</v>
      </c>
      <c r="T698" s="30">
        <f t="shared" si="73"/>
        <v>0</v>
      </c>
      <c r="U698" s="30">
        <f t="shared" si="74"/>
        <v>0</v>
      </c>
      <c r="V698" s="30">
        <f t="shared" si="75"/>
        <v>0.75</v>
      </c>
      <c r="W698" s="30">
        <f t="shared" si="76"/>
        <v>0</v>
      </c>
      <c r="X698" s="30">
        <f>VLOOKUP(N698,[1]PlayerC!$A$3:$B$30,2,FALSE)</f>
        <v>75</v>
      </c>
      <c r="Y698" s="30">
        <f>VLOOKUP(O698,[1]PlayerC!$C$3:$D$133,2,FALSE)</f>
        <v>67</v>
      </c>
      <c r="Z698" s="30">
        <f>VLOOKUP(R698,[2]PCharts!$R$3:$S$2003,2,FALSE)</f>
        <v>0</v>
      </c>
      <c r="AA698" s="30">
        <f>VLOOKUP(A698,PCharts!$T$3:$U$25,2,FALSE)</f>
        <v>1.05</v>
      </c>
      <c r="AB698" s="30">
        <f>ROUND((PFormulas!$F$2*AF698)+(PFormulas!$F$3*(120-AD698)),0)</f>
        <v>55</v>
      </c>
      <c r="AC698" s="30">
        <f>ROUND((PFormulas!$F$7*AF698)+(PFormulas!$F$9*AB698)+(PFormulas!$F$8*AD698),0)</f>
        <v>50</v>
      </c>
      <c r="AD698" s="30">
        <f>VLOOKUP(V698,PCharts!$I$3:$J$651,2,FALSE)</f>
        <v>79</v>
      </c>
      <c r="AE698" s="30">
        <f>ROUND((PFormulas!$B$29*AK698)+(PFormulas!$B$30*AI698)+(PFormulas!$B$31*AL698)+(PFormulas!$B$32*AF698)+PFormulas!$B$33,0)</f>
        <v>71</v>
      </c>
      <c r="AF698" s="30">
        <f t="shared" si="77"/>
        <v>71</v>
      </c>
      <c r="AG698" s="30">
        <f>ROUND((AK698*PFormulas!$F$40)+(AL698*PFormulas!$F$41)+(AH698*PFormulas!$F$42),0)</f>
        <v>43</v>
      </c>
      <c r="AH698" s="30">
        <f>VLOOKUP(D698,PCharts!$G$3:$H$83,2,FALSE)</f>
        <v>46</v>
      </c>
      <c r="AI698" s="30">
        <f>ROUND((AK698*PFormulas!$F$18)+(AL698*PFormulas!$F$17),0)</f>
        <v>43</v>
      </c>
      <c r="AJ698" s="30">
        <f>IF(C698&gt;7,25,IF(C698=1,IF(ROUND((PFormulas!$F$35*AK698)+(PFormulas!$F$36*AF698),0)&lt;50,50,ROUND((PFormulas!$F$35*AK698)+(PFormulas!$F$36*AF698),0)),ROUND((PFormulas!$F$35*AK698)+(PFormulas!$F$36*AF698),0)))</f>
        <v>46</v>
      </c>
      <c r="AK698" s="30">
        <f>ROUND(IF(C698&gt;7,ROUND(VLOOKUP(U698,PCharts!$K$3:$L$153,2,FALSE)*AA698,0)*PFormulas!$B$8,ROUND(VLOOKUP(U698,PCharts!$K$3:$L$153,2,FALSE)*AA698,0)),0)</f>
        <v>37</v>
      </c>
      <c r="AL698" s="30">
        <f>ROUND(IF(C698&gt;7,ROUND(VLOOKUP(T698,PCharts!$M$3:$N$133,2,FALSE)*AA698,0)*PFormulas!$B$9,ROUND(VLOOKUP(T698,PCharts!$M$3:$N$133,2,FALSE)*AA698,0)),0)</f>
        <v>42</v>
      </c>
      <c r="AM698" s="30">
        <f>ROUND(IF(C698&gt;7,ROUND((PFormulas!$F$30*Z698)+(PFormulas!$F$31*AB698)+(PFormulas!$F$32*AI698),0)*PFormulas!$B$13,ROUND((PFormulas!$F$30*Z698)+(PFormulas!$F$31*AB698)+(PFormulas!$F$32*AI698),0)+PFormulas!$B$14),0)</f>
        <v>47</v>
      </c>
      <c r="AN698" s="30">
        <f>ROUND((PFormulas!$F$46*AL698),0)</f>
        <v>44</v>
      </c>
      <c r="AO698" s="30">
        <f>VLOOKUP(2016-L698,PCharts!$O$3:$P$32,2,FALSE)</f>
        <v>58</v>
      </c>
      <c r="AP698" s="30">
        <f t="shared" si="78"/>
        <v>58</v>
      </c>
      <c r="AQ698" s="30">
        <f t="shared" si="79"/>
        <v>47</v>
      </c>
    </row>
    <row r="699" spans="1:43" x14ac:dyDescent="0.25">
      <c r="A699" s="13" t="s">
        <v>47</v>
      </c>
      <c r="B699" s="13" t="s">
        <v>1614</v>
      </c>
      <c r="C699" s="13">
        <v>2</v>
      </c>
      <c r="D699" s="13">
        <v>8</v>
      </c>
      <c r="E699" s="13">
        <v>0</v>
      </c>
      <c r="F699" s="13">
        <v>0</v>
      </c>
      <c r="G699" s="13">
        <v>0</v>
      </c>
      <c r="H699" s="13">
        <v>2</v>
      </c>
      <c r="I699" s="13">
        <v>-2</v>
      </c>
      <c r="J699" s="13">
        <v>9</v>
      </c>
      <c r="K699" s="13">
        <v>8</v>
      </c>
      <c r="L699" s="13">
        <v>1996</v>
      </c>
      <c r="M699" s="13"/>
      <c r="N699" s="13">
        <v>75</v>
      </c>
      <c r="O699" s="13">
        <v>183</v>
      </c>
      <c r="P699" s="13" t="s">
        <v>49</v>
      </c>
      <c r="Q699" s="13" t="s">
        <v>1615</v>
      </c>
      <c r="R699" s="13">
        <v>0</v>
      </c>
      <c r="S699" s="13">
        <v>0</v>
      </c>
      <c r="T699" s="30">
        <f t="shared" si="73"/>
        <v>0</v>
      </c>
      <c r="U699" s="30">
        <f t="shared" si="74"/>
        <v>0</v>
      </c>
      <c r="V699" s="30">
        <f t="shared" si="75"/>
        <v>0.25</v>
      </c>
      <c r="W699" s="30">
        <f t="shared" si="76"/>
        <v>0</v>
      </c>
      <c r="X699" s="30">
        <f>VLOOKUP(N699,[1]PlayerC!$A$3:$B$30,2,FALSE)</f>
        <v>79</v>
      </c>
      <c r="Y699" s="30">
        <f>VLOOKUP(O699,[1]PlayerC!$C$3:$D$133,2,FALSE)</f>
        <v>58</v>
      </c>
      <c r="Z699" s="30">
        <f>VLOOKUP(R699,[2]PCharts!$R$3:$S$2003,2,FALSE)</f>
        <v>0</v>
      </c>
      <c r="AA699" s="30">
        <f>VLOOKUP(A699,PCharts!$T$3:$U$25,2,FALSE)</f>
        <v>1.07</v>
      </c>
      <c r="AB699" s="30">
        <f>ROUND((PFormulas!$F$2*AF699)+(PFormulas!$F$3*(120-AD699)),0)</f>
        <v>50</v>
      </c>
      <c r="AC699" s="30">
        <f>ROUND((PFormulas!$F$7*AF699)+(PFormulas!$F$9*AB699)+(PFormulas!$F$8*AD699),0)</f>
        <v>45</v>
      </c>
      <c r="AD699" s="30">
        <f>VLOOKUP(V699,PCharts!$I$3:$J$651,2,FALSE)</f>
        <v>91</v>
      </c>
      <c r="AE699" s="30">
        <f>ROUND((PFormulas!$B$29*AK699)+(PFormulas!$B$30*AI699)+(PFormulas!$B$31*AL699)+(PFormulas!$B$32*AF699)+PFormulas!$B$33,0)</f>
        <v>72</v>
      </c>
      <c r="AF699" s="30">
        <f t="shared" si="77"/>
        <v>69</v>
      </c>
      <c r="AG699" s="30">
        <f>ROUND((AK699*PFormulas!$F$40)+(AL699*PFormulas!$F$41)+(AH699*PFormulas!$F$42),0)</f>
        <v>43</v>
      </c>
      <c r="AH699" s="30">
        <f>VLOOKUP(D699,PCharts!$G$3:$H$83,2,FALSE)</f>
        <v>46</v>
      </c>
      <c r="AI699" s="30">
        <f>ROUND((AK699*PFormulas!$F$18)+(AL699*PFormulas!$F$17),0)</f>
        <v>44</v>
      </c>
      <c r="AJ699" s="30">
        <f>IF(C699&gt;7,25,IF(C699=1,IF(ROUND((PFormulas!$F$35*AK699)+(PFormulas!$F$36*AF699),0)&lt;50,50,ROUND((PFormulas!$F$35*AK699)+(PFormulas!$F$36*AF699),0)),ROUND((PFormulas!$F$35*AK699)+(PFormulas!$F$36*AF699),0)))</f>
        <v>45</v>
      </c>
      <c r="AK699" s="30">
        <f>ROUND(IF(C699&gt;7,ROUND(VLOOKUP(U699,PCharts!$K$3:$L$153,2,FALSE)*AA699,0)*PFormulas!$B$8,ROUND(VLOOKUP(U699,PCharts!$K$3:$L$153,2,FALSE)*AA699,0)),0)</f>
        <v>37</v>
      </c>
      <c r="AL699" s="30">
        <f>ROUND(IF(C699&gt;7,ROUND(VLOOKUP(T699,PCharts!$M$3:$N$133,2,FALSE)*AA699,0)*PFormulas!$B$9,ROUND(VLOOKUP(T699,PCharts!$M$3:$N$133,2,FALSE)*AA699,0)),0)</f>
        <v>43</v>
      </c>
      <c r="AM699" s="30">
        <f>ROUND(IF(C699&gt;7,ROUND((PFormulas!$F$30*Z699)+(PFormulas!$F$31*AB699)+(PFormulas!$F$32*AI699),0)*PFormulas!$B$13,ROUND((PFormulas!$F$30*Z699)+(PFormulas!$F$31*AB699)+(PFormulas!$F$32*AI699),0)+PFormulas!$B$14),0)</f>
        <v>44</v>
      </c>
      <c r="AN699" s="30">
        <f>ROUND((PFormulas!$F$46*AL699),0)</f>
        <v>45</v>
      </c>
      <c r="AO699" s="30">
        <f>VLOOKUP(2016-L699,PCharts!$O$3:$P$32,2,FALSE)</f>
        <v>50</v>
      </c>
      <c r="AP699" s="30">
        <f t="shared" si="78"/>
        <v>50</v>
      </c>
      <c r="AQ699" s="30">
        <f t="shared" si="79"/>
        <v>46</v>
      </c>
    </row>
    <row r="700" spans="1:43" x14ac:dyDescent="0.25">
      <c r="A700" s="13" t="s">
        <v>43</v>
      </c>
      <c r="B700" s="13" t="s">
        <v>1616</v>
      </c>
      <c r="C700" s="13">
        <v>7</v>
      </c>
      <c r="D700" s="13">
        <v>8</v>
      </c>
      <c r="E700" s="13">
        <v>0</v>
      </c>
      <c r="F700" s="13">
        <v>0</v>
      </c>
      <c r="G700" s="13">
        <v>0</v>
      </c>
      <c r="H700" s="13">
        <v>0</v>
      </c>
      <c r="I700" s="13">
        <v>-1</v>
      </c>
      <c r="J700" s="13">
        <v>19</v>
      </c>
      <c r="K700" s="13">
        <v>5</v>
      </c>
      <c r="L700" s="13">
        <v>1996</v>
      </c>
      <c r="M700" s="13"/>
      <c r="N700" s="13">
        <v>74</v>
      </c>
      <c r="O700" s="13">
        <v>192</v>
      </c>
      <c r="P700" s="13" t="s">
        <v>45</v>
      </c>
      <c r="Q700" s="13" t="s">
        <v>1617</v>
      </c>
      <c r="R700" s="13">
        <v>0</v>
      </c>
      <c r="S700" s="13">
        <v>0</v>
      </c>
      <c r="T700" s="30">
        <f t="shared" si="73"/>
        <v>0</v>
      </c>
      <c r="U700" s="30">
        <f t="shared" si="74"/>
        <v>0</v>
      </c>
      <c r="V700" s="30">
        <f t="shared" si="75"/>
        <v>0</v>
      </c>
      <c r="W700" s="30">
        <f t="shared" si="76"/>
        <v>0</v>
      </c>
      <c r="X700" s="30">
        <f>VLOOKUP(N700,[1]PlayerC!$A$3:$B$30,2,FALSE)</f>
        <v>77</v>
      </c>
      <c r="Y700" s="30">
        <f>VLOOKUP(O700,[1]PlayerC!$C$3:$D$133,2,FALSE)</f>
        <v>64</v>
      </c>
      <c r="Z700" s="30">
        <f>VLOOKUP(R700,[2]PCharts!$R$3:$S$2003,2,FALSE)</f>
        <v>0</v>
      </c>
      <c r="AA700" s="30">
        <f>VLOOKUP(A700,PCharts!$T$3:$U$25,2,FALSE)</f>
        <v>1.05</v>
      </c>
      <c r="AB700" s="30">
        <f>ROUND((PFormulas!$F$2*AF700)+(PFormulas!$F$3*(120-AD700)),0)</f>
        <v>49</v>
      </c>
      <c r="AC700" s="30">
        <f>ROUND((PFormulas!$F$7*AF700)+(PFormulas!$F$9*AB700)+(PFormulas!$F$8*AD700),0)</f>
        <v>45</v>
      </c>
      <c r="AD700" s="30">
        <f>VLOOKUP(V700,PCharts!$I$3:$J$651,2,FALSE)</f>
        <v>99</v>
      </c>
      <c r="AE700" s="30">
        <f>ROUND((PFormulas!$B$29*AK700)+(PFormulas!$B$30*AI700)+(PFormulas!$B$31*AL700)+(PFormulas!$B$32*AF700)+PFormulas!$B$33,0)</f>
        <v>71</v>
      </c>
      <c r="AF700" s="30">
        <f t="shared" si="77"/>
        <v>71</v>
      </c>
      <c r="AG700" s="30">
        <f>ROUND((AK700*PFormulas!$F$40)+(AL700*PFormulas!$F$41)+(AH700*PFormulas!$F$42),0)</f>
        <v>43</v>
      </c>
      <c r="AH700" s="30">
        <f>VLOOKUP(D700,PCharts!$G$3:$H$83,2,FALSE)</f>
        <v>46</v>
      </c>
      <c r="AI700" s="30">
        <f>ROUND((AK700*PFormulas!$F$18)+(AL700*PFormulas!$F$17),0)</f>
        <v>43</v>
      </c>
      <c r="AJ700" s="30">
        <f>IF(C700&gt;7,25,IF(C700=1,IF(ROUND((PFormulas!$F$35*AK700)+(PFormulas!$F$36*AF700),0)&lt;50,50,ROUND((PFormulas!$F$35*AK700)+(PFormulas!$F$36*AF700),0)),ROUND((PFormulas!$F$35*AK700)+(PFormulas!$F$36*AF700),0)))</f>
        <v>46</v>
      </c>
      <c r="AK700" s="30">
        <f>ROUND(IF(C700&gt;7,ROUND(VLOOKUP(U700,PCharts!$K$3:$L$153,2,FALSE)*AA700,0)*PFormulas!$B$8,ROUND(VLOOKUP(U700,PCharts!$K$3:$L$153,2,FALSE)*AA700,0)),0)</f>
        <v>37</v>
      </c>
      <c r="AL700" s="30">
        <f>ROUND(IF(C700&gt;7,ROUND(VLOOKUP(T700,PCharts!$M$3:$N$133,2,FALSE)*AA700,0)*PFormulas!$B$9,ROUND(VLOOKUP(T700,PCharts!$M$3:$N$133,2,FALSE)*AA700,0)),0)</f>
        <v>42</v>
      </c>
      <c r="AM700" s="30">
        <f>ROUND(IF(C700&gt;7,ROUND((PFormulas!$F$30*Z700)+(PFormulas!$F$31*AB700)+(PFormulas!$F$32*AI700),0)*PFormulas!$B$13,ROUND((PFormulas!$F$30*Z700)+(PFormulas!$F$31*AB700)+(PFormulas!$F$32*AI700),0)+PFormulas!$B$14),0)</f>
        <v>43</v>
      </c>
      <c r="AN700" s="30">
        <f>ROUND((PFormulas!$F$46*AL700),0)</f>
        <v>44</v>
      </c>
      <c r="AO700" s="30">
        <f>VLOOKUP(2016-L700,PCharts!$O$3:$P$32,2,FALSE)</f>
        <v>50</v>
      </c>
      <c r="AP700" s="30">
        <f t="shared" si="78"/>
        <v>50</v>
      </c>
      <c r="AQ700" s="30">
        <f t="shared" si="79"/>
        <v>46</v>
      </c>
    </row>
    <row r="701" spans="1:43" x14ac:dyDescent="0.25">
      <c r="A701" s="13" t="s">
        <v>95</v>
      </c>
      <c r="B701" s="13" t="s">
        <v>1618</v>
      </c>
      <c r="C701" s="13">
        <v>8</v>
      </c>
      <c r="D701" s="13">
        <v>8</v>
      </c>
      <c r="E701" s="13">
        <v>0</v>
      </c>
      <c r="F701" s="13">
        <v>0</v>
      </c>
      <c r="G701" s="13">
        <v>0</v>
      </c>
      <c r="H701" s="13">
        <v>0</v>
      </c>
      <c r="I701" s="13">
        <v>1</v>
      </c>
      <c r="J701" s="13">
        <v>16</v>
      </c>
      <c r="K701" s="13">
        <v>5</v>
      </c>
      <c r="L701" s="13">
        <v>1996</v>
      </c>
      <c r="M701" s="13"/>
      <c r="N701" s="13">
        <v>73</v>
      </c>
      <c r="O701" s="13">
        <v>187</v>
      </c>
      <c r="P701" s="13" t="s">
        <v>97</v>
      </c>
      <c r="Q701" s="13" t="s">
        <v>1619</v>
      </c>
      <c r="R701" s="13">
        <v>0</v>
      </c>
      <c r="S701" s="13">
        <v>0</v>
      </c>
      <c r="T701" s="30">
        <f t="shared" si="73"/>
        <v>0</v>
      </c>
      <c r="U701" s="30">
        <f t="shared" si="74"/>
        <v>0</v>
      </c>
      <c r="V701" s="30">
        <f t="shared" si="75"/>
        <v>0</v>
      </c>
      <c r="W701" s="30">
        <f t="shared" si="76"/>
        <v>0</v>
      </c>
      <c r="X701" s="30">
        <f>VLOOKUP(N701,[1]PlayerC!$A$3:$B$30,2,FALSE)</f>
        <v>75</v>
      </c>
      <c r="Y701" s="30">
        <f>VLOOKUP(O701,[1]PlayerC!$C$3:$D$133,2,FALSE)</f>
        <v>61</v>
      </c>
      <c r="Z701" s="30">
        <f>VLOOKUP(R701,[2]PCharts!$R$3:$S$2003,2,FALSE)</f>
        <v>0</v>
      </c>
      <c r="AA701" s="30">
        <f>VLOOKUP(A701,PCharts!$T$3:$U$25,2,FALSE)</f>
        <v>1.06</v>
      </c>
      <c r="AB701" s="30">
        <f>ROUND((PFormulas!$F$2*AF701)+(PFormulas!$F$3*(120-AD701)),0)</f>
        <v>47</v>
      </c>
      <c r="AC701" s="30">
        <f>ROUND((PFormulas!$F$7*AF701)+(PFormulas!$F$9*AB701)+(PFormulas!$F$8*AD701),0)</f>
        <v>42</v>
      </c>
      <c r="AD701" s="30">
        <f>VLOOKUP(V701,PCharts!$I$3:$J$651,2,FALSE)</f>
        <v>99</v>
      </c>
      <c r="AE701" s="30">
        <f>ROUND((PFormulas!$B$29*AK701)+(PFormulas!$B$30*AI701)+(PFormulas!$B$31*AL701)+(PFormulas!$B$32*AF701)+PFormulas!$B$33,0)</f>
        <v>72</v>
      </c>
      <c r="AF701" s="30">
        <f t="shared" si="77"/>
        <v>68</v>
      </c>
      <c r="AG701" s="30">
        <f>ROUND((AK701*PFormulas!$F$40)+(AL701*PFormulas!$F$41)+(AH701*PFormulas!$F$42),0)</f>
        <v>42</v>
      </c>
      <c r="AH701" s="30">
        <f>VLOOKUP(D701,PCharts!$G$3:$H$83,2,FALSE)</f>
        <v>46</v>
      </c>
      <c r="AI701" s="30">
        <f>ROUND((AK701*PFormulas!$F$18)+(AL701*PFormulas!$F$17),0)</f>
        <v>41</v>
      </c>
      <c r="AJ701" s="30">
        <f>IF(C701&gt;7,25,IF(C701=1,IF(ROUND((PFormulas!$F$35*AK701)+(PFormulas!$F$36*AF701),0)&lt;50,50,ROUND((PFormulas!$F$35*AK701)+(PFormulas!$F$36*AF701),0)),ROUND((PFormulas!$F$35*AK701)+(PFormulas!$F$36*AF701),0)))</f>
        <v>25</v>
      </c>
      <c r="AK701" s="30">
        <f>ROUND(IF(C701&gt;7,ROUND(VLOOKUP(U701,PCharts!$K$3:$L$153,2,FALSE)*AA701,0)*PFormulas!$B$8,ROUND(VLOOKUP(U701,PCharts!$K$3:$L$153,2,FALSE)*AA701,0)),0)</f>
        <v>35</v>
      </c>
      <c r="AL701" s="30">
        <f>ROUND(IF(C701&gt;7,ROUND(VLOOKUP(T701,PCharts!$M$3:$N$133,2,FALSE)*AA701,0)*PFormulas!$B$9,ROUND(VLOOKUP(T701,PCharts!$M$3:$N$133,2,FALSE)*AA701,0)),0)</f>
        <v>40</v>
      </c>
      <c r="AM701" s="30">
        <f>ROUND(IF(C701&gt;7,ROUND((PFormulas!$F$30*Z701)+(PFormulas!$F$31*AB701)+(PFormulas!$F$32*AI701),0)*PFormulas!$B$13,ROUND((PFormulas!$F$30*Z701)+(PFormulas!$F$31*AB701)+(PFormulas!$F$32*AI701),0)+PFormulas!$B$14),0)</f>
        <v>50</v>
      </c>
      <c r="AN701" s="30">
        <f>ROUND((PFormulas!$F$46*AL701),0)</f>
        <v>42</v>
      </c>
      <c r="AO701" s="30">
        <f>VLOOKUP(2016-L701,PCharts!$O$3:$P$32,2,FALSE)</f>
        <v>50</v>
      </c>
      <c r="AP701" s="30">
        <f t="shared" si="78"/>
        <v>50</v>
      </c>
      <c r="AQ701" s="30">
        <f t="shared" si="79"/>
        <v>46</v>
      </c>
    </row>
    <row r="702" spans="1:43" x14ac:dyDescent="0.25">
      <c r="A702" s="13" t="s">
        <v>43</v>
      </c>
      <c r="B702" s="13" t="s">
        <v>1620</v>
      </c>
      <c r="C702" s="13">
        <v>1</v>
      </c>
      <c r="D702" s="13">
        <v>9</v>
      </c>
      <c r="E702" s="13">
        <v>0</v>
      </c>
      <c r="F702" s="13">
        <v>0</v>
      </c>
      <c r="G702" s="13">
        <v>0</v>
      </c>
      <c r="H702" s="13">
        <v>2</v>
      </c>
      <c r="I702" s="13">
        <v>-2</v>
      </c>
      <c r="J702" s="13">
        <v>23</v>
      </c>
      <c r="K702" s="13">
        <v>6</v>
      </c>
      <c r="L702" s="13">
        <v>1994</v>
      </c>
      <c r="M702" s="13"/>
      <c r="N702" s="13">
        <v>74</v>
      </c>
      <c r="O702" s="13">
        <v>209</v>
      </c>
      <c r="P702" s="13" t="s">
        <v>1047</v>
      </c>
      <c r="Q702" s="13" t="s">
        <v>1621</v>
      </c>
      <c r="R702" s="13">
        <v>0</v>
      </c>
      <c r="S702" s="13">
        <v>0</v>
      </c>
      <c r="T702" s="30">
        <f t="shared" si="73"/>
        <v>0</v>
      </c>
      <c r="U702" s="30">
        <f t="shared" si="74"/>
        <v>0</v>
      </c>
      <c r="V702" s="30">
        <f t="shared" si="75"/>
        <v>0.22</v>
      </c>
      <c r="W702" s="30">
        <f t="shared" si="76"/>
        <v>0</v>
      </c>
      <c r="X702" s="30">
        <f>VLOOKUP(N702,[1]PlayerC!$A$3:$B$30,2,FALSE)</f>
        <v>77</v>
      </c>
      <c r="Y702" s="30">
        <f>VLOOKUP(O702,[1]PlayerC!$C$3:$D$133,2,FALSE)</f>
        <v>73</v>
      </c>
      <c r="Z702" s="30">
        <f>VLOOKUP(R702,[2]PCharts!$R$3:$S$2003,2,FALSE)</f>
        <v>0</v>
      </c>
      <c r="AA702" s="30">
        <f>VLOOKUP(A702,PCharts!$T$3:$U$25,2,FALSE)</f>
        <v>1.05</v>
      </c>
      <c r="AB702" s="30">
        <f>ROUND((PFormulas!$F$2*AF702)+(PFormulas!$F$3*(120-AD702)),0)</f>
        <v>53</v>
      </c>
      <c r="AC702" s="30">
        <f>ROUND((PFormulas!$F$7*AF702)+(PFormulas!$F$9*AB702)+(PFormulas!$F$8*AD702),0)</f>
        <v>50</v>
      </c>
      <c r="AD702" s="30">
        <f>VLOOKUP(V702,PCharts!$I$3:$J$651,2,FALSE)</f>
        <v>92</v>
      </c>
      <c r="AE702" s="30">
        <f>ROUND((PFormulas!$B$29*AK702)+(PFormulas!$B$30*AI702)+(PFormulas!$B$31*AL702)+(PFormulas!$B$32*AF702)+PFormulas!$B$33,0)</f>
        <v>70</v>
      </c>
      <c r="AF702" s="30">
        <f t="shared" si="77"/>
        <v>75</v>
      </c>
      <c r="AG702" s="30">
        <f>ROUND((AK702*PFormulas!$F$40)+(AL702*PFormulas!$F$41)+(AH702*PFormulas!$F$42),0)</f>
        <v>44</v>
      </c>
      <c r="AH702" s="30">
        <f>VLOOKUP(D702,PCharts!$G$3:$H$83,2,FALSE)</f>
        <v>48</v>
      </c>
      <c r="AI702" s="30">
        <f>ROUND((AK702*PFormulas!$F$18)+(AL702*PFormulas!$F$17),0)</f>
        <v>43</v>
      </c>
      <c r="AJ702" s="30">
        <f>IF(C702&gt;7,25,IF(C702=1,IF(ROUND((PFormulas!$F$35*AK702)+(PFormulas!$F$36*AF702),0)&lt;50,50,ROUND((PFormulas!$F$35*AK702)+(PFormulas!$F$36*AF702),0)),ROUND((PFormulas!$F$35*AK702)+(PFormulas!$F$36*AF702),0)))</f>
        <v>50</v>
      </c>
      <c r="AK702" s="30">
        <f>ROUND(IF(C702&gt;7,ROUND(VLOOKUP(U702,PCharts!$K$3:$L$153,2,FALSE)*AA702,0)*PFormulas!$B$8,ROUND(VLOOKUP(U702,PCharts!$K$3:$L$153,2,FALSE)*AA702,0)),0)</f>
        <v>37</v>
      </c>
      <c r="AL702" s="30">
        <f>ROUND(IF(C702&gt;7,ROUND(VLOOKUP(T702,PCharts!$M$3:$N$133,2,FALSE)*AA702,0)*PFormulas!$B$9,ROUND(VLOOKUP(T702,PCharts!$M$3:$N$133,2,FALSE)*AA702,0)),0)</f>
        <v>42</v>
      </c>
      <c r="AM702" s="30">
        <f>ROUND(IF(C702&gt;7,ROUND((PFormulas!$F$30*Z702)+(PFormulas!$F$31*AB702)+(PFormulas!$F$32*AI702),0)*PFormulas!$B$13,ROUND((PFormulas!$F$30*Z702)+(PFormulas!$F$31*AB702)+(PFormulas!$F$32*AI702),0)+PFormulas!$B$14),0)</f>
        <v>46</v>
      </c>
      <c r="AN702" s="30">
        <f>ROUND((PFormulas!$F$46*AL702),0)</f>
        <v>44</v>
      </c>
      <c r="AO702" s="30">
        <f>VLOOKUP(2016-L702,PCharts!$O$3:$P$32,2,FALSE)</f>
        <v>58</v>
      </c>
      <c r="AP702" s="30">
        <f t="shared" si="78"/>
        <v>58</v>
      </c>
      <c r="AQ702" s="30">
        <f t="shared" si="79"/>
        <v>47</v>
      </c>
    </row>
    <row r="703" spans="1:43" x14ac:dyDescent="0.25">
      <c r="A703" s="13" t="s">
        <v>47</v>
      </c>
      <c r="B703" s="13" t="s">
        <v>1622</v>
      </c>
      <c r="C703" s="13">
        <v>1</v>
      </c>
      <c r="D703" s="13">
        <v>9</v>
      </c>
      <c r="E703" s="13">
        <v>0</v>
      </c>
      <c r="F703" s="13">
        <v>0</v>
      </c>
      <c r="G703" s="13">
        <v>0</v>
      </c>
      <c r="H703" s="13">
        <v>0</v>
      </c>
      <c r="I703" s="13">
        <v>-3</v>
      </c>
      <c r="J703" s="13">
        <v>13</v>
      </c>
      <c r="K703" s="13">
        <v>7</v>
      </c>
      <c r="L703" s="13">
        <v>1995</v>
      </c>
      <c r="M703" s="13"/>
      <c r="N703" s="13">
        <v>74</v>
      </c>
      <c r="O703" s="13">
        <v>209</v>
      </c>
      <c r="P703" s="13" t="s">
        <v>49</v>
      </c>
      <c r="Q703" s="13" t="s">
        <v>1623</v>
      </c>
      <c r="R703" s="13">
        <v>0</v>
      </c>
      <c r="S703" s="13">
        <v>0</v>
      </c>
      <c r="T703" s="30">
        <f t="shared" si="73"/>
        <v>0</v>
      </c>
      <c r="U703" s="30">
        <f t="shared" si="74"/>
        <v>0</v>
      </c>
      <c r="V703" s="30">
        <f t="shared" si="75"/>
        <v>0</v>
      </c>
      <c r="W703" s="30">
        <f t="shared" si="76"/>
        <v>0</v>
      </c>
      <c r="X703" s="30">
        <f>VLOOKUP(N703,[1]PlayerC!$A$3:$B$30,2,FALSE)</f>
        <v>77</v>
      </c>
      <c r="Y703" s="30">
        <f>VLOOKUP(O703,[1]PlayerC!$C$3:$D$133,2,FALSE)</f>
        <v>73</v>
      </c>
      <c r="Z703" s="30">
        <f>VLOOKUP(R703,[2]PCharts!$R$3:$S$2003,2,FALSE)</f>
        <v>0</v>
      </c>
      <c r="AA703" s="30">
        <f>VLOOKUP(A703,PCharts!$T$3:$U$25,2,FALSE)</f>
        <v>1.07</v>
      </c>
      <c r="AB703" s="30">
        <f>ROUND((PFormulas!$F$2*AF703)+(PFormulas!$F$3*(120-AD703)),0)</f>
        <v>51</v>
      </c>
      <c r="AC703" s="30">
        <f>ROUND((PFormulas!$F$7*AF703)+(PFormulas!$F$9*AB703)+(PFormulas!$F$8*AD703),0)</f>
        <v>48</v>
      </c>
      <c r="AD703" s="30">
        <f>VLOOKUP(V703,PCharts!$I$3:$J$651,2,FALSE)</f>
        <v>99</v>
      </c>
      <c r="AE703" s="30">
        <f>ROUND((PFormulas!$B$29*AK703)+(PFormulas!$B$30*AI703)+(PFormulas!$B$31*AL703)+(PFormulas!$B$32*AF703)+PFormulas!$B$33,0)</f>
        <v>71</v>
      </c>
      <c r="AF703" s="30">
        <f t="shared" si="77"/>
        <v>75</v>
      </c>
      <c r="AG703" s="30">
        <f>ROUND((AK703*PFormulas!$F$40)+(AL703*PFormulas!$F$41)+(AH703*PFormulas!$F$42),0)</f>
        <v>44</v>
      </c>
      <c r="AH703" s="30">
        <f>VLOOKUP(D703,PCharts!$G$3:$H$83,2,FALSE)</f>
        <v>48</v>
      </c>
      <c r="AI703" s="30">
        <f>ROUND((AK703*PFormulas!$F$18)+(AL703*PFormulas!$F$17),0)</f>
        <v>44</v>
      </c>
      <c r="AJ703" s="30">
        <f>IF(C703&gt;7,25,IF(C703=1,IF(ROUND((PFormulas!$F$35*AK703)+(PFormulas!$F$36*AF703),0)&lt;50,50,ROUND((PFormulas!$F$35*AK703)+(PFormulas!$F$36*AF703),0)),ROUND((PFormulas!$F$35*AK703)+(PFormulas!$F$36*AF703),0)))</f>
        <v>50</v>
      </c>
      <c r="AK703" s="30">
        <f>ROUND(IF(C703&gt;7,ROUND(VLOOKUP(U703,PCharts!$K$3:$L$153,2,FALSE)*AA703,0)*PFormulas!$B$8,ROUND(VLOOKUP(U703,PCharts!$K$3:$L$153,2,FALSE)*AA703,0)),0)</f>
        <v>37</v>
      </c>
      <c r="AL703" s="30">
        <f>ROUND(IF(C703&gt;7,ROUND(VLOOKUP(T703,PCharts!$M$3:$N$133,2,FALSE)*AA703,0)*PFormulas!$B$9,ROUND(VLOOKUP(T703,PCharts!$M$3:$N$133,2,FALSE)*AA703,0)),0)</f>
        <v>43</v>
      </c>
      <c r="AM703" s="30">
        <f>ROUND(IF(C703&gt;7,ROUND((PFormulas!$F$30*Z703)+(PFormulas!$F$31*AB703)+(PFormulas!$F$32*AI703),0)*PFormulas!$B$13,ROUND((PFormulas!$F$30*Z703)+(PFormulas!$F$31*AB703)+(PFormulas!$F$32*AI703),0)+PFormulas!$B$14),0)</f>
        <v>45</v>
      </c>
      <c r="AN703" s="30">
        <f>ROUND((PFormulas!$F$46*AL703),0)</f>
        <v>45</v>
      </c>
      <c r="AO703" s="30">
        <f>VLOOKUP(2016-L703,PCharts!$O$3:$P$32,2,FALSE)</f>
        <v>54</v>
      </c>
      <c r="AP703" s="30">
        <f t="shared" si="78"/>
        <v>54</v>
      </c>
      <c r="AQ703" s="30">
        <f t="shared" si="79"/>
        <v>47</v>
      </c>
    </row>
    <row r="704" spans="1:43" x14ac:dyDescent="0.25">
      <c r="A704" s="13" t="s">
        <v>43</v>
      </c>
      <c r="B704" s="13" t="s">
        <v>1624</v>
      </c>
      <c r="C704" s="13">
        <v>3</v>
      </c>
      <c r="D704" s="13">
        <v>9</v>
      </c>
      <c r="E704" s="13">
        <v>0</v>
      </c>
      <c r="F704" s="13">
        <v>1</v>
      </c>
      <c r="G704" s="13">
        <v>1</v>
      </c>
      <c r="H704" s="13">
        <v>0</v>
      </c>
      <c r="I704" s="13">
        <v>1</v>
      </c>
      <c r="J704" s="13">
        <v>20</v>
      </c>
      <c r="K704" s="13">
        <v>10</v>
      </c>
      <c r="L704" s="13">
        <v>1994</v>
      </c>
      <c r="M704" s="13"/>
      <c r="N704" s="13">
        <v>76</v>
      </c>
      <c r="O704" s="13">
        <v>198</v>
      </c>
      <c r="P704" s="13" t="s">
        <v>49</v>
      </c>
      <c r="Q704" s="13" t="s">
        <v>1625</v>
      </c>
      <c r="R704" s="13">
        <v>0</v>
      </c>
      <c r="S704" s="13">
        <v>0</v>
      </c>
      <c r="T704" s="30">
        <f t="shared" si="73"/>
        <v>0</v>
      </c>
      <c r="U704" s="30">
        <f t="shared" si="74"/>
        <v>0.11</v>
      </c>
      <c r="V704" s="30">
        <f t="shared" si="75"/>
        <v>0</v>
      </c>
      <c r="W704" s="30">
        <f t="shared" si="76"/>
        <v>0</v>
      </c>
      <c r="X704" s="30">
        <f>VLOOKUP(N704,[1]PlayerC!$A$3:$B$30,2,FALSE)</f>
        <v>81</v>
      </c>
      <c r="Y704" s="30">
        <f>VLOOKUP(O704,[1]PlayerC!$C$3:$D$133,2,FALSE)</f>
        <v>67</v>
      </c>
      <c r="Z704" s="30">
        <f>VLOOKUP(R704,[2]PCharts!$R$3:$S$2003,2,FALSE)</f>
        <v>0</v>
      </c>
      <c r="AA704" s="30">
        <f>VLOOKUP(A704,PCharts!$T$3:$U$25,2,FALSE)</f>
        <v>1.05</v>
      </c>
      <c r="AB704" s="30">
        <f>ROUND((PFormulas!$F$2*AF704)+(PFormulas!$F$3*(120-AD704)),0)</f>
        <v>51</v>
      </c>
      <c r="AC704" s="30">
        <f>ROUND((PFormulas!$F$7*AF704)+(PFormulas!$F$9*AB704)+(PFormulas!$F$8*AD704),0)</f>
        <v>47</v>
      </c>
      <c r="AD704" s="30">
        <f>VLOOKUP(V704,PCharts!$I$3:$J$651,2,FALSE)</f>
        <v>99</v>
      </c>
      <c r="AE704" s="30">
        <f>ROUND((PFormulas!$B$29*AK704)+(PFormulas!$B$30*AI704)+(PFormulas!$B$31*AL704)+(PFormulas!$B$32*AF704)+PFormulas!$B$33,0)</f>
        <v>73</v>
      </c>
      <c r="AF704" s="30">
        <f t="shared" si="77"/>
        <v>74</v>
      </c>
      <c r="AG704" s="30">
        <f>ROUND((AK704*PFormulas!$F$40)+(AL704*PFormulas!$F$41)+(AH704*PFormulas!$F$42),0)</f>
        <v>48</v>
      </c>
      <c r="AH704" s="30">
        <f>VLOOKUP(D704,PCharts!$G$3:$H$83,2,FALSE)</f>
        <v>48</v>
      </c>
      <c r="AI704" s="30">
        <f>ROUND((AK704*PFormulas!$F$18)+(AL704*PFormulas!$F$17),0)</f>
        <v>52</v>
      </c>
      <c r="AJ704" s="30">
        <f>IF(C704&gt;7,25,IF(C704=1,IF(ROUND((PFormulas!$F$35*AK704)+(PFormulas!$F$36*AF704),0)&lt;50,50,ROUND((PFormulas!$F$35*AK704)+(PFormulas!$F$36*AF704),0)),ROUND((PFormulas!$F$35*AK704)+(PFormulas!$F$36*AF704),0)))</f>
        <v>58</v>
      </c>
      <c r="AK704" s="30">
        <f>ROUND(IF(C704&gt;7,ROUND(VLOOKUP(U704,PCharts!$K$3:$L$153,2,FALSE)*AA704,0)*PFormulas!$B$8,ROUND(VLOOKUP(U704,PCharts!$K$3:$L$153,2,FALSE)*AA704,0)),0)</f>
        <v>53</v>
      </c>
      <c r="AL704" s="30">
        <f>ROUND(IF(C704&gt;7,ROUND(VLOOKUP(T704,PCharts!$M$3:$N$133,2,FALSE)*AA704,0)*PFormulas!$B$9,ROUND(VLOOKUP(T704,PCharts!$M$3:$N$133,2,FALSE)*AA704,0)),0)</f>
        <v>42</v>
      </c>
      <c r="AM704" s="30">
        <f>ROUND(IF(C704&gt;7,ROUND((PFormulas!$F$30*Z704)+(PFormulas!$F$31*AB704)+(PFormulas!$F$32*AI704),0)*PFormulas!$B$13,ROUND((PFormulas!$F$30*Z704)+(PFormulas!$F$31*AB704)+(PFormulas!$F$32*AI704),0)+PFormulas!$B$14),0)</f>
        <v>47</v>
      </c>
      <c r="AN704" s="30">
        <f>ROUND((PFormulas!$F$46*AL704),0)</f>
        <v>44</v>
      </c>
      <c r="AO704" s="30">
        <f>VLOOKUP(2016-L704,PCharts!$O$3:$P$32,2,FALSE)</f>
        <v>58</v>
      </c>
      <c r="AP704" s="30">
        <f t="shared" si="78"/>
        <v>58</v>
      </c>
      <c r="AQ704" s="30">
        <f t="shared" si="79"/>
        <v>52</v>
      </c>
    </row>
    <row r="705" spans="1:43" x14ac:dyDescent="0.25">
      <c r="A705" s="13" t="s">
        <v>47</v>
      </c>
      <c r="B705" s="13" t="s">
        <v>1626</v>
      </c>
      <c r="C705" s="13">
        <v>6</v>
      </c>
      <c r="D705" s="13">
        <v>9</v>
      </c>
      <c r="E705" s="13">
        <v>0</v>
      </c>
      <c r="F705" s="13">
        <v>0</v>
      </c>
      <c r="G705" s="13">
        <v>0</v>
      </c>
      <c r="H705" s="13">
        <v>2</v>
      </c>
      <c r="I705" s="13">
        <v>-4</v>
      </c>
      <c r="J705" s="13">
        <v>12</v>
      </c>
      <c r="K705" s="13">
        <v>5</v>
      </c>
      <c r="L705" s="13">
        <v>1995</v>
      </c>
      <c r="M705" s="13"/>
      <c r="N705" s="13">
        <v>69</v>
      </c>
      <c r="O705" s="13">
        <v>150</v>
      </c>
      <c r="P705" s="13" t="s">
        <v>49</v>
      </c>
      <c r="Q705" s="13" t="s">
        <v>1627</v>
      </c>
      <c r="R705" s="13">
        <v>0</v>
      </c>
      <c r="S705" s="13">
        <v>0</v>
      </c>
      <c r="T705" s="30">
        <f t="shared" si="73"/>
        <v>0</v>
      </c>
      <c r="U705" s="30">
        <f t="shared" si="74"/>
        <v>0</v>
      </c>
      <c r="V705" s="30">
        <f t="shared" si="75"/>
        <v>0.22</v>
      </c>
      <c r="W705" s="30">
        <f t="shared" si="76"/>
        <v>0</v>
      </c>
      <c r="X705" s="30">
        <f>VLOOKUP(N705,[1]PlayerC!$A$3:$B$30,2,FALSE)</f>
        <v>67</v>
      </c>
      <c r="Y705" s="30">
        <f>VLOOKUP(O705,[1]PlayerC!$C$3:$D$133,2,FALSE)</f>
        <v>40</v>
      </c>
      <c r="Z705" s="30">
        <f>VLOOKUP(R705,[2]PCharts!$R$3:$S$2003,2,FALSE)</f>
        <v>0</v>
      </c>
      <c r="AA705" s="30">
        <f>VLOOKUP(A705,PCharts!$T$3:$U$25,2,FALSE)</f>
        <v>1.07</v>
      </c>
      <c r="AB705" s="30">
        <f>ROUND((PFormulas!$F$2*AF705)+(PFormulas!$F$3*(120-AD705)),0)</f>
        <v>41</v>
      </c>
      <c r="AC705" s="30">
        <f>ROUND((PFormulas!$F$7*AF705)+(PFormulas!$F$9*AB705)+(PFormulas!$F$8*AD705),0)</f>
        <v>32</v>
      </c>
      <c r="AD705" s="30">
        <f>VLOOKUP(V705,PCharts!$I$3:$J$651,2,FALSE)</f>
        <v>92</v>
      </c>
      <c r="AE705" s="30">
        <f>ROUND((PFormulas!$B$29*AK705)+(PFormulas!$B$30*AI705)+(PFormulas!$B$31*AL705)+(PFormulas!$B$32*AF705)+PFormulas!$B$33,0)</f>
        <v>76</v>
      </c>
      <c r="AF705" s="30">
        <f t="shared" si="77"/>
        <v>54</v>
      </c>
      <c r="AG705" s="30">
        <f>ROUND((AK705*PFormulas!$F$40)+(AL705*PFormulas!$F$41)+(AH705*PFormulas!$F$42),0)</f>
        <v>44</v>
      </c>
      <c r="AH705" s="30">
        <f>VLOOKUP(D705,PCharts!$G$3:$H$83,2,FALSE)</f>
        <v>48</v>
      </c>
      <c r="AI705" s="30">
        <f>ROUND((AK705*PFormulas!$F$18)+(AL705*PFormulas!$F$17),0)</f>
        <v>44</v>
      </c>
      <c r="AJ705" s="30">
        <f>IF(C705&gt;7,25,IF(C705=1,IF(ROUND((PFormulas!$F$35*AK705)+(PFormulas!$F$36*AF705),0)&lt;50,50,ROUND((PFormulas!$F$35*AK705)+(PFormulas!$F$36*AF705),0)),ROUND((PFormulas!$F$35*AK705)+(PFormulas!$F$36*AF705),0)))</f>
        <v>41</v>
      </c>
      <c r="AK705" s="30">
        <f>ROUND(IF(C705&gt;7,ROUND(VLOOKUP(U705,PCharts!$K$3:$L$153,2,FALSE)*AA705,0)*PFormulas!$B$8,ROUND(VLOOKUP(U705,PCharts!$K$3:$L$153,2,FALSE)*AA705,0)),0)</f>
        <v>37</v>
      </c>
      <c r="AL705" s="30">
        <f>ROUND(IF(C705&gt;7,ROUND(VLOOKUP(T705,PCharts!$M$3:$N$133,2,FALSE)*AA705,0)*PFormulas!$B$9,ROUND(VLOOKUP(T705,PCharts!$M$3:$N$133,2,FALSE)*AA705,0)),0)</f>
        <v>43</v>
      </c>
      <c r="AM705" s="30">
        <f>ROUND(IF(C705&gt;7,ROUND((PFormulas!$F$30*Z705)+(PFormulas!$F$31*AB705)+(PFormulas!$F$32*AI705),0)*PFormulas!$B$13,ROUND((PFormulas!$F$30*Z705)+(PFormulas!$F$31*AB705)+(PFormulas!$F$32*AI705),0)+PFormulas!$B$14),0)</f>
        <v>39</v>
      </c>
      <c r="AN705" s="30">
        <f>ROUND((PFormulas!$F$46*AL705),0)</f>
        <v>45</v>
      </c>
      <c r="AO705" s="30">
        <f>VLOOKUP(2016-L705,PCharts!$O$3:$P$32,2,FALSE)</f>
        <v>54</v>
      </c>
      <c r="AP705" s="30">
        <f t="shared" si="78"/>
        <v>54</v>
      </c>
      <c r="AQ705" s="30">
        <f t="shared" si="79"/>
        <v>44</v>
      </c>
    </row>
    <row r="706" spans="1:43" x14ac:dyDescent="0.25">
      <c r="A706" s="13" t="s">
        <v>43</v>
      </c>
      <c r="B706" s="13" t="s">
        <v>1628</v>
      </c>
      <c r="C706" s="13">
        <v>2</v>
      </c>
      <c r="D706" s="13">
        <v>10</v>
      </c>
      <c r="E706" s="13">
        <v>0</v>
      </c>
      <c r="F706" s="13">
        <v>0</v>
      </c>
      <c r="G706" s="13">
        <v>0</v>
      </c>
      <c r="H706" s="13">
        <v>2</v>
      </c>
      <c r="I706" s="13">
        <v>0</v>
      </c>
      <c r="J706" s="13">
        <v>11</v>
      </c>
      <c r="K706" s="13">
        <v>1</v>
      </c>
      <c r="L706" s="13">
        <v>1996</v>
      </c>
      <c r="M706" s="13"/>
      <c r="N706" s="13">
        <v>72</v>
      </c>
      <c r="O706" s="13">
        <v>161</v>
      </c>
      <c r="P706" s="13" t="s">
        <v>1047</v>
      </c>
      <c r="Q706" s="13" t="s">
        <v>1629</v>
      </c>
      <c r="R706" s="13">
        <v>0</v>
      </c>
      <c r="S706" s="13">
        <v>0</v>
      </c>
      <c r="T706" s="30">
        <f t="shared" ref="T706:T769" si="80">ROUND(E706/D706,2)</f>
        <v>0</v>
      </c>
      <c r="U706" s="30">
        <f t="shared" ref="U706:U769" si="81">ROUND(F706/D706,2)</f>
        <v>0</v>
      </c>
      <c r="V706" s="30">
        <f t="shared" ref="V706:V769" si="82">ROUND(H706/D706,2)</f>
        <v>0.2</v>
      </c>
      <c r="W706" s="30">
        <f t="shared" ref="W706:W769" si="83">ROUND(E706/D706,2)</f>
        <v>0</v>
      </c>
      <c r="X706" s="30">
        <f>VLOOKUP(N706,[1]PlayerC!$A$3:$B$30,2,FALSE)</f>
        <v>73</v>
      </c>
      <c r="Y706" s="30">
        <f>VLOOKUP(O706,[1]PlayerC!$C$3:$D$133,2,FALSE)</f>
        <v>46</v>
      </c>
      <c r="Z706" s="30">
        <f>VLOOKUP(R706,[2]PCharts!$R$3:$S$2003,2,FALSE)</f>
        <v>0</v>
      </c>
      <c r="AA706" s="30">
        <f>VLOOKUP(A706,PCharts!$T$3:$U$25,2,FALSE)</f>
        <v>1.05</v>
      </c>
      <c r="AB706" s="30">
        <f>ROUND((PFormulas!$F$2*AF706)+(PFormulas!$F$3*(120-AD706)),0)</f>
        <v>44</v>
      </c>
      <c r="AC706" s="30">
        <f>ROUND((PFormulas!$F$7*AF706)+(PFormulas!$F$9*AB706)+(PFormulas!$F$8*AD706),0)</f>
        <v>37</v>
      </c>
      <c r="AD706" s="30">
        <f>VLOOKUP(V706,PCharts!$I$3:$J$651,2,FALSE)</f>
        <v>93</v>
      </c>
      <c r="AE706" s="30">
        <f>ROUND((PFormulas!$B$29*AK706)+(PFormulas!$B$30*AI706)+(PFormulas!$B$31*AL706)+(PFormulas!$B$32*AF706)+PFormulas!$B$33,0)</f>
        <v>74</v>
      </c>
      <c r="AF706" s="30">
        <f t="shared" ref="AF706:AF769" si="84">ROUND((X706+Y706)/2,0)</f>
        <v>60</v>
      </c>
      <c r="AG706" s="30">
        <f>ROUND((AK706*PFormulas!$F$40)+(AL706*PFormulas!$F$41)+(AH706*PFormulas!$F$42),0)</f>
        <v>45</v>
      </c>
      <c r="AH706" s="30">
        <f>VLOOKUP(D706,PCharts!$G$3:$H$83,2,FALSE)</f>
        <v>50</v>
      </c>
      <c r="AI706" s="30">
        <f>ROUND((AK706*PFormulas!$F$18)+(AL706*PFormulas!$F$17),0)</f>
        <v>43</v>
      </c>
      <c r="AJ706" s="30">
        <f>IF(C706&gt;7,25,IF(C706=1,IF(ROUND((PFormulas!$F$35*AK706)+(PFormulas!$F$36*AF706),0)&lt;50,50,ROUND((PFormulas!$F$35*AK706)+(PFormulas!$F$36*AF706),0)),ROUND((PFormulas!$F$35*AK706)+(PFormulas!$F$36*AF706),0)))</f>
        <v>43</v>
      </c>
      <c r="AK706" s="30">
        <f>ROUND(IF(C706&gt;7,ROUND(VLOOKUP(U706,PCharts!$K$3:$L$153,2,FALSE)*AA706,0)*PFormulas!$B$8,ROUND(VLOOKUP(U706,PCharts!$K$3:$L$153,2,FALSE)*AA706,0)),0)</f>
        <v>37</v>
      </c>
      <c r="AL706" s="30">
        <f>ROUND(IF(C706&gt;7,ROUND(VLOOKUP(T706,PCharts!$M$3:$N$133,2,FALSE)*AA706,0)*PFormulas!$B$9,ROUND(VLOOKUP(T706,PCharts!$M$3:$N$133,2,FALSE)*AA706,0)),0)</f>
        <v>42</v>
      </c>
      <c r="AM706" s="30">
        <f>ROUND(IF(C706&gt;7,ROUND((PFormulas!$F$30*Z706)+(PFormulas!$F$31*AB706)+(PFormulas!$F$32*AI706),0)*PFormulas!$B$13,ROUND((PFormulas!$F$30*Z706)+(PFormulas!$F$31*AB706)+(PFormulas!$F$32*AI706),0)+PFormulas!$B$14),0)</f>
        <v>40</v>
      </c>
      <c r="AN706" s="30">
        <f>ROUND((PFormulas!$F$46*AL706),0)</f>
        <v>44</v>
      </c>
      <c r="AO706" s="30">
        <f>VLOOKUP(2016-L706,PCharts!$O$3:$P$32,2,FALSE)</f>
        <v>50</v>
      </c>
      <c r="AP706" s="30">
        <f t="shared" ref="AP706:AP769" si="85">IF(ROUND(AO706+(Z706/7),0)&gt;99,99,ROUND(AO706+(Z706/7),0))</f>
        <v>50</v>
      </c>
      <c r="AQ706" s="30">
        <f t="shared" ref="AQ706:AQ769" si="86">ROUND((((AB706+AE706+AF706)/3)*20%)+(((AI706+AK706+AL706+AM706)/4)*80%),0)</f>
        <v>44</v>
      </c>
    </row>
    <row r="707" spans="1:43" x14ac:dyDescent="0.25">
      <c r="A707" s="13" t="s">
        <v>95</v>
      </c>
      <c r="B707" s="13" t="s">
        <v>1630</v>
      </c>
      <c r="C707" s="13">
        <v>8</v>
      </c>
      <c r="D707" s="13">
        <v>10</v>
      </c>
      <c r="E707" s="13">
        <v>0</v>
      </c>
      <c r="F707" s="13">
        <v>0</v>
      </c>
      <c r="G707" s="13">
        <v>0</v>
      </c>
      <c r="H707" s="13">
        <v>0</v>
      </c>
      <c r="I707" s="13">
        <v>0</v>
      </c>
      <c r="J707" s="13">
        <v>10</v>
      </c>
      <c r="K707" s="13">
        <v>5</v>
      </c>
      <c r="L707" s="13">
        <v>1998</v>
      </c>
      <c r="M707" s="13"/>
      <c r="N707" s="13">
        <v>72</v>
      </c>
      <c r="O707" s="13">
        <v>172</v>
      </c>
      <c r="P707" s="13" t="s">
        <v>97</v>
      </c>
      <c r="Q707" s="13" t="s">
        <v>1631</v>
      </c>
      <c r="R707" s="13">
        <v>0</v>
      </c>
      <c r="S707" s="13">
        <v>0</v>
      </c>
      <c r="T707" s="30">
        <f t="shared" si="80"/>
        <v>0</v>
      </c>
      <c r="U707" s="30">
        <f t="shared" si="81"/>
        <v>0</v>
      </c>
      <c r="V707" s="30">
        <f t="shared" si="82"/>
        <v>0</v>
      </c>
      <c r="W707" s="30">
        <f t="shared" si="83"/>
        <v>0</v>
      </c>
      <c r="X707" s="30">
        <f>VLOOKUP(N707,[1]PlayerC!$A$3:$B$30,2,FALSE)</f>
        <v>73</v>
      </c>
      <c r="Y707" s="30">
        <f>VLOOKUP(O707,[1]PlayerC!$C$3:$D$133,2,FALSE)</f>
        <v>52</v>
      </c>
      <c r="Z707" s="30">
        <f>VLOOKUP(R707,[2]PCharts!$R$3:$S$2003,2,FALSE)</f>
        <v>0</v>
      </c>
      <c r="AA707" s="30">
        <f>VLOOKUP(A707,PCharts!$T$3:$U$25,2,FALSE)</f>
        <v>1.06</v>
      </c>
      <c r="AB707" s="30">
        <f>ROUND((PFormulas!$F$2*AF707)+(PFormulas!$F$3*(120-AD707)),0)</f>
        <v>44</v>
      </c>
      <c r="AC707" s="30">
        <f>ROUND((PFormulas!$F$7*AF707)+(PFormulas!$F$9*AB707)+(PFormulas!$F$8*AD707),0)</f>
        <v>38</v>
      </c>
      <c r="AD707" s="30">
        <f>VLOOKUP(V707,PCharts!$I$3:$J$651,2,FALSE)</f>
        <v>99</v>
      </c>
      <c r="AE707" s="30">
        <f>ROUND((PFormulas!$B$29*AK707)+(PFormulas!$B$30*AI707)+(PFormulas!$B$31*AL707)+(PFormulas!$B$32*AF707)+PFormulas!$B$33,0)</f>
        <v>73</v>
      </c>
      <c r="AF707" s="30">
        <f t="shared" si="84"/>
        <v>63</v>
      </c>
      <c r="AG707" s="30">
        <f>ROUND((AK707*PFormulas!$F$40)+(AL707*PFormulas!$F$41)+(AH707*PFormulas!$F$42),0)</f>
        <v>44</v>
      </c>
      <c r="AH707" s="30">
        <f>VLOOKUP(D707,PCharts!$G$3:$H$83,2,FALSE)</f>
        <v>50</v>
      </c>
      <c r="AI707" s="30">
        <f>ROUND((AK707*PFormulas!$F$18)+(AL707*PFormulas!$F$17),0)</f>
        <v>41</v>
      </c>
      <c r="AJ707" s="30">
        <f>IF(C707&gt;7,25,IF(C707=1,IF(ROUND((PFormulas!$F$35*AK707)+(PFormulas!$F$36*AF707),0)&lt;50,50,ROUND((PFormulas!$F$35*AK707)+(PFormulas!$F$36*AF707),0)),ROUND((PFormulas!$F$35*AK707)+(PFormulas!$F$36*AF707),0)))</f>
        <v>25</v>
      </c>
      <c r="AK707" s="30">
        <f>ROUND(IF(C707&gt;7,ROUND(VLOOKUP(U707,PCharts!$K$3:$L$153,2,FALSE)*AA707,0)*PFormulas!$B$8,ROUND(VLOOKUP(U707,PCharts!$K$3:$L$153,2,FALSE)*AA707,0)),0)</f>
        <v>35</v>
      </c>
      <c r="AL707" s="30">
        <f>ROUND(IF(C707&gt;7,ROUND(VLOOKUP(T707,PCharts!$M$3:$N$133,2,FALSE)*AA707,0)*PFormulas!$B$9,ROUND(VLOOKUP(T707,PCharts!$M$3:$N$133,2,FALSE)*AA707,0)),0)</f>
        <v>40</v>
      </c>
      <c r="AM707" s="30">
        <f>ROUND(IF(C707&gt;7,ROUND((PFormulas!$F$30*Z707)+(PFormulas!$F$31*AB707)+(PFormulas!$F$32*AI707),0)*PFormulas!$B$13,ROUND((PFormulas!$F$30*Z707)+(PFormulas!$F$31*AB707)+(PFormulas!$F$32*AI707),0)+PFormulas!$B$14),0)</f>
        <v>48</v>
      </c>
      <c r="AN707" s="30">
        <f>ROUND((PFormulas!$F$46*AL707),0)</f>
        <v>42</v>
      </c>
      <c r="AO707" s="30">
        <f>VLOOKUP(2016-L707,PCharts!$O$3:$P$32,2,FALSE)</f>
        <v>44</v>
      </c>
      <c r="AP707" s="30">
        <f t="shared" si="85"/>
        <v>44</v>
      </c>
      <c r="AQ707" s="30">
        <f t="shared" si="86"/>
        <v>45</v>
      </c>
    </row>
    <row r="708" spans="1:43" x14ac:dyDescent="0.25">
      <c r="A708" s="13" t="s">
        <v>43</v>
      </c>
      <c r="B708" s="13" t="s">
        <v>1632</v>
      </c>
      <c r="C708" s="13">
        <v>1</v>
      </c>
      <c r="D708" s="13">
        <v>11</v>
      </c>
      <c r="E708" s="13">
        <v>0</v>
      </c>
      <c r="F708" s="13">
        <v>1</v>
      </c>
      <c r="G708" s="13">
        <v>1</v>
      </c>
      <c r="H708" s="13">
        <v>0</v>
      </c>
      <c r="I708" s="13">
        <v>0</v>
      </c>
      <c r="J708" s="13">
        <v>25</v>
      </c>
      <c r="K708" s="13">
        <v>5</v>
      </c>
      <c r="L708" s="13">
        <v>1995</v>
      </c>
      <c r="M708" s="13"/>
      <c r="N708" s="13">
        <v>73</v>
      </c>
      <c r="O708" s="13">
        <v>176</v>
      </c>
      <c r="P708" s="13" t="s">
        <v>45</v>
      </c>
      <c r="Q708" s="13" t="s">
        <v>1633</v>
      </c>
      <c r="R708" s="13">
        <v>0</v>
      </c>
      <c r="S708" s="13">
        <v>0</v>
      </c>
      <c r="T708" s="30">
        <f t="shared" si="80"/>
        <v>0</v>
      </c>
      <c r="U708" s="30">
        <f t="shared" si="81"/>
        <v>0.09</v>
      </c>
      <c r="V708" s="30">
        <f t="shared" si="82"/>
        <v>0</v>
      </c>
      <c r="W708" s="30">
        <f t="shared" si="83"/>
        <v>0</v>
      </c>
      <c r="X708" s="30">
        <f>VLOOKUP(N708,[1]PlayerC!$A$3:$B$30,2,FALSE)</f>
        <v>75</v>
      </c>
      <c r="Y708" s="30">
        <f>VLOOKUP(O708,[1]PlayerC!$C$3:$D$133,2,FALSE)</f>
        <v>55</v>
      </c>
      <c r="Z708" s="30">
        <f>VLOOKUP(R708,[2]PCharts!$R$3:$S$2003,2,FALSE)</f>
        <v>0</v>
      </c>
      <c r="AA708" s="30">
        <f>VLOOKUP(A708,PCharts!$T$3:$U$25,2,FALSE)</f>
        <v>1.05</v>
      </c>
      <c r="AB708" s="30">
        <f>ROUND((PFormulas!$F$2*AF708)+(PFormulas!$F$3*(120-AD708)),0)</f>
        <v>45</v>
      </c>
      <c r="AC708" s="30">
        <f>ROUND((PFormulas!$F$7*AF708)+(PFormulas!$F$9*AB708)+(PFormulas!$F$8*AD708),0)</f>
        <v>39</v>
      </c>
      <c r="AD708" s="30">
        <f>VLOOKUP(V708,PCharts!$I$3:$J$651,2,FALSE)</f>
        <v>99</v>
      </c>
      <c r="AE708" s="30">
        <f>ROUND((PFormulas!$B$29*AK708)+(PFormulas!$B$30*AI708)+(PFormulas!$B$31*AL708)+(PFormulas!$B$32*AF708)+PFormulas!$B$33,0)</f>
        <v>73</v>
      </c>
      <c r="AF708" s="30">
        <f t="shared" si="84"/>
        <v>65</v>
      </c>
      <c r="AG708" s="30">
        <f>ROUND((AK708*PFormulas!$F$40)+(AL708*PFormulas!$F$41)+(AH708*PFormulas!$F$42),0)</f>
        <v>45</v>
      </c>
      <c r="AH708" s="30">
        <f>VLOOKUP(D708,PCharts!$G$3:$H$83,2,FALSE)</f>
        <v>51</v>
      </c>
      <c r="AI708" s="30">
        <f>ROUND((AK708*PFormulas!$F$18)+(AL708*PFormulas!$F$17),0)</f>
        <v>43</v>
      </c>
      <c r="AJ708" s="30">
        <f>IF(C708&gt;7,25,IF(C708=1,IF(ROUND((PFormulas!$F$35*AK708)+(PFormulas!$F$36*AF708),0)&lt;50,50,ROUND((PFormulas!$F$35*AK708)+(PFormulas!$F$36*AF708),0)),ROUND((PFormulas!$F$35*AK708)+(PFormulas!$F$36*AF708),0)))</f>
        <v>50</v>
      </c>
      <c r="AK708" s="30">
        <f>ROUND(IF(C708&gt;7,ROUND(VLOOKUP(U708,PCharts!$K$3:$L$153,2,FALSE)*AA708,0)*PFormulas!$B$8,ROUND(VLOOKUP(U708,PCharts!$K$3:$L$153,2,FALSE)*AA708,0)),0)</f>
        <v>37</v>
      </c>
      <c r="AL708" s="30">
        <f>ROUND(IF(C708&gt;7,ROUND(VLOOKUP(T708,PCharts!$M$3:$N$133,2,FALSE)*AA708,0)*PFormulas!$B$9,ROUND(VLOOKUP(T708,PCharts!$M$3:$N$133,2,FALSE)*AA708,0)),0)</f>
        <v>42</v>
      </c>
      <c r="AM708" s="30">
        <f>ROUND(IF(C708&gt;7,ROUND((PFormulas!$F$30*Z708)+(PFormulas!$F$31*AB708)+(PFormulas!$F$32*AI708),0)*PFormulas!$B$13,ROUND((PFormulas!$F$30*Z708)+(PFormulas!$F$31*AB708)+(PFormulas!$F$32*AI708),0)+PFormulas!$B$14),0)</f>
        <v>41</v>
      </c>
      <c r="AN708" s="30">
        <f>ROUND((PFormulas!$F$46*AL708),0)</f>
        <v>44</v>
      </c>
      <c r="AO708" s="30">
        <f>VLOOKUP(2016-L708,PCharts!$O$3:$P$32,2,FALSE)</f>
        <v>54</v>
      </c>
      <c r="AP708" s="30">
        <f t="shared" si="85"/>
        <v>54</v>
      </c>
      <c r="AQ708" s="30">
        <f t="shared" si="86"/>
        <v>45</v>
      </c>
    </row>
    <row r="709" spans="1:43" x14ac:dyDescent="0.25">
      <c r="A709" s="13" t="s">
        <v>43</v>
      </c>
      <c r="B709" s="13" t="s">
        <v>1634</v>
      </c>
      <c r="C709" s="13">
        <v>6</v>
      </c>
      <c r="D709" s="13">
        <v>11</v>
      </c>
      <c r="E709" s="13">
        <v>0</v>
      </c>
      <c r="F709" s="13">
        <v>2</v>
      </c>
      <c r="G709" s="13">
        <v>2</v>
      </c>
      <c r="H709" s="13">
        <v>0</v>
      </c>
      <c r="I709" s="13">
        <v>-4</v>
      </c>
      <c r="J709" s="13">
        <v>31</v>
      </c>
      <c r="K709" s="13">
        <v>5</v>
      </c>
      <c r="L709" s="13">
        <v>1996</v>
      </c>
      <c r="M709" s="13"/>
      <c r="N709" s="13">
        <v>69</v>
      </c>
      <c r="O709" s="13">
        <v>157</v>
      </c>
      <c r="P709" s="13" t="s">
        <v>45</v>
      </c>
      <c r="Q709" s="13" t="s">
        <v>1635</v>
      </c>
      <c r="R709" s="13">
        <v>0</v>
      </c>
      <c r="S709" s="13">
        <v>0</v>
      </c>
      <c r="T709" s="30">
        <f t="shared" si="80"/>
        <v>0</v>
      </c>
      <c r="U709" s="30">
        <f t="shared" si="81"/>
        <v>0.18</v>
      </c>
      <c r="V709" s="30">
        <f t="shared" si="82"/>
        <v>0</v>
      </c>
      <c r="W709" s="30">
        <f t="shared" si="83"/>
        <v>0</v>
      </c>
      <c r="X709" s="30">
        <f>VLOOKUP(N709,[1]PlayerC!$A$3:$B$30,2,FALSE)</f>
        <v>67</v>
      </c>
      <c r="Y709" s="30">
        <f>VLOOKUP(O709,[1]PlayerC!$C$3:$D$133,2,FALSE)</f>
        <v>43</v>
      </c>
      <c r="Z709" s="30">
        <f>VLOOKUP(R709,[2]PCharts!$R$3:$S$2003,2,FALSE)</f>
        <v>0</v>
      </c>
      <c r="AA709" s="30">
        <f>VLOOKUP(A709,PCharts!$T$3:$U$25,2,FALSE)</f>
        <v>1.05</v>
      </c>
      <c r="AB709" s="30">
        <f>ROUND((PFormulas!$F$2*AF709)+(PFormulas!$F$3*(120-AD709)),0)</f>
        <v>39</v>
      </c>
      <c r="AC709" s="30">
        <f>ROUND((PFormulas!$F$7*AF709)+(PFormulas!$F$9*AB709)+(PFormulas!$F$8*AD709),0)</f>
        <v>30</v>
      </c>
      <c r="AD709" s="30">
        <f>VLOOKUP(V709,PCharts!$I$3:$J$651,2,FALSE)</f>
        <v>99</v>
      </c>
      <c r="AE709" s="30">
        <f>ROUND((PFormulas!$B$29*AK709)+(PFormulas!$B$30*AI709)+(PFormulas!$B$31*AL709)+(PFormulas!$B$32*AF709)+PFormulas!$B$33,0)</f>
        <v>78</v>
      </c>
      <c r="AF709" s="30">
        <f t="shared" si="84"/>
        <v>55</v>
      </c>
      <c r="AG709" s="30">
        <f>ROUND((AK709*PFormulas!$F$40)+(AL709*PFormulas!$F$41)+(AH709*PFormulas!$F$42),0)</f>
        <v>49</v>
      </c>
      <c r="AH709" s="30">
        <f>VLOOKUP(D709,PCharts!$G$3:$H$83,2,FALSE)</f>
        <v>51</v>
      </c>
      <c r="AI709" s="30">
        <f>ROUND((AK709*PFormulas!$F$18)+(AL709*PFormulas!$F$17),0)</f>
        <v>52</v>
      </c>
      <c r="AJ709" s="30">
        <f>IF(C709&gt;7,25,IF(C709=1,IF(ROUND((PFormulas!$F$35*AK709)+(PFormulas!$F$36*AF709),0)&lt;50,50,ROUND((PFormulas!$F$35*AK709)+(PFormulas!$F$36*AF709),0)),ROUND((PFormulas!$F$35*AK709)+(PFormulas!$F$36*AF709),0)))</f>
        <v>54</v>
      </c>
      <c r="AK709" s="30">
        <f>ROUND(IF(C709&gt;7,ROUND(VLOOKUP(U709,PCharts!$K$3:$L$153,2,FALSE)*AA709,0)*PFormulas!$B$8,ROUND(VLOOKUP(U709,PCharts!$K$3:$L$153,2,FALSE)*AA709,0)),0)</f>
        <v>53</v>
      </c>
      <c r="AL709" s="30">
        <f>ROUND(IF(C709&gt;7,ROUND(VLOOKUP(T709,PCharts!$M$3:$N$133,2,FALSE)*AA709,0)*PFormulas!$B$9,ROUND(VLOOKUP(T709,PCharts!$M$3:$N$133,2,FALSE)*AA709,0)),0)</f>
        <v>42</v>
      </c>
      <c r="AM709" s="30">
        <f>ROUND(IF(C709&gt;7,ROUND((PFormulas!$F$30*Z709)+(PFormulas!$F$31*AB709)+(PFormulas!$F$32*AI709),0)*PFormulas!$B$13,ROUND((PFormulas!$F$30*Z709)+(PFormulas!$F$31*AB709)+(PFormulas!$F$32*AI709),0)+PFormulas!$B$14),0)</f>
        <v>40</v>
      </c>
      <c r="AN709" s="30">
        <f>ROUND((PFormulas!$F$46*AL709),0)</f>
        <v>44</v>
      </c>
      <c r="AO709" s="30">
        <f>VLOOKUP(2016-L709,PCharts!$O$3:$P$32,2,FALSE)</f>
        <v>50</v>
      </c>
      <c r="AP709" s="30">
        <f t="shared" si="85"/>
        <v>50</v>
      </c>
      <c r="AQ709" s="30">
        <f t="shared" si="86"/>
        <v>49</v>
      </c>
    </row>
    <row r="710" spans="1:43" x14ac:dyDescent="0.25">
      <c r="A710" s="13" t="s">
        <v>95</v>
      </c>
      <c r="B710" s="13" t="s">
        <v>1636</v>
      </c>
      <c r="C710" s="13">
        <v>8</v>
      </c>
      <c r="D710" s="13">
        <v>11</v>
      </c>
      <c r="E710" s="13">
        <v>0</v>
      </c>
      <c r="F710" s="13">
        <v>0</v>
      </c>
      <c r="G710" s="13">
        <v>0</v>
      </c>
      <c r="H710" s="13">
        <v>4</v>
      </c>
      <c r="I710" s="13">
        <v>-1</v>
      </c>
      <c r="J710" s="13">
        <v>15</v>
      </c>
      <c r="K710" s="13">
        <v>3</v>
      </c>
      <c r="L710" s="13">
        <v>1995</v>
      </c>
      <c r="M710" s="13"/>
      <c r="N710" s="13">
        <v>72</v>
      </c>
      <c r="O710" s="13">
        <v>179</v>
      </c>
      <c r="P710" s="13" t="s">
        <v>97</v>
      </c>
      <c r="Q710" s="13" t="s">
        <v>1637</v>
      </c>
      <c r="R710" s="13">
        <v>0</v>
      </c>
      <c r="S710" s="13">
        <v>0</v>
      </c>
      <c r="T710" s="30">
        <f t="shared" si="80"/>
        <v>0</v>
      </c>
      <c r="U710" s="30">
        <f t="shared" si="81"/>
        <v>0</v>
      </c>
      <c r="V710" s="30">
        <f t="shared" si="82"/>
        <v>0.36</v>
      </c>
      <c r="W710" s="30">
        <f t="shared" si="83"/>
        <v>0</v>
      </c>
      <c r="X710" s="30">
        <f>VLOOKUP(N710,[1]PlayerC!$A$3:$B$30,2,FALSE)</f>
        <v>73</v>
      </c>
      <c r="Y710" s="30">
        <f>VLOOKUP(O710,[1]PlayerC!$C$3:$D$133,2,FALSE)</f>
        <v>55</v>
      </c>
      <c r="Z710" s="30">
        <f>VLOOKUP(R710,[2]PCharts!$R$3:$S$2003,2,FALSE)</f>
        <v>0</v>
      </c>
      <c r="AA710" s="30">
        <f>VLOOKUP(A710,PCharts!$T$3:$U$25,2,FALSE)</f>
        <v>1.06</v>
      </c>
      <c r="AB710" s="30">
        <f>ROUND((PFormulas!$F$2*AF710)+(PFormulas!$F$3*(120-AD710)),0)</f>
        <v>48</v>
      </c>
      <c r="AC710" s="30">
        <f>ROUND((PFormulas!$F$7*AF710)+(PFormulas!$F$9*AB710)+(PFormulas!$F$8*AD710),0)</f>
        <v>42</v>
      </c>
      <c r="AD710" s="30">
        <f>VLOOKUP(V710,PCharts!$I$3:$J$651,2,FALSE)</f>
        <v>88</v>
      </c>
      <c r="AE710" s="30">
        <f>ROUND((PFormulas!$B$29*AK710)+(PFormulas!$B$30*AI710)+(PFormulas!$B$31*AL710)+(PFormulas!$B$32*AF710)+PFormulas!$B$33,0)</f>
        <v>73</v>
      </c>
      <c r="AF710" s="30">
        <f t="shared" si="84"/>
        <v>64</v>
      </c>
      <c r="AG710" s="30">
        <f>ROUND((AK710*PFormulas!$F$40)+(AL710*PFormulas!$F$41)+(AH710*PFormulas!$F$42),0)</f>
        <v>44</v>
      </c>
      <c r="AH710" s="30">
        <f>VLOOKUP(D710,PCharts!$G$3:$H$83,2,FALSE)</f>
        <v>51</v>
      </c>
      <c r="AI710" s="30">
        <f>ROUND((AK710*PFormulas!$F$18)+(AL710*PFormulas!$F$17),0)</f>
        <v>41</v>
      </c>
      <c r="AJ710" s="30">
        <f>IF(C710&gt;7,25,IF(C710=1,IF(ROUND((PFormulas!$F$35*AK710)+(PFormulas!$F$36*AF710),0)&lt;50,50,ROUND((PFormulas!$F$35*AK710)+(PFormulas!$F$36*AF710),0)),ROUND((PFormulas!$F$35*AK710)+(PFormulas!$F$36*AF710),0)))</f>
        <v>25</v>
      </c>
      <c r="AK710" s="30">
        <f>ROUND(IF(C710&gt;7,ROUND(VLOOKUP(U710,PCharts!$K$3:$L$153,2,FALSE)*AA710,0)*PFormulas!$B$8,ROUND(VLOOKUP(U710,PCharts!$K$3:$L$153,2,FALSE)*AA710,0)),0)</f>
        <v>35</v>
      </c>
      <c r="AL710" s="30">
        <f>ROUND(IF(C710&gt;7,ROUND(VLOOKUP(T710,PCharts!$M$3:$N$133,2,FALSE)*AA710,0)*PFormulas!$B$9,ROUND(VLOOKUP(T710,PCharts!$M$3:$N$133,2,FALSE)*AA710,0)),0)</f>
        <v>40</v>
      </c>
      <c r="AM710" s="30">
        <f>ROUND(IF(C710&gt;7,ROUND((PFormulas!$F$30*Z710)+(PFormulas!$F$31*AB710)+(PFormulas!$F$32*AI710),0)*PFormulas!$B$13,ROUND((PFormulas!$F$30*Z710)+(PFormulas!$F$31*AB710)+(PFormulas!$F$32*AI710),0)+PFormulas!$B$14),0)</f>
        <v>50</v>
      </c>
      <c r="AN710" s="30">
        <f>ROUND((PFormulas!$F$46*AL710),0)</f>
        <v>42</v>
      </c>
      <c r="AO710" s="30">
        <f>VLOOKUP(2016-L710,PCharts!$O$3:$P$32,2,FALSE)</f>
        <v>54</v>
      </c>
      <c r="AP710" s="30">
        <f t="shared" si="85"/>
        <v>54</v>
      </c>
      <c r="AQ710" s="30">
        <f t="shared" si="86"/>
        <v>46</v>
      </c>
    </row>
    <row r="711" spans="1:43" x14ac:dyDescent="0.25">
      <c r="A711" s="13" t="s">
        <v>47</v>
      </c>
      <c r="B711" s="13" t="s">
        <v>1638</v>
      </c>
      <c r="C711" s="13">
        <v>6</v>
      </c>
      <c r="D711" s="13">
        <v>12</v>
      </c>
      <c r="E711" s="13">
        <v>0</v>
      </c>
      <c r="F711" s="13">
        <v>1</v>
      </c>
      <c r="G711" s="13">
        <v>1</v>
      </c>
      <c r="H711" s="13">
        <v>0</v>
      </c>
      <c r="I711" s="13">
        <v>-1</v>
      </c>
      <c r="J711" s="13">
        <v>8</v>
      </c>
      <c r="K711" s="13">
        <v>4</v>
      </c>
      <c r="L711" s="13">
        <v>1995</v>
      </c>
      <c r="M711" s="13"/>
      <c r="N711" s="13">
        <v>73</v>
      </c>
      <c r="O711" s="13">
        <v>203</v>
      </c>
      <c r="P711" s="13" t="s">
        <v>49</v>
      </c>
      <c r="Q711" s="13" t="s">
        <v>1639</v>
      </c>
      <c r="R711" s="13">
        <v>0</v>
      </c>
      <c r="S711" s="13">
        <v>0</v>
      </c>
      <c r="T711" s="30">
        <f t="shared" si="80"/>
        <v>0</v>
      </c>
      <c r="U711" s="30">
        <f t="shared" si="81"/>
        <v>0.08</v>
      </c>
      <c r="V711" s="30">
        <f t="shared" si="82"/>
        <v>0</v>
      </c>
      <c r="W711" s="30">
        <f t="shared" si="83"/>
        <v>0</v>
      </c>
      <c r="X711" s="30">
        <f>VLOOKUP(N711,[1]PlayerC!$A$3:$B$30,2,FALSE)</f>
        <v>75</v>
      </c>
      <c r="Y711" s="30">
        <f>VLOOKUP(O711,[1]PlayerC!$C$3:$D$133,2,FALSE)</f>
        <v>70</v>
      </c>
      <c r="Z711" s="30">
        <f>VLOOKUP(R711,[2]PCharts!$R$3:$S$2003,2,FALSE)</f>
        <v>0</v>
      </c>
      <c r="AA711" s="30">
        <f>VLOOKUP(A711,PCharts!$T$3:$U$25,2,FALSE)</f>
        <v>1.07</v>
      </c>
      <c r="AB711" s="30">
        <f>ROUND((PFormulas!$F$2*AF711)+(PFormulas!$F$3*(120-AD711)),0)</f>
        <v>50</v>
      </c>
      <c r="AC711" s="30">
        <f>ROUND((PFormulas!$F$7*AF711)+(PFormulas!$F$9*AB711)+(PFormulas!$F$8*AD711),0)</f>
        <v>46</v>
      </c>
      <c r="AD711" s="30">
        <f>VLOOKUP(V711,PCharts!$I$3:$J$651,2,FALSE)</f>
        <v>99</v>
      </c>
      <c r="AE711" s="30">
        <f>ROUND((PFormulas!$B$29*AK711)+(PFormulas!$B$30*AI711)+(PFormulas!$B$31*AL711)+(PFormulas!$B$32*AF711)+PFormulas!$B$33,0)</f>
        <v>71</v>
      </c>
      <c r="AF711" s="30">
        <f t="shared" si="84"/>
        <v>73</v>
      </c>
      <c r="AG711" s="30">
        <f>ROUND((AK711*PFormulas!$F$40)+(AL711*PFormulas!$F$41)+(AH711*PFormulas!$F$42),0)</f>
        <v>46</v>
      </c>
      <c r="AH711" s="30">
        <f>VLOOKUP(D711,PCharts!$G$3:$H$83,2,FALSE)</f>
        <v>52</v>
      </c>
      <c r="AI711" s="30">
        <f>ROUND((AK711*PFormulas!$F$18)+(AL711*PFormulas!$F$17),0)</f>
        <v>44</v>
      </c>
      <c r="AJ711" s="30">
        <f>IF(C711&gt;7,25,IF(C711=1,IF(ROUND((PFormulas!$F$35*AK711)+(PFormulas!$F$36*AF711),0)&lt;50,50,ROUND((PFormulas!$F$35*AK711)+(PFormulas!$F$36*AF711),0)),ROUND((PFormulas!$F$35*AK711)+(PFormulas!$F$36*AF711),0)))</f>
        <v>46</v>
      </c>
      <c r="AK711" s="30">
        <f>ROUND(IF(C711&gt;7,ROUND(VLOOKUP(U711,PCharts!$K$3:$L$153,2,FALSE)*AA711,0)*PFormulas!$B$8,ROUND(VLOOKUP(U711,PCharts!$K$3:$L$153,2,FALSE)*AA711,0)),0)</f>
        <v>37</v>
      </c>
      <c r="AL711" s="30">
        <f>ROUND(IF(C711&gt;7,ROUND(VLOOKUP(T711,PCharts!$M$3:$N$133,2,FALSE)*AA711,0)*PFormulas!$B$9,ROUND(VLOOKUP(T711,PCharts!$M$3:$N$133,2,FALSE)*AA711,0)),0)</f>
        <v>43</v>
      </c>
      <c r="AM711" s="30">
        <f>ROUND(IF(C711&gt;7,ROUND((PFormulas!$F$30*Z711)+(PFormulas!$F$31*AB711)+(PFormulas!$F$32*AI711),0)*PFormulas!$B$13,ROUND((PFormulas!$F$30*Z711)+(PFormulas!$F$31*AB711)+(PFormulas!$F$32*AI711),0)+PFormulas!$B$14),0)</f>
        <v>44</v>
      </c>
      <c r="AN711" s="30">
        <f>ROUND((PFormulas!$F$46*AL711),0)</f>
        <v>45</v>
      </c>
      <c r="AO711" s="30">
        <f>VLOOKUP(2016-L711,PCharts!$O$3:$P$32,2,FALSE)</f>
        <v>54</v>
      </c>
      <c r="AP711" s="30">
        <f t="shared" si="85"/>
        <v>54</v>
      </c>
      <c r="AQ711" s="30">
        <f t="shared" si="86"/>
        <v>47</v>
      </c>
    </row>
    <row r="712" spans="1:43" x14ac:dyDescent="0.25">
      <c r="A712" s="13" t="s">
        <v>43</v>
      </c>
      <c r="B712" s="13" t="s">
        <v>1640</v>
      </c>
      <c r="C712" s="13">
        <v>2</v>
      </c>
      <c r="D712" s="13">
        <v>13</v>
      </c>
      <c r="E712" s="13">
        <v>0</v>
      </c>
      <c r="F712" s="13">
        <v>4</v>
      </c>
      <c r="G712" s="13">
        <v>4</v>
      </c>
      <c r="H712" s="13">
        <v>0</v>
      </c>
      <c r="I712" s="13">
        <v>0</v>
      </c>
      <c r="J712" s="13">
        <v>4</v>
      </c>
      <c r="K712" s="13">
        <v>3</v>
      </c>
      <c r="L712" s="13">
        <v>1993</v>
      </c>
      <c r="M712" s="13"/>
      <c r="N712" s="13">
        <v>70</v>
      </c>
      <c r="O712" s="13">
        <v>205</v>
      </c>
      <c r="P712" s="13" t="s">
        <v>45</v>
      </c>
      <c r="Q712" s="13" t="s">
        <v>1641</v>
      </c>
      <c r="R712" s="13">
        <v>0</v>
      </c>
      <c r="S712" s="13">
        <v>0</v>
      </c>
      <c r="T712" s="30">
        <f t="shared" si="80"/>
        <v>0</v>
      </c>
      <c r="U712" s="30">
        <f t="shared" si="81"/>
        <v>0.31</v>
      </c>
      <c r="V712" s="30">
        <f t="shared" si="82"/>
        <v>0</v>
      </c>
      <c r="W712" s="30">
        <f t="shared" si="83"/>
        <v>0</v>
      </c>
      <c r="X712" s="30">
        <f>VLOOKUP(N712,[1]PlayerC!$A$3:$B$30,2,FALSE)</f>
        <v>69</v>
      </c>
      <c r="Y712" s="30">
        <f>VLOOKUP(O712,[1]PlayerC!$C$3:$D$133,2,FALSE)</f>
        <v>73</v>
      </c>
      <c r="Z712" s="30">
        <f>VLOOKUP(R712,[2]PCharts!$R$3:$S$2003,2,FALSE)</f>
        <v>0</v>
      </c>
      <c r="AA712" s="30">
        <f>VLOOKUP(A712,PCharts!$T$3:$U$25,2,FALSE)</f>
        <v>1.05</v>
      </c>
      <c r="AB712" s="30">
        <f>ROUND((PFormulas!$F$2*AF712)+(PFormulas!$F$3*(120-AD712)),0)</f>
        <v>49</v>
      </c>
      <c r="AC712" s="30">
        <f>ROUND((PFormulas!$F$7*AF712)+(PFormulas!$F$9*AB712)+(PFormulas!$F$8*AD712),0)</f>
        <v>45</v>
      </c>
      <c r="AD712" s="30">
        <f>VLOOKUP(V712,PCharts!$I$3:$J$651,2,FALSE)</f>
        <v>99</v>
      </c>
      <c r="AE712" s="30">
        <f>ROUND((PFormulas!$B$29*AK712)+(PFormulas!$B$30*AI712)+(PFormulas!$B$31*AL712)+(PFormulas!$B$32*AF712)+PFormulas!$B$33,0)</f>
        <v>75</v>
      </c>
      <c r="AF712" s="30">
        <f t="shared" si="84"/>
        <v>71</v>
      </c>
      <c r="AG712" s="30">
        <f>ROUND((AK712*PFormulas!$F$40)+(AL712*PFormulas!$F$41)+(AH712*PFormulas!$F$42),0)</f>
        <v>52</v>
      </c>
      <c r="AH712" s="30">
        <f>VLOOKUP(D712,PCharts!$G$3:$H$83,2,FALSE)</f>
        <v>53</v>
      </c>
      <c r="AI712" s="30">
        <f>ROUND((AK712*PFormulas!$F$18)+(AL712*PFormulas!$F$17),0)</f>
        <v>56</v>
      </c>
      <c r="AJ712" s="30">
        <f>IF(C712&gt;7,25,IF(C712=1,IF(ROUND((PFormulas!$F$35*AK712)+(PFormulas!$F$36*AF712),0)&lt;50,50,ROUND((PFormulas!$F$35*AK712)+(PFormulas!$F$36*AF712),0)),ROUND((PFormulas!$F$35*AK712)+(PFormulas!$F$36*AF712),0)))</f>
        <v>63</v>
      </c>
      <c r="AK712" s="30">
        <f>ROUND(IF(C712&gt;7,ROUND(VLOOKUP(U712,PCharts!$K$3:$L$153,2,FALSE)*AA712,0)*PFormulas!$B$8,ROUND(VLOOKUP(U712,PCharts!$K$3:$L$153,2,FALSE)*AA712,0)),0)</f>
        <v>60</v>
      </c>
      <c r="AL712" s="30">
        <f>ROUND(IF(C712&gt;7,ROUND(VLOOKUP(T712,PCharts!$M$3:$N$133,2,FALSE)*AA712,0)*PFormulas!$B$9,ROUND(VLOOKUP(T712,PCharts!$M$3:$N$133,2,FALSE)*AA712,0)),0)</f>
        <v>42</v>
      </c>
      <c r="AM712" s="30">
        <f>ROUND(IF(C712&gt;7,ROUND((PFormulas!$F$30*Z712)+(PFormulas!$F$31*AB712)+(PFormulas!$F$32*AI712),0)*PFormulas!$B$13,ROUND((PFormulas!$F$30*Z712)+(PFormulas!$F$31*AB712)+(PFormulas!$F$32*AI712),0)+PFormulas!$B$14),0)</f>
        <v>47</v>
      </c>
      <c r="AN712" s="30">
        <f>ROUND((PFormulas!$F$46*AL712),0)</f>
        <v>44</v>
      </c>
      <c r="AO712" s="30">
        <f>VLOOKUP(2016-L712,PCharts!$O$3:$P$32,2,FALSE)</f>
        <v>60</v>
      </c>
      <c r="AP712" s="30">
        <f t="shared" si="85"/>
        <v>60</v>
      </c>
      <c r="AQ712" s="30">
        <f t="shared" si="86"/>
        <v>54</v>
      </c>
    </row>
    <row r="713" spans="1:43" x14ac:dyDescent="0.25">
      <c r="A713" s="13" t="s">
        <v>47</v>
      </c>
      <c r="B713" s="13" t="s">
        <v>1642</v>
      </c>
      <c r="C713" s="13">
        <v>2</v>
      </c>
      <c r="D713" s="13">
        <v>13</v>
      </c>
      <c r="E713" s="13">
        <v>0</v>
      </c>
      <c r="F713" s="13">
        <v>0</v>
      </c>
      <c r="G713" s="13">
        <v>0</v>
      </c>
      <c r="H713" s="13">
        <v>2</v>
      </c>
      <c r="I713" s="13">
        <v>-1</v>
      </c>
      <c r="J713" s="13">
        <v>2</v>
      </c>
      <c r="K713" s="13">
        <v>5</v>
      </c>
      <c r="L713" s="13">
        <v>1997</v>
      </c>
      <c r="M713" s="13"/>
      <c r="N713" s="13">
        <v>72</v>
      </c>
      <c r="O713" s="13">
        <v>181</v>
      </c>
      <c r="P713" s="13" t="s">
        <v>49</v>
      </c>
      <c r="Q713" s="13" t="s">
        <v>1643</v>
      </c>
      <c r="R713" s="13">
        <v>0</v>
      </c>
      <c r="S713" s="13">
        <v>0</v>
      </c>
      <c r="T713" s="30">
        <f t="shared" si="80"/>
        <v>0</v>
      </c>
      <c r="U713" s="30">
        <f t="shared" si="81"/>
        <v>0</v>
      </c>
      <c r="V713" s="30">
        <f t="shared" si="82"/>
        <v>0.15</v>
      </c>
      <c r="W713" s="30">
        <f t="shared" si="83"/>
        <v>0</v>
      </c>
      <c r="X713" s="30">
        <f>VLOOKUP(N713,[1]PlayerC!$A$3:$B$30,2,FALSE)</f>
        <v>73</v>
      </c>
      <c r="Y713" s="30">
        <f>VLOOKUP(O713,[1]PlayerC!$C$3:$D$133,2,FALSE)</f>
        <v>58</v>
      </c>
      <c r="Z713" s="30">
        <f>VLOOKUP(R713,[2]PCharts!$R$3:$S$2003,2,FALSE)</f>
        <v>0</v>
      </c>
      <c r="AA713" s="30">
        <f>VLOOKUP(A713,PCharts!$T$3:$U$25,2,FALSE)</f>
        <v>1.07</v>
      </c>
      <c r="AB713" s="30">
        <f>ROUND((PFormulas!$F$2*AF713)+(PFormulas!$F$3*(120-AD713)),0)</f>
        <v>47</v>
      </c>
      <c r="AC713" s="30">
        <f>ROUND((PFormulas!$F$7*AF713)+(PFormulas!$F$9*AB713)+(PFormulas!$F$8*AD713),0)</f>
        <v>42</v>
      </c>
      <c r="AD713" s="30">
        <f>VLOOKUP(V713,PCharts!$I$3:$J$651,2,FALSE)</f>
        <v>94</v>
      </c>
      <c r="AE713" s="30">
        <f>ROUND((PFormulas!$B$29*AK713)+(PFormulas!$B$30*AI713)+(PFormulas!$B$31*AL713)+(PFormulas!$B$32*AF713)+PFormulas!$B$33,0)</f>
        <v>73</v>
      </c>
      <c r="AF713" s="30">
        <f t="shared" si="84"/>
        <v>66</v>
      </c>
      <c r="AG713" s="30">
        <f>ROUND((AK713*PFormulas!$F$40)+(AL713*PFormulas!$F$41)+(AH713*PFormulas!$F$42),0)</f>
        <v>47</v>
      </c>
      <c r="AH713" s="30">
        <f>VLOOKUP(D713,PCharts!$G$3:$H$83,2,FALSE)</f>
        <v>53</v>
      </c>
      <c r="AI713" s="30">
        <f>ROUND((AK713*PFormulas!$F$18)+(AL713*PFormulas!$F$17),0)</f>
        <v>44</v>
      </c>
      <c r="AJ713" s="30">
        <f>IF(C713&gt;7,25,IF(C713=1,IF(ROUND((PFormulas!$F$35*AK713)+(PFormulas!$F$36*AF713),0)&lt;50,50,ROUND((PFormulas!$F$35*AK713)+(PFormulas!$F$36*AF713),0)),ROUND((PFormulas!$F$35*AK713)+(PFormulas!$F$36*AF713),0)))</f>
        <v>44</v>
      </c>
      <c r="AK713" s="30">
        <f>ROUND(IF(C713&gt;7,ROUND(VLOOKUP(U713,PCharts!$K$3:$L$153,2,FALSE)*AA713,0)*PFormulas!$B$8,ROUND(VLOOKUP(U713,PCharts!$K$3:$L$153,2,FALSE)*AA713,0)),0)</f>
        <v>37</v>
      </c>
      <c r="AL713" s="30">
        <f>ROUND(IF(C713&gt;7,ROUND(VLOOKUP(T713,PCharts!$M$3:$N$133,2,FALSE)*AA713,0)*PFormulas!$B$9,ROUND(VLOOKUP(T713,PCharts!$M$3:$N$133,2,FALSE)*AA713,0)),0)</f>
        <v>43</v>
      </c>
      <c r="AM713" s="30">
        <f>ROUND(IF(C713&gt;7,ROUND((PFormulas!$F$30*Z713)+(PFormulas!$F$31*AB713)+(PFormulas!$F$32*AI713),0)*PFormulas!$B$13,ROUND((PFormulas!$F$30*Z713)+(PFormulas!$F$31*AB713)+(PFormulas!$F$32*AI713),0)+PFormulas!$B$14),0)</f>
        <v>42</v>
      </c>
      <c r="AN713" s="30">
        <f>ROUND((PFormulas!$F$46*AL713),0)</f>
        <v>45</v>
      </c>
      <c r="AO713" s="30">
        <f>VLOOKUP(2016-L713,PCharts!$O$3:$P$32,2,FALSE)</f>
        <v>46</v>
      </c>
      <c r="AP713" s="30">
        <f t="shared" si="85"/>
        <v>46</v>
      </c>
      <c r="AQ713" s="30">
        <f t="shared" si="86"/>
        <v>46</v>
      </c>
    </row>
    <row r="714" spans="1:43" x14ac:dyDescent="0.25">
      <c r="A714" s="13" t="s">
        <v>95</v>
      </c>
      <c r="B714" s="13" t="s">
        <v>1644</v>
      </c>
      <c r="C714" s="13">
        <v>8</v>
      </c>
      <c r="D714" s="13">
        <v>13</v>
      </c>
      <c r="E714" s="13">
        <v>0</v>
      </c>
      <c r="F714" s="13">
        <v>0</v>
      </c>
      <c r="G714" s="13">
        <v>0</v>
      </c>
      <c r="H714" s="13">
        <v>0</v>
      </c>
      <c r="I714" s="13">
        <v>-1</v>
      </c>
      <c r="J714" s="13">
        <v>26</v>
      </c>
      <c r="K714" s="13">
        <v>2</v>
      </c>
      <c r="L714" s="13">
        <v>1997</v>
      </c>
      <c r="M714" s="13"/>
      <c r="N714" s="13">
        <v>73</v>
      </c>
      <c r="O714" s="13">
        <v>198</v>
      </c>
      <c r="P714" s="13" t="s">
        <v>97</v>
      </c>
      <c r="Q714" s="13" t="s">
        <v>1645</v>
      </c>
      <c r="R714" s="13">
        <v>0</v>
      </c>
      <c r="S714" s="13">
        <v>0</v>
      </c>
      <c r="T714" s="30">
        <f t="shared" si="80"/>
        <v>0</v>
      </c>
      <c r="U714" s="30">
        <f t="shared" si="81"/>
        <v>0</v>
      </c>
      <c r="V714" s="30">
        <f t="shared" si="82"/>
        <v>0</v>
      </c>
      <c r="W714" s="30">
        <f t="shared" si="83"/>
        <v>0</v>
      </c>
      <c r="X714" s="30">
        <f>VLOOKUP(N714,[1]PlayerC!$A$3:$B$30,2,FALSE)</f>
        <v>75</v>
      </c>
      <c r="Y714" s="30">
        <f>VLOOKUP(O714,[1]PlayerC!$C$3:$D$133,2,FALSE)</f>
        <v>67</v>
      </c>
      <c r="Z714" s="30">
        <f>VLOOKUP(R714,[2]PCharts!$R$3:$S$2003,2,FALSE)</f>
        <v>0</v>
      </c>
      <c r="AA714" s="30">
        <f>VLOOKUP(A714,PCharts!$T$3:$U$25,2,FALSE)</f>
        <v>1.06</v>
      </c>
      <c r="AB714" s="30">
        <f>ROUND((PFormulas!$F$2*AF714)+(PFormulas!$F$3*(120-AD714)),0)</f>
        <v>49</v>
      </c>
      <c r="AC714" s="30">
        <f>ROUND((PFormulas!$F$7*AF714)+(PFormulas!$F$9*AB714)+(PFormulas!$F$8*AD714),0)</f>
        <v>45</v>
      </c>
      <c r="AD714" s="30">
        <f>VLOOKUP(V714,PCharts!$I$3:$J$651,2,FALSE)</f>
        <v>99</v>
      </c>
      <c r="AE714" s="30">
        <f>ROUND((PFormulas!$B$29*AK714)+(PFormulas!$B$30*AI714)+(PFormulas!$B$31*AL714)+(PFormulas!$B$32*AF714)+PFormulas!$B$33,0)</f>
        <v>71</v>
      </c>
      <c r="AF714" s="30">
        <f t="shared" si="84"/>
        <v>71</v>
      </c>
      <c r="AG714" s="30">
        <f>ROUND((AK714*PFormulas!$F$40)+(AL714*PFormulas!$F$41)+(AH714*PFormulas!$F$42),0)</f>
        <v>45</v>
      </c>
      <c r="AH714" s="30">
        <f>VLOOKUP(D714,PCharts!$G$3:$H$83,2,FALSE)</f>
        <v>53</v>
      </c>
      <c r="AI714" s="30">
        <f>ROUND((AK714*PFormulas!$F$18)+(AL714*PFormulas!$F$17),0)</f>
        <v>41</v>
      </c>
      <c r="AJ714" s="30">
        <f>IF(C714&gt;7,25,IF(C714=1,IF(ROUND((PFormulas!$F$35*AK714)+(PFormulas!$F$36*AF714),0)&lt;50,50,ROUND((PFormulas!$F$35*AK714)+(PFormulas!$F$36*AF714),0)),ROUND((PFormulas!$F$35*AK714)+(PFormulas!$F$36*AF714),0)))</f>
        <v>25</v>
      </c>
      <c r="AK714" s="30">
        <f>ROUND(IF(C714&gt;7,ROUND(VLOOKUP(U714,PCharts!$K$3:$L$153,2,FALSE)*AA714,0)*PFormulas!$B$8,ROUND(VLOOKUP(U714,PCharts!$K$3:$L$153,2,FALSE)*AA714,0)),0)</f>
        <v>35</v>
      </c>
      <c r="AL714" s="30">
        <f>ROUND(IF(C714&gt;7,ROUND(VLOOKUP(T714,PCharts!$M$3:$N$133,2,FALSE)*AA714,0)*PFormulas!$B$9,ROUND(VLOOKUP(T714,PCharts!$M$3:$N$133,2,FALSE)*AA714,0)),0)</f>
        <v>40</v>
      </c>
      <c r="AM714" s="30">
        <f>ROUND(IF(C714&gt;7,ROUND((PFormulas!$F$30*Z714)+(PFormulas!$F$31*AB714)+(PFormulas!$F$32*AI714),0)*PFormulas!$B$13,ROUND((PFormulas!$F$30*Z714)+(PFormulas!$F$31*AB714)+(PFormulas!$F$32*AI714),0)+PFormulas!$B$14),0)</f>
        <v>51</v>
      </c>
      <c r="AN714" s="30">
        <f>ROUND((PFormulas!$F$46*AL714),0)</f>
        <v>42</v>
      </c>
      <c r="AO714" s="30">
        <f>VLOOKUP(2016-L714,PCharts!$O$3:$P$32,2,FALSE)</f>
        <v>46</v>
      </c>
      <c r="AP714" s="30">
        <f t="shared" si="85"/>
        <v>46</v>
      </c>
      <c r="AQ714" s="30">
        <f t="shared" si="86"/>
        <v>46</v>
      </c>
    </row>
    <row r="715" spans="1:43" x14ac:dyDescent="0.25">
      <c r="A715" s="13" t="s">
        <v>43</v>
      </c>
      <c r="B715" s="13" t="s">
        <v>1646</v>
      </c>
      <c r="C715" s="13">
        <v>3</v>
      </c>
      <c r="D715" s="13">
        <v>14</v>
      </c>
      <c r="E715" s="13">
        <v>0</v>
      </c>
      <c r="F715" s="13">
        <v>0</v>
      </c>
      <c r="G715" s="13">
        <v>0</v>
      </c>
      <c r="H715" s="13">
        <v>0</v>
      </c>
      <c r="I715" s="13">
        <v>-2</v>
      </c>
      <c r="J715" s="13">
        <v>26</v>
      </c>
      <c r="K715" s="13">
        <v>1</v>
      </c>
      <c r="L715" s="13">
        <v>1994</v>
      </c>
      <c r="M715" s="13"/>
      <c r="N715" s="13">
        <v>70</v>
      </c>
      <c r="O715" s="13">
        <v>185</v>
      </c>
      <c r="P715" s="13" t="s">
        <v>45</v>
      </c>
      <c r="Q715" s="13" t="s">
        <v>1647</v>
      </c>
      <c r="R715" s="13">
        <v>0</v>
      </c>
      <c r="S715" s="13">
        <v>0</v>
      </c>
      <c r="T715" s="30">
        <f t="shared" si="80"/>
        <v>0</v>
      </c>
      <c r="U715" s="30">
        <f t="shared" si="81"/>
        <v>0</v>
      </c>
      <c r="V715" s="30">
        <f t="shared" si="82"/>
        <v>0</v>
      </c>
      <c r="W715" s="30">
        <f t="shared" si="83"/>
        <v>0</v>
      </c>
      <c r="X715" s="30">
        <f>VLOOKUP(N715,[1]PlayerC!$A$3:$B$30,2,FALSE)</f>
        <v>69</v>
      </c>
      <c r="Y715" s="30">
        <f>VLOOKUP(O715,[1]PlayerC!$C$3:$D$133,2,FALSE)</f>
        <v>61</v>
      </c>
      <c r="Z715" s="30">
        <f>VLOOKUP(R715,[2]PCharts!$R$3:$S$2003,2,FALSE)</f>
        <v>0</v>
      </c>
      <c r="AA715" s="30">
        <f>VLOOKUP(A715,PCharts!$T$3:$U$25,2,FALSE)</f>
        <v>1.05</v>
      </c>
      <c r="AB715" s="30">
        <f>ROUND((PFormulas!$F$2*AF715)+(PFormulas!$F$3*(120-AD715)),0)</f>
        <v>45</v>
      </c>
      <c r="AC715" s="30">
        <f>ROUND((PFormulas!$F$7*AF715)+(PFormulas!$F$9*AB715)+(PFormulas!$F$8*AD715),0)</f>
        <v>39</v>
      </c>
      <c r="AD715" s="30">
        <f>VLOOKUP(V715,PCharts!$I$3:$J$651,2,FALSE)</f>
        <v>99</v>
      </c>
      <c r="AE715" s="30">
        <f>ROUND((PFormulas!$B$29*AK715)+(PFormulas!$B$30*AI715)+(PFormulas!$B$31*AL715)+(PFormulas!$B$32*AF715)+PFormulas!$B$33,0)</f>
        <v>73</v>
      </c>
      <c r="AF715" s="30">
        <f t="shared" si="84"/>
        <v>65</v>
      </c>
      <c r="AG715" s="30">
        <f>ROUND((AK715*PFormulas!$F$40)+(AL715*PFormulas!$F$41)+(AH715*PFormulas!$F$42),0)</f>
        <v>47</v>
      </c>
      <c r="AH715" s="30">
        <f>VLOOKUP(D715,PCharts!$G$3:$H$83,2,FALSE)</f>
        <v>54</v>
      </c>
      <c r="AI715" s="30">
        <f>ROUND((AK715*PFormulas!$F$18)+(AL715*PFormulas!$F$17),0)</f>
        <v>43</v>
      </c>
      <c r="AJ715" s="30">
        <f>IF(C715&gt;7,25,IF(C715=1,IF(ROUND((PFormulas!$F$35*AK715)+(PFormulas!$F$36*AF715),0)&lt;50,50,ROUND((PFormulas!$F$35*AK715)+(PFormulas!$F$36*AF715),0)),ROUND((PFormulas!$F$35*AK715)+(PFormulas!$F$36*AF715),0)))</f>
        <v>44</v>
      </c>
      <c r="AK715" s="30">
        <f>ROUND(IF(C715&gt;7,ROUND(VLOOKUP(U715,PCharts!$K$3:$L$153,2,FALSE)*AA715,0)*PFormulas!$B$8,ROUND(VLOOKUP(U715,PCharts!$K$3:$L$153,2,FALSE)*AA715,0)),0)</f>
        <v>37</v>
      </c>
      <c r="AL715" s="30">
        <f>ROUND(IF(C715&gt;7,ROUND(VLOOKUP(T715,PCharts!$M$3:$N$133,2,FALSE)*AA715,0)*PFormulas!$B$9,ROUND(VLOOKUP(T715,PCharts!$M$3:$N$133,2,FALSE)*AA715,0)),0)</f>
        <v>42</v>
      </c>
      <c r="AM715" s="30">
        <f>ROUND(IF(C715&gt;7,ROUND((PFormulas!$F$30*Z715)+(PFormulas!$F$31*AB715)+(PFormulas!$F$32*AI715),0)*PFormulas!$B$13,ROUND((PFormulas!$F$30*Z715)+(PFormulas!$F$31*AB715)+(PFormulas!$F$32*AI715),0)+PFormulas!$B$14),0)</f>
        <v>41</v>
      </c>
      <c r="AN715" s="30">
        <f>ROUND((PFormulas!$F$46*AL715),0)</f>
        <v>44</v>
      </c>
      <c r="AO715" s="30">
        <f>VLOOKUP(2016-L715,PCharts!$O$3:$P$32,2,FALSE)</f>
        <v>58</v>
      </c>
      <c r="AP715" s="30">
        <f t="shared" si="85"/>
        <v>58</v>
      </c>
      <c r="AQ715" s="30">
        <f t="shared" si="86"/>
        <v>45</v>
      </c>
    </row>
    <row r="716" spans="1:43" x14ac:dyDescent="0.25">
      <c r="A716" s="13" t="s">
        <v>78</v>
      </c>
      <c r="B716" s="13" t="s">
        <v>1648</v>
      </c>
      <c r="C716" s="13">
        <v>7</v>
      </c>
      <c r="D716" s="13">
        <v>14</v>
      </c>
      <c r="E716" s="13">
        <v>1</v>
      </c>
      <c r="F716" s="13">
        <v>0</v>
      </c>
      <c r="G716" s="13">
        <v>1</v>
      </c>
      <c r="H716" s="13">
        <v>6</v>
      </c>
      <c r="I716" s="13">
        <v>0</v>
      </c>
      <c r="J716" s="13">
        <v>12</v>
      </c>
      <c r="K716" s="13">
        <v>5</v>
      </c>
      <c r="L716" s="13">
        <v>1993</v>
      </c>
      <c r="M716" s="13"/>
      <c r="N716" s="13">
        <v>71</v>
      </c>
      <c r="O716" s="13">
        <v>192</v>
      </c>
      <c r="P716" s="13" t="s">
        <v>162</v>
      </c>
      <c r="Q716" s="13" t="s">
        <v>80</v>
      </c>
      <c r="R716" s="13">
        <v>0</v>
      </c>
      <c r="S716" s="13">
        <v>0</v>
      </c>
      <c r="T716" s="30">
        <f t="shared" si="80"/>
        <v>7.0000000000000007E-2</v>
      </c>
      <c r="U716" s="30">
        <f t="shared" si="81"/>
        <v>0</v>
      </c>
      <c r="V716" s="30">
        <f t="shared" si="82"/>
        <v>0.43</v>
      </c>
      <c r="W716" s="30">
        <f t="shared" si="83"/>
        <v>7.0000000000000007E-2</v>
      </c>
      <c r="X716" s="30">
        <f>VLOOKUP(N716,[1]PlayerC!$A$3:$B$30,2,FALSE)</f>
        <v>71</v>
      </c>
      <c r="Y716" s="30">
        <f>VLOOKUP(O716,[1]PlayerC!$C$3:$D$133,2,FALSE)</f>
        <v>64</v>
      </c>
      <c r="Z716" s="30">
        <f>VLOOKUP(R716,[2]PCharts!$R$3:$S$2003,2,FALSE)</f>
        <v>0</v>
      </c>
      <c r="AA716" s="30">
        <f>VLOOKUP(A716,PCharts!$T$3:$U$25,2,FALSE)</f>
        <v>0.98</v>
      </c>
      <c r="AB716" s="30">
        <f>ROUND((PFormulas!$F$2*AF716)+(PFormulas!$F$3*(120-AD716)),0)</f>
        <v>51</v>
      </c>
      <c r="AC716" s="30">
        <f>ROUND((PFormulas!$F$7*AF716)+(PFormulas!$F$9*AB716)+(PFormulas!$F$8*AD716),0)</f>
        <v>46</v>
      </c>
      <c r="AD716" s="30">
        <f>VLOOKUP(V716,PCharts!$I$3:$J$651,2,FALSE)</f>
        <v>87</v>
      </c>
      <c r="AE716" s="30">
        <f>ROUND((PFormulas!$B$29*AK716)+(PFormulas!$B$30*AI716)+(PFormulas!$B$31*AL716)+(PFormulas!$B$32*AF716)+PFormulas!$B$33,0)</f>
        <v>72</v>
      </c>
      <c r="AF716" s="30">
        <f t="shared" si="84"/>
        <v>68</v>
      </c>
      <c r="AG716" s="30">
        <f>ROUND((AK716*PFormulas!$F$40)+(AL716*PFormulas!$F$41)+(AH716*PFormulas!$F$42),0)</f>
        <v>46</v>
      </c>
      <c r="AH716" s="30">
        <f>VLOOKUP(D716,PCharts!$G$3:$H$83,2,FALSE)</f>
        <v>54</v>
      </c>
      <c r="AI716" s="30">
        <f>ROUND((AK716*PFormulas!$F$18)+(AL716*PFormulas!$F$17),0)</f>
        <v>42</v>
      </c>
      <c r="AJ716" s="30">
        <f>IF(C716&gt;7,25,IF(C716=1,IF(ROUND((PFormulas!$F$35*AK716)+(PFormulas!$F$36*AF716),0)&lt;50,50,ROUND((PFormulas!$F$35*AK716)+(PFormulas!$F$36*AF716),0)),ROUND((PFormulas!$F$35*AK716)+(PFormulas!$F$36*AF716),0)))</f>
        <v>43</v>
      </c>
      <c r="AK716" s="30">
        <f>ROUND(IF(C716&gt;7,ROUND(VLOOKUP(U716,PCharts!$K$3:$L$153,2,FALSE)*AA716,0)*PFormulas!$B$8,ROUND(VLOOKUP(U716,PCharts!$K$3:$L$153,2,FALSE)*AA716,0)),0)</f>
        <v>34</v>
      </c>
      <c r="AL716" s="30">
        <f>ROUND(IF(C716&gt;7,ROUND(VLOOKUP(T716,PCharts!$M$3:$N$133,2,FALSE)*AA716,0)*PFormulas!$B$9,ROUND(VLOOKUP(T716,PCharts!$M$3:$N$133,2,FALSE)*AA716,0)),0)</f>
        <v>42</v>
      </c>
      <c r="AM716" s="30">
        <f>ROUND(IF(C716&gt;7,ROUND((PFormulas!$F$30*Z716)+(PFormulas!$F$31*AB716)+(PFormulas!$F$32*AI716),0)*PFormulas!$B$13,ROUND((PFormulas!$F$30*Z716)+(PFormulas!$F$31*AB716)+(PFormulas!$F$32*AI716),0)+PFormulas!$B$14),0)</f>
        <v>44</v>
      </c>
      <c r="AN716" s="30">
        <f>ROUND((PFormulas!$F$46*AL716),0)</f>
        <v>44</v>
      </c>
      <c r="AO716" s="30">
        <f>VLOOKUP(2016-L716,PCharts!$O$3:$P$32,2,FALSE)</f>
        <v>60</v>
      </c>
      <c r="AP716" s="30">
        <f t="shared" si="85"/>
        <v>60</v>
      </c>
      <c r="AQ716" s="30">
        <f t="shared" si="86"/>
        <v>45</v>
      </c>
    </row>
    <row r="717" spans="1:43" x14ac:dyDescent="0.25">
      <c r="A717" s="13" t="s">
        <v>47</v>
      </c>
      <c r="B717" s="13" t="s">
        <v>1649</v>
      </c>
      <c r="C717" s="13">
        <v>5</v>
      </c>
      <c r="D717" s="13">
        <v>15</v>
      </c>
      <c r="E717" s="13">
        <v>0</v>
      </c>
      <c r="F717" s="13">
        <v>1</v>
      </c>
      <c r="G717" s="13">
        <v>1</v>
      </c>
      <c r="H717" s="13">
        <v>0</v>
      </c>
      <c r="I717" s="13">
        <v>-6</v>
      </c>
      <c r="J717" s="13">
        <v>27</v>
      </c>
      <c r="K717" s="13">
        <v>4</v>
      </c>
      <c r="L717" s="13">
        <v>1996</v>
      </c>
      <c r="M717" s="13"/>
      <c r="N717" s="13">
        <v>70</v>
      </c>
      <c r="O717" s="13">
        <v>150</v>
      </c>
      <c r="P717" s="13" t="s">
        <v>49</v>
      </c>
      <c r="Q717" s="13" t="s">
        <v>1650</v>
      </c>
      <c r="R717" s="13">
        <v>0</v>
      </c>
      <c r="S717" s="13">
        <v>0</v>
      </c>
      <c r="T717" s="30">
        <f t="shared" si="80"/>
        <v>0</v>
      </c>
      <c r="U717" s="30">
        <f t="shared" si="81"/>
        <v>7.0000000000000007E-2</v>
      </c>
      <c r="V717" s="30">
        <f t="shared" si="82"/>
        <v>0</v>
      </c>
      <c r="W717" s="30">
        <f t="shared" si="83"/>
        <v>0</v>
      </c>
      <c r="X717" s="30">
        <f>VLOOKUP(N717,[1]PlayerC!$A$3:$B$30,2,FALSE)</f>
        <v>69</v>
      </c>
      <c r="Y717" s="30">
        <f>VLOOKUP(O717,[1]PlayerC!$C$3:$D$133,2,FALSE)</f>
        <v>40</v>
      </c>
      <c r="Z717" s="30">
        <f>VLOOKUP(R717,[2]PCharts!$R$3:$S$2003,2,FALSE)</f>
        <v>0</v>
      </c>
      <c r="AA717" s="30">
        <f>VLOOKUP(A717,PCharts!$T$3:$U$25,2,FALSE)</f>
        <v>1.07</v>
      </c>
      <c r="AB717" s="30">
        <f>ROUND((PFormulas!$F$2*AF717)+(PFormulas!$F$3*(120-AD717)),0)</f>
        <v>39</v>
      </c>
      <c r="AC717" s="30">
        <f>ROUND((PFormulas!$F$7*AF717)+(PFormulas!$F$9*AB717)+(PFormulas!$F$8*AD717),0)</f>
        <v>30</v>
      </c>
      <c r="AD717" s="30">
        <f>VLOOKUP(V717,PCharts!$I$3:$J$651,2,FALSE)</f>
        <v>99</v>
      </c>
      <c r="AE717" s="30">
        <f>ROUND((PFormulas!$B$29*AK717)+(PFormulas!$B$30*AI717)+(PFormulas!$B$31*AL717)+(PFormulas!$B$32*AF717)+PFormulas!$B$33,0)</f>
        <v>76</v>
      </c>
      <c r="AF717" s="30">
        <f t="shared" si="84"/>
        <v>55</v>
      </c>
      <c r="AG717" s="30">
        <f>ROUND((AK717*PFormulas!$F$40)+(AL717*PFormulas!$F$41)+(AH717*PFormulas!$F$42),0)</f>
        <v>48</v>
      </c>
      <c r="AH717" s="30">
        <f>VLOOKUP(D717,PCharts!$G$3:$H$83,2,FALSE)</f>
        <v>55</v>
      </c>
      <c r="AI717" s="30">
        <f>ROUND((AK717*PFormulas!$F$18)+(AL717*PFormulas!$F$17),0)</f>
        <v>44</v>
      </c>
      <c r="AJ717" s="30">
        <f>IF(C717&gt;7,25,IF(C717=1,IF(ROUND((PFormulas!$F$35*AK717)+(PFormulas!$F$36*AF717),0)&lt;50,50,ROUND((PFormulas!$F$35*AK717)+(PFormulas!$F$36*AF717),0)),ROUND((PFormulas!$F$35*AK717)+(PFormulas!$F$36*AF717),0)))</f>
        <v>42</v>
      </c>
      <c r="AK717" s="30">
        <f>ROUND(IF(C717&gt;7,ROUND(VLOOKUP(U717,PCharts!$K$3:$L$153,2,FALSE)*AA717,0)*PFormulas!$B$8,ROUND(VLOOKUP(U717,PCharts!$K$3:$L$153,2,FALSE)*AA717,0)),0)</f>
        <v>37</v>
      </c>
      <c r="AL717" s="30">
        <f>ROUND(IF(C717&gt;7,ROUND(VLOOKUP(T717,PCharts!$M$3:$N$133,2,FALSE)*AA717,0)*PFormulas!$B$9,ROUND(VLOOKUP(T717,PCharts!$M$3:$N$133,2,FALSE)*AA717,0)),0)</f>
        <v>43</v>
      </c>
      <c r="AM717" s="30">
        <f>ROUND(IF(C717&gt;7,ROUND((PFormulas!$F$30*Z717)+(PFormulas!$F$31*AB717)+(PFormulas!$F$32*AI717),0)*PFormulas!$B$13,ROUND((PFormulas!$F$30*Z717)+(PFormulas!$F$31*AB717)+(PFormulas!$F$32*AI717),0)+PFormulas!$B$14),0)</f>
        <v>38</v>
      </c>
      <c r="AN717" s="30">
        <f>ROUND((PFormulas!$F$46*AL717),0)</f>
        <v>45</v>
      </c>
      <c r="AO717" s="30">
        <f>VLOOKUP(2016-L717,PCharts!$O$3:$P$32,2,FALSE)</f>
        <v>50</v>
      </c>
      <c r="AP717" s="30">
        <f t="shared" si="85"/>
        <v>50</v>
      </c>
      <c r="AQ717" s="30">
        <f t="shared" si="86"/>
        <v>44</v>
      </c>
    </row>
    <row r="718" spans="1:43" x14ac:dyDescent="0.25">
      <c r="A718" s="13" t="s">
        <v>78</v>
      </c>
      <c r="B718" s="13" t="s">
        <v>1651</v>
      </c>
      <c r="C718" s="13">
        <v>7</v>
      </c>
      <c r="D718" s="13">
        <v>15</v>
      </c>
      <c r="E718" s="13">
        <v>1</v>
      </c>
      <c r="F718" s="13">
        <v>0</v>
      </c>
      <c r="G718" s="13">
        <v>1</v>
      </c>
      <c r="H718" s="13">
        <v>2</v>
      </c>
      <c r="I718" s="13">
        <v>-3</v>
      </c>
      <c r="J718" s="13">
        <v>4</v>
      </c>
      <c r="K718" s="13">
        <v>1</v>
      </c>
      <c r="L718" s="13">
        <v>1999</v>
      </c>
      <c r="M718" s="13"/>
      <c r="N718" s="13">
        <v>71</v>
      </c>
      <c r="O718" s="13">
        <v>163</v>
      </c>
      <c r="P718" s="13" t="s">
        <v>162</v>
      </c>
      <c r="Q718" s="13" t="s">
        <v>80</v>
      </c>
      <c r="R718" s="13">
        <v>0</v>
      </c>
      <c r="S718" s="13">
        <v>0</v>
      </c>
      <c r="T718" s="30">
        <f t="shared" si="80"/>
        <v>7.0000000000000007E-2</v>
      </c>
      <c r="U718" s="30">
        <f t="shared" si="81"/>
        <v>0</v>
      </c>
      <c r="V718" s="30">
        <f t="shared" si="82"/>
        <v>0.13</v>
      </c>
      <c r="W718" s="30">
        <f t="shared" si="83"/>
        <v>7.0000000000000007E-2</v>
      </c>
      <c r="X718" s="30">
        <f>VLOOKUP(N718,[1]PlayerC!$A$3:$B$30,2,FALSE)</f>
        <v>71</v>
      </c>
      <c r="Y718" s="30">
        <f>VLOOKUP(O718,[1]PlayerC!$C$3:$D$133,2,FALSE)</f>
        <v>46</v>
      </c>
      <c r="Z718" s="30">
        <f>VLOOKUP(R718,[2]PCharts!$R$3:$S$2003,2,FALSE)</f>
        <v>0</v>
      </c>
      <c r="AA718" s="30">
        <f>VLOOKUP(A718,PCharts!$T$3:$U$25,2,FALSE)</f>
        <v>0.98</v>
      </c>
      <c r="AB718" s="30">
        <f>ROUND((PFormulas!$F$2*AF718)+(PFormulas!$F$3*(120-AD718)),0)</f>
        <v>43</v>
      </c>
      <c r="AC718" s="30">
        <f>ROUND((PFormulas!$F$7*AF718)+(PFormulas!$F$9*AB718)+(PFormulas!$F$8*AD718),0)</f>
        <v>35</v>
      </c>
      <c r="AD718" s="30">
        <f>VLOOKUP(V718,PCharts!$I$3:$J$651,2,FALSE)</f>
        <v>95</v>
      </c>
      <c r="AE718" s="30">
        <f>ROUND((PFormulas!$B$29*AK718)+(PFormulas!$B$30*AI718)+(PFormulas!$B$31*AL718)+(PFormulas!$B$32*AF718)+PFormulas!$B$33,0)</f>
        <v>74</v>
      </c>
      <c r="AF718" s="30">
        <f t="shared" si="84"/>
        <v>59</v>
      </c>
      <c r="AG718" s="30">
        <f>ROUND((AK718*PFormulas!$F$40)+(AL718*PFormulas!$F$41)+(AH718*PFormulas!$F$42),0)</f>
        <v>47</v>
      </c>
      <c r="AH718" s="30">
        <f>VLOOKUP(D718,PCharts!$G$3:$H$83,2,FALSE)</f>
        <v>55</v>
      </c>
      <c r="AI718" s="30">
        <f>ROUND((AK718*PFormulas!$F$18)+(AL718*PFormulas!$F$17),0)</f>
        <v>42</v>
      </c>
      <c r="AJ718" s="30">
        <f>IF(C718&gt;7,25,IF(C718=1,IF(ROUND((PFormulas!$F$35*AK718)+(PFormulas!$F$36*AF718),0)&lt;50,50,ROUND((PFormulas!$F$35*AK718)+(PFormulas!$F$36*AF718),0)),ROUND((PFormulas!$F$35*AK718)+(PFormulas!$F$36*AF718),0)))</f>
        <v>40</v>
      </c>
      <c r="AK718" s="30">
        <f>ROUND(IF(C718&gt;7,ROUND(VLOOKUP(U718,PCharts!$K$3:$L$153,2,FALSE)*AA718,0)*PFormulas!$B$8,ROUND(VLOOKUP(U718,PCharts!$K$3:$L$153,2,FALSE)*AA718,0)),0)</f>
        <v>34</v>
      </c>
      <c r="AL718" s="30">
        <f>ROUND(IF(C718&gt;7,ROUND(VLOOKUP(T718,PCharts!$M$3:$N$133,2,FALSE)*AA718,0)*PFormulas!$B$9,ROUND(VLOOKUP(T718,PCharts!$M$3:$N$133,2,FALSE)*AA718,0)),0)</f>
        <v>42</v>
      </c>
      <c r="AM718" s="30">
        <f>ROUND(IF(C718&gt;7,ROUND((PFormulas!$F$30*Z718)+(PFormulas!$F$31*AB718)+(PFormulas!$F$32*AI718),0)*PFormulas!$B$13,ROUND((PFormulas!$F$30*Z718)+(PFormulas!$F$31*AB718)+(PFormulas!$F$32*AI718),0)+PFormulas!$B$14),0)</f>
        <v>39</v>
      </c>
      <c r="AN718" s="30">
        <f>ROUND((PFormulas!$F$46*AL718),0)</f>
        <v>44</v>
      </c>
      <c r="AO718" s="30">
        <f>VLOOKUP(2016-L718,PCharts!$O$3:$P$32,2,FALSE)</f>
        <v>42</v>
      </c>
      <c r="AP718" s="30">
        <f t="shared" si="85"/>
        <v>42</v>
      </c>
      <c r="AQ718" s="30">
        <f t="shared" si="86"/>
        <v>43</v>
      </c>
    </row>
    <row r="719" spans="1:43" x14ac:dyDescent="0.25">
      <c r="A719" s="13" t="s">
        <v>74</v>
      </c>
      <c r="B719" s="13" t="s">
        <v>1652</v>
      </c>
      <c r="C719" s="13">
        <v>8</v>
      </c>
      <c r="D719" s="13">
        <v>15</v>
      </c>
      <c r="E719" s="13">
        <v>1</v>
      </c>
      <c r="F719" s="13">
        <v>1</v>
      </c>
      <c r="G719" s="13">
        <v>2</v>
      </c>
      <c r="H719" s="13">
        <v>0</v>
      </c>
      <c r="I719" s="13">
        <v>-7</v>
      </c>
      <c r="J719" s="13">
        <v>28</v>
      </c>
      <c r="K719" s="13">
        <v>1</v>
      </c>
      <c r="L719" s="13">
        <v>1994</v>
      </c>
      <c r="M719" s="13"/>
      <c r="N719" s="13">
        <v>75</v>
      </c>
      <c r="O719" s="13">
        <v>192</v>
      </c>
      <c r="P719" s="13" t="s">
        <v>76</v>
      </c>
      <c r="Q719" s="13" t="s">
        <v>80</v>
      </c>
      <c r="R719" s="13">
        <v>0</v>
      </c>
      <c r="S719" s="13">
        <v>0</v>
      </c>
      <c r="T719" s="30">
        <f t="shared" si="80"/>
        <v>7.0000000000000007E-2</v>
      </c>
      <c r="U719" s="30">
        <f t="shared" si="81"/>
        <v>7.0000000000000007E-2</v>
      </c>
      <c r="V719" s="30">
        <f t="shared" si="82"/>
        <v>0</v>
      </c>
      <c r="W719" s="30">
        <f t="shared" si="83"/>
        <v>7.0000000000000007E-2</v>
      </c>
      <c r="X719" s="30">
        <f>VLOOKUP(N719,[1]PlayerC!$A$3:$B$30,2,FALSE)</f>
        <v>79</v>
      </c>
      <c r="Y719" s="30">
        <f>VLOOKUP(O719,[1]PlayerC!$C$3:$D$133,2,FALSE)</f>
        <v>64</v>
      </c>
      <c r="Z719" s="30">
        <f>VLOOKUP(R719,[2]PCharts!$R$3:$S$2003,2,FALSE)</f>
        <v>0</v>
      </c>
      <c r="AA719" s="30">
        <f>VLOOKUP(A719,PCharts!$T$3:$U$25,2,FALSE)</f>
        <v>0.95</v>
      </c>
      <c r="AB719" s="30">
        <f>ROUND((PFormulas!$F$2*AF719)+(PFormulas!$F$3*(120-AD719)),0)</f>
        <v>50</v>
      </c>
      <c r="AC719" s="30">
        <f>ROUND((PFormulas!$F$7*AF719)+(PFormulas!$F$9*AB719)+(PFormulas!$F$8*AD719),0)</f>
        <v>46</v>
      </c>
      <c r="AD719" s="30">
        <f>VLOOKUP(V719,PCharts!$I$3:$J$651,2,FALSE)</f>
        <v>99</v>
      </c>
      <c r="AE719" s="30">
        <f>ROUND((PFormulas!$B$29*AK719)+(PFormulas!$B$30*AI719)+(PFormulas!$B$31*AL719)+(PFormulas!$B$32*AF719)+PFormulas!$B$33,0)</f>
        <v>70</v>
      </c>
      <c r="AF719" s="30">
        <f t="shared" si="84"/>
        <v>72</v>
      </c>
      <c r="AG719" s="30">
        <f>ROUND((AK719*PFormulas!$F$40)+(AL719*PFormulas!$F$41)+(AH719*PFormulas!$F$42),0)</f>
        <v>45</v>
      </c>
      <c r="AH719" s="30">
        <f>VLOOKUP(D719,PCharts!$G$3:$H$83,2,FALSE)</f>
        <v>55</v>
      </c>
      <c r="AI719" s="30">
        <f>ROUND((AK719*PFormulas!$F$18)+(AL719*PFormulas!$F$17),0)</f>
        <v>39</v>
      </c>
      <c r="AJ719" s="30">
        <f>IF(C719&gt;7,25,IF(C719=1,IF(ROUND((PFormulas!$F$35*AK719)+(PFormulas!$F$36*AF719),0)&lt;50,50,ROUND((PFormulas!$F$35*AK719)+(PFormulas!$F$36*AF719),0)),ROUND((PFormulas!$F$35*AK719)+(PFormulas!$F$36*AF719),0)))</f>
        <v>25</v>
      </c>
      <c r="AK719" s="30">
        <f>ROUND(IF(C719&gt;7,ROUND(VLOOKUP(U719,PCharts!$K$3:$L$153,2,FALSE)*AA719,0)*PFormulas!$B$8,ROUND(VLOOKUP(U719,PCharts!$K$3:$L$153,2,FALSE)*AA719,0)),0)</f>
        <v>31</v>
      </c>
      <c r="AL719" s="30">
        <f>ROUND(IF(C719&gt;7,ROUND(VLOOKUP(T719,PCharts!$M$3:$N$133,2,FALSE)*AA719,0)*PFormulas!$B$9,ROUND(VLOOKUP(T719,PCharts!$M$3:$N$133,2,FALSE)*AA719,0)),0)</f>
        <v>39</v>
      </c>
      <c r="AM719" s="30">
        <f>ROUND(IF(C719&gt;7,ROUND((PFormulas!$F$30*Z719)+(PFormulas!$F$31*AB719)+(PFormulas!$F$32*AI719),0)*PFormulas!$B$13,ROUND((PFormulas!$F$30*Z719)+(PFormulas!$F$31*AB719)+(PFormulas!$F$32*AI719),0)+PFormulas!$B$14),0)</f>
        <v>51</v>
      </c>
      <c r="AN719" s="30">
        <f>ROUND((PFormulas!$F$46*AL719),0)</f>
        <v>41</v>
      </c>
      <c r="AO719" s="30">
        <f>VLOOKUP(2016-L719,PCharts!$O$3:$P$32,2,FALSE)</f>
        <v>58</v>
      </c>
      <c r="AP719" s="30">
        <f t="shared" si="85"/>
        <v>58</v>
      </c>
      <c r="AQ719" s="30">
        <f t="shared" si="86"/>
        <v>45</v>
      </c>
    </row>
    <row r="720" spans="1:43" x14ac:dyDescent="0.25">
      <c r="A720" s="13" t="s">
        <v>43</v>
      </c>
      <c r="B720" s="13" t="s">
        <v>1653</v>
      </c>
      <c r="C720" s="13">
        <v>4</v>
      </c>
      <c r="D720" s="13">
        <v>16</v>
      </c>
      <c r="E720" s="13">
        <v>0</v>
      </c>
      <c r="F720" s="13">
        <v>3</v>
      </c>
      <c r="G720" s="13">
        <v>3</v>
      </c>
      <c r="H720" s="13">
        <v>14</v>
      </c>
      <c r="I720" s="13">
        <v>-2</v>
      </c>
      <c r="J720" s="13">
        <v>6</v>
      </c>
      <c r="K720" s="13">
        <v>10</v>
      </c>
      <c r="L720" s="13">
        <v>1994</v>
      </c>
      <c r="M720" s="13"/>
      <c r="N720" s="13">
        <v>74</v>
      </c>
      <c r="O720" s="13">
        <v>218</v>
      </c>
      <c r="P720" s="13" t="s">
        <v>45</v>
      </c>
      <c r="Q720" s="13" t="s">
        <v>1654</v>
      </c>
      <c r="R720" s="13">
        <v>0</v>
      </c>
      <c r="S720" s="13">
        <v>0</v>
      </c>
      <c r="T720" s="30">
        <f t="shared" si="80"/>
        <v>0</v>
      </c>
      <c r="U720" s="30">
        <f t="shared" si="81"/>
        <v>0.19</v>
      </c>
      <c r="V720" s="30">
        <f t="shared" si="82"/>
        <v>0.88</v>
      </c>
      <c r="W720" s="30">
        <f t="shared" si="83"/>
        <v>0</v>
      </c>
      <c r="X720" s="30">
        <f>VLOOKUP(N720,[1]PlayerC!$A$3:$B$30,2,FALSE)</f>
        <v>77</v>
      </c>
      <c r="Y720" s="30">
        <f>VLOOKUP(O720,[1]PlayerC!$C$3:$D$133,2,FALSE)</f>
        <v>79</v>
      </c>
      <c r="Z720" s="30">
        <f>VLOOKUP(R720,[2]PCharts!$R$3:$S$2003,2,FALSE)</f>
        <v>0</v>
      </c>
      <c r="AA720" s="30">
        <f>VLOOKUP(A720,PCharts!$T$3:$U$25,2,FALSE)</f>
        <v>1.05</v>
      </c>
      <c r="AB720" s="30">
        <f>ROUND((PFormulas!$F$2*AF720)+(PFormulas!$F$3*(120-AD720)),0)</f>
        <v>60</v>
      </c>
      <c r="AC720" s="30">
        <f>ROUND((PFormulas!$F$7*AF720)+(PFormulas!$F$9*AB720)+(PFormulas!$F$8*AD720),0)</f>
        <v>58</v>
      </c>
      <c r="AD720" s="30">
        <f>VLOOKUP(V720,PCharts!$I$3:$J$651,2,FALSE)</f>
        <v>75</v>
      </c>
      <c r="AE720" s="30">
        <f>ROUND((PFormulas!$B$29*AK720)+(PFormulas!$B$30*AI720)+(PFormulas!$B$31*AL720)+(PFormulas!$B$32*AF720)+PFormulas!$B$33,0)</f>
        <v>72</v>
      </c>
      <c r="AF720" s="30">
        <f t="shared" si="84"/>
        <v>78</v>
      </c>
      <c r="AG720" s="30">
        <f>ROUND((AK720*PFormulas!$F$40)+(AL720*PFormulas!$F$41)+(AH720*PFormulas!$F$42),0)</f>
        <v>52</v>
      </c>
      <c r="AH720" s="30">
        <f>VLOOKUP(D720,PCharts!$G$3:$H$83,2,FALSE)</f>
        <v>56</v>
      </c>
      <c r="AI720" s="30">
        <f>ROUND((AK720*PFormulas!$F$18)+(AL720*PFormulas!$F$17),0)</f>
        <v>52</v>
      </c>
      <c r="AJ720" s="30">
        <f>IF(C720&gt;7,25,IF(C720=1,IF(ROUND((PFormulas!$F$35*AK720)+(PFormulas!$F$36*AF720),0)&lt;50,50,ROUND((PFormulas!$F$35*AK720)+(PFormulas!$F$36*AF720),0)),ROUND((PFormulas!$F$35*AK720)+(PFormulas!$F$36*AF720),0)))</f>
        <v>59</v>
      </c>
      <c r="AK720" s="30">
        <f>ROUND(IF(C720&gt;7,ROUND(VLOOKUP(U720,PCharts!$K$3:$L$153,2,FALSE)*AA720,0)*PFormulas!$B$8,ROUND(VLOOKUP(U720,PCharts!$K$3:$L$153,2,FALSE)*AA720,0)),0)</f>
        <v>53</v>
      </c>
      <c r="AL720" s="30">
        <f>ROUND(IF(C720&gt;7,ROUND(VLOOKUP(T720,PCharts!$M$3:$N$133,2,FALSE)*AA720,0)*PFormulas!$B$9,ROUND(VLOOKUP(T720,PCharts!$M$3:$N$133,2,FALSE)*AA720,0)),0)</f>
        <v>42</v>
      </c>
      <c r="AM720" s="30">
        <f>ROUND(IF(C720&gt;7,ROUND((PFormulas!$F$30*Z720)+(PFormulas!$F$31*AB720)+(PFormulas!$F$32*AI720),0)*PFormulas!$B$13,ROUND((PFormulas!$F$30*Z720)+(PFormulas!$F$31*AB720)+(PFormulas!$F$32*AI720),0)+PFormulas!$B$14),0)</f>
        <v>53</v>
      </c>
      <c r="AN720" s="30">
        <f>ROUND((PFormulas!$F$46*AL720),0)</f>
        <v>44</v>
      </c>
      <c r="AO720" s="30">
        <f>VLOOKUP(2016-L720,PCharts!$O$3:$P$32,2,FALSE)</f>
        <v>58</v>
      </c>
      <c r="AP720" s="30">
        <f t="shared" si="85"/>
        <v>58</v>
      </c>
      <c r="AQ720" s="30">
        <f t="shared" si="86"/>
        <v>54</v>
      </c>
    </row>
    <row r="721" spans="1:43" x14ac:dyDescent="0.25">
      <c r="A721" s="13" t="s">
        <v>43</v>
      </c>
      <c r="B721" s="13" t="s">
        <v>1655</v>
      </c>
      <c r="C721" s="13">
        <v>6</v>
      </c>
      <c r="D721" s="13">
        <v>16</v>
      </c>
      <c r="E721" s="13">
        <v>0</v>
      </c>
      <c r="F721" s="13">
        <v>2</v>
      </c>
      <c r="G721" s="13">
        <v>2</v>
      </c>
      <c r="H721" s="13">
        <v>4</v>
      </c>
      <c r="I721" s="13">
        <v>3</v>
      </c>
      <c r="J721" s="13">
        <v>15</v>
      </c>
      <c r="K721" s="13">
        <v>3</v>
      </c>
      <c r="L721" s="13">
        <v>1996</v>
      </c>
      <c r="M721" s="13"/>
      <c r="N721" s="13">
        <v>72</v>
      </c>
      <c r="O721" s="13">
        <v>190</v>
      </c>
      <c r="P721" s="13" t="s">
        <v>45</v>
      </c>
      <c r="Q721" s="13" t="s">
        <v>1656</v>
      </c>
      <c r="R721" s="13">
        <v>0</v>
      </c>
      <c r="S721" s="13">
        <v>0</v>
      </c>
      <c r="T721" s="30">
        <f t="shared" si="80"/>
        <v>0</v>
      </c>
      <c r="U721" s="30">
        <f t="shared" si="81"/>
        <v>0.13</v>
      </c>
      <c r="V721" s="30">
        <f t="shared" si="82"/>
        <v>0.25</v>
      </c>
      <c r="W721" s="30">
        <f t="shared" si="83"/>
        <v>0</v>
      </c>
      <c r="X721" s="30">
        <f>VLOOKUP(N721,[1]PlayerC!$A$3:$B$30,2,FALSE)</f>
        <v>73</v>
      </c>
      <c r="Y721" s="30">
        <f>VLOOKUP(O721,[1]PlayerC!$C$3:$D$133,2,FALSE)</f>
        <v>64</v>
      </c>
      <c r="Z721" s="30">
        <f>VLOOKUP(R721,[2]PCharts!$R$3:$S$2003,2,FALSE)</f>
        <v>0</v>
      </c>
      <c r="AA721" s="30">
        <f>VLOOKUP(A721,PCharts!$T$3:$U$25,2,FALSE)</f>
        <v>1.05</v>
      </c>
      <c r="AB721" s="30">
        <f>ROUND((PFormulas!$F$2*AF721)+(PFormulas!$F$3*(120-AD721)),0)</f>
        <v>50</v>
      </c>
      <c r="AC721" s="30">
        <f>ROUND((PFormulas!$F$7*AF721)+(PFormulas!$F$9*AB721)+(PFormulas!$F$8*AD721),0)</f>
        <v>45</v>
      </c>
      <c r="AD721" s="30">
        <f>VLOOKUP(V721,PCharts!$I$3:$J$651,2,FALSE)</f>
        <v>91</v>
      </c>
      <c r="AE721" s="30">
        <f>ROUND((PFormulas!$B$29*AK721)+(PFormulas!$B$30*AI721)+(PFormulas!$B$31*AL721)+(PFormulas!$B$32*AF721)+PFormulas!$B$33,0)</f>
        <v>74</v>
      </c>
      <c r="AF721" s="30">
        <f t="shared" si="84"/>
        <v>69</v>
      </c>
      <c r="AG721" s="30">
        <f>ROUND((AK721*PFormulas!$F$40)+(AL721*PFormulas!$F$41)+(AH721*PFormulas!$F$42),0)</f>
        <v>52</v>
      </c>
      <c r="AH721" s="30">
        <f>VLOOKUP(D721,PCharts!$G$3:$H$83,2,FALSE)</f>
        <v>56</v>
      </c>
      <c r="AI721" s="30">
        <f>ROUND((AK721*PFormulas!$F$18)+(AL721*PFormulas!$F$17),0)</f>
        <v>52</v>
      </c>
      <c r="AJ721" s="30">
        <f>IF(C721&gt;7,25,IF(C721=1,IF(ROUND((PFormulas!$F$35*AK721)+(PFormulas!$F$36*AF721),0)&lt;50,50,ROUND((PFormulas!$F$35*AK721)+(PFormulas!$F$36*AF721),0)),ROUND((PFormulas!$F$35*AK721)+(PFormulas!$F$36*AF721),0)))</f>
        <v>57</v>
      </c>
      <c r="AK721" s="30">
        <f>ROUND(IF(C721&gt;7,ROUND(VLOOKUP(U721,PCharts!$K$3:$L$153,2,FALSE)*AA721,0)*PFormulas!$B$8,ROUND(VLOOKUP(U721,PCharts!$K$3:$L$153,2,FALSE)*AA721,0)),0)</f>
        <v>53</v>
      </c>
      <c r="AL721" s="30">
        <f>ROUND(IF(C721&gt;7,ROUND(VLOOKUP(T721,PCharts!$M$3:$N$133,2,FALSE)*AA721,0)*PFormulas!$B$9,ROUND(VLOOKUP(T721,PCharts!$M$3:$N$133,2,FALSE)*AA721,0)),0)</f>
        <v>42</v>
      </c>
      <c r="AM721" s="30">
        <f>ROUND(IF(C721&gt;7,ROUND((PFormulas!$F$30*Z721)+(PFormulas!$F$31*AB721)+(PFormulas!$F$32*AI721),0)*PFormulas!$B$13,ROUND((PFormulas!$F$30*Z721)+(PFormulas!$F$31*AB721)+(PFormulas!$F$32*AI721),0)+PFormulas!$B$14),0)</f>
        <v>47</v>
      </c>
      <c r="AN721" s="30">
        <f>ROUND((PFormulas!$F$46*AL721),0)</f>
        <v>44</v>
      </c>
      <c r="AO721" s="30">
        <f>VLOOKUP(2016-L721,PCharts!$O$3:$P$32,2,FALSE)</f>
        <v>50</v>
      </c>
      <c r="AP721" s="30">
        <f t="shared" si="85"/>
        <v>50</v>
      </c>
      <c r="AQ721" s="30">
        <f t="shared" si="86"/>
        <v>52</v>
      </c>
    </row>
    <row r="722" spans="1:43" x14ac:dyDescent="0.25">
      <c r="A722" s="13" t="s">
        <v>43</v>
      </c>
      <c r="B722" s="13" t="s">
        <v>1657</v>
      </c>
      <c r="C722" s="13">
        <v>7</v>
      </c>
      <c r="D722" s="13">
        <v>16</v>
      </c>
      <c r="E722" s="13">
        <v>0</v>
      </c>
      <c r="F722" s="13">
        <v>0</v>
      </c>
      <c r="G722" s="13">
        <v>0</v>
      </c>
      <c r="H722" s="13">
        <v>0</v>
      </c>
      <c r="I722" s="13">
        <v>-1</v>
      </c>
      <c r="J722" s="13">
        <v>24</v>
      </c>
      <c r="K722" s="13">
        <v>12</v>
      </c>
      <c r="L722" s="13">
        <v>1997</v>
      </c>
      <c r="M722" s="13"/>
      <c r="N722" s="13">
        <v>75</v>
      </c>
      <c r="O722" s="13">
        <v>194</v>
      </c>
      <c r="P722" s="13" t="s">
        <v>45</v>
      </c>
      <c r="Q722" s="13" t="s">
        <v>1658</v>
      </c>
      <c r="R722" s="13">
        <v>0</v>
      </c>
      <c r="S722" s="13">
        <v>0</v>
      </c>
      <c r="T722" s="30">
        <f t="shared" si="80"/>
        <v>0</v>
      </c>
      <c r="U722" s="30">
        <f t="shared" si="81"/>
        <v>0</v>
      </c>
      <c r="V722" s="30">
        <f t="shared" si="82"/>
        <v>0</v>
      </c>
      <c r="W722" s="30">
        <f t="shared" si="83"/>
        <v>0</v>
      </c>
      <c r="X722" s="30">
        <f>VLOOKUP(N722,[1]PlayerC!$A$3:$B$30,2,FALSE)</f>
        <v>79</v>
      </c>
      <c r="Y722" s="30">
        <f>VLOOKUP(O722,[1]PlayerC!$C$3:$D$133,2,FALSE)</f>
        <v>64</v>
      </c>
      <c r="Z722" s="30">
        <f>VLOOKUP(R722,[2]PCharts!$R$3:$S$2003,2,FALSE)</f>
        <v>0</v>
      </c>
      <c r="AA722" s="30">
        <f>VLOOKUP(A722,PCharts!$T$3:$U$25,2,FALSE)</f>
        <v>1.05</v>
      </c>
      <c r="AB722" s="30">
        <f>ROUND((PFormulas!$F$2*AF722)+(PFormulas!$F$3*(120-AD722)),0)</f>
        <v>50</v>
      </c>
      <c r="AC722" s="30">
        <f>ROUND((PFormulas!$F$7*AF722)+(PFormulas!$F$9*AB722)+(PFormulas!$F$8*AD722),0)</f>
        <v>46</v>
      </c>
      <c r="AD722" s="30">
        <f>VLOOKUP(V722,PCharts!$I$3:$J$651,2,FALSE)</f>
        <v>99</v>
      </c>
      <c r="AE722" s="30">
        <f>ROUND((PFormulas!$B$29*AK722)+(PFormulas!$B$30*AI722)+(PFormulas!$B$31*AL722)+(PFormulas!$B$32*AF722)+PFormulas!$B$33,0)</f>
        <v>71</v>
      </c>
      <c r="AF722" s="30">
        <f t="shared" si="84"/>
        <v>72</v>
      </c>
      <c r="AG722" s="30">
        <f>ROUND((AK722*PFormulas!$F$40)+(AL722*PFormulas!$F$41)+(AH722*PFormulas!$F$42),0)</f>
        <v>48</v>
      </c>
      <c r="AH722" s="30">
        <f>VLOOKUP(D722,PCharts!$G$3:$H$83,2,FALSE)</f>
        <v>56</v>
      </c>
      <c r="AI722" s="30">
        <f>ROUND((AK722*PFormulas!$F$18)+(AL722*PFormulas!$F$17),0)</f>
        <v>43</v>
      </c>
      <c r="AJ722" s="30">
        <f>IF(C722&gt;7,25,IF(C722=1,IF(ROUND((PFormulas!$F$35*AK722)+(PFormulas!$F$36*AF722),0)&lt;50,50,ROUND((PFormulas!$F$35*AK722)+(PFormulas!$F$36*AF722),0)),ROUND((PFormulas!$F$35*AK722)+(PFormulas!$F$36*AF722),0)))</f>
        <v>46</v>
      </c>
      <c r="AK722" s="30">
        <f>ROUND(IF(C722&gt;7,ROUND(VLOOKUP(U722,PCharts!$K$3:$L$153,2,FALSE)*AA722,0)*PFormulas!$B$8,ROUND(VLOOKUP(U722,PCharts!$K$3:$L$153,2,FALSE)*AA722,0)),0)</f>
        <v>37</v>
      </c>
      <c r="AL722" s="30">
        <f>ROUND(IF(C722&gt;7,ROUND(VLOOKUP(T722,PCharts!$M$3:$N$133,2,FALSE)*AA722,0)*PFormulas!$B$9,ROUND(VLOOKUP(T722,PCharts!$M$3:$N$133,2,FALSE)*AA722,0)),0)</f>
        <v>42</v>
      </c>
      <c r="AM722" s="30">
        <f>ROUND(IF(C722&gt;7,ROUND((PFormulas!$F$30*Z722)+(PFormulas!$F$31*AB722)+(PFormulas!$F$32*AI722),0)*PFormulas!$B$13,ROUND((PFormulas!$F$30*Z722)+(PFormulas!$F$31*AB722)+(PFormulas!$F$32*AI722),0)+PFormulas!$B$14),0)</f>
        <v>44</v>
      </c>
      <c r="AN722" s="30">
        <f>ROUND((PFormulas!$F$46*AL722),0)</f>
        <v>44</v>
      </c>
      <c r="AO722" s="30">
        <f>VLOOKUP(2016-L722,PCharts!$O$3:$P$32,2,FALSE)</f>
        <v>46</v>
      </c>
      <c r="AP722" s="30">
        <f t="shared" si="85"/>
        <v>46</v>
      </c>
      <c r="AQ722" s="30">
        <f t="shared" si="86"/>
        <v>46</v>
      </c>
    </row>
    <row r="723" spans="1:43" x14ac:dyDescent="0.25">
      <c r="A723" s="13" t="s">
        <v>95</v>
      </c>
      <c r="B723" s="13" t="s">
        <v>1659</v>
      </c>
      <c r="C723" s="13">
        <v>8</v>
      </c>
      <c r="D723" s="13">
        <v>16</v>
      </c>
      <c r="E723" s="13">
        <v>0</v>
      </c>
      <c r="F723" s="13">
        <v>0</v>
      </c>
      <c r="G723" s="13">
        <v>0</v>
      </c>
      <c r="H723" s="13">
        <v>6</v>
      </c>
      <c r="I723" s="13">
        <v>-2</v>
      </c>
      <c r="J723" s="13">
        <v>27</v>
      </c>
      <c r="K723" s="13">
        <v>9</v>
      </c>
      <c r="L723" s="13">
        <v>1997</v>
      </c>
      <c r="M723" s="13"/>
      <c r="N723" s="13">
        <v>74</v>
      </c>
      <c r="O723" s="13">
        <v>194</v>
      </c>
      <c r="P723" s="13" t="s">
        <v>97</v>
      </c>
      <c r="Q723" s="13" t="s">
        <v>1660</v>
      </c>
      <c r="R723" s="13">
        <v>0</v>
      </c>
      <c r="S723" s="13">
        <v>0</v>
      </c>
      <c r="T723" s="30">
        <f t="shared" si="80"/>
        <v>0</v>
      </c>
      <c r="U723" s="30">
        <f t="shared" si="81"/>
        <v>0</v>
      </c>
      <c r="V723" s="30">
        <f t="shared" si="82"/>
        <v>0.38</v>
      </c>
      <c r="W723" s="30">
        <f t="shared" si="83"/>
        <v>0</v>
      </c>
      <c r="X723" s="30">
        <f>VLOOKUP(N723,[1]PlayerC!$A$3:$B$30,2,FALSE)</f>
        <v>77</v>
      </c>
      <c r="Y723" s="30">
        <f>VLOOKUP(O723,[1]PlayerC!$C$3:$D$133,2,FALSE)</f>
        <v>64</v>
      </c>
      <c r="Z723" s="30">
        <f>VLOOKUP(R723,[2]PCharts!$R$3:$S$2003,2,FALSE)</f>
        <v>0</v>
      </c>
      <c r="AA723" s="30">
        <f>VLOOKUP(A723,PCharts!$T$3:$U$25,2,FALSE)</f>
        <v>1.06</v>
      </c>
      <c r="AB723" s="30">
        <f>ROUND((PFormulas!$F$2*AF723)+(PFormulas!$F$3*(120-AD723)),0)</f>
        <v>52</v>
      </c>
      <c r="AC723" s="30">
        <f>ROUND((PFormulas!$F$7*AF723)+(PFormulas!$F$9*AB723)+(PFormulas!$F$8*AD723),0)</f>
        <v>48</v>
      </c>
      <c r="AD723" s="30">
        <f>VLOOKUP(V723,PCharts!$I$3:$J$651,2,FALSE)</f>
        <v>88</v>
      </c>
      <c r="AE723" s="30">
        <f>ROUND((PFormulas!$B$29*AK723)+(PFormulas!$B$30*AI723)+(PFormulas!$B$31*AL723)+(PFormulas!$B$32*AF723)+PFormulas!$B$33,0)</f>
        <v>71</v>
      </c>
      <c r="AF723" s="30">
        <f t="shared" si="84"/>
        <v>71</v>
      </c>
      <c r="AG723" s="30">
        <f>ROUND((AK723*PFormulas!$F$40)+(AL723*PFormulas!$F$41)+(AH723*PFormulas!$F$42),0)</f>
        <v>47</v>
      </c>
      <c r="AH723" s="30">
        <f>VLOOKUP(D723,PCharts!$G$3:$H$83,2,FALSE)</f>
        <v>56</v>
      </c>
      <c r="AI723" s="30">
        <f>ROUND((AK723*PFormulas!$F$18)+(AL723*PFormulas!$F$17),0)</f>
        <v>41</v>
      </c>
      <c r="AJ723" s="30">
        <f>IF(C723&gt;7,25,IF(C723=1,IF(ROUND((PFormulas!$F$35*AK723)+(PFormulas!$F$36*AF723),0)&lt;50,50,ROUND((PFormulas!$F$35*AK723)+(PFormulas!$F$36*AF723),0)),ROUND((PFormulas!$F$35*AK723)+(PFormulas!$F$36*AF723),0)))</f>
        <v>25</v>
      </c>
      <c r="AK723" s="30">
        <f>ROUND(IF(C723&gt;7,ROUND(VLOOKUP(U723,PCharts!$K$3:$L$153,2,FALSE)*AA723,0)*PFormulas!$B$8,ROUND(VLOOKUP(U723,PCharts!$K$3:$L$153,2,FALSE)*AA723,0)),0)</f>
        <v>35</v>
      </c>
      <c r="AL723" s="30">
        <f>ROUND(IF(C723&gt;7,ROUND(VLOOKUP(T723,PCharts!$M$3:$N$133,2,FALSE)*AA723,0)*PFormulas!$B$9,ROUND(VLOOKUP(T723,PCharts!$M$3:$N$133,2,FALSE)*AA723,0)),0)</f>
        <v>40</v>
      </c>
      <c r="AM723" s="30">
        <f>ROUND(IF(C723&gt;7,ROUND((PFormulas!$F$30*Z723)+(PFormulas!$F$31*AB723)+(PFormulas!$F$32*AI723),0)*PFormulas!$B$13,ROUND((PFormulas!$F$30*Z723)+(PFormulas!$F$31*AB723)+(PFormulas!$F$32*AI723),0)+PFormulas!$B$14),0)</f>
        <v>54</v>
      </c>
      <c r="AN723" s="30">
        <f>ROUND((PFormulas!$F$46*AL723),0)</f>
        <v>42</v>
      </c>
      <c r="AO723" s="30">
        <f>VLOOKUP(2016-L723,PCharts!$O$3:$P$32,2,FALSE)</f>
        <v>46</v>
      </c>
      <c r="AP723" s="30">
        <f t="shared" si="85"/>
        <v>46</v>
      </c>
      <c r="AQ723" s="30">
        <f t="shared" si="86"/>
        <v>47</v>
      </c>
    </row>
    <row r="724" spans="1:43" x14ac:dyDescent="0.25">
      <c r="A724" s="13" t="s">
        <v>43</v>
      </c>
      <c r="B724" s="13" t="s">
        <v>1661</v>
      </c>
      <c r="C724" s="13">
        <v>7</v>
      </c>
      <c r="D724" s="13">
        <v>17</v>
      </c>
      <c r="E724" s="13">
        <v>0</v>
      </c>
      <c r="F724" s="13">
        <v>2</v>
      </c>
      <c r="G724" s="13">
        <v>2</v>
      </c>
      <c r="H724" s="13">
        <v>6</v>
      </c>
      <c r="I724" s="13">
        <v>-2</v>
      </c>
      <c r="J724" s="13">
        <v>11</v>
      </c>
      <c r="K724" s="13">
        <v>9</v>
      </c>
      <c r="L724" s="13">
        <v>1995</v>
      </c>
      <c r="M724" s="13"/>
      <c r="N724" s="13">
        <v>72</v>
      </c>
      <c r="O724" s="13">
        <v>170</v>
      </c>
      <c r="P724" s="13" t="s">
        <v>45</v>
      </c>
      <c r="Q724" s="13" t="s">
        <v>1662</v>
      </c>
      <c r="R724" s="13">
        <v>0</v>
      </c>
      <c r="S724" s="13">
        <v>0</v>
      </c>
      <c r="T724" s="30">
        <f t="shared" si="80"/>
        <v>0</v>
      </c>
      <c r="U724" s="30">
        <f t="shared" si="81"/>
        <v>0.12</v>
      </c>
      <c r="V724" s="30">
        <f t="shared" si="82"/>
        <v>0.35</v>
      </c>
      <c r="W724" s="30">
        <f t="shared" si="83"/>
        <v>0</v>
      </c>
      <c r="X724" s="30">
        <f>VLOOKUP(N724,[1]PlayerC!$A$3:$B$30,2,FALSE)</f>
        <v>73</v>
      </c>
      <c r="Y724" s="30">
        <f>VLOOKUP(O724,[1]PlayerC!$C$3:$D$133,2,FALSE)</f>
        <v>52</v>
      </c>
      <c r="Z724" s="30">
        <f>VLOOKUP(R724,[2]PCharts!$R$3:$S$2003,2,FALSE)</f>
        <v>0</v>
      </c>
      <c r="AA724" s="30">
        <f>VLOOKUP(A724,PCharts!$T$3:$U$25,2,FALSE)</f>
        <v>1.05</v>
      </c>
      <c r="AB724" s="30">
        <f>ROUND((PFormulas!$F$2*AF724)+(PFormulas!$F$3*(120-AD724)),0)</f>
        <v>47</v>
      </c>
      <c r="AC724" s="30">
        <f>ROUND((PFormulas!$F$7*AF724)+(PFormulas!$F$9*AB724)+(PFormulas!$F$8*AD724),0)</f>
        <v>40</v>
      </c>
      <c r="AD724" s="30">
        <f>VLOOKUP(V724,PCharts!$I$3:$J$651,2,FALSE)</f>
        <v>89</v>
      </c>
      <c r="AE724" s="30">
        <f>ROUND((PFormulas!$B$29*AK724)+(PFormulas!$B$30*AI724)+(PFormulas!$B$31*AL724)+(PFormulas!$B$32*AF724)+PFormulas!$B$33,0)</f>
        <v>76</v>
      </c>
      <c r="AF724" s="30">
        <f t="shared" si="84"/>
        <v>63</v>
      </c>
      <c r="AG724" s="30">
        <f>ROUND((AK724*PFormulas!$F$40)+(AL724*PFormulas!$F$41)+(AH724*PFormulas!$F$42),0)</f>
        <v>52</v>
      </c>
      <c r="AH724" s="30">
        <f>VLOOKUP(D724,PCharts!$G$3:$H$83,2,FALSE)</f>
        <v>57</v>
      </c>
      <c r="AI724" s="30">
        <f>ROUND((AK724*PFormulas!$F$18)+(AL724*PFormulas!$F$17),0)</f>
        <v>52</v>
      </c>
      <c r="AJ724" s="30">
        <f>IF(C724&gt;7,25,IF(C724=1,IF(ROUND((PFormulas!$F$35*AK724)+(PFormulas!$F$36*AF724),0)&lt;50,50,ROUND((PFormulas!$F$35*AK724)+(PFormulas!$F$36*AF724),0)),ROUND((PFormulas!$F$35*AK724)+(PFormulas!$F$36*AF724),0)))</f>
        <v>56</v>
      </c>
      <c r="AK724" s="30">
        <f>ROUND(IF(C724&gt;7,ROUND(VLOOKUP(U724,PCharts!$K$3:$L$153,2,FALSE)*AA724,0)*PFormulas!$B$8,ROUND(VLOOKUP(U724,PCharts!$K$3:$L$153,2,FALSE)*AA724,0)),0)</f>
        <v>53</v>
      </c>
      <c r="AL724" s="30">
        <f>ROUND(IF(C724&gt;7,ROUND(VLOOKUP(T724,PCharts!$M$3:$N$133,2,FALSE)*AA724,0)*PFormulas!$B$9,ROUND(VLOOKUP(T724,PCharts!$M$3:$N$133,2,FALSE)*AA724,0)),0)</f>
        <v>42</v>
      </c>
      <c r="AM724" s="30">
        <f>ROUND(IF(C724&gt;7,ROUND((PFormulas!$F$30*Z724)+(PFormulas!$F$31*AB724)+(PFormulas!$F$32*AI724),0)*PFormulas!$B$13,ROUND((PFormulas!$F$30*Z724)+(PFormulas!$F$31*AB724)+(PFormulas!$F$32*AI724),0)+PFormulas!$B$14),0)</f>
        <v>45</v>
      </c>
      <c r="AN724" s="30">
        <f>ROUND((PFormulas!$F$46*AL724),0)</f>
        <v>44</v>
      </c>
      <c r="AO724" s="30">
        <f>VLOOKUP(2016-L724,PCharts!$O$3:$P$32,2,FALSE)</f>
        <v>54</v>
      </c>
      <c r="AP724" s="30">
        <f t="shared" si="85"/>
        <v>54</v>
      </c>
      <c r="AQ724" s="30">
        <f t="shared" si="86"/>
        <v>51</v>
      </c>
    </row>
    <row r="725" spans="1:43" x14ac:dyDescent="0.25">
      <c r="A725" s="13" t="s">
        <v>685</v>
      </c>
      <c r="B725" s="13" t="s">
        <v>1663</v>
      </c>
      <c r="C725" s="13">
        <v>7</v>
      </c>
      <c r="D725" s="13">
        <v>17</v>
      </c>
      <c r="E725" s="13">
        <v>2</v>
      </c>
      <c r="F725" s="13">
        <v>1</v>
      </c>
      <c r="G725" s="13">
        <v>3</v>
      </c>
      <c r="H725" s="13">
        <v>0</v>
      </c>
      <c r="I725" s="13">
        <v>-7</v>
      </c>
      <c r="J725" s="13">
        <v>15</v>
      </c>
      <c r="K725" s="13">
        <v>9</v>
      </c>
      <c r="L725" s="13">
        <v>1993</v>
      </c>
      <c r="M725" s="13"/>
      <c r="N725" s="13">
        <v>73</v>
      </c>
      <c r="O725" s="13">
        <v>176</v>
      </c>
      <c r="P725" s="13" t="s">
        <v>247</v>
      </c>
      <c r="Q725" s="13" t="s">
        <v>80</v>
      </c>
      <c r="R725" s="13">
        <v>0</v>
      </c>
      <c r="S725" s="13">
        <v>0</v>
      </c>
      <c r="T725" s="30">
        <f t="shared" si="80"/>
        <v>0.12</v>
      </c>
      <c r="U725" s="30">
        <f t="shared" si="81"/>
        <v>0.06</v>
      </c>
      <c r="V725" s="30">
        <f t="shared" si="82"/>
        <v>0</v>
      </c>
      <c r="W725" s="30">
        <f t="shared" si="83"/>
        <v>0.12</v>
      </c>
      <c r="X725" s="30">
        <f>VLOOKUP(N725,[1]PlayerC!$A$3:$B$30,2,FALSE)</f>
        <v>75</v>
      </c>
      <c r="Y725" s="30">
        <f>VLOOKUP(O725,[1]PlayerC!$C$3:$D$133,2,FALSE)</f>
        <v>55</v>
      </c>
      <c r="Z725" s="30">
        <f>VLOOKUP(R725,[2]PCharts!$R$3:$S$2003,2,FALSE)</f>
        <v>0</v>
      </c>
      <c r="AA725" s="30">
        <f>VLOOKUP(A725,PCharts!$T$3:$U$25,2,FALSE)</f>
        <v>0.9</v>
      </c>
      <c r="AB725" s="30">
        <f>ROUND((PFormulas!$F$2*AF725)+(PFormulas!$F$3*(120-AD725)),0)</f>
        <v>45</v>
      </c>
      <c r="AC725" s="30">
        <f>ROUND((PFormulas!$F$7*AF725)+(PFormulas!$F$9*AB725)+(PFormulas!$F$8*AD725),0)</f>
        <v>39</v>
      </c>
      <c r="AD725" s="30">
        <f>VLOOKUP(V725,PCharts!$I$3:$J$651,2,FALSE)</f>
        <v>99</v>
      </c>
      <c r="AE725" s="30">
        <f>ROUND((PFormulas!$B$29*AK725)+(PFormulas!$B$30*AI725)+(PFormulas!$B$31*AL725)+(PFormulas!$B$32*AF725)+PFormulas!$B$33,0)</f>
        <v>72</v>
      </c>
      <c r="AF725" s="30">
        <f t="shared" si="84"/>
        <v>65</v>
      </c>
      <c r="AG725" s="30">
        <f>ROUND((AK725*PFormulas!$F$40)+(AL725*PFormulas!$F$41)+(AH725*PFormulas!$F$42),0)</f>
        <v>47</v>
      </c>
      <c r="AH725" s="30">
        <f>VLOOKUP(D725,PCharts!$G$3:$H$83,2,FALSE)</f>
        <v>57</v>
      </c>
      <c r="AI725" s="30">
        <f>ROUND((AK725*PFormulas!$F$18)+(AL725*PFormulas!$F$17),0)</f>
        <v>40</v>
      </c>
      <c r="AJ725" s="30">
        <f>IF(C725&gt;7,25,IF(C725=1,IF(ROUND((PFormulas!$F$35*AK725)+(PFormulas!$F$36*AF725),0)&lt;50,50,ROUND((PFormulas!$F$35*AK725)+(PFormulas!$F$36*AF725),0)),ROUND((PFormulas!$F$35*AK725)+(PFormulas!$F$36*AF725),0)))</f>
        <v>40</v>
      </c>
      <c r="AK725" s="30">
        <f>ROUND(IF(C725&gt;7,ROUND(VLOOKUP(U725,PCharts!$K$3:$L$153,2,FALSE)*AA725,0)*PFormulas!$B$8,ROUND(VLOOKUP(U725,PCharts!$K$3:$L$153,2,FALSE)*AA725,0)),0)</f>
        <v>32</v>
      </c>
      <c r="AL725" s="30">
        <f>ROUND(IF(C725&gt;7,ROUND(VLOOKUP(T725,PCharts!$M$3:$N$133,2,FALSE)*AA725,0)*PFormulas!$B$9,ROUND(VLOOKUP(T725,PCharts!$M$3:$N$133,2,FALSE)*AA725,0)),0)</f>
        <v>41</v>
      </c>
      <c r="AM725" s="30">
        <f>ROUND(IF(C725&gt;7,ROUND((PFormulas!$F$30*Z725)+(PFormulas!$F$31*AB725)+(PFormulas!$F$32*AI725),0)*PFormulas!$B$13,ROUND((PFormulas!$F$30*Z725)+(PFormulas!$F$31*AB725)+(PFormulas!$F$32*AI725),0)+PFormulas!$B$14),0)</f>
        <v>40</v>
      </c>
      <c r="AN725" s="30">
        <f>ROUND((PFormulas!$F$46*AL725),0)</f>
        <v>43</v>
      </c>
      <c r="AO725" s="30">
        <f>VLOOKUP(2016-L725,PCharts!$O$3:$P$32,2,FALSE)</f>
        <v>60</v>
      </c>
      <c r="AP725" s="30">
        <f t="shared" si="85"/>
        <v>60</v>
      </c>
      <c r="AQ725" s="30">
        <f t="shared" si="86"/>
        <v>43</v>
      </c>
    </row>
    <row r="726" spans="1:43" x14ac:dyDescent="0.25">
      <c r="A726" s="13" t="s">
        <v>47</v>
      </c>
      <c r="B726" s="13" t="s">
        <v>1664</v>
      </c>
      <c r="C726" s="13">
        <v>2</v>
      </c>
      <c r="D726" s="13">
        <v>18</v>
      </c>
      <c r="E726" s="13">
        <v>0</v>
      </c>
      <c r="F726" s="13">
        <v>0</v>
      </c>
      <c r="G726" s="13">
        <v>0</v>
      </c>
      <c r="H726" s="13">
        <v>0</v>
      </c>
      <c r="I726" s="13">
        <v>-8</v>
      </c>
      <c r="J726" s="13">
        <v>28</v>
      </c>
      <c r="K726" s="13">
        <v>4</v>
      </c>
      <c r="L726" s="13">
        <v>1997</v>
      </c>
      <c r="M726" s="13"/>
      <c r="N726" s="13">
        <v>70</v>
      </c>
      <c r="O726" s="13">
        <v>170</v>
      </c>
      <c r="P726" s="13" t="s">
        <v>49</v>
      </c>
      <c r="Q726" s="13" t="s">
        <v>1665</v>
      </c>
      <c r="R726" s="13">
        <v>0</v>
      </c>
      <c r="S726" s="13">
        <v>0</v>
      </c>
      <c r="T726" s="30">
        <f t="shared" si="80"/>
        <v>0</v>
      </c>
      <c r="U726" s="30">
        <f t="shared" si="81"/>
        <v>0</v>
      </c>
      <c r="V726" s="30">
        <f t="shared" si="82"/>
        <v>0</v>
      </c>
      <c r="W726" s="30">
        <f t="shared" si="83"/>
        <v>0</v>
      </c>
      <c r="X726" s="30">
        <f>VLOOKUP(N726,[1]PlayerC!$A$3:$B$30,2,FALSE)</f>
        <v>69</v>
      </c>
      <c r="Y726" s="30">
        <f>VLOOKUP(O726,[1]PlayerC!$C$3:$D$133,2,FALSE)</f>
        <v>52</v>
      </c>
      <c r="Z726" s="30">
        <f>VLOOKUP(R726,[2]PCharts!$R$3:$S$2003,2,FALSE)</f>
        <v>0</v>
      </c>
      <c r="AA726" s="30">
        <f>VLOOKUP(A726,PCharts!$T$3:$U$25,2,FALSE)</f>
        <v>1.07</v>
      </c>
      <c r="AB726" s="30">
        <f>ROUND((PFormulas!$F$2*AF726)+(PFormulas!$F$3*(120-AD726)),0)</f>
        <v>43</v>
      </c>
      <c r="AC726" s="30">
        <f>ROUND((PFormulas!$F$7*AF726)+(PFormulas!$F$9*AB726)+(PFormulas!$F$8*AD726),0)</f>
        <v>36</v>
      </c>
      <c r="AD726" s="30">
        <f>VLOOKUP(V726,PCharts!$I$3:$J$651,2,FALSE)</f>
        <v>99</v>
      </c>
      <c r="AE726" s="30">
        <f>ROUND((PFormulas!$B$29*AK726)+(PFormulas!$B$30*AI726)+(PFormulas!$B$31*AL726)+(PFormulas!$B$32*AF726)+PFormulas!$B$33,0)</f>
        <v>74</v>
      </c>
      <c r="AF726" s="30">
        <f t="shared" si="84"/>
        <v>61</v>
      </c>
      <c r="AG726" s="30">
        <f>ROUND((AK726*PFormulas!$F$40)+(AL726*PFormulas!$F$41)+(AH726*PFormulas!$F$42),0)</f>
        <v>49</v>
      </c>
      <c r="AH726" s="30">
        <f>VLOOKUP(D726,PCharts!$G$3:$H$83,2,FALSE)</f>
        <v>58</v>
      </c>
      <c r="AI726" s="30">
        <f>ROUND((AK726*PFormulas!$F$18)+(AL726*PFormulas!$F$17),0)</f>
        <v>44</v>
      </c>
      <c r="AJ726" s="30">
        <f>IF(C726&gt;7,25,IF(C726=1,IF(ROUND((PFormulas!$F$35*AK726)+(PFormulas!$F$36*AF726),0)&lt;50,50,ROUND((PFormulas!$F$35*AK726)+(PFormulas!$F$36*AF726),0)),ROUND((PFormulas!$F$35*AK726)+(PFormulas!$F$36*AF726),0)))</f>
        <v>43</v>
      </c>
      <c r="AK726" s="30">
        <f>ROUND(IF(C726&gt;7,ROUND(VLOOKUP(U726,PCharts!$K$3:$L$153,2,FALSE)*AA726,0)*PFormulas!$B$8,ROUND(VLOOKUP(U726,PCharts!$K$3:$L$153,2,FALSE)*AA726,0)),0)</f>
        <v>37</v>
      </c>
      <c r="AL726" s="30">
        <f>ROUND(IF(C726&gt;7,ROUND(VLOOKUP(T726,PCharts!$M$3:$N$133,2,FALSE)*AA726,0)*PFormulas!$B$9,ROUND(VLOOKUP(T726,PCharts!$M$3:$N$133,2,FALSE)*AA726,0)),0)</f>
        <v>43</v>
      </c>
      <c r="AM726" s="30">
        <f>ROUND(IF(C726&gt;7,ROUND((PFormulas!$F$30*Z726)+(PFormulas!$F$31*AB726)+(PFormulas!$F$32*AI726),0)*PFormulas!$B$13,ROUND((PFormulas!$F$30*Z726)+(PFormulas!$F$31*AB726)+(PFormulas!$F$32*AI726),0)+PFormulas!$B$14),0)</f>
        <v>40</v>
      </c>
      <c r="AN726" s="30">
        <f>ROUND((PFormulas!$F$46*AL726),0)</f>
        <v>45</v>
      </c>
      <c r="AO726" s="30">
        <f>VLOOKUP(2016-L726,PCharts!$O$3:$P$32,2,FALSE)</f>
        <v>46</v>
      </c>
      <c r="AP726" s="30">
        <f t="shared" si="85"/>
        <v>46</v>
      </c>
      <c r="AQ726" s="30">
        <f t="shared" si="86"/>
        <v>45</v>
      </c>
    </row>
    <row r="727" spans="1:43" x14ac:dyDescent="0.25">
      <c r="A727" s="13" t="s">
        <v>43</v>
      </c>
      <c r="B727" s="13" t="s">
        <v>1666</v>
      </c>
      <c r="C727" s="13">
        <v>6</v>
      </c>
      <c r="D727" s="13">
        <v>20</v>
      </c>
      <c r="E727" s="13">
        <v>0</v>
      </c>
      <c r="F727" s="13">
        <v>1</v>
      </c>
      <c r="G727" s="13">
        <v>1</v>
      </c>
      <c r="H727" s="13">
        <v>2</v>
      </c>
      <c r="I727" s="13">
        <v>-2</v>
      </c>
      <c r="J727" s="13">
        <v>17</v>
      </c>
      <c r="K727" s="13">
        <v>2</v>
      </c>
      <c r="L727" s="13">
        <v>1995</v>
      </c>
      <c r="M727" s="13"/>
      <c r="N727" s="13">
        <v>73</v>
      </c>
      <c r="O727" s="13">
        <v>174</v>
      </c>
      <c r="P727" s="13" t="s">
        <v>45</v>
      </c>
      <c r="Q727" s="13" t="s">
        <v>1667</v>
      </c>
      <c r="R727" s="13">
        <v>0</v>
      </c>
      <c r="S727" s="13">
        <v>0</v>
      </c>
      <c r="T727" s="30">
        <f t="shared" si="80"/>
        <v>0</v>
      </c>
      <c r="U727" s="30">
        <f t="shared" si="81"/>
        <v>0.05</v>
      </c>
      <c r="V727" s="30">
        <f t="shared" si="82"/>
        <v>0.1</v>
      </c>
      <c r="W727" s="30">
        <f t="shared" si="83"/>
        <v>0</v>
      </c>
      <c r="X727" s="30">
        <f>VLOOKUP(N727,[1]PlayerC!$A$3:$B$30,2,FALSE)</f>
        <v>75</v>
      </c>
      <c r="Y727" s="30">
        <f>VLOOKUP(O727,[1]PlayerC!$C$3:$D$133,2,FALSE)</f>
        <v>52</v>
      </c>
      <c r="Z727" s="30">
        <f>VLOOKUP(R727,[2]PCharts!$R$3:$S$2003,2,FALSE)</f>
        <v>0</v>
      </c>
      <c r="AA727" s="30">
        <f>VLOOKUP(A727,PCharts!$T$3:$U$25,2,FALSE)</f>
        <v>1.05</v>
      </c>
      <c r="AB727" s="30">
        <f>ROUND((PFormulas!$F$2*AF727)+(PFormulas!$F$3*(120-AD727)),0)</f>
        <v>46</v>
      </c>
      <c r="AC727" s="30">
        <f>ROUND((PFormulas!$F$7*AF727)+(PFormulas!$F$9*AB727)+(PFormulas!$F$8*AD727),0)</f>
        <v>39</v>
      </c>
      <c r="AD727" s="30">
        <f>VLOOKUP(V727,PCharts!$I$3:$J$651,2,FALSE)</f>
        <v>96</v>
      </c>
      <c r="AE727" s="30">
        <f>ROUND((PFormulas!$B$29*AK727)+(PFormulas!$B$30*AI727)+(PFormulas!$B$31*AL727)+(PFormulas!$B$32*AF727)+PFormulas!$B$33,0)</f>
        <v>73</v>
      </c>
      <c r="AF727" s="30">
        <f t="shared" si="84"/>
        <v>64</v>
      </c>
      <c r="AG727" s="30">
        <f>ROUND((AK727*PFormulas!$F$40)+(AL727*PFormulas!$F$41)+(AH727*PFormulas!$F$42),0)</f>
        <v>50</v>
      </c>
      <c r="AH727" s="30">
        <f>VLOOKUP(D727,PCharts!$G$3:$H$83,2,FALSE)</f>
        <v>60</v>
      </c>
      <c r="AI727" s="30">
        <f>ROUND((AK727*PFormulas!$F$18)+(AL727*PFormulas!$F$17),0)</f>
        <v>43</v>
      </c>
      <c r="AJ727" s="30">
        <f>IF(C727&gt;7,25,IF(C727=1,IF(ROUND((PFormulas!$F$35*AK727)+(PFormulas!$F$36*AF727),0)&lt;50,50,ROUND((PFormulas!$F$35*AK727)+(PFormulas!$F$36*AF727),0)),ROUND((PFormulas!$F$35*AK727)+(PFormulas!$F$36*AF727),0)))</f>
        <v>44</v>
      </c>
      <c r="AK727" s="30">
        <f>ROUND(IF(C727&gt;7,ROUND(VLOOKUP(U727,PCharts!$K$3:$L$153,2,FALSE)*AA727,0)*PFormulas!$B$8,ROUND(VLOOKUP(U727,PCharts!$K$3:$L$153,2,FALSE)*AA727,0)),0)</f>
        <v>37</v>
      </c>
      <c r="AL727" s="30">
        <f>ROUND(IF(C727&gt;7,ROUND(VLOOKUP(T727,PCharts!$M$3:$N$133,2,FALSE)*AA727,0)*PFormulas!$B$9,ROUND(VLOOKUP(T727,PCharts!$M$3:$N$133,2,FALSE)*AA727,0)),0)</f>
        <v>42</v>
      </c>
      <c r="AM727" s="30">
        <f>ROUND(IF(C727&gt;7,ROUND((PFormulas!$F$30*Z727)+(PFormulas!$F$31*AB727)+(PFormulas!$F$32*AI727),0)*PFormulas!$B$13,ROUND((PFormulas!$F$30*Z727)+(PFormulas!$F$31*AB727)+(PFormulas!$F$32*AI727),0)+PFormulas!$B$14),0)</f>
        <v>42</v>
      </c>
      <c r="AN727" s="30">
        <f>ROUND((PFormulas!$F$46*AL727),0)</f>
        <v>44</v>
      </c>
      <c r="AO727" s="30">
        <f>VLOOKUP(2016-L727,PCharts!$O$3:$P$32,2,FALSE)</f>
        <v>54</v>
      </c>
      <c r="AP727" s="30">
        <f t="shared" si="85"/>
        <v>54</v>
      </c>
      <c r="AQ727" s="30">
        <f t="shared" si="86"/>
        <v>45</v>
      </c>
    </row>
    <row r="728" spans="1:43" x14ac:dyDescent="0.25">
      <c r="A728" s="13" t="s">
        <v>43</v>
      </c>
      <c r="B728" s="13" t="s">
        <v>1668</v>
      </c>
      <c r="C728" s="13">
        <v>5</v>
      </c>
      <c r="D728" s="13">
        <v>22</v>
      </c>
      <c r="E728" s="13">
        <v>0</v>
      </c>
      <c r="F728" s="13">
        <v>2</v>
      </c>
      <c r="G728" s="13">
        <v>2</v>
      </c>
      <c r="H728" s="13">
        <v>27</v>
      </c>
      <c r="I728" s="13">
        <v>2</v>
      </c>
      <c r="J728" s="13">
        <v>1</v>
      </c>
      <c r="K728" s="13">
        <v>3</v>
      </c>
      <c r="L728" s="13">
        <v>1997</v>
      </c>
      <c r="M728" s="13"/>
      <c r="N728" s="13">
        <v>73</v>
      </c>
      <c r="O728" s="13">
        <v>174</v>
      </c>
      <c r="P728" s="13" t="s">
        <v>471</v>
      </c>
      <c r="Q728" s="13" t="s">
        <v>1669</v>
      </c>
      <c r="R728" s="13">
        <v>0</v>
      </c>
      <c r="S728" s="13">
        <v>0</v>
      </c>
      <c r="T728" s="30">
        <f t="shared" si="80"/>
        <v>0</v>
      </c>
      <c r="U728" s="30">
        <f t="shared" si="81"/>
        <v>0.09</v>
      </c>
      <c r="V728" s="30">
        <f t="shared" si="82"/>
        <v>1.23</v>
      </c>
      <c r="W728" s="30">
        <f t="shared" si="83"/>
        <v>0</v>
      </c>
      <c r="X728" s="30">
        <f>VLOOKUP(N728,[1]PlayerC!$A$3:$B$30,2,FALSE)</f>
        <v>75</v>
      </c>
      <c r="Y728" s="30">
        <f>VLOOKUP(O728,[1]PlayerC!$C$3:$D$133,2,FALSE)</f>
        <v>52</v>
      </c>
      <c r="Z728" s="30">
        <f>VLOOKUP(R728,[2]PCharts!$R$3:$S$2003,2,FALSE)</f>
        <v>0</v>
      </c>
      <c r="AA728" s="30">
        <f>VLOOKUP(A728,PCharts!$T$3:$U$25,2,FALSE)</f>
        <v>1.05</v>
      </c>
      <c r="AB728" s="30">
        <f>ROUND((PFormulas!$F$2*AF728)+(PFormulas!$F$3*(120-AD728)),0)</f>
        <v>54</v>
      </c>
      <c r="AC728" s="30">
        <f>ROUND((PFormulas!$F$7*AF728)+(PFormulas!$F$9*AB728)+(PFormulas!$F$8*AD728),0)</f>
        <v>48</v>
      </c>
      <c r="AD728" s="30">
        <f>VLOOKUP(V728,PCharts!$I$3:$J$651,2,FALSE)</f>
        <v>67</v>
      </c>
      <c r="AE728" s="30">
        <f>ROUND((PFormulas!$B$29*AK728)+(PFormulas!$B$30*AI728)+(PFormulas!$B$31*AL728)+(PFormulas!$B$32*AF728)+PFormulas!$B$33,0)</f>
        <v>73</v>
      </c>
      <c r="AF728" s="30">
        <f t="shared" si="84"/>
        <v>64</v>
      </c>
      <c r="AG728" s="30">
        <f>ROUND((AK728*PFormulas!$F$40)+(AL728*PFormulas!$F$41)+(AH728*PFormulas!$F$42),0)</f>
        <v>51</v>
      </c>
      <c r="AH728" s="30">
        <f>VLOOKUP(D728,PCharts!$G$3:$H$83,2,FALSE)</f>
        <v>62</v>
      </c>
      <c r="AI728" s="30">
        <f>ROUND((AK728*PFormulas!$F$18)+(AL728*PFormulas!$F$17),0)</f>
        <v>43</v>
      </c>
      <c r="AJ728" s="30">
        <f>IF(C728&gt;7,25,IF(C728=1,IF(ROUND((PFormulas!$F$35*AK728)+(PFormulas!$F$36*AF728),0)&lt;50,50,ROUND((PFormulas!$F$35*AK728)+(PFormulas!$F$36*AF728),0)),ROUND((PFormulas!$F$35*AK728)+(PFormulas!$F$36*AF728),0)))</f>
        <v>44</v>
      </c>
      <c r="AK728" s="30">
        <f>ROUND(IF(C728&gt;7,ROUND(VLOOKUP(U728,PCharts!$K$3:$L$153,2,FALSE)*AA728,0)*PFormulas!$B$8,ROUND(VLOOKUP(U728,PCharts!$K$3:$L$153,2,FALSE)*AA728,0)),0)</f>
        <v>37</v>
      </c>
      <c r="AL728" s="30">
        <f>ROUND(IF(C728&gt;7,ROUND(VLOOKUP(T728,PCharts!$M$3:$N$133,2,FALSE)*AA728,0)*PFormulas!$B$9,ROUND(VLOOKUP(T728,PCharts!$M$3:$N$133,2,FALSE)*AA728,0)),0)</f>
        <v>42</v>
      </c>
      <c r="AM728" s="30">
        <f>ROUND(IF(C728&gt;7,ROUND((PFormulas!$F$30*Z728)+(PFormulas!$F$31*AB728)+(PFormulas!$F$32*AI728),0)*PFormulas!$B$13,ROUND((PFormulas!$F$30*Z728)+(PFormulas!$F$31*AB728)+(PFormulas!$F$32*AI728),0)+PFormulas!$B$14),0)</f>
        <v>46</v>
      </c>
      <c r="AN728" s="30">
        <f>ROUND((PFormulas!$F$46*AL728),0)</f>
        <v>44</v>
      </c>
      <c r="AO728" s="30">
        <f>VLOOKUP(2016-L728,PCharts!$O$3:$P$32,2,FALSE)</f>
        <v>46</v>
      </c>
      <c r="AP728" s="30">
        <f t="shared" si="85"/>
        <v>46</v>
      </c>
      <c r="AQ728" s="30">
        <f t="shared" si="86"/>
        <v>46</v>
      </c>
    </row>
    <row r="729" spans="1:43" x14ac:dyDescent="0.25">
      <c r="A729" s="13" t="s">
        <v>43</v>
      </c>
      <c r="B729" s="13" t="s">
        <v>1670</v>
      </c>
      <c r="C729" s="13">
        <v>7</v>
      </c>
      <c r="D729" s="13">
        <v>23</v>
      </c>
      <c r="E729" s="13">
        <v>0</v>
      </c>
      <c r="F729" s="13">
        <v>1</v>
      </c>
      <c r="G729" s="13">
        <v>1</v>
      </c>
      <c r="H729" s="13">
        <v>12</v>
      </c>
      <c r="I729" s="13">
        <v>-2</v>
      </c>
      <c r="J729" s="13">
        <v>18</v>
      </c>
      <c r="K729" s="13">
        <v>7</v>
      </c>
      <c r="L729" s="13">
        <v>1997</v>
      </c>
      <c r="M729" s="13"/>
      <c r="N729" s="13">
        <v>73</v>
      </c>
      <c r="O729" s="13">
        <v>214</v>
      </c>
      <c r="P729" s="13" t="s">
        <v>45</v>
      </c>
      <c r="Q729" s="13" t="s">
        <v>1671</v>
      </c>
      <c r="R729" s="13">
        <v>0</v>
      </c>
      <c r="S729" s="13">
        <v>0</v>
      </c>
      <c r="T729" s="30">
        <f t="shared" si="80"/>
        <v>0</v>
      </c>
      <c r="U729" s="30">
        <f t="shared" si="81"/>
        <v>0.04</v>
      </c>
      <c r="V729" s="30">
        <f t="shared" si="82"/>
        <v>0.52</v>
      </c>
      <c r="W729" s="30">
        <f t="shared" si="83"/>
        <v>0</v>
      </c>
      <c r="X729" s="30">
        <f>VLOOKUP(N729,[1]PlayerC!$A$3:$B$30,2,FALSE)</f>
        <v>75</v>
      </c>
      <c r="Y729" s="30">
        <f>VLOOKUP(O729,[1]PlayerC!$C$3:$D$133,2,FALSE)</f>
        <v>76</v>
      </c>
      <c r="Z729" s="30">
        <f>VLOOKUP(R729,[2]PCharts!$R$3:$S$2003,2,FALSE)</f>
        <v>0</v>
      </c>
      <c r="AA729" s="30">
        <f>VLOOKUP(A729,PCharts!$T$3:$U$25,2,FALSE)</f>
        <v>1.05</v>
      </c>
      <c r="AB729" s="30">
        <f>ROUND((PFormulas!$F$2*AF729)+(PFormulas!$F$3*(120-AD729)),0)</f>
        <v>56</v>
      </c>
      <c r="AC729" s="30">
        <f>ROUND((PFormulas!$F$7*AF729)+(PFormulas!$F$9*AB729)+(PFormulas!$F$8*AD729),0)</f>
        <v>53</v>
      </c>
      <c r="AD729" s="30">
        <f>VLOOKUP(V729,PCharts!$I$3:$J$651,2,FALSE)</f>
        <v>84</v>
      </c>
      <c r="AE729" s="30">
        <f>ROUND((PFormulas!$B$29*AK729)+(PFormulas!$B$30*AI729)+(PFormulas!$B$31*AL729)+(PFormulas!$B$32*AF729)+PFormulas!$B$33,0)</f>
        <v>70</v>
      </c>
      <c r="AF729" s="30">
        <f t="shared" si="84"/>
        <v>76</v>
      </c>
      <c r="AG729" s="30">
        <f>ROUND((AK729*PFormulas!$F$40)+(AL729*PFormulas!$F$41)+(AH729*PFormulas!$F$42),0)</f>
        <v>51</v>
      </c>
      <c r="AH729" s="30">
        <f>VLOOKUP(D729,PCharts!$G$3:$H$83,2,FALSE)</f>
        <v>63</v>
      </c>
      <c r="AI729" s="30">
        <f>ROUND((AK729*PFormulas!$F$18)+(AL729*PFormulas!$F$17),0)</f>
        <v>43</v>
      </c>
      <c r="AJ729" s="30">
        <f>IF(C729&gt;7,25,IF(C729=1,IF(ROUND((PFormulas!$F$35*AK729)+(PFormulas!$F$36*AF729),0)&lt;50,50,ROUND((PFormulas!$F$35*AK729)+(PFormulas!$F$36*AF729),0)),ROUND((PFormulas!$F$35*AK729)+(PFormulas!$F$36*AF729),0)))</f>
        <v>47</v>
      </c>
      <c r="AK729" s="30">
        <f>ROUND(IF(C729&gt;7,ROUND(VLOOKUP(U729,PCharts!$K$3:$L$153,2,FALSE)*AA729,0)*PFormulas!$B$8,ROUND(VLOOKUP(U729,PCharts!$K$3:$L$153,2,FALSE)*AA729,0)),0)</f>
        <v>37</v>
      </c>
      <c r="AL729" s="30">
        <f>ROUND(IF(C729&gt;7,ROUND(VLOOKUP(T729,PCharts!$M$3:$N$133,2,FALSE)*AA729,0)*PFormulas!$B$9,ROUND(VLOOKUP(T729,PCharts!$M$3:$N$133,2,FALSE)*AA729,0)),0)</f>
        <v>42</v>
      </c>
      <c r="AM729" s="30">
        <f>ROUND(IF(C729&gt;7,ROUND((PFormulas!$F$30*Z729)+(PFormulas!$F$31*AB729)+(PFormulas!$F$32*AI729),0)*PFormulas!$B$13,ROUND((PFormulas!$F$30*Z729)+(PFormulas!$F$31*AB729)+(PFormulas!$F$32*AI729),0)+PFormulas!$B$14),0)</f>
        <v>48</v>
      </c>
      <c r="AN729" s="30">
        <f>ROUND((PFormulas!$F$46*AL729),0)</f>
        <v>44</v>
      </c>
      <c r="AO729" s="30">
        <f>VLOOKUP(2016-L729,PCharts!$O$3:$P$32,2,FALSE)</f>
        <v>46</v>
      </c>
      <c r="AP729" s="30">
        <f t="shared" si="85"/>
        <v>46</v>
      </c>
      <c r="AQ729" s="30">
        <f t="shared" si="86"/>
        <v>47</v>
      </c>
    </row>
    <row r="730" spans="1:43" x14ac:dyDescent="0.25">
      <c r="A730" s="13" t="s">
        <v>43</v>
      </c>
      <c r="B730" s="13" t="s">
        <v>1672</v>
      </c>
      <c r="C730" s="13">
        <v>4</v>
      </c>
      <c r="D730" s="13">
        <v>24</v>
      </c>
      <c r="E730" s="13">
        <v>0</v>
      </c>
      <c r="F730" s="13">
        <v>1</v>
      </c>
      <c r="G730" s="13">
        <v>1</v>
      </c>
      <c r="H730" s="13">
        <v>6</v>
      </c>
      <c r="I730" s="13">
        <v>-8</v>
      </c>
      <c r="J730" s="13">
        <v>26</v>
      </c>
      <c r="K730" s="13">
        <v>4</v>
      </c>
      <c r="L730" s="13">
        <v>1997</v>
      </c>
      <c r="M730" s="13"/>
      <c r="N730" s="13">
        <v>74</v>
      </c>
      <c r="O730" s="13">
        <v>181</v>
      </c>
      <c r="P730" s="13" t="s">
        <v>45</v>
      </c>
      <c r="Q730" s="13" t="s">
        <v>1673</v>
      </c>
      <c r="R730" s="13">
        <v>0</v>
      </c>
      <c r="S730" s="13">
        <v>0</v>
      </c>
      <c r="T730" s="30">
        <f t="shared" si="80"/>
        <v>0</v>
      </c>
      <c r="U730" s="30">
        <f t="shared" si="81"/>
        <v>0.04</v>
      </c>
      <c r="V730" s="30">
        <f t="shared" si="82"/>
        <v>0.25</v>
      </c>
      <c r="W730" s="30">
        <f t="shared" si="83"/>
        <v>0</v>
      </c>
      <c r="X730" s="30">
        <f>VLOOKUP(N730,[1]PlayerC!$A$3:$B$30,2,FALSE)</f>
        <v>77</v>
      </c>
      <c r="Y730" s="30">
        <f>VLOOKUP(O730,[1]PlayerC!$C$3:$D$133,2,FALSE)</f>
        <v>58</v>
      </c>
      <c r="Z730" s="30">
        <f>VLOOKUP(R730,[2]PCharts!$R$3:$S$2003,2,FALSE)</f>
        <v>0</v>
      </c>
      <c r="AA730" s="30">
        <f>VLOOKUP(A730,PCharts!$T$3:$U$25,2,FALSE)</f>
        <v>1.05</v>
      </c>
      <c r="AB730" s="30">
        <f>ROUND((PFormulas!$F$2*AF730)+(PFormulas!$F$3*(120-AD730)),0)</f>
        <v>50</v>
      </c>
      <c r="AC730" s="30">
        <f>ROUND((PFormulas!$F$7*AF730)+(PFormulas!$F$9*AB730)+(PFormulas!$F$8*AD730),0)</f>
        <v>44</v>
      </c>
      <c r="AD730" s="30">
        <f>VLOOKUP(V730,PCharts!$I$3:$J$651,2,FALSE)</f>
        <v>91</v>
      </c>
      <c r="AE730" s="30">
        <f>ROUND((PFormulas!$B$29*AK730)+(PFormulas!$B$30*AI730)+(PFormulas!$B$31*AL730)+(PFormulas!$B$32*AF730)+PFormulas!$B$33,0)</f>
        <v>72</v>
      </c>
      <c r="AF730" s="30">
        <f t="shared" si="84"/>
        <v>68</v>
      </c>
      <c r="AG730" s="30">
        <f>ROUND((AK730*PFormulas!$F$40)+(AL730*PFormulas!$F$41)+(AH730*PFormulas!$F$42),0)</f>
        <v>52</v>
      </c>
      <c r="AH730" s="30">
        <f>VLOOKUP(D730,PCharts!$G$3:$H$83,2,FALSE)</f>
        <v>64</v>
      </c>
      <c r="AI730" s="30">
        <f>ROUND((AK730*PFormulas!$F$18)+(AL730*PFormulas!$F$17),0)</f>
        <v>43</v>
      </c>
      <c r="AJ730" s="30">
        <f>IF(C730&gt;7,25,IF(C730=1,IF(ROUND((PFormulas!$F$35*AK730)+(PFormulas!$F$36*AF730),0)&lt;50,50,ROUND((PFormulas!$F$35*AK730)+(PFormulas!$F$36*AF730),0)),ROUND((PFormulas!$F$35*AK730)+(PFormulas!$F$36*AF730),0)))</f>
        <v>45</v>
      </c>
      <c r="AK730" s="30">
        <f>ROUND(IF(C730&gt;7,ROUND(VLOOKUP(U730,PCharts!$K$3:$L$153,2,FALSE)*AA730,0)*PFormulas!$B$8,ROUND(VLOOKUP(U730,PCharts!$K$3:$L$153,2,FALSE)*AA730,0)),0)</f>
        <v>37</v>
      </c>
      <c r="AL730" s="30">
        <f>ROUND(IF(C730&gt;7,ROUND(VLOOKUP(T730,PCharts!$M$3:$N$133,2,FALSE)*AA730,0)*PFormulas!$B$9,ROUND(VLOOKUP(T730,PCharts!$M$3:$N$133,2,FALSE)*AA730,0)),0)</f>
        <v>42</v>
      </c>
      <c r="AM730" s="30">
        <f>ROUND(IF(C730&gt;7,ROUND((PFormulas!$F$30*Z730)+(PFormulas!$F$31*AB730)+(PFormulas!$F$32*AI730),0)*PFormulas!$B$13,ROUND((PFormulas!$F$30*Z730)+(PFormulas!$F$31*AB730)+(PFormulas!$F$32*AI730),0)+PFormulas!$B$14),0)</f>
        <v>44</v>
      </c>
      <c r="AN730" s="30">
        <f>ROUND((PFormulas!$F$46*AL730),0)</f>
        <v>44</v>
      </c>
      <c r="AO730" s="30">
        <f>VLOOKUP(2016-L730,PCharts!$O$3:$P$32,2,FALSE)</f>
        <v>46</v>
      </c>
      <c r="AP730" s="30">
        <f t="shared" si="85"/>
        <v>46</v>
      </c>
      <c r="AQ730" s="30">
        <f t="shared" si="86"/>
        <v>46</v>
      </c>
    </row>
    <row r="731" spans="1:43" x14ac:dyDescent="0.25">
      <c r="A731" s="13" t="s">
        <v>95</v>
      </c>
      <c r="B731" s="13" t="s">
        <v>1674</v>
      </c>
      <c r="C731" s="13">
        <v>8</v>
      </c>
      <c r="D731" s="13">
        <v>25</v>
      </c>
      <c r="E731" s="13">
        <v>0</v>
      </c>
      <c r="F731" s="13">
        <v>0</v>
      </c>
      <c r="G731" s="13">
        <v>0</v>
      </c>
      <c r="H731" s="13">
        <v>2</v>
      </c>
      <c r="I731" s="13">
        <v>-3</v>
      </c>
      <c r="J731" s="13">
        <v>2</v>
      </c>
      <c r="K731" s="13">
        <v>9</v>
      </c>
      <c r="L731" s="13">
        <v>1996</v>
      </c>
      <c r="M731" s="13"/>
      <c r="N731" s="13">
        <v>73</v>
      </c>
      <c r="O731" s="13">
        <v>181</v>
      </c>
      <c r="P731" s="13" t="s">
        <v>97</v>
      </c>
      <c r="Q731" s="13" t="s">
        <v>80</v>
      </c>
      <c r="R731" s="13">
        <v>0</v>
      </c>
      <c r="S731" s="13">
        <v>0</v>
      </c>
      <c r="T731" s="30">
        <f t="shared" si="80"/>
        <v>0</v>
      </c>
      <c r="U731" s="30">
        <f t="shared" si="81"/>
        <v>0</v>
      </c>
      <c r="V731" s="30">
        <f t="shared" si="82"/>
        <v>0.08</v>
      </c>
      <c r="W731" s="30">
        <f t="shared" si="83"/>
        <v>0</v>
      </c>
      <c r="X731" s="30">
        <f>VLOOKUP(N731,[1]PlayerC!$A$3:$B$30,2,FALSE)</f>
        <v>75</v>
      </c>
      <c r="Y731" s="30">
        <f>VLOOKUP(O731,[1]PlayerC!$C$3:$D$133,2,FALSE)</f>
        <v>58</v>
      </c>
      <c r="Z731" s="30">
        <f>VLOOKUP(R731,[2]PCharts!$R$3:$S$2003,2,FALSE)</f>
        <v>0</v>
      </c>
      <c r="AA731" s="30">
        <f>VLOOKUP(A731,PCharts!$T$3:$U$25,2,FALSE)</f>
        <v>1.06</v>
      </c>
      <c r="AB731" s="30">
        <f>ROUND((PFormulas!$F$2*AF731)+(PFormulas!$F$3*(120-AD731)),0)</f>
        <v>47</v>
      </c>
      <c r="AC731" s="30">
        <f>ROUND((PFormulas!$F$7*AF731)+(PFormulas!$F$9*AB731)+(PFormulas!$F$8*AD731),0)</f>
        <v>42</v>
      </c>
      <c r="AD731" s="30">
        <f>VLOOKUP(V731,PCharts!$I$3:$J$651,2,FALSE)</f>
        <v>97</v>
      </c>
      <c r="AE731" s="30">
        <f>ROUND((PFormulas!$B$29*AK731)+(PFormulas!$B$30*AI731)+(PFormulas!$B$31*AL731)+(PFormulas!$B$32*AF731)+PFormulas!$B$33,0)</f>
        <v>72</v>
      </c>
      <c r="AF731" s="30">
        <f t="shared" si="84"/>
        <v>67</v>
      </c>
      <c r="AG731" s="30">
        <f>ROUND((AK731*PFormulas!$F$40)+(AL731*PFormulas!$F$41)+(AH731*PFormulas!$F$42),0)</f>
        <v>51</v>
      </c>
      <c r="AH731" s="30">
        <f>VLOOKUP(D731,PCharts!$G$3:$H$83,2,FALSE)</f>
        <v>65</v>
      </c>
      <c r="AI731" s="30">
        <f>ROUND((AK731*PFormulas!$F$18)+(AL731*PFormulas!$F$17),0)</f>
        <v>41</v>
      </c>
      <c r="AJ731" s="30">
        <f>IF(C731&gt;7,25,IF(C731=1,IF(ROUND((PFormulas!$F$35*AK731)+(PFormulas!$F$36*AF731),0)&lt;50,50,ROUND((PFormulas!$F$35*AK731)+(PFormulas!$F$36*AF731),0)),ROUND((PFormulas!$F$35*AK731)+(PFormulas!$F$36*AF731),0)))</f>
        <v>25</v>
      </c>
      <c r="AK731" s="30">
        <f>ROUND(IF(C731&gt;7,ROUND(VLOOKUP(U731,PCharts!$K$3:$L$153,2,FALSE)*AA731,0)*PFormulas!$B$8,ROUND(VLOOKUP(U731,PCharts!$K$3:$L$153,2,FALSE)*AA731,0)),0)</f>
        <v>35</v>
      </c>
      <c r="AL731" s="30">
        <f>ROUND(IF(C731&gt;7,ROUND(VLOOKUP(T731,PCharts!$M$3:$N$133,2,FALSE)*AA731,0)*PFormulas!$B$9,ROUND(VLOOKUP(T731,PCharts!$M$3:$N$133,2,FALSE)*AA731,0)),0)</f>
        <v>40</v>
      </c>
      <c r="AM731" s="30">
        <f>ROUND(IF(C731&gt;7,ROUND((PFormulas!$F$30*Z731)+(PFormulas!$F$31*AB731)+(PFormulas!$F$32*AI731),0)*PFormulas!$B$13,ROUND((PFormulas!$F$30*Z731)+(PFormulas!$F$31*AB731)+(PFormulas!$F$32*AI731),0)+PFormulas!$B$14),0)</f>
        <v>50</v>
      </c>
      <c r="AN731" s="30">
        <f>ROUND((PFormulas!$F$46*AL731),0)</f>
        <v>42</v>
      </c>
      <c r="AO731" s="30">
        <f>VLOOKUP(2016-L731,PCharts!$O$3:$P$32,2,FALSE)</f>
        <v>50</v>
      </c>
      <c r="AP731" s="30">
        <f t="shared" si="85"/>
        <v>50</v>
      </c>
      <c r="AQ731" s="30">
        <f t="shared" si="86"/>
        <v>46</v>
      </c>
    </row>
    <row r="732" spans="1:43" x14ac:dyDescent="0.25">
      <c r="A732" s="13" t="s">
        <v>95</v>
      </c>
      <c r="B732" s="13" t="s">
        <v>1675</v>
      </c>
      <c r="C732" s="13">
        <v>8</v>
      </c>
      <c r="D732" s="13">
        <v>25</v>
      </c>
      <c r="E732" s="13">
        <v>0</v>
      </c>
      <c r="F732" s="13">
        <v>0</v>
      </c>
      <c r="G732" s="13">
        <v>0</v>
      </c>
      <c r="H732" s="13">
        <v>2</v>
      </c>
      <c r="I732" s="13">
        <v>-2</v>
      </c>
      <c r="J732" s="13">
        <v>12</v>
      </c>
      <c r="K732" s="13">
        <v>6</v>
      </c>
      <c r="L732" s="13">
        <v>1996</v>
      </c>
      <c r="M732" s="13"/>
      <c r="N732" s="13">
        <v>72</v>
      </c>
      <c r="O732" s="13">
        <v>176</v>
      </c>
      <c r="P732" s="13" t="s">
        <v>97</v>
      </c>
      <c r="Q732" s="13" t="s">
        <v>1676</v>
      </c>
      <c r="R732" s="13"/>
      <c r="S732" s="13"/>
      <c r="T732" s="30">
        <f t="shared" si="80"/>
        <v>0</v>
      </c>
      <c r="U732" s="30">
        <f t="shared" si="81"/>
        <v>0</v>
      </c>
      <c r="V732" s="30">
        <f t="shared" si="82"/>
        <v>0.08</v>
      </c>
      <c r="W732" s="30">
        <f t="shared" si="83"/>
        <v>0</v>
      </c>
      <c r="X732" s="30">
        <f>VLOOKUP(N732,[1]PlayerC!$A$3:$B$30,2,FALSE)</f>
        <v>73</v>
      </c>
      <c r="Y732" s="30">
        <f>VLOOKUP(O732,[1]PlayerC!$C$3:$D$133,2,FALSE)</f>
        <v>55</v>
      </c>
      <c r="Z732" s="30">
        <f>VLOOKUP(R732,[2]PCharts!$R$3:$S$2003,2,FALSE)</f>
        <v>0</v>
      </c>
      <c r="AA732" s="30">
        <f>VLOOKUP(A732,PCharts!$T$3:$U$25,2,FALSE)</f>
        <v>1.06</v>
      </c>
      <c r="AB732" s="30">
        <f>ROUND((PFormulas!$F$2*AF732)+(PFormulas!$F$3*(120-AD732)),0)</f>
        <v>45</v>
      </c>
      <c r="AC732" s="30">
        <f>ROUND((PFormulas!$F$7*AF732)+(PFormulas!$F$9*AB732)+(PFormulas!$F$8*AD732),0)</f>
        <v>39</v>
      </c>
      <c r="AD732" s="30">
        <f>VLOOKUP(V732,PCharts!$I$3:$J$651,2,FALSE)</f>
        <v>97</v>
      </c>
      <c r="AE732" s="30">
        <f>ROUND((PFormulas!$B$29*AK732)+(PFormulas!$B$30*AI732)+(PFormulas!$B$31*AL732)+(PFormulas!$B$32*AF732)+PFormulas!$B$33,0)</f>
        <v>73</v>
      </c>
      <c r="AF732" s="30">
        <f t="shared" si="84"/>
        <v>64</v>
      </c>
      <c r="AG732" s="30">
        <f>ROUND((AK732*PFormulas!$F$40)+(AL732*PFormulas!$F$41)+(AH732*PFormulas!$F$42),0)</f>
        <v>51</v>
      </c>
      <c r="AH732" s="30">
        <f>VLOOKUP(D732,PCharts!$G$3:$H$83,2,FALSE)</f>
        <v>65</v>
      </c>
      <c r="AI732" s="30">
        <f>ROUND((AK732*PFormulas!$F$18)+(AL732*PFormulas!$F$17),0)</f>
        <v>41</v>
      </c>
      <c r="AJ732" s="30">
        <f>IF(C732&gt;7,25,IF(C732=1,IF(ROUND((PFormulas!$F$35*AK732)+(PFormulas!$F$36*AF732),0)&lt;50,50,ROUND((PFormulas!$F$35*AK732)+(PFormulas!$F$36*AF732),0)),ROUND((PFormulas!$F$35*AK732)+(PFormulas!$F$36*AF732),0)))</f>
        <v>25</v>
      </c>
      <c r="AK732" s="30">
        <f>ROUND(IF(C732&gt;7,ROUND(VLOOKUP(U732,PCharts!$K$3:$L$153,2,FALSE)*AA732,0)*PFormulas!$B$8,ROUND(VLOOKUP(U732,PCharts!$K$3:$L$153,2,FALSE)*AA732,0)),0)</f>
        <v>35</v>
      </c>
      <c r="AL732" s="30">
        <f>ROUND(IF(C732&gt;7,ROUND(VLOOKUP(T732,PCharts!$M$3:$N$133,2,FALSE)*AA732,0)*PFormulas!$B$9,ROUND(VLOOKUP(T732,PCharts!$M$3:$N$133,2,FALSE)*AA732,0)),0)</f>
        <v>40</v>
      </c>
      <c r="AM732" s="30">
        <f>ROUND(IF(C732&gt;7,ROUND((PFormulas!$F$30*Z732)+(PFormulas!$F$31*AB732)+(PFormulas!$F$32*AI732),0)*PFormulas!$B$13,ROUND((PFormulas!$F$30*Z732)+(PFormulas!$F$31*AB732)+(PFormulas!$F$32*AI732),0)+PFormulas!$B$14),0)</f>
        <v>48</v>
      </c>
      <c r="AN732" s="30">
        <f>ROUND((PFormulas!$F$46*AL732),0)</f>
        <v>42</v>
      </c>
      <c r="AO732" s="30">
        <f>VLOOKUP(2016-L732,PCharts!$O$3:$P$32,2,FALSE)</f>
        <v>50</v>
      </c>
      <c r="AP732" s="30">
        <f t="shared" si="85"/>
        <v>50</v>
      </c>
      <c r="AQ732" s="30">
        <f t="shared" si="86"/>
        <v>45</v>
      </c>
    </row>
    <row r="733" spans="1:43" x14ac:dyDescent="0.25">
      <c r="A733" s="13" t="s">
        <v>47</v>
      </c>
      <c r="B733" s="13" t="s">
        <v>1677</v>
      </c>
      <c r="C733" s="13">
        <v>1</v>
      </c>
      <c r="D733" s="13">
        <v>26</v>
      </c>
      <c r="E733" s="13">
        <v>0</v>
      </c>
      <c r="F733" s="13">
        <v>1</v>
      </c>
      <c r="G733" s="13">
        <v>1</v>
      </c>
      <c r="H733" s="13">
        <v>12</v>
      </c>
      <c r="I733" s="13">
        <v>-9</v>
      </c>
      <c r="J733" s="13">
        <v>14</v>
      </c>
      <c r="K733" s="13">
        <v>1</v>
      </c>
      <c r="L733" s="13">
        <v>1997</v>
      </c>
      <c r="M733" s="13"/>
      <c r="N733" s="13">
        <v>71</v>
      </c>
      <c r="O733" s="13">
        <v>181</v>
      </c>
      <c r="P733" s="13" t="s">
        <v>49</v>
      </c>
      <c r="Q733" s="13" t="s">
        <v>1678</v>
      </c>
      <c r="R733" s="13">
        <v>0</v>
      </c>
      <c r="S733" s="13">
        <v>0</v>
      </c>
      <c r="T733" s="30">
        <f t="shared" si="80"/>
        <v>0</v>
      </c>
      <c r="U733" s="30">
        <f t="shared" si="81"/>
        <v>0.04</v>
      </c>
      <c r="V733" s="30">
        <f t="shared" si="82"/>
        <v>0.46</v>
      </c>
      <c r="W733" s="30">
        <f t="shared" si="83"/>
        <v>0</v>
      </c>
      <c r="X733" s="30">
        <f>VLOOKUP(N733,[1]PlayerC!$A$3:$B$30,2,FALSE)</f>
        <v>71</v>
      </c>
      <c r="Y733" s="30">
        <f>VLOOKUP(O733,[1]PlayerC!$C$3:$D$133,2,FALSE)</f>
        <v>58</v>
      </c>
      <c r="Z733" s="30">
        <f>VLOOKUP(R733,[2]PCharts!$R$3:$S$2003,2,FALSE)</f>
        <v>0</v>
      </c>
      <c r="AA733" s="30">
        <f>VLOOKUP(A733,PCharts!$T$3:$U$25,2,FALSE)</f>
        <v>1.07</v>
      </c>
      <c r="AB733" s="30">
        <f>ROUND((PFormulas!$F$2*AF733)+(PFormulas!$F$3*(120-AD733)),0)</f>
        <v>49</v>
      </c>
      <c r="AC733" s="30">
        <f>ROUND((PFormulas!$F$7*AF733)+(PFormulas!$F$9*AB733)+(PFormulas!$F$8*AD733),0)</f>
        <v>43</v>
      </c>
      <c r="AD733" s="30">
        <f>VLOOKUP(V733,PCharts!$I$3:$J$651,2,FALSE)</f>
        <v>86</v>
      </c>
      <c r="AE733" s="30">
        <f>ROUND((PFormulas!$B$29*AK733)+(PFormulas!$B$30*AI733)+(PFormulas!$B$31*AL733)+(PFormulas!$B$32*AF733)+PFormulas!$B$33,0)</f>
        <v>73</v>
      </c>
      <c r="AF733" s="30">
        <f t="shared" si="84"/>
        <v>65</v>
      </c>
      <c r="AG733" s="30">
        <f>ROUND((AK733*PFormulas!$F$40)+(AL733*PFormulas!$F$41)+(AH733*PFormulas!$F$42),0)</f>
        <v>53</v>
      </c>
      <c r="AH733" s="30">
        <f>VLOOKUP(D733,PCharts!$G$3:$H$83,2,FALSE)</f>
        <v>66</v>
      </c>
      <c r="AI733" s="30">
        <f>ROUND((AK733*PFormulas!$F$18)+(AL733*PFormulas!$F$17),0)</f>
        <v>44</v>
      </c>
      <c r="AJ733" s="30">
        <f>IF(C733&gt;7,25,IF(C733=1,IF(ROUND((PFormulas!$F$35*AK733)+(PFormulas!$F$36*AF733),0)&lt;50,50,ROUND((PFormulas!$F$35*AK733)+(PFormulas!$F$36*AF733),0)),ROUND((PFormulas!$F$35*AK733)+(PFormulas!$F$36*AF733),0)))</f>
        <v>50</v>
      </c>
      <c r="AK733" s="30">
        <f>ROUND(IF(C733&gt;7,ROUND(VLOOKUP(U733,PCharts!$K$3:$L$153,2,FALSE)*AA733,0)*PFormulas!$B$8,ROUND(VLOOKUP(U733,PCharts!$K$3:$L$153,2,FALSE)*AA733,0)),0)</f>
        <v>37</v>
      </c>
      <c r="AL733" s="30">
        <f>ROUND(IF(C733&gt;7,ROUND(VLOOKUP(T733,PCharts!$M$3:$N$133,2,FALSE)*AA733,0)*PFormulas!$B$9,ROUND(VLOOKUP(T733,PCharts!$M$3:$N$133,2,FALSE)*AA733,0)),0)</f>
        <v>43</v>
      </c>
      <c r="AM733" s="30">
        <f>ROUND(IF(C733&gt;7,ROUND((PFormulas!$F$30*Z733)+(PFormulas!$F$31*AB733)+(PFormulas!$F$32*AI733),0)*PFormulas!$B$13,ROUND((PFormulas!$F$30*Z733)+(PFormulas!$F$31*AB733)+(PFormulas!$F$32*AI733),0)+PFormulas!$B$14),0)</f>
        <v>44</v>
      </c>
      <c r="AN733" s="30">
        <f>ROUND((PFormulas!$F$46*AL733),0)</f>
        <v>45</v>
      </c>
      <c r="AO733" s="30">
        <f>VLOOKUP(2016-L733,PCharts!$O$3:$P$32,2,FALSE)</f>
        <v>46</v>
      </c>
      <c r="AP733" s="30">
        <f t="shared" si="85"/>
        <v>46</v>
      </c>
      <c r="AQ733" s="30">
        <f t="shared" si="86"/>
        <v>46</v>
      </c>
    </row>
    <row r="734" spans="1:43" x14ac:dyDescent="0.25">
      <c r="A734" s="13" t="s">
        <v>47</v>
      </c>
      <c r="B734" s="13" t="s">
        <v>1679</v>
      </c>
      <c r="C734" s="13">
        <v>3</v>
      </c>
      <c r="D734" s="13">
        <v>27</v>
      </c>
      <c r="E734" s="13">
        <v>0</v>
      </c>
      <c r="F734" s="13">
        <v>3</v>
      </c>
      <c r="G734" s="13">
        <v>3</v>
      </c>
      <c r="H734" s="13">
        <v>6</v>
      </c>
      <c r="I734" s="13">
        <v>-4</v>
      </c>
      <c r="J734" s="13">
        <v>30</v>
      </c>
      <c r="K734" s="13">
        <v>11</v>
      </c>
      <c r="L734" s="13">
        <v>1995</v>
      </c>
      <c r="M734" s="13"/>
      <c r="N734" s="13">
        <v>72</v>
      </c>
      <c r="O734" s="13">
        <v>159</v>
      </c>
      <c r="P734" s="13" t="s">
        <v>49</v>
      </c>
      <c r="Q734" s="13" t="s">
        <v>1680</v>
      </c>
      <c r="R734" s="13">
        <v>0</v>
      </c>
      <c r="S734" s="13">
        <v>0</v>
      </c>
      <c r="T734" s="30">
        <f t="shared" si="80"/>
        <v>0</v>
      </c>
      <c r="U734" s="30">
        <f t="shared" si="81"/>
        <v>0.11</v>
      </c>
      <c r="V734" s="30">
        <f t="shared" si="82"/>
        <v>0.22</v>
      </c>
      <c r="W734" s="30">
        <f t="shared" si="83"/>
        <v>0</v>
      </c>
      <c r="X734" s="30">
        <f>VLOOKUP(N734,[1]PlayerC!$A$3:$B$30,2,FALSE)</f>
        <v>73</v>
      </c>
      <c r="Y734" s="30">
        <f>VLOOKUP(O734,[1]PlayerC!$C$3:$D$133,2,FALSE)</f>
        <v>43</v>
      </c>
      <c r="Z734" s="30">
        <f>VLOOKUP(R734,[2]PCharts!$R$3:$S$2003,2,FALSE)</f>
        <v>0</v>
      </c>
      <c r="AA734" s="30">
        <f>VLOOKUP(A734,PCharts!$T$3:$U$25,2,FALSE)</f>
        <v>1.07</v>
      </c>
      <c r="AB734" s="30">
        <f>ROUND((PFormulas!$F$2*AF734)+(PFormulas!$F$3*(120-AD734)),0)</f>
        <v>43</v>
      </c>
      <c r="AC734" s="30">
        <f>ROUND((PFormulas!$F$7*AF734)+(PFormulas!$F$9*AB734)+(PFormulas!$F$8*AD734),0)</f>
        <v>35</v>
      </c>
      <c r="AD734" s="30">
        <f>VLOOKUP(V734,PCharts!$I$3:$J$651,2,FALSE)</f>
        <v>92</v>
      </c>
      <c r="AE734" s="30">
        <f>ROUND((PFormulas!$B$29*AK734)+(PFormulas!$B$30*AI734)+(PFormulas!$B$31*AL734)+(PFormulas!$B$32*AF734)+PFormulas!$B$33,0)</f>
        <v>78</v>
      </c>
      <c r="AF734" s="30">
        <f t="shared" si="84"/>
        <v>58</v>
      </c>
      <c r="AG734" s="30">
        <f>ROUND((AK734*PFormulas!$F$40)+(AL734*PFormulas!$F$41)+(AH734*PFormulas!$F$42),0)</f>
        <v>58</v>
      </c>
      <c r="AH734" s="30">
        <f>VLOOKUP(D734,PCharts!$G$3:$H$83,2,FALSE)</f>
        <v>67</v>
      </c>
      <c r="AI734" s="30">
        <f>ROUND((AK734*PFormulas!$F$18)+(AL734*PFormulas!$F$17),0)</f>
        <v>53</v>
      </c>
      <c r="AJ734" s="30">
        <f>IF(C734&gt;7,25,IF(C734=1,IF(ROUND((PFormulas!$F$35*AK734)+(PFormulas!$F$36*AF734),0)&lt;50,50,ROUND((PFormulas!$F$35*AK734)+(PFormulas!$F$36*AF734),0)),ROUND((PFormulas!$F$35*AK734)+(PFormulas!$F$36*AF734),0)))</f>
        <v>55</v>
      </c>
      <c r="AK734" s="30">
        <f>ROUND(IF(C734&gt;7,ROUND(VLOOKUP(U734,PCharts!$K$3:$L$153,2,FALSE)*AA734,0)*PFormulas!$B$8,ROUND(VLOOKUP(U734,PCharts!$K$3:$L$153,2,FALSE)*AA734,0)),0)</f>
        <v>54</v>
      </c>
      <c r="AL734" s="30">
        <f>ROUND(IF(C734&gt;7,ROUND(VLOOKUP(T734,PCharts!$M$3:$N$133,2,FALSE)*AA734,0)*PFormulas!$B$9,ROUND(VLOOKUP(T734,PCharts!$M$3:$N$133,2,FALSE)*AA734,0)),0)</f>
        <v>43</v>
      </c>
      <c r="AM734" s="30">
        <f>ROUND(IF(C734&gt;7,ROUND((PFormulas!$F$30*Z734)+(PFormulas!$F$31*AB734)+(PFormulas!$F$32*AI734),0)*PFormulas!$B$13,ROUND((PFormulas!$F$30*Z734)+(PFormulas!$F$31*AB734)+(PFormulas!$F$32*AI734),0)+PFormulas!$B$14),0)</f>
        <v>43</v>
      </c>
      <c r="AN734" s="30">
        <f>ROUND((PFormulas!$F$46*AL734),0)</f>
        <v>45</v>
      </c>
      <c r="AO734" s="30">
        <f>VLOOKUP(2016-L734,PCharts!$O$3:$P$32,2,FALSE)</f>
        <v>54</v>
      </c>
      <c r="AP734" s="30">
        <f t="shared" si="85"/>
        <v>54</v>
      </c>
      <c r="AQ734" s="30">
        <f t="shared" si="86"/>
        <v>51</v>
      </c>
    </row>
    <row r="735" spans="1:43" x14ac:dyDescent="0.25">
      <c r="A735" s="13" t="s">
        <v>47</v>
      </c>
      <c r="B735" s="13" t="s">
        <v>1681</v>
      </c>
      <c r="C735" s="13">
        <v>6</v>
      </c>
      <c r="D735" s="13">
        <v>30</v>
      </c>
      <c r="E735" s="13">
        <v>0</v>
      </c>
      <c r="F735" s="13">
        <v>0</v>
      </c>
      <c r="G735" s="13">
        <v>0</v>
      </c>
      <c r="H735" s="13">
        <v>4</v>
      </c>
      <c r="I735" s="13">
        <v>-14</v>
      </c>
      <c r="J735" s="13">
        <v>2</v>
      </c>
      <c r="K735" s="13">
        <v>9</v>
      </c>
      <c r="L735" s="13">
        <v>1993</v>
      </c>
      <c r="M735" s="13"/>
      <c r="N735" s="13">
        <v>75</v>
      </c>
      <c r="O735" s="13">
        <v>205</v>
      </c>
      <c r="P735" s="13" t="s">
        <v>1050</v>
      </c>
      <c r="Q735" s="13" t="s">
        <v>1682</v>
      </c>
      <c r="R735" s="13">
        <v>0</v>
      </c>
      <c r="S735" s="13">
        <v>0</v>
      </c>
      <c r="T735" s="30">
        <f t="shared" si="80"/>
        <v>0</v>
      </c>
      <c r="U735" s="30">
        <f t="shared" si="81"/>
        <v>0</v>
      </c>
      <c r="V735" s="30">
        <f t="shared" si="82"/>
        <v>0.13</v>
      </c>
      <c r="W735" s="30">
        <f t="shared" si="83"/>
        <v>0</v>
      </c>
      <c r="X735" s="30">
        <f>VLOOKUP(N735,[1]PlayerC!$A$3:$B$30,2,FALSE)</f>
        <v>79</v>
      </c>
      <c r="Y735" s="30">
        <f>VLOOKUP(O735,[1]PlayerC!$C$3:$D$133,2,FALSE)</f>
        <v>73</v>
      </c>
      <c r="Z735" s="30">
        <f>VLOOKUP(R735,[2]PCharts!$R$3:$S$2003,2,FALSE)</f>
        <v>0</v>
      </c>
      <c r="AA735" s="30">
        <f>VLOOKUP(A735,PCharts!$T$3:$U$25,2,FALSE)</f>
        <v>1.07</v>
      </c>
      <c r="AB735" s="30">
        <f>ROUND((PFormulas!$F$2*AF735)+(PFormulas!$F$3*(120-AD735)),0)</f>
        <v>53</v>
      </c>
      <c r="AC735" s="30">
        <f>ROUND((PFormulas!$F$7*AF735)+(PFormulas!$F$9*AB735)+(PFormulas!$F$8*AD735),0)</f>
        <v>50</v>
      </c>
      <c r="AD735" s="30">
        <f>VLOOKUP(V735,PCharts!$I$3:$J$651,2,FALSE)</f>
        <v>95</v>
      </c>
      <c r="AE735" s="30">
        <f>ROUND((PFormulas!$B$29*AK735)+(PFormulas!$B$30*AI735)+(PFormulas!$B$31*AL735)+(PFormulas!$B$32*AF735)+PFormulas!$B$33,0)</f>
        <v>70</v>
      </c>
      <c r="AF735" s="30">
        <f t="shared" si="84"/>
        <v>76</v>
      </c>
      <c r="AG735" s="30">
        <f>ROUND((AK735*PFormulas!$F$40)+(AL735*PFormulas!$F$41)+(AH735*PFormulas!$F$42),0)</f>
        <v>55</v>
      </c>
      <c r="AH735" s="30">
        <f>VLOOKUP(D735,PCharts!$G$3:$H$83,2,FALSE)</f>
        <v>70</v>
      </c>
      <c r="AI735" s="30">
        <f>ROUND((AK735*PFormulas!$F$18)+(AL735*PFormulas!$F$17),0)</f>
        <v>44</v>
      </c>
      <c r="AJ735" s="30">
        <f>IF(C735&gt;7,25,IF(C735=1,IF(ROUND((PFormulas!$F$35*AK735)+(PFormulas!$F$36*AF735),0)&lt;50,50,ROUND((PFormulas!$F$35*AK735)+(PFormulas!$F$36*AF735),0)),ROUND((PFormulas!$F$35*AK735)+(PFormulas!$F$36*AF735),0)))</f>
        <v>47</v>
      </c>
      <c r="AK735" s="30">
        <f>ROUND(IF(C735&gt;7,ROUND(VLOOKUP(U735,PCharts!$K$3:$L$153,2,FALSE)*AA735,0)*PFormulas!$B$8,ROUND(VLOOKUP(U735,PCharts!$K$3:$L$153,2,FALSE)*AA735,0)),0)</f>
        <v>37</v>
      </c>
      <c r="AL735" s="30">
        <f>ROUND(IF(C735&gt;7,ROUND(VLOOKUP(T735,PCharts!$M$3:$N$133,2,FALSE)*AA735,0)*PFormulas!$B$9,ROUND(VLOOKUP(T735,PCharts!$M$3:$N$133,2,FALSE)*AA735,0)),0)</f>
        <v>43</v>
      </c>
      <c r="AM735" s="30">
        <f>ROUND(IF(C735&gt;7,ROUND((PFormulas!$F$30*Z735)+(PFormulas!$F$31*AB735)+(PFormulas!$F$32*AI735),0)*PFormulas!$B$13,ROUND((PFormulas!$F$30*Z735)+(PFormulas!$F$31*AB735)+(PFormulas!$F$32*AI735),0)+PFormulas!$B$14),0)</f>
        <v>46</v>
      </c>
      <c r="AN735" s="30">
        <f>ROUND((PFormulas!$F$46*AL735),0)</f>
        <v>45</v>
      </c>
      <c r="AO735" s="30">
        <f>VLOOKUP(2016-L735,PCharts!$O$3:$P$32,2,FALSE)</f>
        <v>60</v>
      </c>
      <c r="AP735" s="30">
        <f t="shared" si="85"/>
        <v>60</v>
      </c>
      <c r="AQ735" s="30">
        <f t="shared" si="86"/>
        <v>47</v>
      </c>
    </row>
    <row r="736" spans="1:43" x14ac:dyDescent="0.25">
      <c r="A736" s="13" t="s">
        <v>95</v>
      </c>
      <c r="B736" s="13" t="s">
        <v>1683</v>
      </c>
      <c r="C736" s="13">
        <v>8</v>
      </c>
      <c r="D736" s="13">
        <v>30</v>
      </c>
      <c r="E736" s="13">
        <v>0</v>
      </c>
      <c r="F736" s="13">
        <v>4</v>
      </c>
      <c r="G736" s="13">
        <v>4</v>
      </c>
      <c r="H736" s="13">
        <v>18</v>
      </c>
      <c r="I736" s="13">
        <v>3</v>
      </c>
      <c r="J736" s="13">
        <v>29</v>
      </c>
      <c r="K736" s="13">
        <v>11</v>
      </c>
      <c r="L736" s="13">
        <v>1994</v>
      </c>
      <c r="M736" s="13"/>
      <c r="N736" s="13">
        <v>71</v>
      </c>
      <c r="O736" s="13">
        <v>192</v>
      </c>
      <c r="P736" s="13" t="s">
        <v>97</v>
      </c>
      <c r="Q736" s="13" t="s">
        <v>1684</v>
      </c>
      <c r="R736" s="13"/>
      <c r="S736" s="13"/>
      <c r="T736" s="30">
        <f t="shared" si="80"/>
        <v>0</v>
      </c>
      <c r="U736" s="30">
        <f t="shared" si="81"/>
        <v>0.13</v>
      </c>
      <c r="V736" s="30">
        <f t="shared" si="82"/>
        <v>0.6</v>
      </c>
      <c r="W736" s="30">
        <f t="shared" si="83"/>
        <v>0</v>
      </c>
      <c r="X736" s="30">
        <f>VLOOKUP(N736,[1]PlayerC!$A$3:$B$30,2,FALSE)</f>
        <v>71</v>
      </c>
      <c r="Y736" s="30">
        <f>VLOOKUP(O736,[1]PlayerC!$C$3:$D$133,2,FALSE)</f>
        <v>64</v>
      </c>
      <c r="Z736" s="30">
        <f>VLOOKUP(R736,[2]PCharts!$R$3:$S$2003,2,FALSE)</f>
        <v>0</v>
      </c>
      <c r="AA736" s="30">
        <f>VLOOKUP(A736,PCharts!$T$3:$U$25,2,FALSE)</f>
        <v>1.06</v>
      </c>
      <c r="AB736" s="30">
        <f>ROUND((PFormulas!$F$2*AF736)+(PFormulas!$F$3*(120-AD736)),0)</f>
        <v>52</v>
      </c>
      <c r="AC736" s="30">
        <f>ROUND((PFormulas!$F$7*AF736)+(PFormulas!$F$9*AB736)+(PFormulas!$F$8*AD736),0)</f>
        <v>47</v>
      </c>
      <c r="AD736" s="30">
        <f>VLOOKUP(V736,PCharts!$I$3:$J$651,2,FALSE)</f>
        <v>82</v>
      </c>
      <c r="AE736" s="30">
        <f>ROUND((PFormulas!$B$29*AK736)+(PFormulas!$B$30*AI736)+(PFormulas!$B$31*AL736)+(PFormulas!$B$32*AF736)+PFormulas!$B$33,0)</f>
        <v>74</v>
      </c>
      <c r="AF736" s="30">
        <f t="shared" si="84"/>
        <v>68</v>
      </c>
      <c r="AG736" s="30">
        <f>ROUND((AK736*PFormulas!$F$40)+(AL736*PFormulas!$F$41)+(AH736*PFormulas!$F$42),0)</f>
        <v>58</v>
      </c>
      <c r="AH736" s="30">
        <f>VLOOKUP(D736,PCharts!$G$3:$H$83,2,FALSE)</f>
        <v>70</v>
      </c>
      <c r="AI736" s="30">
        <f>ROUND((AK736*PFormulas!$F$18)+(AL736*PFormulas!$F$17),0)</f>
        <v>50</v>
      </c>
      <c r="AJ736" s="30">
        <f>IF(C736&gt;7,25,IF(C736=1,IF(ROUND((PFormulas!$F$35*AK736)+(PFormulas!$F$36*AF736),0)&lt;50,50,ROUND((PFormulas!$F$35*AK736)+(PFormulas!$F$36*AF736),0)),ROUND((PFormulas!$F$35*AK736)+(PFormulas!$F$36*AF736),0)))</f>
        <v>25</v>
      </c>
      <c r="AK736" s="30">
        <f>ROUND(IF(C736&gt;7,ROUND(VLOOKUP(U736,PCharts!$K$3:$L$153,2,FALSE)*AA736,0)*PFormulas!$B$8,ROUND(VLOOKUP(U736,PCharts!$K$3:$L$153,2,FALSE)*AA736,0)),0)</f>
        <v>50</v>
      </c>
      <c r="AL736" s="30">
        <f>ROUND(IF(C736&gt;7,ROUND(VLOOKUP(T736,PCharts!$M$3:$N$133,2,FALSE)*AA736,0)*PFormulas!$B$9,ROUND(VLOOKUP(T736,PCharts!$M$3:$N$133,2,FALSE)*AA736,0)),0)</f>
        <v>40</v>
      </c>
      <c r="AM736" s="30">
        <f>ROUND(IF(C736&gt;7,ROUND((PFormulas!$F$30*Z736)+(PFormulas!$F$31*AB736)+(PFormulas!$F$32*AI736),0)*PFormulas!$B$13,ROUND((PFormulas!$F$30*Z736)+(PFormulas!$F$31*AB736)+(PFormulas!$F$32*AI736),0)+PFormulas!$B$14),0)</f>
        <v>56</v>
      </c>
      <c r="AN736" s="30">
        <f>ROUND((PFormulas!$F$46*AL736),0)</f>
        <v>42</v>
      </c>
      <c r="AO736" s="30">
        <f>VLOOKUP(2016-L736,PCharts!$O$3:$P$32,2,FALSE)</f>
        <v>58</v>
      </c>
      <c r="AP736" s="30">
        <f t="shared" si="85"/>
        <v>58</v>
      </c>
      <c r="AQ736" s="30">
        <f t="shared" si="86"/>
        <v>52</v>
      </c>
    </row>
    <row r="737" spans="1:43" x14ac:dyDescent="0.25">
      <c r="A737" s="13" t="s">
        <v>95</v>
      </c>
      <c r="B737" s="13" t="s">
        <v>1685</v>
      </c>
      <c r="C737" s="13">
        <v>8</v>
      </c>
      <c r="D737" s="13">
        <v>31</v>
      </c>
      <c r="E737" s="13">
        <v>0</v>
      </c>
      <c r="F737" s="13">
        <v>5</v>
      </c>
      <c r="G737" s="13">
        <v>5</v>
      </c>
      <c r="H737" s="13">
        <v>6</v>
      </c>
      <c r="I737" s="13">
        <v>-5</v>
      </c>
      <c r="J737" s="13">
        <v>15</v>
      </c>
      <c r="K737" s="13">
        <v>3</v>
      </c>
      <c r="L737" s="13">
        <v>1994</v>
      </c>
      <c r="M737" s="13"/>
      <c r="N737" s="13">
        <v>70</v>
      </c>
      <c r="O737" s="13">
        <v>183</v>
      </c>
      <c r="P737" s="13" t="s">
        <v>97</v>
      </c>
      <c r="Q737" s="13" t="s">
        <v>1686</v>
      </c>
      <c r="R737" s="13"/>
      <c r="S737" s="13"/>
      <c r="T737" s="30">
        <f t="shared" si="80"/>
        <v>0</v>
      </c>
      <c r="U737" s="30">
        <f t="shared" si="81"/>
        <v>0.16</v>
      </c>
      <c r="V737" s="30">
        <f t="shared" si="82"/>
        <v>0.19</v>
      </c>
      <c r="W737" s="30">
        <f t="shared" si="83"/>
        <v>0</v>
      </c>
      <c r="X737" s="30">
        <f>VLOOKUP(N737,[1]PlayerC!$A$3:$B$30,2,FALSE)</f>
        <v>69</v>
      </c>
      <c r="Y737" s="30">
        <f>VLOOKUP(O737,[1]PlayerC!$C$3:$D$133,2,FALSE)</f>
        <v>58</v>
      </c>
      <c r="Z737" s="30">
        <f>VLOOKUP(R737,[2]PCharts!$R$3:$S$2003,2,FALSE)</f>
        <v>0</v>
      </c>
      <c r="AA737" s="30">
        <f>VLOOKUP(A737,PCharts!$T$3:$U$25,2,FALSE)</f>
        <v>1.06</v>
      </c>
      <c r="AB737" s="30">
        <f>ROUND((PFormulas!$F$2*AF737)+(PFormulas!$F$3*(120-AD737)),0)</f>
        <v>47</v>
      </c>
      <c r="AC737" s="30">
        <f>ROUND((PFormulas!$F$7*AF737)+(PFormulas!$F$9*AB737)+(PFormulas!$F$8*AD737),0)</f>
        <v>40</v>
      </c>
      <c r="AD737" s="30">
        <f>VLOOKUP(V737,PCharts!$I$3:$J$651,2,FALSE)</f>
        <v>93</v>
      </c>
      <c r="AE737" s="30">
        <f>ROUND((PFormulas!$B$29*AK737)+(PFormulas!$B$30*AI737)+(PFormulas!$B$31*AL737)+(PFormulas!$B$32*AF737)+PFormulas!$B$33,0)</f>
        <v>75</v>
      </c>
      <c r="AF737" s="30">
        <f t="shared" si="84"/>
        <v>64</v>
      </c>
      <c r="AG737" s="30">
        <f>ROUND((AK737*PFormulas!$F$40)+(AL737*PFormulas!$F$41)+(AH737*PFormulas!$F$42),0)</f>
        <v>58</v>
      </c>
      <c r="AH737" s="30">
        <f>VLOOKUP(D737,PCharts!$G$3:$H$83,2,FALSE)</f>
        <v>71</v>
      </c>
      <c r="AI737" s="30">
        <f>ROUND((AK737*PFormulas!$F$18)+(AL737*PFormulas!$F$17),0)</f>
        <v>50</v>
      </c>
      <c r="AJ737" s="30">
        <f>IF(C737&gt;7,25,IF(C737=1,IF(ROUND((PFormulas!$F$35*AK737)+(PFormulas!$F$36*AF737),0)&lt;50,50,ROUND((PFormulas!$F$35*AK737)+(PFormulas!$F$36*AF737),0)),ROUND((PFormulas!$F$35*AK737)+(PFormulas!$F$36*AF737),0)))</f>
        <v>25</v>
      </c>
      <c r="AK737" s="30">
        <f>ROUND(IF(C737&gt;7,ROUND(VLOOKUP(U737,PCharts!$K$3:$L$153,2,FALSE)*AA737,0)*PFormulas!$B$8,ROUND(VLOOKUP(U737,PCharts!$K$3:$L$153,2,FALSE)*AA737,0)),0)</f>
        <v>50</v>
      </c>
      <c r="AL737" s="30">
        <f>ROUND(IF(C737&gt;7,ROUND(VLOOKUP(T737,PCharts!$M$3:$N$133,2,FALSE)*AA737,0)*PFormulas!$B$9,ROUND(VLOOKUP(T737,PCharts!$M$3:$N$133,2,FALSE)*AA737,0)),0)</f>
        <v>40</v>
      </c>
      <c r="AM737" s="30">
        <f>ROUND(IF(C737&gt;7,ROUND((PFormulas!$F$30*Z737)+(PFormulas!$F$31*AB737)+(PFormulas!$F$32*AI737),0)*PFormulas!$B$13,ROUND((PFormulas!$F$30*Z737)+(PFormulas!$F$31*AB737)+(PFormulas!$F$32*AI737),0)+PFormulas!$B$14),0)</f>
        <v>52</v>
      </c>
      <c r="AN737" s="30">
        <f>ROUND((PFormulas!$F$46*AL737),0)</f>
        <v>42</v>
      </c>
      <c r="AO737" s="30">
        <f>VLOOKUP(2016-L737,PCharts!$O$3:$P$32,2,FALSE)</f>
        <v>58</v>
      </c>
      <c r="AP737" s="30">
        <f t="shared" si="85"/>
        <v>58</v>
      </c>
      <c r="AQ737" s="30">
        <f t="shared" si="86"/>
        <v>51</v>
      </c>
    </row>
    <row r="738" spans="1:43" x14ac:dyDescent="0.25">
      <c r="A738" s="13" t="s">
        <v>95</v>
      </c>
      <c r="B738" s="13" t="s">
        <v>1687</v>
      </c>
      <c r="C738" s="13">
        <v>8</v>
      </c>
      <c r="D738" s="13">
        <v>33</v>
      </c>
      <c r="E738" s="13">
        <v>0</v>
      </c>
      <c r="F738" s="13">
        <v>2</v>
      </c>
      <c r="G738" s="13">
        <v>2</v>
      </c>
      <c r="H738" s="13">
        <v>18</v>
      </c>
      <c r="I738" s="13">
        <v>-9</v>
      </c>
      <c r="J738" s="13">
        <v>30</v>
      </c>
      <c r="K738" s="13">
        <v>8</v>
      </c>
      <c r="L738" s="13">
        <v>1996</v>
      </c>
      <c r="M738" s="13"/>
      <c r="N738" s="13">
        <v>73</v>
      </c>
      <c r="O738" s="13">
        <v>187</v>
      </c>
      <c r="P738" s="13" t="s">
        <v>97</v>
      </c>
      <c r="Q738" s="13" t="s">
        <v>1688</v>
      </c>
      <c r="R738" s="13"/>
      <c r="S738" s="13"/>
      <c r="T738" s="30">
        <f t="shared" si="80"/>
        <v>0</v>
      </c>
      <c r="U738" s="30">
        <f t="shared" si="81"/>
        <v>0.06</v>
      </c>
      <c r="V738" s="30">
        <f t="shared" si="82"/>
        <v>0.55000000000000004</v>
      </c>
      <c r="W738" s="30">
        <f t="shared" si="83"/>
        <v>0</v>
      </c>
      <c r="X738" s="30">
        <f>VLOOKUP(N738,[1]PlayerC!$A$3:$B$30,2,FALSE)</f>
        <v>75</v>
      </c>
      <c r="Y738" s="30">
        <f>VLOOKUP(O738,[1]PlayerC!$C$3:$D$133,2,FALSE)</f>
        <v>61</v>
      </c>
      <c r="Z738" s="30">
        <f>VLOOKUP(R738,[2]PCharts!$R$3:$S$2003,2,FALSE)</f>
        <v>0</v>
      </c>
      <c r="AA738" s="30">
        <f>VLOOKUP(A738,PCharts!$T$3:$U$25,2,FALSE)</f>
        <v>1.06</v>
      </c>
      <c r="AB738" s="30">
        <f>ROUND((PFormulas!$F$2*AF738)+(PFormulas!$F$3*(120-AD738)),0)</f>
        <v>52</v>
      </c>
      <c r="AC738" s="30">
        <f>ROUND((PFormulas!$F$7*AF738)+(PFormulas!$F$9*AB738)+(PFormulas!$F$8*AD738),0)</f>
        <v>46</v>
      </c>
      <c r="AD738" s="30">
        <f>VLOOKUP(V738,PCharts!$I$3:$J$651,2,FALSE)</f>
        <v>84</v>
      </c>
      <c r="AE738" s="30">
        <f>ROUND((PFormulas!$B$29*AK738)+(PFormulas!$B$30*AI738)+(PFormulas!$B$31*AL738)+(PFormulas!$B$32*AF738)+PFormulas!$B$33,0)</f>
        <v>72</v>
      </c>
      <c r="AF738" s="30">
        <f t="shared" si="84"/>
        <v>68</v>
      </c>
      <c r="AG738" s="30">
        <f>ROUND((AK738*PFormulas!$F$40)+(AL738*PFormulas!$F$41)+(AH738*PFormulas!$F$42),0)</f>
        <v>55</v>
      </c>
      <c r="AH738" s="30">
        <f>VLOOKUP(D738,PCharts!$G$3:$H$83,2,FALSE)</f>
        <v>73</v>
      </c>
      <c r="AI738" s="30">
        <f>ROUND((AK738*PFormulas!$F$18)+(AL738*PFormulas!$F$17),0)</f>
        <v>41</v>
      </c>
      <c r="AJ738" s="30">
        <f>IF(C738&gt;7,25,IF(C738=1,IF(ROUND((PFormulas!$F$35*AK738)+(PFormulas!$F$36*AF738),0)&lt;50,50,ROUND((PFormulas!$F$35*AK738)+(PFormulas!$F$36*AF738),0)),ROUND((PFormulas!$F$35*AK738)+(PFormulas!$F$36*AF738),0)))</f>
        <v>25</v>
      </c>
      <c r="AK738" s="30">
        <f>ROUND(IF(C738&gt;7,ROUND(VLOOKUP(U738,PCharts!$K$3:$L$153,2,FALSE)*AA738,0)*PFormulas!$B$8,ROUND(VLOOKUP(U738,PCharts!$K$3:$L$153,2,FALSE)*AA738,0)),0)</f>
        <v>35</v>
      </c>
      <c r="AL738" s="30">
        <f>ROUND(IF(C738&gt;7,ROUND(VLOOKUP(T738,PCharts!$M$3:$N$133,2,FALSE)*AA738,0)*PFormulas!$B$9,ROUND(VLOOKUP(T738,PCharts!$M$3:$N$133,2,FALSE)*AA738,0)),0)</f>
        <v>40</v>
      </c>
      <c r="AM738" s="30">
        <f>ROUND(IF(C738&gt;7,ROUND((PFormulas!$F$30*Z738)+(PFormulas!$F$31*AB738)+(PFormulas!$F$32*AI738),0)*PFormulas!$B$13,ROUND((PFormulas!$F$30*Z738)+(PFormulas!$F$31*AB738)+(PFormulas!$F$32*AI738),0)+PFormulas!$B$14),0)</f>
        <v>54</v>
      </c>
      <c r="AN738" s="30">
        <f>ROUND((PFormulas!$F$46*AL738),0)</f>
        <v>42</v>
      </c>
      <c r="AO738" s="30">
        <f>VLOOKUP(2016-L738,PCharts!$O$3:$P$32,2,FALSE)</f>
        <v>50</v>
      </c>
      <c r="AP738" s="30">
        <f t="shared" si="85"/>
        <v>50</v>
      </c>
      <c r="AQ738" s="30">
        <f t="shared" si="86"/>
        <v>47</v>
      </c>
    </row>
    <row r="739" spans="1:43" x14ac:dyDescent="0.25">
      <c r="A739" s="13" t="s">
        <v>43</v>
      </c>
      <c r="B739" s="13" t="s">
        <v>1689</v>
      </c>
      <c r="C739" s="13">
        <v>1</v>
      </c>
      <c r="D739" s="13">
        <v>38</v>
      </c>
      <c r="E739" s="13">
        <v>0</v>
      </c>
      <c r="F739" s="13">
        <v>6</v>
      </c>
      <c r="G739" s="13">
        <v>6</v>
      </c>
      <c r="H739" s="13">
        <v>28</v>
      </c>
      <c r="I739" s="13">
        <v>2</v>
      </c>
      <c r="J739" s="13">
        <v>3</v>
      </c>
      <c r="K739" s="13">
        <v>3</v>
      </c>
      <c r="L739" s="13">
        <v>1995</v>
      </c>
      <c r="M739" s="13"/>
      <c r="N739" s="13">
        <v>73</v>
      </c>
      <c r="O739" s="13">
        <v>172</v>
      </c>
      <c r="P739" s="13" t="s">
        <v>45</v>
      </c>
      <c r="Q739" s="13" t="s">
        <v>1690</v>
      </c>
      <c r="R739" s="13">
        <v>0</v>
      </c>
      <c r="S739" s="13">
        <v>0</v>
      </c>
      <c r="T739" s="30">
        <f t="shared" si="80"/>
        <v>0</v>
      </c>
      <c r="U739" s="30">
        <f t="shared" si="81"/>
        <v>0.16</v>
      </c>
      <c r="V739" s="30">
        <f t="shared" si="82"/>
        <v>0.74</v>
      </c>
      <c r="W739" s="30">
        <f t="shared" si="83"/>
        <v>0</v>
      </c>
      <c r="X739" s="30">
        <f>VLOOKUP(N739,[1]PlayerC!$A$3:$B$30,2,FALSE)</f>
        <v>75</v>
      </c>
      <c r="Y739" s="30">
        <f>VLOOKUP(O739,[1]PlayerC!$C$3:$D$133,2,FALSE)</f>
        <v>52</v>
      </c>
      <c r="Z739" s="30">
        <f>VLOOKUP(R739,[2]PCharts!$R$3:$S$2003,2,FALSE)</f>
        <v>0</v>
      </c>
      <c r="AA739" s="30">
        <f>VLOOKUP(A739,PCharts!$T$3:$U$25,2,FALSE)</f>
        <v>1.05</v>
      </c>
      <c r="AB739" s="30">
        <f>ROUND((PFormulas!$F$2*AF739)+(PFormulas!$F$3*(120-AD739)),0)</f>
        <v>51</v>
      </c>
      <c r="AC739" s="30">
        <f>ROUND((PFormulas!$F$7*AF739)+(PFormulas!$F$9*AB739)+(PFormulas!$F$8*AD739),0)</f>
        <v>44</v>
      </c>
      <c r="AD739" s="30">
        <f>VLOOKUP(V739,PCharts!$I$3:$J$651,2,FALSE)</f>
        <v>79</v>
      </c>
      <c r="AE739" s="30">
        <f>ROUND((PFormulas!$B$29*AK739)+(PFormulas!$B$30*AI739)+(PFormulas!$B$31*AL739)+(PFormulas!$B$32*AF739)+PFormulas!$B$33,0)</f>
        <v>76</v>
      </c>
      <c r="AF739" s="30">
        <f t="shared" si="84"/>
        <v>64</v>
      </c>
      <c r="AG739" s="30">
        <f>ROUND((AK739*PFormulas!$F$40)+(AL739*PFormulas!$F$41)+(AH739*PFormulas!$F$42),0)</f>
        <v>63</v>
      </c>
      <c r="AH739" s="30">
        <f>VLOOKUP(D739,PCharts!$G$3:$H$83,2,FALSE)</f>
        <v>78</v>
      </c>
      <c r="AI739" s="30">
        <f>ROUND((AK739*PFormulas!$F$18)+(AL739*PFormulas!$F$17),0)</f>
        <v>52</v>
      </c>
      <c r="AJ739" s="30">
        <f>IF(C739&gt;7,25,IF(C739=1,IF(ROUND((PFormulas!$F$35*AK739)+(PFormulas!$F$36*AF739),0)&lt;50,50,ROUND((PFormulas!$F$35*AK739)+(PFormulas!$F$36*AF739),0)),ROUND((PFormulas!$F$35*AK739)+(PFormulas!$F$36*AF739),0)))</f>
        <v>56</v>
      </c>
      <c r="AK739" s="30">
        <f>ROUND(IF(C739&gt;7,ROUND(VLOOKUP(U739,PCharts!$K$3:$L$153,2,FALSE)*AA739,0)*PFormulas!$B$8,ROUND(VLOOKUP(U739,PCharts!$K$3:$L$153,2,FALSE)*AA739,0)),0)</f>
        <v>53</v>
      </c>
      <c r="AL739" s="30">
        <f>ROUND(IF(C739&gt;7,ROUND(VLOOKUP(T739,PCharts!$M$3:$N$133,2,FALSE)*AA739,0)*PFormulas!$B$9,ROUND(VLOOKUP(T739,PCharts!$M$3:$N$133,2,FALSE)*AA739,0)),0)</f>
        <v>42</v>
      </c>
      <c r="AM739" s="30">
        <f>ROUND(IF(C739&gt;7,ROUND((PFormulas!$F$30*Z739)+(PFormulas!$F$31*AB739)+(PFormulas!$F$32*AI739),0)*PFormulas!$B$13,ROUND((PFormulas!$F$30*Z739)+(PFormulas!$F$31*AB739)+(PFormulas!$F$32*AI739),0)+PFormulas!$B$14),0)</f>
        <v>47</v>
      </c>
      <c r="AN739" s="30">
        <f>ROUND((PFormulas!$F$46*AL739),0)</f>
        <v>44</v>
      </c>
      <c r="AO739" s="30">
        <f>VLOOKUP(2016-L739,PCharts!$O$3:$P$32,2,FALSE)</f>
        <v>54</v>
      </c>
      <c r="AP739" s="30">
        <f t="shared" si="85"/>
        <v>54</v>
      </c>
      <c r="AQ739" s="30">
        <f t="shared" si="86"/>
        <v>52</v>
      </c>
    </row>
    <row r="740" spans="1:43" x14ac:dyDescent="0.25">
      <c r="A740" s="13" t="s">
        <v>518</v>
      </c>
      <c r="B740" s="13" t="s">
        <v>1691</v>
      </c>
      <c r="C740" s="13">
        <v>6</v>
      </c>
      <c r="D740" s="13">
        <v>38</v>
      </c>
      <c r="E740" s="13">
        <v>4</v>
      </c>
      <c r="F740" s="13">
        <v>8</v>
      </c>
      <c r="G740" s="13">
        <v>12</v>
      </c>
      <c r="H740" s="13">
        <v>44</v>
      </c>
      <c r="I740" s="13">
        <v>5</v>
      </c>
      <c r="J740" s="13">
        <v>26</v>
      </c>
      <c r="K740" s="13">
        <v>1</v>
      </c>
      <c r="L740" s="13">
        <v>1993</v>
      </c>
      <c r="M740" s="13"/>
      <c r="N740" s="13">
        <v>74</v>
      </c>
      <c r="O740" s="13">
        <v>201</v>
      </c>
      <c r="P740" s="13" t="s">
        <v>520</v>
      </c>
      <c r="Q740" s="13" t="s">
        <v>1692</v>
      </c>
      <c r="R740" s="13">
        <v>0</v>
      </c>
      <c r="S740" s="13">
        <v>0</v>
      </c>
      <c r="T740" s="30">
        <f t="shared" si="80"/>
        <v>0.11</v>
      </c>
      <c r="U740" s="30">
        <f t="shared" si="81"/>
        <v>0.21</v>
      </c>
      <c r="V740" s="30">
        <f t="shared" si="82"/>
        <v>1.1599999999999999</v>
      </c>
      <c r="W740" s="30">
        <f t="shared" si="83"/>
        <v>0.11</v>
      </c>
      <c r="X740" s="30">
        <f>VLOOKUP(N740,[1]PlayerC!$A$3:$B$30,2,FALSE)</f>
        <v>77</v>
      </c>
      <c r="Y740" s="30">
        <f>VLOOKUP(O740,[1]PlayerC!$C$3:$D$133,2,FALSE)</f>
        <v>70</v>
      </c>
      <c r="Z740" s="30">
        <f>VLOOKUP(R740,[2]PCharts!$R$3:$S$2003,2,FALSE)</f>
        <v>0</v>
      </c>
      <c r="AA740" s="30">
        <f>VLOOKUP(A740,PCharts!$T$3:$U$25,2,FALSE)</f>
        <v>0.93</v>
      </c>
      <c r="AB740" s="30">
        <f>ROUND((PFormulas!$F$2*AF740)+(PFormulas!$F$3*(120-AD740)),0)</f>
        <v>60</v>
      </c>
      <c r="AC740" s="30">
        <f>ROUND((PFormulas!$F$7*AF740)+(PFormulas!$F$9*AB740)+(PFormulas!$F$8*AD740),0)</f>
        <v>56</v>
      </c>
      <c r="AD740" s="30">
        <f>VLOOKUP(V740,PCharts!$I$3:$J$651,2,FALSE)</f>
        <v>68</v>
      </c>
      <c r="AE740" s="30">
        <f>ROUND((PFormulas!$B$29*AK740)+(PFormulas!$B$30*AI740)+(PFormulas!$B$31*AL740)+(PFormulas!$B$32*AF740)+PFormulas!$B$33,0)</f>
        <v>73</v>
      </c>
      <c r="AF740" s="30">
        <f t="shared" si="84"/>
        <v>74</v>
      </c>
      <c r="AG740" s="30">
        <f>ROUND((AK740*PFormulas!$F$40)+(AL740*PFormulas!$F$41)+(AH740*PFormulas!$F$42),0)</f>
        <v>62</v>
      </c>
      <c r="AH740" s="30">
        <f>VLOOKUP(D740,PCharts!$G$3:$H$83,2,FALSE)</f>
        <v>78</v>
      </c>
      <c r="AI740" s="30">
        <f>ROUND((AK740*PFormulas!$F$18)+(AL740*PFormulas!$F$17),0)</f>
        <v>51</v>
      </c>
      <c r="AJ740" s="30">
        <f>IF(C740&gt;7,25,IF(C740=1,IF(ROUND((PFormulas!$F$35*AK740)+(PFormulas!$F$36*AF740),0)&lt;50,50,ROUND((PFormulas!$F$35*AK740)+(PFormulas!$F$36*AF740),0)),ROUND((PFormulas!$F$35*AK740)+(PFormulas!$F$36*AF740),0)))</f>
        <v>57</v>
      </c>
      <c r="AK740" s="30">
        <f>ROUND(IF(C740&gt;7,ROUND(VLOOKUP(U740,PCharts!$K$3:$L$153,2,FALSE)*AA740,0)*PFormulas!$B$8,ROUND(VLOOKUP(U740,PCharts!$K$3:$L$153,2,FALSE)*AA740,0)),0)</f>
        <v>51</v>
      </c>
      <c r="AL740" s="30">
        <f>ROUND(IF(C740&gt;7,ROUND(VLOOKUP(T740,PCharts!$M$3:$N$133,2,FALSE)*AA740,0)*PFormulas!$B$9,ROUND(VLOOKUP(T740,PCharts!$M$3:$N$133,2,FALSE)*AA740,0)),0)</f>
        <v>42</v>
      </c>
      <c r="AM740" s="30">
        <f>ROUND(IF(C740&gt;7,ROUND((PFormulas!$F$30*Z740)+(PFormulas!$F$31*AB740)+(PFormulas!$F$32*AI740),0)*PFormulas!$B$13,ROUND((PFormulas!$F$30*Z740)+(PFormulas!$F$31*AB740)+(PFormulas!$F$32*AI740),0)+PFormulas!$B$14),0)</f>
        <v>52</v>
      </c>
      <c r="AN740" s="30">
        <f>ROUND((PFormulas!$F$46*AL740),0)</f>
        <v>44</v>
      </c>
      <c r="AO740" s="30">
        <f>VLOOKUP(2016-L740,PCharts!$O$3:$P$32,2,FALSE)</f>
        <v>60</v>
      </c>
      <c r="AP740" s="30">
        <f t="shared" si="85"/>
        <v>60</v>
      </c>
      <c r="AQ740" s="30">
        <f t="shared" si="86"/>
        <v>53</v>
      </c>
    </row>
    <row r="741" spans="1:43" x14ac:dyDescent="0.25">
      <c r="A741" s="13" t="s">
        <v>685</v>
      </c>
      <c r="B741" s="13" t="s">
        <v>1693</v>
      </c>
      <c r="C741" s="13">
        <v>7</v>
      </c>
      <c r="D741" s="13">
        <v>38</v>
      </c>
      <c r="E741" s="13">
        <v>4</v>
      </c>
      <c r="F741" s="13">
        <v>9</v>
      </c>
      <c r="G741" s="13">
        <v>13</v>
      </c>
      <c r="H741" s="13">
        <v>26</v>
      </c>
      <c r="I741" s="13">
        <v>1</v>
      </c>
      <c r="J741" s="13">
        <v>30</v>
      </c>
      <c r="K741" s="13">
        <v>8</v>
      </c>
      <c r="L741" s="13">
        <v>1993</v>
      </c>
      <c r="M741" s="13"/>
      <c r="N741" s="13">
        <v>72</v>
      </c>
      <c r="O741" s="13">
        <v>168</v>
      </c>
      <c r="P741" s="13" t="s">
        <v>247</v>
      </c>
      <c r="Q741" s="13" t="s">
        <v>80</v>
      </c>
      <c r="R741" s="13">
        <v>0</v>
      </c>
      <c r="S741" s="13">
        <v>0</v>
      </c>
      <c r="T741" s="30">
        <f t="shared" si="80"/>
        <v>0.11</v>
      </c>
      <c r="U741" s="30">
        <f t="shared" si="81"/>
        <v>0.24</v>
      </c>
      <c r="V741" s="30">
        <f t="shared" si="82"/>
        <v>0.68</v>
      </c>
      <c r="W741" s="30">
        <f t="shared" si="83"/>
        <v>0.11</v>
      </c>
      <c r="X741" s="30">
        <f>VLOOKUP(N741,[1]PlayerC!$A$3:$B$30,2,FALSE)</f>
        <v>73</v>
      </c>
      <c r="Y741" s="30">
        <f>VLOOKUP(O741,[1]PlayerC!$C$3:$D$133,2,FALSE)</f>
        <v>49</v>
      </c>
      <c r="Z741" s="30">
        <f>VLOOKUP(R741,[2]PCharts!$R$3:$S$2003,2,FALSE)</f>
        <v>0</v>
      </c>
      <c r="AA741" s="30">
        <f>VLOOKUP(A741,PCharts!$T$3:$U$25,2,FALSE)</f>
        <v>0.9</v>
      </c>
      <c r="AB741" s="30">
        <f>ROUND((PFormulas!$F$2*AF741)+(PFormulas!$F$3*(120-AD741)),0)</f>
        <v>49</v>
      </c>
      <c r="AC741" s="30">
        <f>ROUND((PFormulas!$F$7*AF741)+(PFormulas!$F$9*AB741)+(PFormulas!$F$8*AD741),0)</f>
        <v>41</v>
      </c>
      <c r="AD741" s="30">
        <f>VLOOKUP(V741,PCharts!$I$3:$J$651,2,FALSE)</f>
        <v>80</v>
      </c>
      <c r="AE741" s="30">
        <f>ROUND((PFormulas!$B$29*AK741)+(PFormulas!$B$30*AI741)+(PFormulas!$B$31*AL741)+(PFormulas!$B$32*AF741)+PFormulas!$B$33,0)</f>
        <v>76</v>
      </c>
      <c r="AF741" s="30">
        <f t="shared" si="84"/>
        <v>61</v>
      </c>
      <c r="AG741" s="30">
        <f>ROUND((AK741*PFormulas!$F$40)+(AL741*PFormulas!$F$41)+(AH741*PFormulas!$F$42),0)</f>
        <v>62</v>
      </c>
      <c r="AH741" s="30">
        <f>VLOOKUP(D741,PCharts!$G$3:$H$83,2,FALSE)</f>
        <v>78</v>
      </c>
      <c r="AI741" s="30">
        <f>ROUND((AK741*PFormulas!$F$18)+(AL741*PFormulas!$F$17),0)</f>
        <v>50</v>
      </c>
      <c r="AJ741" s="30">
        <f>IF(C741&gt;7,25,IF(C741=1,IF(ROUND((PFormulas!$F$35*AK741)+(PFormulas!$F$36*AF741),0)&lt;50,50,ROUND((PFormulas!$F$35*AK741)+(PFormulas!$F$36*AF741),0)),ROUND((PFormulas!$F$35*AK741)+(PFormulas!$F$36*AF741),0)))</f>
        <v>53</v>
      </c>
      <c r="AK741" s="30">
        <f>ROUND(IF(C741&gt;7,ROUND(VLOOKUP(U741,PCharts!$K$3:$L$153,2,FALSE)*AA741,0)*PFormulas!$B$8,ROUND(VLOOKUP(U741,PCharts!$K$3:$L$153,2,FALSE)*AA741,0)),0)</f>
        <v>50</v>
      </c>
      <c r="AL741" s="30">
        <f>ROUND(IF(C741&gt;7,ROUND(VLOOKUP(T741,PCharts!$M$3:$N$133,2,FALSE)*AA741,0)*PFormulas!$B$9,ROUND(VLOOKUP(T741,PCharts!$M$3:$N$133,2,FALSE)*AA741,0)),0)</f>
        <v>41</v>
      </c>
      <c r="AM741" s="30">
        <f>ROUND(IF(C741&gt;7,ROUND((PFormulas!$F$30*Z741)+(PFormulas!$F$31*AB741)+(PFormulas!$F$32*AI741),0)*PFormulas!$B$13,ROUND((PFormulas!$F$30*Z741)+(PFormulas!$F$31*AB741)+(PFormulas!$F$32*AI741),0)+PFormulas!$B$14),0)</f>
        <v>45</v>
      </c>
      <c r="AN741" s="30">
        <f>ROUND((PFormulas!$F$46*AL741),0)</f>
        <v>43</v>
      </c>
      <c r="AO741" s="30">
        <f>VLOOKUP(2016-L741,PCharts!$O$3:$P$32,2,FALSE)</f>
        <v>60</v>
      </c>
      <c r="AP741" s="30">
        <f t="shared" si="85"/>
        <v>60</v>
      </c>
      <c r="AQ741" s="30">
        <f t="shared" si="86"/>
        <v>50</v>
      </c>
    </row>
    <row r="742" spans="1:43" x14ac:dyDescent="0.25">
      <c r="A742" s="13" t="s">
        <v>43</v>
      </c>
      <c r="B742" s="13" t="s">
        <v>1694</v>
      </c>
      <c r="C742" s="13">
        <v>4</v>
      </c>
      <c r="D742" s="13">
        <v>41</v>
      </c>
      <c r="E742" s="13">
        <v>0</v>
      </c>
      <c r="F742" s="13">
        <v>6</v>
      </c>
      <c r="G742" s="13">
        <v>6</v>
      </c>
      <c r="H742" s="13">
        <v>20</v>
      </c>
      <c r="I742" s="13">
        <v>-5</v>
      </c>
      <c r="J742" s="13">
        <v>26</v>
      </c>
      <c r="K742" s="13">
        <v>2</v>
      </c>
      <c r="L742" s="13">
        <v>1993</v>
      </c>
      <c r="M742" s="13"/>
      <c r="N742" s="13">
        <v>75</v>
      </c>
      <c r="O742" s="13">
        <v>214</v>
      </c>
      <c r="P742" s="13" t="s">
        <v>45</v>
      </c>
      <c r="Q742" s="13" t="s">
        <v>1695</v>
      </c>
      <c r="R742" s="13">
        <v>0</v>
      </c>
      <c r="S742" s="13">
        <v>0</v>
      </c>
      <c r="T742" s="30">
        <f t="shared" si="80"/>
        <v>0</v>
      </c>
      <c r="U742" s="30">
        <f t="shared" si="81"/>
        <v>0.15</v>
      </c>
      <c r="V742" s="30">
        <f t="shared" si="82"/>
        <v>0.49</v>
      </c>
      <c r="W742" s="30">
        <f t="shared" si="83"/>
        <v>0</v>
      </c>
      <c r="X742" s="30">
        <f>VLOOKUP(N742,[1]PlayerC!$A$3:$B$30,2,FALSE)</f>
        <v>79</v>
      </c>
      <c r="Y742" s="30">
        <f>VLOOKUP(O742,[1]PlayerC!$C$3:$D$133,2,FALSE)</f>
        <v>76</v>
      </c>
      <c r="Z742" s="30">
        <f>VLOOKUP(R742,[2]PCharts!$R$3:$S$2003,2,FALSE)</f>
        <v>0</v>
      </c>
      <c r="AA742" s="30">
        <f>VLOOKUP(A742,PCharts!$T$3:$U$25,2,FALSE)</f>
        <v>1.05</v>
      </c>
      <c r="AB742" s="30">
        <f>ROUND((PFormulas!$F$2*AF742)+(PFormulas!$F$3*(120-AD742)),0)</f>
        <v>57</v>
      </c>
      <c r="AC742" s="30">
        <f>ROUND((PFormulas!$F$7*AF742)+(PFormulas!$F$9*AB742)+(PFormulas!$F$8*AD742),0)</f>
        <v>55</v>
      </c>
      <c r="AD742" s="30">
        <f>VLOOKUP(V742,PCharts!$I$3:$J$651,2,FALSE)</f>
        <v>85</v>
      </c>
      <c r="AE742" s="30">
        <f>ROUND((PFormulas!$B$29*AK742)+(PFormulas!$B$30*AI742)+(PFormulas!$B$31*AL742)+(PFormulas!$B$32*AF742)+PFormulas!$B$33,0)</f>
        <v>72</v>
      </c>
      <c r="AF742" s="30">
        <f t="shared" si="84"/>
        <v>78</v>
      </c>
      <c r="AG742" s="30">
        <f>ROUND((AK742*PFormulas!$F$40)+(AL742*PFormulas!$F$41)+(AH742*PFormulas!$F$42),0)</f>
        <v>64</v>
      </c>
      <c r="AH742" s="30">
        <f>VLOOKUP(D742,PCharts!$G$3:$H$83,2,FALSE)</f>
        <v>81</v>
      </c>
      <c r="AI742" s="30">
        <f>ROUND((AK742*PFormulas!$F$18)+(AL742*PFormulas!$F$17),0)</f>
        <v>52</v>
      </c>
      <c r="AJ742" s="30">
        <f>IF(C742&gt;7,25,IF(C742=1,IF(ROUND((PFormulas!$F$35*AK742)+(PFormulas!$F$36*AF742),0)&lt;50,50,ROUND((PFormulas!$F$35*AK742)+(PFormulas!$F$36*AF742),0)),ROUND((PFormulas!$F$35*AK742)+(PFormulas!$F$36*AF742),0)))</f>
        <v>59</v>
      </c>
      <c r="AK742" s="30">
        <f>ROUND(IF(C742&gt;7,ROUND(VLOOKUP(U742,PCharts!$K$3:$L$153,2,FALSE)*AA742,0)*PFormulas!$B$8,ROUND(VLOOKUP(U742,PCharts!$K$3:$L$153,2,FALSE)*AA742,0)),0)</f>
        <v>53</v>
      </c>
      <c r="AL742" s="30">
        <f>ROUND(IF(C742&gt;7,ROUND(VLOOKUP(T742,PCharts!$M$3:$N$133,2,FALSE)*AA742,0)*PFormulas!$B$9,ROUND(VLOOKUP(T742,PCharts!$M$3:$N$133,2,FALSE)*AA742,0)),0)</f>
        <v>42</v>
      </c>
      <c r="AM742" s="30">
        <f>ROUND(IF(C742&gt;7,ROUND((PFormulas!$F$30*Z742)+(PFormulas!$F$31*AB742)+(PFormulas!$F$32*AI742),0)*PFormulas!$B$13,ROUND((PFormulas!$F$30*Z742)+(PFormulas!$F$31*AB742)+(PFormulas!$F$32*AI742),0)+PFormulas!$B$14),0)</f>
        <v>51</v>
      </c>
      <c r="AN742" s="30">
        <f>ROUND((PFormulas!$F$46*AL742),0)</f>
        <v>44</v>
      </c>
      <c r="AO742" s="30">
        <f>VLOOKUP(2016-L742,PCharts!$O$3:$P$32,2,FALSE)</f>
        <v>60</v>
      </c>
      <c r="AP742" s="30">
        <f t="shared" si="85"/>
        <v>60</v>
      </c>
      <c r="AQ742" s="30">
        <f t="shared" si="86"/>
        <v>53</v>
      </c>
    </row>
    <row r="743" spans="1:43" x14ac:dyDescent="0.25">
      <c r="A743" s="13" t="s">
        <v>43</v>
      </c>
      <c r="B743" s="13" t="s">
        <v>1696</v>
      </c>
      <c r="C743" s="13">
        <v>8</v>
      </c>
      <c r="D743" s="13">
        <v>41</v>
      </c>
      <c r="E743" s="13">
        <v>1</v>
      </c>
      <c r="F743" s="13">
        <v>4</v>
      </c>
      <c r="G743" s="13">
        <v>5</v>
      </c>
      <c r="H743" s="13">
        <v>10</v>
      </c>
      <c r="I743" s="13">
        <v>-9</v>
      </c>
      <c r="J743" s="13">
        <v>4</v>
      </c>
      <c r="K743" s="13">
        <v>8</v>
      </c>
      <c r="L743" s="13">
        <v>1993</v>
      </c>
      <c r="M743" s="13"/>
      <c r="N743" s="13">
        <v>71</v>
      </c>
      <c r="O743" s="13">
        <v>196</v>
      </c>
      <c r="P743" s="13" t="s">
        <v>471</v>
      </c>
      <c r="Q743" s="13" t="s">
        <v>1697</v>
      </c>
      <c r="R743" s="13">
        <v>0</v>
      </c>
      <c r="S743" s="13">
        <v>0</v>
      </c>
      <c r="T743" s="30">
        <f t="shared" si="80"/>
        <v>0.02</v>
      </c>
      <c r="U743" s="30">
        <f t="shared" si="81"/>
        <v>0.1</v>
      </c>
      <c r="V743" s="30">
        <f t="shared" si="82"/>
        <v>0.24</v>
      </c>
      <c r="W743" s="30">
        <f t="shared" si="83"/>
        <v>0.02</v>
      </c>
      <c r="X743" s="30">
        <f>VLOOKUP(N743,[1]PlayerC!$A$3:$B$30,2,FALSE)</f>
        <v>71</v>
      </c>
      <c r="Y743" s="30">
        <f>VLOOKUP(O743,[1]PlayerC!$C$3:$D$133,2,FALSE)</f>
        <v>67</v>
      </c>
      <c r="Z743" s="30">
        <f>VLOOKUP(R743,[2]PCharts!$R$3:$S$2003,2,FALSE)</f>
        <v>0</v>
      </c>
      <c r="AA743" s="30">
        <f>VLOOKUP(A743,PCharts!$T$3:$U$25,2,FALSE)</f>
        <v>1.05</v>
      </c>
      <c r="AB743" s="30">
        <f>ROUND((PFormulas!$F$2*AF743)+(PFormulas!$F$3*(120-AD743)),0)</f>
        <v>50</v>
      </c>
      <c r="AC743" s="30">
        <f>ROUND((PFormulas!$F$7*AF743)+(PFormulas!$F$9*AB743)+(PFormulas!$F$8*AD743),0)</f>
        <v>45</v>
      </c>
      <c r="AD743" s="30">
        <f>VLOOKUP(V743,PCharts!$I$3:$J$651,2,FALSE)</f>
        <v>91</v>
      </c>
      <c r="AE743" s="30">
        <f>ROUND((PFormulas!$B$29*AK743)+(PFormulas!$B$30*AI743)+(PFormulas!$B$31*AL743)+(PFormulas!$B$32*AF743)+PFormulas!$B$33,0)</f>
        <v>74</v>
      </c>
      <c r="AF743" s="30">
        <f t="shared" si="84"/>
        <v>69</v>
      </c>
      <c r="AG743" s="30">
        <f>ROUND((AK743*PFormulas!$F$40)+(AL743*PFormulas!$F$41)+(AH743*PFormulas!$F$42),0)</f>
        <v>63</v>
      </c>
      <c r="AH743" s="30">
        <f>VLOOKUP(D743,PCharts!$G$3:$H$83,2,FALSE)</f>
        <v>81</v>
      </c>
      <c r="AI743" s="30">
        <f>ROUND((AK743*PFormulas!$F$18)+(AL743*PFormulas!$F$17),0)</f>
        <v>50</v>
      </c>
      <c r="AJ743" s="30">
        <f>IF(C743&gt;7,25,IF(C743=1,IF(ROUND((PFormulas!$F$35*AK743)+(PFormulas!$F$36*AF743),0)&lt;50,50,ROUND((PFormulas!$F$35*AK743)+(PFormulas!$F$36*AF743),0)),ROUND((PFormulas!$F$35*AK743)+(PFormulas!$F$36*AF743),0)))</f>
        <v>25</v>
      </c>
      <c r="AK743" s="30">
        <f>ROUND(IF(C743&gt;7,ROUND(VLOOKUP(U743,PCharts!$K$3:$L$153,2,FALSE)*AA743,0)*PFormulas!$B$8,ROUND(VLOOKUP(U743,PCharts!$K$3:$L$153,2,FALSE)*AA743,0)),0)</f>
        <v>50</v>
      </c>
      <c r="AL743" s="30">
        <f>ROUND(IF(C743&gt;7,ROUND(VLOOKUP(T743,PCharts!$M$3:$N$133,2,FALSE)*AA743,0)*PFormulas!$B$9,ROUND(VLOOKUP(T743,PCharts!$M$3:$N$133,2,FALSE)*AA743,0)),0)</f>
        <v>40</v>
      </c>
      <c r="AM743" s="30">
        <f>ROUND(IF(C743&gt;7,ROUND((PFormulas!$F$30*Z743)+(PFormulas!$F$31*AB743)+(PFormulas!$F$32*AI743),0)*PFormulas!$B$13,ROUND((PFormulas!$F$30*Z743)+(PFormulas!$F$31*AB743)+(PFormulas!$F$32*AI743),0)+PFormulas!$B$14),0)</f>
        <v>55</v>
      </c>
      <c r="AN743" s="30">
        <f>ROUND((PFormulas!$F$46*AL743),0)</f>
        <v>42</v>
      </c>
      <c r="AO743" s="30">
        <f>VLOOKUP(2016-L743,PCharts!$O$3:$P$32,2,FALSE)</f>
        <v>60</v>
      </c>
      <c r="AP743" s="30">
        <f t="shared" si="85"/>
        <v>60</v>
      </c>
      <c r="AQ743" s="30">
        <f t="shared" si="86"/>
        <v>52</v>
      </c>
    </row>
    <row r="744" spans="1:43" x14ac:dyDescent="0.25">
      <c r="A744" s="13" t="s">
        <v>78</v>
      </c>
      <c r="B744" s="13" t="s">
        <v>1698</v>
      </c>
      <c r="C744" s="13">
        <v>1</v>
      </c>
      <c r="D744" s="13">
        <v>42</v>
      </c>
      <c r="E744" s="13">
        <v>3</v>
      </c>
      <c r="F744" s="13">
        <v>3</v>
      </c>
      <c r="G744" s="13">
        <v>6</v>
      </c>
      <c r="H744" s="13">
        <v>31</v>
      </c>
      <c r="I744" s="13">
        <v>-1</v>
      </c>
      <c r="J744" s="13">
        <v>10</v>
      </c>
      <c r="K744" s="13">
        <v>1</v>
      </c>
      <c r="L744" s="13">
        <v>1993</v>
      </c>
      <c r="M744" s="13"/>
      <c r="N744" s="13">
        <v>70</v>
      </c>
      <c r="O744" s="13">
        <v>192</v>
      </c>
      <c r="P744" s="13" t="s">
        <v>162</v>
      </c>
      <c r="Q744" s="13" t="s">
        <v>80</v>
      </c>
      <c r="R744" s="13">
        <v>0</v>
      </c>
      <c r="S744" s="13">
        <v>0</v>
      </c>
      <c r="T744" s="30">
        <f t="shared" si="80"/>
        <v>7.0000000000000007E-2</v>
      </c>
      <c r="U744" s="30">
        <f t="shared" si="81"/>
        <v>7.0000000000000007E-2</v>
      </c>
      <c r="V744" s="30">
        <f t="shared" si="82"/>
        <v>0.74</v>
      </c>
      <c r="W744" s="30">
        <f t="shared" si="83"/>
        <v>7.0000000000000007E-2</v>
      </c>
      <c r="X744" s="30">
        <f>VLOOKUP(N744,[1]PlayerC!$A$3:$B$30,2,FALSE)</f>
        <v>69</v>
      </c>
      <c r="Y744" s="30">
        <f>VLOOKUP(O744,[1]PlayerC!$C$3:$D$133,2,FALSE)</f>
        <v>64</v>
      </c>
      <c r="Z744" s="30">
        <f>VLOOKUP(R744,[2]PCharts!$R$3:$S$2003,2,FALSE)</f>
        <v>0</v>
      </c>
      <c r="AA744" s="30">
        <f>VLOOKUP(A744,PCharts!$T$3:$U$25,2,FALSE)</f>
        <v>0.98</v>
      </c>
      <c r="AB744" s="30">
        <f>ROUND((PFormulas!$F$2*AF744)+(PFormulas!$F$3*(120-AD744)),0)</f>
        <v>53</v>
      </c>
      <c r="AC744" s="30">
        <f>ROUND((PFormulas!$F$7*AF744)+(PFormulas!$F$9*AB744)+(PFormulas!$F$8*AD744),0)</f>
        <v>47</v>
      </c>
      <c r="AD744" s="30">
        <f>VLOOKUP(V744,PCharts!$I$3:$J$651,2,FALSE)</f>
        <v>79</v>
      </c>
      <c r="AE744" s="30">
        <f>ROUND((PFormulas!$B$29*AK744)+(PFormulas!$B$30*AI744)+(PFormulas!$B$31*AL744)+(PFormulas!$B$32*AF744)+PFormulas!$B$33,0)</f>
        <v>72</v>
      </c>
      <c r="AF744" s="30">
        <f t="shared" si="84"/>
        <v>67</v>
      </c>
      <c r="AG744" s="30">
        <f>ROUND((AK744*PFormulas!$F$40)+(AL744*PFormulas!$F$41)+(AH744*PFormulas!$F$42),0)</f>
        <v>60</v>
      </c>
      <c r="AH744" s="30">
        <f>VLOOKUP(D744,PCharts!$G$3:$H$83,2,FALSE)</f>
        <v>82</v>
      </c>
      <c r="AI744" s="30">
        <f>ROUND((AK744*PFormulas!$F$18)+(AL744*PFormulas!$F$17),0)</f>
        <v>42</v>
      </c>
      <c r="AJ744" s="30">
        <f>IF(C744&gt;7,25,IF(C744=1,IF(ROUND((PFormulas!$F$35*AK744)+(PFormulas!$F$36*AF744),0)&lt;50,50,ROUND((PFormulas!$F$35*AK744)+(PFormulas!$F$36*AF744),0)),ROUND((PFormulas!$F$35*AK744)+(PFormulas!$F$36*AF744),0)))</f>
        <v>50</v>
      </c>
      <c r="AK744" s="30">
        <f>ROUND(IF(C744&gt;7,ROUND(VLOOKUP(U744,PCharts!$K$3:$L$153,2,FALSE)*AA744,0)*PFormulas!$B$8,ROUND(VLOOKUP(U744,PCharts!$K$3:$L$153,2,FALSE)*AA744,0)),0)</f>
        <v>34</v>
      </c>
      <c r="AL744" s="30">
        <f>ROUND(IF(C744&gt;7,ROUND(VLOOKUP(T744,PCharts!$M$3:$N$133,2,FALSE)*AA744,0)*PFormulas!$B$9,ROUND(VLOOKUP(T744,PCharts!$M$3:$N$133,2,FALSE)*AA744,0)),0)</f>
        <v>42</v>
      </c>
      <c r="AM744" s="30">
        <f>ROUND(IF(C744&gt;7,ROUND((PFormulas!$F$30*Z744)+(PFormulas!$F$31*AB744)+(PFormulas!$F$32*AI744),0)*PFormulas!$B$13,ROUND((PFormulas!$F$30*Z744)+(PFormulas!$F$31*AB744)+(PFormulas!$F$32*AI744),0)+PFormulas!$B$14),0)</f>
        <v>45</v>
      </c>
      <c r="AN744" s="30">
        <f>ROUND((PFormulas!$F$46*AL744),0)</f>
        <v>44</v>
      </c>
      <c r="AO744" s="30">
        <f>VLOOKUP(2016-L744,PCharts!$O$3:$P$32,2,FALSE)</f>
        <v>60</v>
      </c>
      <c r="AP744" s="30">
        <f t="shared" si="85"/>
        <v>60</v>
      </c>
      <c r="AQ744" s="30">
        <f t="shared" si="86"/>
        <v>45</v>
      </c>
    </row>
    <row r="745" spans="1:43" x14ac:dyDescent="0.25">
      <c r="A745" s="13" t="s">
        <v>74</v>
      </c>
      <c r="B745" s="13" t="s">
        <v>1699</v>
      </c>
      <c r="C745" s="13">
        <v>8</v>
      </c>
      <c r="D745" s="13">
        <v>42</v>
      </c>
      <c r="E745" s="13">
        <v>3</v>
      </c>
      <c r="F745" s="13">
        <v>13</v>
      </c>
      <c r="G745" s="13">
        <v>16</v>
      </c>
      <c r="H745" s="13">
        <v>12</v>
      </c>
      <c r="I745" s="13">
        <v>5</v>
      </c>
      <c r="J745" s="13">
        <v>26</v>
      </c>
      <c r="K745" s="13">
        <v>2</v>
      </c>
      <c r="L745" s="13">
        <v>1995</v>
      </c>
      <c r="M745" s="13"/>
      <c r="N745" s="13">
        <v>69</v>
      </c>
      <c r="O745" s="13">
        <v>176</v>
      </c>
      <c r="P745" s="13" t="s">
        <v>76</v>
      </c>
      <c r="Q745" s="13" t="s">
        <v>80</v>
      </c>
      <c r="R745" s="13">
        <v>0</v>
      </c>
      <c r="S745" s="13">
        <v>0</v>
      </c>
      <c r="T745" s="30">
        <f t="shared" si="80"/>
        <v>7.0000000000000007E-2</v>
      </c>
      <c r="U745" s="30">
        <f t="shared" si="81"/>
        <v>0.31</v>
      </c>
      <c r="V745" s="30">
        <f t="shared" si="82"/>
        <v>0.28999999999999998</v>
      </c>
      <c r="W745" s="30">
        <f t="shared" si="83"/>
        <v>7.0000000000000007E-2</v>
      </c>
      <c r="X745" s="30">
        <f>VLOOKUP(N745,[1]PlayerC!$A$3:$B$30,2,FALSE)</f>
        <v>67</v>
      </c>
      <c r="Y745" s="30">
        <f>VLOOKUP(O745,[1]PlayerC!$C$3:$D$133,2,FALSE)</f>
        <v>55</v>
      </c>
      <c r="Z745" s="30">
        <f>VLOOKUP(R745,[2]PCharts!$R$3:$S$2003,2,FALSE)</f>
        <v>0</v>
      </c>
      <c r="AA745" s="30">
        <f>VLOOKUP(A745,PCharts!$T$3:$U$25,2,FALSE)</f>
        <v>0.95</v>
      </c>
      <c r="AB745" s="30">
        <f>ROUND((PFormulas!$F$2*AF745)+(PFormulas!$F$3*(120-AD745)),0)</f>
        <v>46</v>
      </c>
      <c r="AC745" s="30">
        <f>ROUND((PFormulas!$F$7*AF745)+(PFormulas!$F$9*AB745)+(PFormulas!$F$8*AD745),0)</f>
        <v>39</v>
      </c>
      <c r="AD745" s="30">
        <f>VLOOKUP(V745,PCharts!$I$3:$J$651,2,FALSE)</f>
        <v>90</v>
      </c>
      <c r="AE745" s="30">
        <f>ROUND((PFormulas!$B$29*AK745)+(PFormulas!$B$30*AI745)+(PFormulas!$B$31*AL745)+(PFormulas!$B$32*AF745)+PFormulas!$B$33,0)</f>
        <v>76</v>
      </c>
      <c r="AF745" s="30">
        <f t="shared" si="84"/>
        <v>61</v>
      </c>
      <c r="AG745" s="30">
        <f>ROUND((AK745*PFormulas!$F$40)+(AL745*PFormulas!$F$41)+(AH745*PFormulas!$F$42),0)</f>
        <v>64</v>
      </c>
      <c r="AH745" s="30">
        <f>VLOOKUP(D745,PCharts!$G$3:$H$83,2,FALSE)</f>
        <v>82</v>
      </c>
      <c r="AI745" s="30">
        <f>ROUND((AK745*PFormulas!$F$18)+(AL745*PFormulas!$F$17),0)</f>
        <v>50</v>
      </c>
      <c r="AJ745" s="30">
        <f>IF(C745&gt;7,25,IF(C745=1,IF(ROUND((PFormulas!$F$35*AK745)+(PFormulas!$F$36*AF745),0)&lt;50,50,ROUND((PFormulas!$F$35*AK745)+(PFormulas!$F$36*AF745),0)),ROUND((PFormulas!$F$35*AK745)+(PFormulas!$F$36*AF745),0)))</f>
        <v>25</v>
      </c>
      <c r="AK745" s="30">
        <f>ROUND(IF(C745&gt;7,ROUND(VLOOKUP(U745,PCharts!$K$3:$L$153,2,FALSE)*AA745,0)*PFormulas!$B$8,ROUND(VLOOKUP(U745,PCharts!$K$3:$L$153,2,FALSE)*AA745,0)),0)</f>
        <v>51</v>
      </c>
      <c r="AL745" s="30">
        <f>ROUND(IF(C745&gt;7,ROUND(VLOOKUP(T745,PCharts!$M$3:$N$133,2,FALSE)*AA745,0)*PFormulas!$B$9,ROUND(VLOOKUP(T745,PCharts!$M$3:$N$133,2,FALSE)*AA745,0)),0)</f>
        <v>39</v>
      </c>
      <c r="AM745" s="30">
        <f>ROUND(IF(C745&gt;7,ROUND((PFormulas!$F$30*Z745)+(PFormulas!$F$31*AB745)+(PFormulas!$F$32*AI745),0)*PFormulas!$B$13,ROUND((PFormulas!$F$30*Z745)+(PFormulas!$F$31*AB745)+(PFormulas!$F$32*AI745),0)+PFormulas!$B$14),0)</f>
        <v>52</v>
      </c>
      <c r="AN745" s="30">
        <f>ROUND((PFormulas!$F$46*AL745),0)</f>
        <v>41</v>
      </c>
      <c r="AO745" s="30">
        <f>VLOOKUP(2016-L745,PCharts!$O$3:$P$32,2,FALSE)</f>
        <v>54</v>
      </c>
      <c r="AP745" s="30">
        <f t="shared" si="85"/>
        <v>54</v>
      </c>
      <c r="AQ745" s="30">
        <f t="shared" si="86"/>
        <v>51</v>
      </c>
    </row>
    <row r="746" spans="1:43" x14ac:dyDescent="0.25">
      <c r="A746" s="13" t="s">
        <v>43</v>
      </c>
      <c r="B746" s="13" t="s">
        <v>1700</v>
      </c>
      <c r="C746" s="13">
        <v>8</v>
      </c>
      <c r="D746" s="13">
        <v>44</v>
      </c>
      <c r="E746" s="13">
        <v>1</v>
      </c>
      <c r="F746" s="13">
        <v>1</v>
      </c>
      <c r="G746" s="13">
        <v>2</v>
      </c>
      <c r="H746" s="13">
        <v>53</v>
      </c>
      <c r="I746" s="13">
        <v>-8</v>
      </c>
      <c r="J746" s="13">
        <v>29</v>
      </c>
      <c r="K746" s="13">
        <v>10</v>
      </c>
      <c r="L746" s="13">
        <v>1993</v>
      </c>
      <c r="M746" s="13"/>
      <c r="N746" s="13">
        <v>73</v>
      </c>
      <c r="O746" s="13">
        <v>201</v>
      </c>
      <c r="P746" s="13" t="s">
        <v>45</v>
      </c>
      <c r="Q746" s="13" t="s">
        <v>1701</v>
      </c>
      <c r="R746" s="13">
        <v>0</v>
      </c>
      <c r="S746" s="13">
        <v>0</v>
      </c>
      <c r="T746" s="30">
        <f t="shared" si="80"/>
        <v>0.02</v>
      </c>
      <c r="U746" s="30">
        <f t="shared" si="81"/>
        <v>0.02</v>
      </c>
      <c r="V746" s="30">
        <f t="shared" si="82"/>
        <v>1.2</v>
      </c>
      <c r="W746" s="30">
        <f t="shared" si="83"/>
        <v>0.02</v>
      </c>
      <c r="X746" s="30">
        <f>VLOOKUP(N746,[1]PlayerC!$A$3:$B$30,2,FALSE)</f>
        <v>75</v>
      </c>
      <c r="Y746" s="30">
        <f>VLOOKUP(O746,[1]PlayerC!$C$3:$D$133,2,FALSE)</f>
        <v>70</v>
      </c>
      <c r="Z746" s="30">
        <f>VLOOKUP(R746,[2]PCharts!$R$3:$S$2003,2,FALSE)</f>
        <v>0</v>
      </c>
      <c r="AA746" s="30">
        <f>VLOOKUP(A746,PCharts!$T$3:$U$25,2,FALSE)</f>
        <v>1.05</v>
      </c>
      <c r="AB746" s="30">
        <f>ROUND((PFormulas!$F$2*AF746)+(PFormulas!$F$3*(120-AD746)),0)</f>
        <v>60</v>
      </c>
      <c r="AC746" s="30">
        <f>ROUND((PFormulas!$F$7*AF746)+(PFormulas!$F$9*AB746)+(PFormulas!$F$8*AD746),0)</f>
        <v>56</v>
      </c>
      <c r="AD746" s="30">
        <f>VLOOKUP(V746,PCharts!$I$3:$J$651,2,FALSE)</f>
        <v>67</v>
      </c>
      <c r="AE746" s="30">
        <f>ROUND((PFormulas!$B$29*AK746)+(PFormulas!$B$30*AI746)+(PFormulas!$B$31*AL746)+(PFormulas!$B$32*AF746)+PFormulas!$B$33,0)</f>
        <v>70</v>
      </c>
      <c r="AF746" s="30">
        <f t="shared" si="84"/>
        <v>73</v>
      </c>
      <c r="AG746" s="30">
        <f>ROUND((AK746*PFormulas!$F$40)+(AL746*PFormulas!$F$41)+(AH746*PFormulas!$F$42),0)</f>
        <v>61</v>
      </c>
      <c r="AH746" s="30">
        <f>VLOOKUP(D746,PCharts!$G$3:$H$83,2,FALSE)</f>
        <v>84</v>
      </c>
      <c r="AI746" s="30">
        <f>ROUND((AK746*PFormulas!$F$18)+(AL746*PFormulas!$F$17),0)</f>
        <v>41</v>
      </c>
      <c r="AJ746" s="30">
        <f>IF(C746&gt;7,25,IF(C746=1,IF(ROUND((PFormulas!$F$35*AK746)+(PFormulas!$F$36*AF746),0)&lt;50,50,ROUND((PFormulas!$F$35*AK746)+(PFormulas!$F$36*AF746),0)),ROUND((PFormulas!$F$35*AK746)+(PFormulas!$F$36*AF746),0)))</f>
        <v>25</v>
      </c>
      <c r="AK746" s="30">
        <f>ROUND(IF(C746&gt;7,ROUND(VLOOKUP(U746,PCharts!$K$3:$L$153,2,FALSE)*AA746,0)*PFormulas!$B$8,ROUND(VLOOKUP(U746,PCharts!$K$3:$L$153,2,FALSE)*AA746,0)),0)</f>
        <v>35</v>
      </c>
      <c r="AL746" s="30">
        <f>ROUND(IF(C746&gt;7,ROUND(VLOOKUP(T746,PCharts!$M$3:$N$133,2,FALSE)*AA746,0)*PFormulas!$B$9,ROUND(VLOOKUP(T746,PCharts!$M$3:$N$133,2,FALSE)*AA746,0)),0)</f>
        <v>40</v>
      </c>
      <c r="AM746" s="30">
        <f>ROUND(IF(C746&gt;7,ROUND((PFormulas!$F$30*Z746)+(PFormulas!$F$31*AB746)+(PFormulas!$F$32*AI746),0)*PFormulas!$B$13,ROUND((PFormulas!$F$30*Z746)+(PFormulas!$F$31*AB746)+(PFormulas!$F$32*AI746),0)+PFormulas!$B$14),0)</f>
        <v>59</v>
      </c>
      <c r="AN746" s="30">
        <f>ROUND((PFormulas!$F$46*AL746),0)</f>
        <v>42</v>
      </c>
      <c r="AO746" s="30">
        <f>VLOOKUP(2016-L746,PCharts!$O$3:$P$32,2,FALSE)</f>
        <v>60</v>
      </c>
      <c r="AP746" s="30">
        <f t="shared" si="85"/>
        <v>60</v>
      </c>
      <c r="AQ746" s="30">
        <f t="shared" si="86"/>
        <v>49</v>
      </c>
    </row>
    <row r="747" spans="1:43" x14ac:dyDescent="0.25">
      <c r="A747" s="13" t="s">
        <v>43</v>
      </c>
      <c r="B747" s="13" t="s">
        <v>1702</v>
      </c>
      <c r="C747" s="13">
        <v>8</v>
      </c>
      <c r="D747" s="13">
        <v>45</v>
      </c>
      <c r="E747" s="13">
        <v>1</v>
      </c>
      <c r="F747" s="13">
        <v>4</v>
      </c>
      <c r="G747" s="13">
        <v>5</v>
      </c>
      <c r="H747" s="13">
        <v>25</v>
      </c>
      <c r="I747" s="13">
        <v>-3</v>
      </c>
      <c r="J747" s="13">
        <v>20</v>
      </c>
      <c r="K747" s="13">
        <v>6</v>
      </c>
      <c r="L747" s="13">
        <v>1994</v>
      </c>
      <c r="M747" s="13"/>
      <c r="N747" s="13">
        <v>78</v>
      </c>
      <c r="O747" s="13">
        <v>220</v>
      </c>
      <c r="P747" s="13" t="s">
        <v>45</v>
      </c>
      <c r="Q747" s="13" t="s">
        <v>1703</v>
      </c>
      <c r="R747" s="13">
        <v>0</v>
      </c>
      <c r="S747" s="13">
        <v>0</v>
      </c>
      <c r="T747" s="30">
        <f t="shared" si="80"/>
        <v>0.02</v>
      </c>
      <c r="U747" s="30">
        <f t="shared" si="81"/>
        <v>0.09</v>
      </c>
      <c r="V747" s="30">
        <f t="shared" si="82"/>
        <v>0.56000000000000005</v>
      </c>
      <c r="W747" s="30">
        <f t="shared" si="83"/>
        <v>0.02</v>
      </c>
      <c r="X747" s="30">
        <f>VLOOKUP(N747,[1]PlayerC!$A$3:$B$30,2,FALSE)</f>
        <v>85</v>
      </c>
      <c r="Y747" s="30">
        <f>VLOOKUP(O747,[1]PlayerC!$C$3:$D$133,2,FALSE)</f>
        <v>82</v>
      </c>
      <c r="Z747" s="30">
        <f>VLOOKUP(R747,[2]PCharts!$R$3:$S$2003,2,FALSE)</f>
        <v>0</v>
      </c>
      <c r="AA747" s="30">
        <f>VLOOKUP(A747,PCharts!$T$3:$U$25,2,FALSE)</f>
        <v>1.05</v>
      </c>
      <c r="AB747" s="30">
        <f>ROUND((PFormulas!$F$2*AF747)+(PFormulas!$F$3*(120-AD747)),0)</f>
        <v>62</v>
      </c>
      <c r="AC747" s="30">
        <f>ROUND((PFormulas!$F$7*AF747)+(PFormulas!$F$9*AB747)+(PFormulas!$F$8*AD747),0)</f>
        <v>61</v>
      </c>
      <c r="AD747" s="30">
        <f>VLOOKUP(V747,PCharts!$I$3:$J$651,2,FALSE)</f>
        <v>83</v>
      </c>
      <c r="AE747" s="30">
        <f>ROUND((PFormulas!$B$29*AK747)+(PFormulas!$B$30*AI747)+(PFormulas!$B$31*AL747)+(PFormulas!$B$32*AF747)+PFormulas!$B$33,0)</f>
        <v>68</v>
      </c>
      <c r="AF747" s="30">
        <f t="shared" si="84"/>
        <v>84</v>
      </c>
      <c r="AG747" s="30">
        <f>ROUND((AK747*PFormulas!$F$40)+(AL747*PFormulas!$F$41)+(AH747*PFormulas!$F$42),0)</f>
        <v>61</v>
      </c>
      <c r="AH747" s="30">
        <f>VLOOKUP(D747,PCharts!$G$3:$H$83,2,FALSE)</f>
        <v>85</v>
      </c>
      <c r="AI747" s="30">
        <f>ROUND((AK747*PFormulas!$F$18)+(AL747*PFormulas!$F$17),0)</f>
        <v>41</v>
      </c>
      <c r="AJ747" s="30">
        <f>IF(C747&gt;7,25,IF(C747=1,IF(ROUND((PFormulas!$F$35*AK747)+(PFormulas!$F$36*AF747),0)&lt;50,50,ROUND((PFormulas!$F$35*AK747)+(PFormulas!$F$36*AF747),0)),ROUND((PFormulas!$F$35*AK747)+(PFormulas!$F$36*AF747),0)))</f>
        <v>25</v>
      </c>
      <c r="AK747" s="30">
        <f>ROUND(IF(C747&gt;7,ROUND(VLOOKUP(U747,PCharts!$K$3:$L$153,2,FALSE)*AA747,0)*PFormulas!$B$8,ROUND(VLOOKUP(U747,PCharts!$K$3:$L$153,2,FALSE)*AA747,0)),0)</f>
        <v>35</v>
      </c>
      <c r="AL747" s="30">
        <f>ROUND(IF(C747&gt;7,ROUND(VLOOKUP(T747,PCharts!$M$3:$N$133,2,FALSE)*AA747,0)*PFormulas!$B$9,ROUND(VLOOKUP(T747,PCharts!$M$3:$N$133,2,FALSE)*AA747,0)),0)</f>
        <v>40</v>
      </c>
      <c r="AM747" s="30">
        <f>ROUND(IF(C747&gt;7,ROUND((PFormulas!$F$30*Z747)+(PFormulas!$F$31*AB747)+(PFormulas!$F$32*AI747),0)*PFormulas!$B$13,ROUND((PFormulas!$F$30*Z747)+(PFormulas!$F$31*AB747)+(PFormulas!$F$32*AI747),0)+PFormulas!$B$14),0)</f>
        <v>61</v>
      </c>
      <c r="AN747" s="30">
        <f>ROUND((PFormulas!$F$46*AL747),0)</f>
        <v>42</v>
      </c>
      <c r="AO747" s="30">
        <f>VLOOKUP(2016-L747,PCharts!$O$3:$P$32,2,FALSE)</f>
        <v>58</v>
      </c>
      <c r="AP747" s="30">
        <f t="shared" si="85"/>
        <v>58</v>
      </c>
      <c r="AQ747" s="30">
        <f t="shared" si="86"/>
        <v>50</v>
      </c>
    </row>
    <row r="748" spans="1:43" x14ac:dyDescent="0.25">
      <c r="A748" s="13" t="s">
        <v>95</v>
      </c>
      <c r="B748" s="13" t="s">
        <v>1704</v>
      </c>
      <c r="C748" s="13">
        <v>8</v>
      </c>
      <c r="D748" s="13">
        <v>46</v>
      </c>
      <c r="E748" s="13">
        <v>0</v>
      </c>
      <c r="F748" s="13">
        <v>3</v>
      </c>
      <c r="G748" s="13">
        <v>3</v>
      </c>
      <c r="H748" s="13">
        <v>20</v>
      </c>
      <c r="I748" s="13">
        <v>-10</v>
      </c>
      <c r="J748" s="13">
        <v>24</v>
      </c>
      <c r="K748" s="13">
        <v>5</v>
      </c>
      <c r="L748" s="13">
        <v>1993</v>
      </c>
      <c r="M748" s="13"/>
      <c r="N748" s="13">
        <v>71</v>
      </c>
      <c r="O748" s="13">
        <v>185</v>
      </c>
      <c r="P748" s="13" t="s">
        <v>97</v>
      </c>
      <c r="Q748" s="13" t="s">
        <v>80</v>
      </c>
      <c r="R748" s="13">
        <v>0</v>
      </c>
      <c r="S748" s="13">
        <v>0</v>
      </c>
      <c r="T748" s="30">
        <f t="shared" si="80"/>
        <v>0</v>
      </c>
      <c r="U748" s="30">
        <f t="shared" si="81"/>
        <v>7.0000000000000007E-2</v>
      </c>
      <c r="V748" s="30">
        <f t="shared" si="82"/>
        <v>0.43</v>
      </c>
      <c r="W748" s="30">
        <f t="shared" si="83"/>
        <v>0</v>
      </c>
      <c r="X748" s="30">
        <f>VLOOKUP(N748,[1]PlayerC!$A$3:$B$30,2,FALSE)</f>
        <v>71</v>
      </c>
      <c r="Y748" s="30">
        <f>VLOOKUP(O748,[1]PlayerC!$C$3:$D$133,2,FALSE)</f>
        <v>61</v>
      </c>
      <c r="Z748" s="30">
        <f>VLOOKUP(R748,[2]PCharts!$R$3:$S$2003,2,FALSE)</f>
        <v>0</v>
      </c>
      <c r="AA748" s="30">
        <f>VLOOKUP(A748,PCharts!$T$3:$U$25,2,FALSE)</f>
        <v>1.06</v>
      </c>
      <c r="AB748" s="30">
        <f>ROUND((PFormulas!$F$2*AF748)+(PFormulas!$F$3*(120-AD748)),0)</f>
        <v>50</v>
      </c>
      <c r="AC748" s="30">
        <f>ROUND((PFormulas!$F$7*AF748)+(PFormulas!$F$9*AB748)+(PFormulas!$F$8*AD748),0)</f>
        <v>44</v>
      </c>
      <c r="AD748" s="30">
        <f>VLOOKUP(V748,PCharts!$I$3:$J$651,2,FALSE)</f>
        <v>87</v>
      </c>
      <c r="AE748" s="30">
        <f>ROUND((PFormulas!$B$29*AK748)+(PFormulas!$B$30*AI748)+(PFormulas!$B$31*AL748)+(PFormulas!$B$32*AF748)+PFormulas!$B$33,0)</f>
        <v>72</v>
      </c>
      <c r="AF748" s="30">
        <f t="shared" si="84"/>
        <v>66</v>
      </c>
      <c r="AG748" s="30">
        <f>ROUND((AK748*PFormulas!$F$40)+(AL748*PFormulas!$F$41)+(AH748*PFormulas!$F$42),0)</f>
        <v>62</v>
      </c>
      <c r="AH748" s="30">
        <f>VLOOKUP(D748,PCharts!$G$3:$H$83,2,FALSE)</f>
        <v>86</v>
      </c>
      <c r="AI748" s="30">
        <f>ROUND((AK748*PFormulas!$F$18)+(AL748*PFormulas!$F$17),0)</f>
        <v>41</v>
      </c>
      <c r="AJ748" s="30">
        <f>IF(C748&gt;7,25,IF(C748=1,IF(ROUND((PFormulas!$F$35*AK748)+(PFormulas!$F$36*AF748),0)&lt;50,50,ROUND((PFormulas!$F$35*AK748)+(PFormulas!$F$36*AF748),0)),ROUND((PFormulas!$F$35*AK748)+(PFormulas!$F$36*AF748),0)))</f>
        <v>25</v>
      </c>
      <c r="AK748" s="30">
        <f>ROUND(IF(C748&gt;7,ROUND(VLOOKUP(U748,PCharts!$K$3:$L$153,2,FALSE)*AA748,0)*PFormulas!$B$8,ROUND(VLOOKUP(U748,PCharts!$K$3:$L$153,2,FALSE)*AA748,0)),0)</f>
        <v>35</v>
      </c>
      <c r="AL748" s="30">
        <f>ROUND(IF(C748&gt;7,ROUND(VLOOKUP(T748,PCharts!$M$3:$N$133,2,FALSE)*AA748,0)*PFormulas!$B$9,ROUND(VLOOKUP(T748,PCharts!$M$3:$N$133,2,FALSE)*AA748,0)),0)</f>
        <v>40</v>
      </c>
      <c r="AM748" s="30">
        <f>ROUND(IF(C748&gt;7,ROUND((PFormulas!$F$30*Z748)+(PFormulas!$F$31*AB748)+(PFormulas!$F$32*AI748),0)*PFormulas!$B$13,ROUND((PFormulas!$F$30*Z748)+(PFormulas!$F$31*AB748)+(PFormulas!$F$32*AI748),0)+PFormulas!$B$14),0)</f>
        <v>51</v>
      </c>
      <c r="AN748" s="30">
        <f>ROUND((PFormulas!$F$46*AL748),0)</f>
        <v>42</v>
      </c>
      <c r="AO748" s="30">
        <f>VLOOKUP(2016-L748,PCharts!$O$3:$P$32,2,FALSE)</f>
        <v>60</v>
      </c>
      <c r="AP748" s="30">
        <f t="shared" si="85"/>
        <v>60</v>
      </c>
      <c r="AQ748" s="30">
        <f t="shared" si="86"/>
        <v>46</v>
      </c>
    </row>
    <row r="749" spans="1:43" x14ac:dyDescent="0.25">
      <c r="A749" s="13" t="s">
        <v>74</v>
      </c>
      <c r="B749" s="13" t="s">
        <v>1705</v>
      </c>
      <c r="C749" s="13">
        <v>8</v>
      </c>
      <c r="D749" s="13">
        <v>46</v>
      </c>
      <c r="E749" s="13">
        <v>3</v>
      </c>
      <c r="F749" s="13">
        <v>5</v>
      </c>
      <c r="G749" s="13">
        <v>8</v>
      </c>
      <c r="H749" s="13">
        <v>32</v>
      </c>
      <c r="I749" s="13">
        <v>6</v>
      </c>
      <c r="J749" s="13">
        <v>8</v>
      </c>
      <c r="K749" s="13">
        <v>9</v>
      </c>
      <c r="L749" s="13">
        <v>1996</v>
      </c>
      <c r="M749" s="13"/>
      <c r="N749" s="13">
        <v>71</v>
      </c>
      <c r="O749" s="13">
        <v>181</v>
      </c>
      <c r="P749" s="13" t="s">
        <v>76</v>
      </c>
      <c r="Q749" s="13" t="s">
        <v>80</v>
      </c>
      <c r="R749" s="13">
        <v>0</v>
      </c>
      <c r="S749" s="13">
        <v>0</v>
      </c>
      <c r="T749" s="30">
        <f t="shared" si="80"/>
        <v>7.0000000000000007E-2</v>
      </c>
      <c r="U749" s="30">
        <f t="shared" si="81"/>
        <v>0.11</v>
      </c>
      <c r="V749" s="30">
        <f t="shared" si="82"/>
        <v>0.7</v>
      </c>
      <c r="W749" s="30">
        <f t="shared" si="83"/>
        <v>7.0000000000000007E-2</v>
      </c>
      <c r="X749" s="30">
        <f>VLOOKUP(N749,[1]PlayerC!$A$3:$B$30,2,FALSE)</f>
        <v>71</v>
      </c>
      <c r="Y749" s="30">
        <f>VLOOKUP(O749,[1]PlayerC!$C$3:$D$133,2,FALSE)</f>
        <v>58</v>
      </c>
      <c r="Z749" s="30">
        <f>VLOOKUP(R749,[2]PCharts!$R$3:$S$2003,2,FALSE)</f>
        <v>0</v>
      </c>
      <c r="AA749" s="30">
        <f>VLOOKUP(A749,PCharts!$T$3:$U$25,2,FALSE)</f>
        <v>0.95</v>
      </c>
      <c r="AB749" s="30">
        <f>ROUND((PFormulas!$F$2*AF749)+(PFormulas!$F$3*(120-AD749)),0)</f>
        <v>51</v>
      </c>
      <c r="AC749" s="30">
        <f>ROUND((PFormulas!$F$7*AF749)+(PFormulas!$F$9*AB749)+(PFormulas!$F$8*AD749),0)</f>
        <v>45</v>
      </c>
      <c r="AD749" s="30">
        <f>VLOOKUP(V749,PCharts!$I$3:$J$651,2,FALSE)</f>
        <v>80</v>
      </c>
      <c r="AE749" s="30">
        <f>ROUND((PFormulas!$B$29*AK749)+(PFormulas!$B$30*AI749)+(PFormulas!$B$31*AL749)+(PFormulas!$B$32*AF749)+PFormulas!$B$33,0)</f>
        <v>74</v>
      </c>
      <c r="AF749" s="30">
        <f t="shared" si="84"/>
        <v>65</v>
      </c>
      <c r="AG749" s="30">
        <f>ROUND((AK749*PFormulas!$F$40)+(AL749*PFormulas!$F$41)+(AH749*PFormulas!$F$42),0)</f>
        <v>64</v>
      </c>
      <c r="AH749" s="30">
        <f>VLOOKUP(D749,PCharts!$G$3:$H$83,2,FALSE)</f>
        <v>86</v>
      </c>
      <c r="AI749" s="30">
        <f>ROUND((AK749*PFormulas!$F$18)+(AL749*PFormulas!$F$17),0)</f>
        <v>47</v>
      </c>
      <c r="AJ749" s="30">
        <f>IF(C749&gt;7,25,IF(C749=1,IF(ROUND((PFormulas!$F$35*AK749)+(PFormulas!$F$36*AF749),0)&lt;50,50,ROUND((PFormulas!$F$35*AK749)+(PFormulas!$F$36*AF749),0)),ROUND((PFormulas!$F$35*AK749)+(PFormulas!$F$36*AF749),0)))</f>
        <v>25</v>
      </c>
      <c r="AK749" s="30">
        <f>ROUND(IF(C749&gt;7,ROUND(VLOOKUP(U749,PCharts!$K$3:$L$153,2,FALSE)*AA749,0)*PFormulas!$B$8,ROUND(VLOOKUP(U749,PCharts!$K$3:$L$153,2,FALSE)*AA749,0)),0)</f>
        <v>46</v>
      </c>
      <c r="AL749" s="30">
        <f>ROUND(IF(C749&gt;7,ROUND(VLOOKUP(T749,PCharts!$M$3:$N$133,2,FALSE)*AA749,0)*PFormulas!$B$9,ROUND(VLOOKUP(T749,PCharts!$M$3:$N$133,2,FALSE)*AA749,0)),0)</f>
        <v>39</v>
      </c>
      <c r="AM749" s="30">
        <f>ROUND(IF(C749&gt;7,ROUND((PFormulas!$F$30*Z749)+(PFormulas!$F$31*AB749)+(PFormulas!$F$32*AI749),0)*PFormulas!$B$13,ROUND((PFormulas!$F$30*Z749)+(PFormulas!$F$31*AB749)+(PFormulas!$F$32*AI749),0)+PFormulas!$B$14),0)</f>
        <v>55</v>
      </c>
      <c r="AN749" s="30">
        <f>ROUND((PFormulas!$F$46*AL749),0)</f>
        <v>41</v>
      </c>
      <c r="AO749" s="30">
        <f>VLOOKUP(2016-L749,PCharts!$O$3:$P$32,2,FALSE)</f>
        <v>50</v>
      </c>
      <c r="AP749" s="30">
        <f t="shared" si="85"/>
        <v>50</v>
      </c>
      <c r="AQ749" s="30">
        <f t="shared" si="86"/>
        <v>50</v>
      </c>
    </row>
    <row r="750" spans="1:43" x14ac:dyDescent="0.25">
      <c r="A750" s="13" t="s">
        <v>685</v>
      </c>
      <c r="B750" s="13" t="s">
        <v>1706</v>
      </c>
      <c r="C750" s="13">
        <v>1</v>
      </c>
      <c r="D750" s="13">
        <v>49</v>
      </c>
      <c r="E750" s="13">
        <v>5</v>
      </c>
      <c r="F750" s="13">
        <v>9</v>
      </c>
      <c r="G750" s="13">
        <v>14</v>
      </c>
      <c r="H750" s="13">
        <v>36</v>
      </c>
      <c r="I750" s="13">
        <v>-4</v>
      </c>
      <c r="J750" s="13">
        <v>1</v>
      </c>
      <c r="K750" s="13">
        <v>12</v>
      </c>
      <c r="L750" s="13">
        <v>1995</v>
      </c>
      <c r="M750" s="13"/>
      <c r="N750" s="13">
        <v>76</v>
      </c>
      <c r="O750" s="13">
        <v>218</v>
      </c>
      <c r="P750" s="13" t="s">
        <v>247</v>
      </c>
      <c r="Q750" s="13" t="s">
        <v>1707</v>
      </c>
      <c r="R750" s="13">
        <v>0</v>
      </c>
      <c r="S750" s="13">
        <v>0</v>
      </c>
      <c r="T750" s="30">
        <f t="shared" si="80"/>
        <v>0.1</v>
      </c>
      <c r="U750" s="30">
        <f t="shared" si="81"/>
        <v>0.18</v>
      </c>
      <c r="V750" s="30">
        <f t="shared" si="82"/>
        <v>0.73</v>
      </c>
      <c r="W750" s="30">
        <f t="shared" si="83"/>
        <v>0.1</v>
      </c>
      <c r="X750" s="30">
        <f>VLOOKUP(N750,[1]PlayerC!$A$3:$B$30,2,FALSE)</f>
        <v>81</v>
      </c>
      <c r="Y750" s="30">
        <f>VLOOKUP(O750,[1]PlayerC!$C$3:$D$133,2,FALSE)</f>
        <v>79</v>
      </c>
      <c r="Z750" s="30">
        <f>VLOOKUP(R750,[2]PCharts!$R$3:$S$2003,2,FALSE)</f>
        <v>0</v>
      </c>
      <c r="AA750" s="30">
        <f>VLOOKUP(A750,PCharts!$T$3:$U$25,2,FALSE)</f>
        <v>0.9</v>
      </c>
      <c r="AB750" s="30">
        <f>ROUND((PFormulas!$F$2*AF750)+(PFormulas!$F$3*(120-AD750)),0)</f>
        <v>60</v>
      </c>
      <c r="AC750" s="30">
        <f>ROUND((PFormulas!$F$7*AF750)+(PFormulas!$F$9*AB750)+(PFormulas!$F$8*AD750),0)</f>
        <v>58</v>
      </c>
      <c r="AD750" s="30">
        <f>VLOOKUP(V750,PCharts!$I$3:$J$651,2,FALSE)</f>
        <v>79</v>
      </c>
      <c r="AE750" s="30">
        <f>ROUND((PFormulas!$B$29*AK750)+(PFormulas!$B$30*AI750)+(PFormulas!$B$31*AL750)+(PFormulas!$B$32*AF750)+PFormulas!$B$33,0)</f>
        <v>70</v>
      </c>
      <c r="AF750" s="30">
        <f t="shared" si="84"/>
        <v>80</v>
      </c>
      <c r="AG750" s="30">
        <f>ROUND((AK750*PFormulas!$F$40)+(AL750*PFormulas!$F$41)+(AH750*PFormulas!$F$42),0)</f>
        <v>66</v>
      </c>
      <c r="AH750" s="30">
        <f>VLOOKUP(D750,PCharts!$G$3:$H$83,2,FALSE)</f>
        <v>89</v>
      </c>
      <c r="AI750" s="30">
        <f>ROUND((AK750*PFormulas!$F$18)+(AL750*PFormulas!$F$17),0)</f>
        <v>47</v>
      </c>
      <c r="AJ750" s="30">
        <f>IF(C750&gt;7,25,IF(C750=1,IF(ROUND((PFormulas!$F$35*AK750)+(PFormulas!$F$36*AF750),0)&lt;50,50,ROUND((PFormulas!$F$35*AK750)+(PFormulas!$F$36*AF750),0)),ROUND((PFormulas!$F$35*AK750)+(PFormulas!$F$36*AF750),0)))</f>
        <v>54</v>
      </c>
      <c r="AK750" s="30">
        <f>ROUND(IF(C750&gt;7,ROUND(VLOOKUP(U750,PCharts!$K$3:$L$153,2,FALSE)*AA750,0)*PFormulas!$B$8,ROUND(VLOOKUP(U750,PCharts!$K$3:$L$153,2,FALSE)*AA750,0)),0)</f>
        <v>45</v>
      </c>
      <c r="AL750" s="30">
        <f>ROUND(IF(C750&gt;7,ROUND(VLOOKUP(T750,PCharts!$M$3:$N$133,2,FALSE)*AA750,0)*PFormulas!$B$9,ROUND(VLOOKUP(T750,PCharts!$M$3:$N$133,2,FALSE)*AA750,0)),0)</f>
        <v>41</v>
      </c>
      <c r="AM750" s="30">
        <f>ROUND(IF(C750&gt;7,ROUND((PFormulas!$F$30*Z750)+(PFormulas!$F$31*AB750)+(PFormulas!$F$32*AI750),0)*PFormulas!$B$13,ROUND((PFormulas!$F$30*Z750)+(PFormulas!$F$31*AB750)+(PFormulas!$F$32*AI750),0)+PFormulas!$B$14),0)</f>
        <v>51</v>
      </c>
      <c r="AN750" s="30">
        <f>ROUND((PFormulas!$F$46*AL750),0)</f>
        <v>43</v>
      </c>
      <c r="AO750" s="30">
        <f>VLOOKUP(2016-L750,PCharts!$O$3:$P$32,2,FALSE)</f>
        <v>54</v>
      </c>
      <c r="AP750" s="30">
        <f t="shared" si="85"/>
        <v>54</v>
      </c>
      <c r="AQ750" s="30">
        <f t="shared" si="86"/>
        <v>51</v>
      </c>
    </row>
    <row r="751" spans="1:43" x14ac:dyDescent="0.25">
      <c r="A751" s="13" t="s">
        <v>43</v>
      </c>
      <c r="B751" s="13" t="s">
        <v>1708</v>
      </c>
      <c r="C751" s="13">
        <v>8</v>
      </c>
      <c r="D751" s="13">
        <v>49</v>
      </c>
      <c r="E751" s="13">
        <v>1</v>
      </c>
      <c r="F751" s="13">
        <v>6</v>
      </c>
      <c r="G751" s="13">
        <v>7</v>
      </c>
      <c r="H751" s="13">
        <v>68</v>
      </c>
      <c r="I751" s="13">
        <v>3</v>
      </c>
      <c r="J751" s="13">
        <v>31</v>
      </c>
      <c r="K751" s="13">
        <v>7</v>
      </c>
      <c r="L751" s="13">
        <v>1995</v>
      </c>
      <c r="M751" s="13"/>
      <c r="N751" s="13">
        <v>73</v>
      </c>
      <c r="O751" s="13">
        <v>194</v>
      </c>
      <c r="P751" s="13" t="s">
        <v>45</v>
      </c>
      <c r="Q751" s="13" t="s">
        <v>1709</v>
      </c>
      <c r="R751" s="13">
        <v>0</v>
      </c>
      <c r="S751" s="13">
        <v>0</v>
      </c>
      <c r="T751" s="30">
        <f t="shared" si="80"/>
        <v>0.02</v>
      </c>
      <c r="U751" s="30">
        <f t="shared" si="81"/>
        <v>0.12</v>
      </c>
      <c r="V751" s="30">
        <f t="shared" si="82"/>
        <v>1.39</v>
      </c>
      <c r="W751" s="30">
        <f t="shared" si="83"/>
        <v>0.02</v>
      </c>
      <c r="X751" s="30">
        <f>VLOOKUP(N751,[1]PlayerC!$A$3:$B$30,2,FALSE)</f>
        <v>75</v>
      </c>
      <c r="Y751" s="30">
        <f>VLOOKUP(O751,[1]PlayerC!$C$3:$D$133,2,FALSE)</f>
        <v>64</v>
      </c>
      <c r="Z751" s="30">
        <f>VLOOKUP(R751,[2]PCharts!$R$3:$S$2003,2,FALSE)</f>
        <v>0</v>
      </c>
      <c r="AA751" s="30">
        <f>VLOOKUP(A751,PCharts!$T$3:$U$25,2,FALSE)</f>
        <v>1.05</v>
      </c>
      <c r="AB751" s="30">
        <f>ROUND((PFormulas!$F$2*AF751)+(PFormulas!$F$3*(120-AD751)),0)</f>
        <v>59</v>
      </c>
      <c r="AC751" s="30">
        <f>ROUND((PFormulas!$F$7*AF751)+(PFormulas!$F$9*AB751)+(PFormulas!$F$8*AD751),0)</f>
        <v>54</v>
      </c>
      <c r="AD751" s="30">
        <f>VLOOKUP(V751,PCharts!$I$3:$J$651,2,FALSE)</f>
        <v>63</v>
      </c>
      <c r="AE751" s="30">
        <f>ROUND((PFormulas!$B$29*AK751)+(PFormulas!$B$30*AI751)+(PFormulas!$B$31*AL751)+(PFormulas!$B$32*AF751)+PFormulas!$B$33,0)</f>
        <v>74</v>
      </c>
      <c r="AF751" s="30">
        <f t="shared" si="84"/>
        <v>70</v>
      </c>
      <c r="AG751" s="30">
        <f>ROUND((AK751*PFormulas!$F$40)+(AL751*PFormulas!$F$41)+(AH751*PFormulas!$F$42),0)</f>
        <v>67</v>
      </c>
      <c r="AH751" s="30">
        <f>VLOOKUP(D751,PCharts!$G$3:$H$83,2,FALSE)</f>
        <v>89</v>
      </c>
      <c r="AI751" s="30">
        <f>ROUND((AK751*PFormulas!$F$18)+(AL751*PFormulas!$F$17),0)</f>
        <v>50</v>
      </c>
      <c r="AJ751" s="30">
        <f>IF(C751&gt;7,25,IF(C751=1,IF(ROUND((PFormulas!$F$35*AK751)+(PFormulas!$F$36*AF751),0)&lt;50,50,ROUND((PFormulas!$F$35*AK751)+(PFormulas!$F$36*AF751),0)),ROUND((PFormulas!$F$35*AK751)+(PFormulas!$F$36*AF751),0)))</f>
        <v>25</v>
      </c>
      <c r="AK751" s="30">
        <f>ROUND(IF(C751&gt;7,ROUND(VLOOKUP(U751,PCharts!$K$3:$L$153,2,FALSE)*AA751,0)*PFormulas!$B$8,ROUND(VLOOKUP(U751,PCharts!$K$3:$L$153,2,FALSE)*AA751,0)),0)</f>
        <v>50</v>
      </c>
      <c r="AL751" s="30">
        <f>ROUND(IF(C751&gt;7,ROUND(VLOOKUP(T751,PCharts!$M$3:$N$133,2,FALSE)*AA751,0)*PFormulas!$B$9,ROUND(VLOOKUP(T751,PCharts!$M$3:$N$133,2,FALSE)*AA751,0)),0)</f>
        <v>40</v>
      </c>
      <c r="AM751" s="30">
        <f>ROUND(IF(C751&gt;7,ROUND((PFormulas!$F$30*Z751)+(PFormulas!$F$31*AB751)+(PFormulas!$F$32*AI751),0)*PFormulas!$B$13,ROUND((PFormulas!$F$30*Z751)+(PFormulas!$F$31*AB751)+(PFormulas!$F$32*AI751),0)+PFormulas!$B$14),0)</f>
        <v>61</v>
      </c>
      <c r="AN751" s="30">
        <f>ROUND((PFormulas!$F$46*AL751),0)</f>
        <v>42</v>
      </c>
      <c r="AO751" s="30">
        <f>VLOOKUP(2016-L751,PCharts!$O$3:$P$32,2,FALSE)</f>
        <v>54</v>
      </c>
      <c r="AP751" s="30">
        <f t="shared" si="85"/>
        <v>54</v>
      </c>
      <c r="AQ751" s="30">
        <f t="shared" si="86"/>
        <v>54</v>
      </c>
    </row>
    <row r="752" spans="1:43" x14ac:dyDescent="0.25">
      <c r="A752" s="13" t="s">
        <v>47</v>
      </c>
      <c r="B752" s="13" t="s">
        <v>1710</v>
      </c>
      <c r="C752" s="13">
        <v>8</v>
      </c>
      <c r="D752" s="13">
        <v>51</v>
      </c>
      <c r="E752" s="13">
        <v>1</v>
      </c>
      <c r="F752" s="13">
        <v>12</v>
      </c>
      <c r="G752" s="13">
        <v>13</v>
      </c>
      <c r="H752" s="13">
        <v>18</v>
      </c>
      <c r="I752" s="13">
        <v>-7</v>
      </c>
      <c r="J752" s="13">
        <v>1</v>
      </c>
      <c r="K752" s="13">
        <v>1</v>
      </c>
      <c r="L752" s="13">
        <v>1996</v>
      </c>
      <c r="M752" s="13"/>
      <c r="N752" s="13">
        <v>74</v>
      </c>
      <c r="O752" s="13">
        <v>172</v>
      </c>
      <c r="P752" s="13" t="s">
        <v>49</v>
      </c>
      <c r="Q752" s="13" t="s">
        <v>1711</v>
      </c>
      <c r="R752" s="13">
        <v>0</v>
      </c>
      <c r="S752" s="13">
        <v>0</v>
      </c>
      <c r="T752" s="30">
        <f t="shared" si="80"/>
        <v>0.02</v>
      </c>
      <c r="U752" s="30">
        <f t="shared" si="81"/>
        <v>0.24</v>
      </c>
      <c r="V752" s="30">
        <f t="shared" si="82"/>
        <v>0.35</v>
      </c>
      <c r="W752" s="30">
        <f t="shared" si="83"/>
        <v>0.02</v>
      </c>
      <c r="X752" s="30">
        <f>VLOOKUP(N752,[1]PlayerC!$A$3:$B$30,2,FALSE)</f>
        <v>77</v>
      </c>
      <c r="Y752" s="30">
        <f>VLOOKUP(O752,[1]PlayerC!$C$3:$D$133,2,FALSE)</f>
        <v>52</v>
      </c>
      <c r="Z752" s="30">
        <f>VLOOKUP(R752,[2]PCharts!$R$3:$S$2003,2,FALSE)</f>
        <v>0</v>
      </c>
      <c r="AA752" s="30">
        <f>VLOOKUP(A752,PCharts!$T$3:$U$25,2,FALSE)</f>
        <v>1.07</v>
      </c>
      <c r="AB752" s="30">
        <f>ROUND((PFormulas!$F$2*AF752)+(PFormulas!$F$3*(120-AD752)),0)</f>
        <v>48</v>
      </c>
      <c r="AC752" s="30">
        <f>ROUND((PFormulas!$F$7*AF752)+(PFormulas!$F$9*AB752)+(PFormulas!$F$8*AD752),0)</f>
        <v>42</v>
      </c>
      <c r="AD752" s="30">
        <f>VLOOKUP(V752,PCharts!$I$3:$J$651,2,FALSE)</f>
        <v>89</v>
      </c>
      <c r="AE752" s="30">
        <f>ROUND((PFormulas!$B$29*AK752)+(PFormulas!$B$30*AI752)+(PFormulas!$B$31*AL752)+(PFormulas!$B$32*AF752)+PFormulas!$B$33,0)</f>
        <v>76</v>
      </c>
      <c r="AF752" s="30">
        <f t="shared" si="84"/>
        <v>65</v>
      </c>
      <c r="AG752" s="30">
        <f>ROUND((AK752*PFormulas!$F$40)+(AL752*PFormulas!$F$41)+(AH752*PFormulas!$F$42),0)</f>
        <v>70</v>
      </c>
      <c r="AH752" s="30">
        <f>VLOOKUP(D752,PCharts!$G$3:$H$83,2,FALSE)</f>
        <v>91</v>
      </c>
      <c r="AI752" s="30">
        <f>ROUND((AK752*PFormulas!$F$18)+(AL752*PFormulas!$F$17),0)</f>
        <v>53</v>
      </c>
      <c r="AJ752" s="30">
        <f>IF(C752&gt;7,25,IF(C752=1,IF(ROUND((PFormulas!$F$35*AK752)+(PFormulas!$F$36*AF752),0)&lt;50,50,ROUND((PFormulas!$F$35*AK752)+(PFormulas!$F$36*AF752),0)),ROUND((PFormulas!$F$35*AK752)+(PFormulas!$F$36*AF752),0)))</f>
        <v>25</v>
      </c>
      <c r="AK752" s="30">
        <f>ROUND(IF(C752&gt;7,ROUND(VLOOKUP(U752,PCharts!$K$3:$L$153,2,FALSE)*AA752,0)*PFormulas!$B$8,ROUND(VLOOKUP(U752,PCharts!$K$3:$L$153,2,FALSE)*AA752,0)),0)</f>
        <v>56</v>
      </c>
      <c r="AL752" s="30">
        <f>ROUND(IF(C752&gt;7,ROUND(VLOOKUP(T752,PCharts!$M$3:$N$133,2,FALSE)*AA752,0)*PFormulas!$B$9,ROUND(VLOOKUP(T752,PCharts!$M$3:$N$133,2,FALSE)*AA752,0)),0)</f>
        <v>41</v>
      </c>
      <c r="AM752" s="30">
        <f>ROUND(IF(C752&gt;7,ROUND((PFormulas!$F$30*Z752)+(PFormulas!$F$31*AB752)+(PFormulas!$F$32*AI752),0)*PFormulas!$B$13,ROUND((PFormulas!$F$30*Z752)+(PFormulas!$F$31*AB752)+(PFormulas!$F$32*AI752),0)+PFormulas!$B$14),0)</f>
        <v>55</v>
      </c>
      <c r="AN752" s="30">
        <f>ROUND((PFormulas!$F$46*AL752),0)</f>
        <v>43</v>
      </c>
      <c r="AO752" s="30">
        <f>VLOOKUP(2016-L752,PCharts!$O$3:$P$32,2,FALSE)</f>
        <v>50</v>
      </c>
      <c r="AP752" s="30">
        <f t="shared" si="85"/>
        <v>50</v>
      </c>
      <c r="AQ752" s="30">
        <f t="shared" si="86"/>
        <v>54</v>
      </c>
    </row>
    <row r="753" spans="1:43" x14ac:dyDescent="0.25">
      <c r="A753" s="13" t="s">
        <v>47</v>
      </c>
      <c r="B753" s="13" t="s">
        <v>1712</v>
      </c>
      <c r="C753" s="13">
        <v>8</v>
      </c>
      <c r="D753" s="13">
        <v>51</v>
      </c>
      <c r="E753" s="13">
        <v>1</v>
      </c>
      <c r="F753" s="13">
        <v>1</v>
      </c>
      <c r="G753" s="13">
        <v>2</v>
      </c>
      <c r="H753" s="13">
        <v>38</v>
      </c>
      <c r="I753" s="13">
        <v>-20</v>
      </c>
      <c r="J753" s="13">
        <v>21</v>
      </c>
      <c r="K753" s="13">
        <v>2</v>
      </c>
      <c r="L753" s="13">
        <v>1993</v>
      </c>
      <c r="M753" s="13"/>
      <c r="N753" s="13">
        <v>74</v>
      </c>
      <c r="O753" s="13">
        <v>198</v>
      </c>
      <c r="P753" s="13" t="s">
        <v>49</v>
      </c>
      <c r="Q753" s="13" t="s">
        <v>1713</v>
      </c>
      <c r="R753" s="13">
        <v>0</v>
      </c>
      <c r="S753" s="13">
        <v>0</v>
      </c>
      <c r="T753" s="30">
        <f t="shared" si="80"/>
        <v>0.02</v>
      </c>
      <c r="U753" s="30">
        <f t="shared" si="81"/>
        <v>0.02</v>
      </c>
      <c r="V753" s="30">
        <f t="shared" si="82"/>
        <v>0.75</v>
      </c>
      <c r="W753" s="30">
        <f t="shared" si="83"/>
        <v>0.02</v>
      </c>
      <c r="X753" s="30">
        <f>VLOOKUP(N753,[1]PlayerC!$A$3:$B$30,2,FALSE)</f>
        <v>77</v>
      </c>
      <c r="Y753" s="30">
        <f>VLOOKUP(O753,[1]PlayerC!$C$3:$D$133,2,FALSE)</f>
        <v>67</v>
      </c>
      <c r="Z753" s="30">
        <f>VLOOKUP(R753,[2]PCharts!$R$3:$S$2003,2,FALSE)</f>
        <v>0</v>
      </c>
      <c r="AA753" s="30">
        <f>VLOOKUP(A753,PCharts!$T$3:$U$25,2,FALSE)</f>
        <v>1.07</v>
      </c>
      <c r="AB753" s="30">
        <f>ROUND((PFormulas!$F$2*AF753)+(PFormulas!$F$3*(120-AD753)),0)</f>
        <v>56</v>
      </c>
      <c r="AC753" s="30">
        <f>ROUND((PFormulas!$F$7*AF753)+(PFormulas!$F$9*AB753)+(PFormulas!$F$8*AD753),0)</f>
        <v>51</v>
      </c>
      <c r="AD753" s="30">
        <f>VLOOKUP(V753,PCharts!$I$3:$J$651,2,FALSE)</f>
        <v>79</v>
      </c>
      <c r="AE753" s="30">
        <f>ROUND((PFormulas!$B$29*AK753)+(PFormulas!$B$30*AI753)+(PFormulas!$B$31*AL753)+(PFormulas!$B$32*AF753)+PFormulas!$B$33,0)</f>
        <v>71</v>
      </c>
      <c r="AF753" s="30">
        <f t="shared" si="84"/>
        <v>72</v>
      </c>
      <c r="AG753" s="30">
        <f>ROUND((AK753*PFormulas!$F$40)+(AL753*PFormulas!$F$41)+(AH753*PFormulas!$F$42),0)</f>
        <v>65</v>
      </c>
      <c r="AH753" s="30">
        <f>VLOOKUP(D753,PCharts!$G$3:$H$83,2,FALSE)</f>
        <v>91</v>
      </c>
      <c r="AI753" s="30">
        <f>ROUND((AK753*PFormulas!$F$18)+(AL753*PFormulas!$F$17),0)</f>
        <v>42</v>
      </c>
      <c r="AJ753" s="30">
        <f>IF(C753&gt;7,25,IF(C753=1,IF(ROUND((PFormulas!$F$35*AK753)+(PFormulas!$F$36*AF753),0)&lt;50,50,ROUND((PFormulas!$F$35*AK753)+(PFormulas!$F$36*AF753),0)),ROUND((PFormulas!$F$35*AK753)+(PFormulas!$F$36*AF753),0)))</f>
        <v>25</v>
      </c>
      <c r="AK753" s="30">
        <f>ROUND(IF(C753&gt;7,ROUND(VLOOKUP(U753,PCharts!$K$3:$L$153,2,FALSE)*AA753,0)*PFormulas!$B$8,ROUND(VLOOKUP(U753,PCharts!$K$3:$L$153,2,FALSE)*AA753,0)),0)</f>
        <v>35</v>
      </c>
      <c r="AL753" s="30">
        <f>ROUND(IF(C753&gt;7,ROUND(VLOOKUP(T753,PCharts!$M$3:$N$133,2,FALSE)*AA753,0)*PFormulas!$B$9,ROUND(VLOOKUP(T753,PCharts!$M$3:$N$133,2,FALSE)*AA753,0)),0)</f>
        <v>41</v>
      </c>
      <c r="AM753" s="30">
        <f>ROUND(IF(C753&gt;7,ROUND((PFormulas!$F$30*Z753)+(PFormulas!$F$31*AB753)+(PFormulas!$F$32*AI753),0)*PFormulas!$B$13,ROUND((PFormulas!$F$30*Z753)+(PFormulas!$F$31*AB753)+(PFormulas!$F$32*AI753),0)+PFormulas!$B$14),0)</f>
        <v>56</v>
      </c>
      <c r="AN753" s="30">
        <f>ROUND((PFormulas!$F$46*AL753),0)</f>
        <v>43</v>
      </c>
      <c r="AO753" s="30">
        <f>VLOOKUP(2016-L753,PCharts!$O$3:$P$32,2,FALSE)</f>
        <v>60</v>
      </c>
      <c r="AP753" s="30">
        <f t="shared" si="85"/>
        <v>60</v>
      </c>
      <c r="AQ753" s="30">
        <f t="shared" si="86"/>
        <v>48</v>
      </c>
    </row>
    <row r="754" spans="1:43" x14ac:dyDescent="0.25">
      <c r="A754" s="13" t="s">
        <v>43</v>
      </c>
      <c r="B754" s="13" t="s">
        <v>1714</v>
      </c>
      <c r="C754" s="13">
        <v>8</v>
      </c>
      <c r="D754" s="13">
        <v>52</v>
      </c>
      <c r="E754" s="13">
        <v>1</v>
      </c>
      <c r="F754" s="13">
        <v>6</v>
      </c>
      <c r="G754" s="13">
        <v>7</v>
      </c>
      <c r="H754" s="13">
        <v>40</v>
      </c>
      <c r="I754" s="13">
        <v>-3</v>
      </c>
      <c r="J754" s="13">
        <v>6</v>
      </c>
      <c r="K754" s="13">
        <v>2</v>
      </c>
      <c r="L754" s="13">
        <v>1996</v>
      </c>
      <c r="M754" s="13"/>
      <c r="N754" s="13">
        <v>77</v>
      </c>
      <c r="O754" s="13">
        <v>187</v>
      </c>
      <c r="P754" s="13" t="s">
        <v>45</v>
      </c>
      <c r="Q754" s="13" t="s">
        <v>1715</v>
      </c>
      <c r="R754" s="13">
        <v>0</v>
      </c>
      <c r="S754" s="13">
        <v>0</v>
      </c>
      <c r="T754" s="30">
        <f t="shared" si="80"/>
        <v>0.02</v>
      </c>
      <c r="U754" s="30">
        <f t="shared" si="81"/>
        <v>0.12</v>
      </c>
      <c r="V754" s="30">
        <f t="shared" si="82"/>
        <v>0.77</v>
      </c>
      <c r="W754" s="30">
        <f t="shared" si="83"/>
        <v>0.02</v>
      </c>
      <c r="X754" s="30">
        <f>VLOOKUP(N754,[1]PlayerC!$A$3:$B$30,2,FALSE)</f>
        <v>83</v>
      </c>
      <c r="Y754" s="30">
        <f>VLOOKUP(O754,[1]PlayerC!$C$3:$D$133,2,FALSE)</f>
        <v>61</v>
      </c>
      <c r="Z754" s="30">
        <f>VLOOKUP(R754,[2]PCharts!$R$3:$S$2003,2,FALSE)</f>
        <v>0</v>
      </c>
      <c r="AA754" s="30">
        <f>VLOOKUP(A754,PCharts!$T$3:$U$25,2,FALSE)</f>
        <v>1.05</v>
      </c>
      <c r="AB754" s="30">
        <f>ROUND((PFormulas!$F$2*AF754)+(PFormulas!$F$3*(120-AD754)),0)</f>
        <v>56</v>
      </c>
      <c r="AC754" s="30">
        <f>ROUND((PFormulas!$F$7*AF754)+(PFormulas!$F$9*AB754)+(PFormulas!$F$8*AD754),0)</f>
        <v>52</v>
      </c>
      <c r="AD754" s="30">
        <f>VLOOKUP(V754,PCharts!$I$3:$J$651,2,FALSE)</f>
        <v>78</v>
      </c>
      <c r="AE754" s="30">
        <f>ROUND((PFormulas!$B$29*AK754)+(PFormulas!$B$30*AI754)+(PFormulas!$B$31*AL754)+(PFormulas!$B$32*AF754)+PFormulas!$B$33,0)</f>
        <v>73</v>
      </c>
      <c r="AF754" s="30">
        <f t="shared" si="84"/>
        <v>72</v>
      </c>
      <c r="AG754" s="30">
        <f>ROUND((AK754*PFormulas!$F$40)+(AL754*PFormulas!$F$41)+(AH754*PFormulas!$F$42),0)</f>
        <v>69</v>
      </c>
      <c r="AH754" s="30">
        <f>VLOOKUP(D754,PCharts!$G$3:$H$83,2,FALSE)</f>
        <v>92</v>
      </c>
      <c r="AI754" s="30">
        <f>ROUND((AK754*PFormulas!$F$18)+(AL754*PFormulas!$F$17),0)</f>
        <v>50</v>
      </c>
      <c r="AJ754" s="30">
        <f>IF(C754&gt;7,25,IF(C754=1,IF(ROUND((PFormulas!$F$35*AK754)+(PFormulas!$F$36*AF754),0)&lt;50,50,ROUND((PFormulas!$F$35*AK754)+(PFormulas!$F$36*AF754),0)),ROUND((PFormulas!$F$35*AK754)+(PFormulas!$F$36*AF754),0)))</f>
        <v>25</v>
      </c>
      <c r="AK754" s="30">
        <f>ROUND(IF(C754&gt;7,ROUND(VLOOKUP(U754,PCharts!$K$3:$L$153,2,FALSE)*AA754,0)*PFormulas!$B$8,ROUND(VLOOKUP(U754,PCharts!$K$3:$L$153,2,FALSE)*AA754,0)),0)</f>
        <v>50</v>
      </c>
      <c r="AL754" s="30">
        <f>ROUND(IF(C754&gt;7,ROUND(VLOOKUP(T754,PCharts!$M$3:$N$133,2,FALSE)*AA754,0)*PFormulas!$B$9,ROUND(VLOOKUP(T754,PCharts!$M$3:$N$133,2,FALSE)*AA754,0)),0)</f>
        <v>40</v>
      </c>
      <c r="AM754" s="30">
        <f>ROUND(IF(C754&gt;7,ROUND((PFormulas!$F$30*Z754)+(PFormulas!$F$31*AB754)+(PFormulas!$F$32*AI754),0)*PFormulas!$B$13,ROUND((PFormulas!$F$30*Z754)+(PFormulas!$F$31*AB754)+(PFormulas!$F$32*AI754),0)+PFormulas!$B$14),0)</f>
        <v>60</v>
      </c>
      <c r="AN754" s="30">
        <f>ROUND((PFormulas!$F$46*AL754),0)</f>
        <v>42</v>
      </c>
      <c r="AO754" s="30">
        <f>VLOOKUP(2016-L754,PCharts!$O$3:$P$32,2,FALSE)</f>
        <v>50</v>
      </c>
      <c r="AP754" s="30">
        <f t="shared" si="85"/>
        <v>50</v>
      </c>
      <c r="AQ754" s="30">
        <f t="shared" si="86"/>
        <v>53</v>
      </c>
    </row>
    <row r="755" spans="1:43" x14ac:dyDescent="0.25">
      <c r="A755" s="13" t="s">
        <v>47</v>
      </c>
      <c r="B755" s="13" t="s">
        <v>1716</v>
      </c>
      <c r="C755" s="13">
        <v>8</v>
      </c>
      <c r="D755" s="13">
        <v>52</v>
      </c>
      <c r="E755" s="13">
        <v>1</v>
      </c>
      <c r="F755" s="13">
        <v>4</v>
      </c>
      <c r="G755" s="13">
        <v>5</v>
      </c>
      <c r="H755" s="13">
        <v>8</v>
      </c>
      <c r="I755" s="13">
        <v>0</v>
      </c>
      <c r="J755" s="13">
        <v>11</v>
      </c>
      <c r="K755" s="13">
        <v>7</v>
      </c>
      <c r="L755" s="13">
        <v>1996</v>
      </c>
      <c r="M755" s="13"/>
      <c r="N755" s="13">
        <v>67</v>
      </c>
      <c r="O755" s="13">
        <v>150</v>
      </c>
      <c r="P755" s="13" t="s">
        <v>49</v>
      </c>
      <c r="Q755" s="13" t="s">
        <v>1717</v>
      </c>
      <c r="R755" s="13">
        <v>0</v>
      </c>
      <c r="S755" s="13">
        <v>0</v>
      </c>
      <c r="T755" s="30">
        <f t="shared" si="80"/>
        <v>0.02</v>
      </c>
      <c r="U755" s="30">
        <f t="shared" si="81"/>
        <v>0.08</v>
      </c>
      <c r="V755" s="30">
        <f t="shared" si="82"/>
        <v>0.15</v>
      </c>
      <c r="W755" s="30">
        <f t="shared" si="83"/>
        <v>0.02</v>
      </c>
      <c r="X755" s="30">
        <f>VLOOKUP(N755,[1]PlayerC!$A$3:$B$30,2,FALSE)</f>
        <v>63</v>
      </c>
      <c r="Y755" s="30">
        <f>VLOOKUP(O755,[1]PlayerC!$C$3:$D$133,2,FALSE)</f>
        <v>40</v>
      </c>
      <c r="Z755" s="30">
        <f>VLOOKUP(R755,[2]PCharts!$R$3:$S$2003,2,FALSE)</f>
        <v>0</v>
      </c>
      <c r="AA755" s="30">
        <f>VLOOKUP(A755,PCharts!$T$3:$U$25,2,FALSE)</f>
        <v>1.07</v>
      </c>
      <c r="AB755" s="30">
        <f>ROUND((PFormulas!$F$2*AF755)+(PFormulas!$F$3*(120-AD755)),0)</f>
        <v>39</v>
      </c>
      <c r="AC755" s="30">
        <f>ROUND((PFormulas!$F$7*AF755)+(PFormulas!$F$9*AB755)+(PFormulas!$F$8*AD755),0)</f>
        <v>29</v>
      </c>
      <c r="AD755" s="30">
        <f>VLOOKUP(V755,PCharts!$I$3:$J$651,2,FALSE)</f>
        <v>94</v>
      </c>
      <c r="AE755" s="30">
        <f>ROUND((PFormulas!$B$29*AK755)+(PFormulas!$B$30*AI755)+(PFormulas!$B$31*AL755)+(PFormulas!$B$32*AF755)+PFormulas!$B$33,0)</f>
        <v>76</v>
      </c>
      <c r="AF755" s="30">
        <f t="shared" si="84"/>
        <v>52</v>
      </c>
      <c r="AG755" s="30">
        <f>ROUND((AK755*PFormulas!$F$40)+(AL755*PFormulas!$F$41)+(AH755*PFormulas!$F$42),0)</f>
        <v>65</v>
      </c>
      <c r="AH755" s="30">
        <f>VLOOKUP(D755,PCharts!$G$3:$H$83,2,FALSE)</f>
        <v>92</v>
      </c>
      <c r="AI755" s="30">
        <f>ROUND((AK755*PFormulas!$F$18)+(AL755*PFormulas!$F$17),0)</f>
        <v>42</v>
      </c>
      <c r="AJ755" s="30">
        <f>IF(C755&gt;7,25,IF(C755=1,IF(ROUND((PFormulas!$F$35*AK755)+(PFormulas!$F$36*AF755),0)&lt;50,50,ROUND((PFormulas!$F$35*AK755)+(PFormulas!$F$36*AF755),0)),ROUND((PFormulas!$F$35*AK755)+(PFormulas!$F$36*AF755),0)))</f>
        <v>25</v>
      </c>
      <c r="AK755" s="30">
        <f>ROUND(IF(C755&gt;7,ROUND(VLOOKUP(U755,PCharts!$K$3:$L$153,2,FALSE)*AA755,0)*PFormulas!$B$8,ROUND(VLOOKUP(U755,PCharts!$K$3:$L$153,2,FALSE)*AA755,0)),0)</f>
        <v>35</v>
      </c>
      <c r="AL755" s="30">
        <f>ROUND(IF(C755&gt;7,ROUND(VLOOKUP(T755,PCharts!$M$3:$N$133,2,FALSE)*AA755,0)*PFormulas!$B$9,ROUND(VLOOKUP(T755,PCharts!$M$3:$N$133,2,FALSE)*AA755,0)),0)</f>
        <v>41</v>
      </c>
      <c r="AM755" s="30">
        <f>ROUND(IF(C755&gt;7,ROUND((PFormulas!$F$30*Z755)+(PFormulas!$F$31*AB755)+(PFormulas!$F$32*AI755),0)*PFormulas!$B$13,ROUND((PFormulas!$F$30*Z755)+(PFormulas!$F$31*AB755)+(PFormulas!$F$32*AI755),0)+PFormulas!$B$14),0)</f>
        <v>44</v>
      </c>
      <c r="AN755" s="30">
        <f>ROUND((PFormulas!$F$46*AL755),0)</f>
        <v>43</v>
      </c>
      <c r="AO755" s="30">
        <f>VLOOKUP(2016-L755,PCharts!$O$3:$P$32,2,FALSE)</f>
        <v>50</v>
      </c>
      <c r="AP755" s="30">
        <f t="shared" si="85"/>
        <v>50</v>
      </c>
      <c r="AQ755" s="30">
        <f t="shared" si="86"/>
        <v>44</v>
      </c>
    </row>
    <row r="756" spans="1:43" x14ac:dyDescent="0.25">
      <c r="A756" s="13" t="s">
        <v>685</v>
      </c>
      <c r="B756" s="13" t="s">
        <v>1718</v>
      </c>
      <c r="C756" s="13">
        <v>3</v>
      </c>
      <c r="D756" s="13">
        <v>53</v>
      </c>
      <c r="E756" s="13">
        <v>7</v>
      </c>
      <c r="F756" s="13">
        <v>10</v>
      </c>
      <c r="G756" s="13">
        <v>17</v>
      </c>
      <c r="H756" s="13">
        <v>10</v>
      </c>
      <c r="I756" s="13">
        <v>14</v>
      </c>
      <c r="J756" s="13">
        <v>2</v>
      </c>
      <c r="K756" s="13">
        <v>1</v>
      </c>
      <c r="L756" s="13">
        <v>1993</v>
      </c>
      <c r="M756" s="13"/>
      <c r="N756" s="13">
        <v>72</v>
      </c>
      <c r="O756" s="13">
        <v>165</v>
      </c>
      <c r="P756" s="13" t="s">
        <v>247</v>
      </c>
      <c r="Q756" s="13" t="s">
        <v>1719</v>
      </c>
      <c r="R756" s="13">
        <v>0</v>
      </c>
      <c r="S756" s="13">
        <v>0</v>
      </c>
      <c r="T756" s="30">
        <f t="shared" si="80"/>
        <v>0.13</v>
      </c>
      <c r="U756" s="30">
        <f t="shared" si="81"/>
        <v>0.19</v>
      </c>
      <c r="V756" s="30">
        <f t="shared" si="82"/>
        <v>0.19</v>
      </c>
      <c r="W756" s="30">
        <f t="shared" si="83"/>
        <v>0.13</v>
      </c>
      <c r="X756" s="30">
        <f>VLOOKUP(N756,[1]PlayerC!$A$3:$B$30,2,FALSE)</f>
        <v>73</v>
      </c>
      <c r="Y756" s="30">
        <f>VLOOKUP(O756,[1]PlayerC!$C$3:$D$133,2,FALSE)</f>
        <v>49</v>
      </c>
      <c r="Z756" s="30">
        <f>VLOOKUP(R756,[2]PCharts!$R$3:$S$2003,2,FALSE)</f>
        <v>0</v>
      </c>
      <c r="AA756" s="30">
        <f>VLOOKUP(A756,PCharts!$T$3:$U$25,2,FALSE)</f>
        <v>0.9</v>
      </c>
      <c r="AB756" s="30">
        <f>ROUND((PFormulas!$F$2*AF756)+(PFormulas!$F$3*(120-AD756)),0)</f>
        <v>45</v>
      </c>
      <c r="AC756" s="30">
        <f>ROUND((PFormulas!$F$7*AF756)+(PFormulas!$F$9*AB756)+(PFormulas!$F$8*AD756),0)</f>
        <v>38</v>
      </c>
      <c r="AD756" s="30">
        <f>VLOOKUP(V756,PCharts!$I$3:$J$651,2,FALSE)</f>
        <v>93</v>
      </c>
      <c r="AE756" s="30">
        <f>ROUND((PFormulas!$B$29*AK756)+(PFormulas!$B$30*AI756)+(PFormulas!$B$31*AL756)+(PFormulas!$B$32*AF756)+PFormulas!$B$33,0)</f>
        <v>75</v>
      </c>
      <c r="AF756" s="30">
        <f t="shared" si="84"/>
        <v>61</v>
      </c>
      <c r="AG756" s="30">
        <f>ROUND((AK756*PFormulas!$F$40)+(AL756*PFormulas!$F$41)+(AH756*PFormulas!$F$42),0)</f>
        <v>68</v>
      </c>
      <c r="AH756" s="30">
        <f>VLOOKUP(D756,PCharts!$G$3:$H$83,2,FALSE)</f>
        <v>93</v>
      </c>
      <c r="AI756" s="30">
        <f>ROUND((AK756*PFormulas!$F$18)+(AL756*PFormulas!$F$17),0)</f>
        <v>47</v>
      </c>
      <c r="AJ756" s="30">
        <f>IF(C756&gt;7,25,IF(C756=1,IF(ROUND((PFormulas!$F$35*AK756)+(PFormulas!$F$36*AF756),0)&lt;50,50,ROUND((PFormulas!$F$35*AK756)+(PFormulas!$F$36*AF756),0)),ROUND((PFormulas!$F$35*AK756)+(PFormulas!$F$36*AF756),0)))</f>
        <v>49</v>
      </c>
      <c r="AK756" s="30">
        <f>ROUND(IF(C756&gt;7,ROUND(VLOOKUP(U756,PCharts!$K$3:$L$153,2,FALSE)*AA756,0)*PFormulas!$B$8,ROUND(VLOOKUP(U756,PCharts!$K$3:$L$153,2,FALSE)*AA756,0)),0)</f>
        <v>45</v>
      </c>
      <c r="AL756" s="30">
        <f>ROUND(IF(C756&gt;7,ROUND(VLOOKUP(T756,PCharts!$M$3:$N$133,2,FALSE)*AA756,0)*PFormulas!$B$9,ROUND(VLOOKUP(T756,PCharts!$M$3:$N$133,2,FALSE)*AA756,0)),0)</f>
        <v>41</v>
      </c>
      <c r="AM756" s="30">
        <f>ROUND(IF(C756&gt;7,ROUND((PFormulas!$F$30*Z756)+(PFormulas!$F$31*AB756)+(PFormulas!$F$32*AI756),0)*PFormulas!$B$13,ROUND((PFormulas!$F$30*Z756)+(PFormulas!$F$31*AB756)+(PFormulas!$F$32*AI756),0)+PFormulas!$B$14),0)</f>
        <v>42</v>
      </c>
      <c r="AN756" s="30">
        <f>ROUND((PFormulas!$F$46*AL756),0)</f>
        <v>43</v>
      </c>
      <c r="AO756" s="30">
        <f>VLOOKUP(2016-L756,PCharts!$O$3:$P$32,2,FALSE)</f>
        <v>60</v>
      </c>
      <c r="AP756" s="30">
        <f t="shared" si="85"/>
        <v>60</v>
      </c>
      <c r="AQ756" s="30">
        <f t="shared" si="86"/>
        <v>47</v>
      </c>
    </row>
    <row r="757" spans="1:43" x14ac:dyDescent="0.25">
      <c r="A757" s="13" t="s">
        <v>43</v>
      </c>
      <c r="B757" s="13" t="s">
        <v>1720</v>
      </c>
      <c r="C757" s="13">
        <v>8</v>
      </c>
      <c r="D757" s="13">
        <v>54</v>
      </c>
      <c r="E757" s="13">
        <v>1</v>
      </c>
      <c r="F757" s="13">
        <v>2</v>
      </c>
      <c r="G757" s="13">
        <v>3</v>
      </c>
      <c r="H757" s="13">
        <v>22</v>
      </c>
      <c r="I757" s="13">
        <v>-8</v>
      </c>
      <c r="J757" s="13">
        <v>17</v>
      </c>
      <c r="K757" s="13">
        <v>6</v>
      </c>
      <c r="L757" s="13">
        <v>1994</v>
      </c>
      <c r="M757" s="13"/>
      <c r="N757" s="13">
        <v>71</v>
      </c>
      <c r="O757" s="13">
        <v>176</v>
      </c>
      <c r="P757" s="13" t="s">
        <v>45</v>
      </c>
      <c r="Q757" s="13" t="s">
        <v>1721</v>
      </c>
      <c r="R757" s="13">
        <v>0</v>
      </c>
      <c r="S757" s="13">
        <v>0</v>
      </c>
      <c r="T757" s="30">
        <f t="shared" si="80"/>
        <v>0.02</v>
      </c>
      <c r="U757" s="30">
        <f t="shared" si="81"/>
        <v>0.04</v>
      </c>
      <c r="V757" s="30">
        <f t="shared" si="82"/>
        <v>0.41</v>
      </c>
      <c r="W757" s="30">
        <f t="shared" si="83"/>
        <v>0.02</v>
      </c>
      <c r="X757" s="30">
        <f>VLOOKUP(N757,[1]PlayerC!$A$3:$B$30,2,FALSE)</f>
        <v>71</v>
      </c>
      <c r="Y757" s="30">
        <f>VLOOKUP(O757,[1]PlayerC!$C$3:$D$133,2,FALSE)</f>
        <v>55</v>
      </c>
      <c r="Z757" s="30">
        <f>VLOOKUP(R757,[2]PCharts!$R$3:$S$2003,2,FALSE)</f>
        <v>0</v>
      </c>
      <c r="AA757" s="30">
        <f>VLOOKUP(A757,PCharts!$T$3:$U$25,2,FALSE)</f>
        <v>1.05</v>
      </c>
      <c r="AB757" s="30">
        <f>ROUND((PFormulas!$F$2*AF757)+(PFormulas!$F$3*(120-AD757)),0)</f>
        <v>48</v>
      </c>
      <c r="AC757" s="30">
        <f>ROUND((PFormulas!$F$7*AF757)+(PFormulas!$F$9*AB757)+(PFormulas!$F$8*AD757),0)</f>
        <v>41</v>
      </c>
      <c r="AD757" s="30">
        <f>VLOOKUP(V757,PCharts!$I$3:$J$651,2,FALSE)</f>
        <v>87</v>
      </c>
      <c r="AE757" s="30">
        <f>ROUND((PFormulas!$B$29*AK757)+(PFormulas!$B$30*AI757)+(PFormulas!$B$31*AL757)+(PFormulas!$B$32*AF757)+PFormulas!$B$33,0)</f>
        <v>73</v>
      </c>
      <c r="AF757" s="30">
        <f t="shared" si="84"/>
        <v>63</v>
      </c>
      <c r="AG757" s="30">
        <f>ROUND((AK757*PFormulas!$F$40)+(AL757*PFormulas!$F$41)+(AH757*PFormulas!$F$42),0)</f>
        <v>66</v>
      </c>
      <c r="AH757" s="30">
        <f>VLOOKUP(D757,PCharts!$G$3:$H$83,2,FALSE)</f>
        <v>94</v>
      </c>
      <c r="AI757" s="30">
        <f>ROUND((AK757*PFormulas!$F$18)+(AL757*PFormulas!$F$17),0)</f>
        <v>41</v>
      </c>
      <c r="AJ757" s="30">
        <f>IF(C757&gt;7,25,IF(C757=1,IF(ROUND((PFormulas!$F$35*AK757)+(PFormulas!$F$36*AF757),0)&lt;50,50,ROUND((PFormulas!$F$35*AK757)+(PFormulas!$F$36*AF757),0)),ROUND((PFormulas!$F$35*AK757)+(PFormulas!$F$36*AF757),0)))</f>
        <v>25</v>
      </c>
      <c r="AK757" s="30">
        <f>ROUND(IF(C757&gt;7,ROUND(VLOOKUP(U757,PCharts!$K$3:$L$153,2,FALSE)*AA757,0)*PFormulas!$B$8,ROUND(VLOOKUP(U757,PCharts!$K$3:$L$153,2,FALSE)*AA757,0)),0)</f>
        <v>35</v>
      </c>
      <c r="AL757" s="30">
        <f>ROUND(IF(C757&gt;7,ROUND(VLOOKUP(T757,PCharts!$M$3:$N$133,2,FALSE)*AA757,0)*PFormulas!$B$9,ROUND(VLOOKUP(T757,PCharts!$M$3:$N$133,2,FALSE)*AA757,0)),0)</f>
        <v>40</v>
      </c>
      <c r="AM757" s="30">
        <f>ROUND(IF(C757&gt;7,ROUND((PFormulas!$F$30*Z757)+(PFormulas!$F$31*AB757)+(PFormulas!$F$32*AI757),0)*PFormulas!$B$13,ROUND((PFormulas!$F$30*Z757)+(PFormulas!$F$31*AB757)+(PFormulas!$F$32*AI757),0)+PFormulas!$B$14),0)</f>
        <v>50</v>
      </c>
      <c r="AN757" s="30">
        <f>ROUND((PFormulas!$F$46*AL757),0)</f>
        <v>42</v>
      </c>
      <c r="AO757" s="30">
        <f>VLOOKUP(2016-L757,PCharts!$O$3:$P$32,2,FALSE)</f>
        <v>58</v>
      </c>
      <c r="AP757" s="30">
        <f t="shared" si="85"/>
        <v>58</v>
      </c>
      <c r="AQ757" s="30">
        <f t="shared" si="86"/>
        <v>45</v>
      </c>
    </row>
    <row r="758" spans="1:43" x14ac:dyDescent="0.25">
      <c r="A758" s="48" t="s">
        <v>139</v>
      </c>
      <c r="B758" s="13" t="s">
        <v>1722</v>
      </c>
      <c r="C758" s="13">
        <v>2</v>
      </c>
      <c r="D758" s="13">
        <v>38</v>
      </c>
      <c r="E758" s="13">
        <v>5</v>
      </c>
      <c r="F758" s="13">
        <v>20</v>
      </c>
      <c r="G758" s="13">
        <f>E758+F758</f>
        <v>25</v>
      </c>
      <c r="H758" s="13">
        <v>58</v>
      </c>
      <c r="I758" s="13"/>
      <c r="J758" s="13"/>
      <c r="K758" s="13"/>
      <c r="L758" s="13">
        <v>1997</v>
      </c>
      <c r="M758" s="13">
        <v>8</v>
      </c>
      <c r="N758" s="13">
        <v>77</v>
      </c>
      <c r="O758" s="13">
        <v>223</v>
      </c>
      <c r="P758" s="13" t="s">
        <v>1723</v>
      </c>
      <c r="Q758" s="13" t="s">
        <v>1724</v>
      </c>
      <c r="R758" s="13">
        <v>0</v>
      </c>
      <c r="S758" s="13">
        <v>0</v>
      </c>
      <c r="T758" s="30">
        <f t="shared" si="80"/>
        <v>0.13</v>
      </c>
      <c r="U758" s="30">
        <f t="shared" si="81"/>
        <v>0.53</v>
      </c>
      <c r="V758" s="30">
        <f t="shared" si="82"/>
        <v>1.53</v>
      </c>
      <c r="W758" s="30">
        <f t="shared" si="83"/>
        <v>0.13</v>
      </c>
      <c r="X758" s="30">
        <f>VLOOKUP(N758,[1]PlayerC!$A$3:$B$30,2,FALSE)</f>
        <v>83</v>
      </c>
      <c r="Y758" s="30">
        <f>VLOOKUP(O758,[1]PlayerC!$C$3:$D$133,2,FALSE)</f>
        <v>82</v>
      </c>
      <c r="Z758" s="30">
        <f>VLOOKUP(R758,[2]PCharts!$R$3:$S$2003,2,FALSE)</f>
        <v>0</v>
      </c>
      <c r="AA758" s="30">
        <f>VLOOKUP(A758,PCharts!$T$3:$U$25,2,FALSE)</f>
        <v>0.87</v>
      </c>
      <c r="AB758" s="30">
        <f>ROUND((PFormulas!$F$2*AF758)+(PFormulas!$F$3*(120-AD758)),0)</f>
        <v>68</v>
      </c>
      <c r="AC758" s="30">
        <f>ROUND((PFormulas!$F$7*AF758)+(PFormulas!$F$9*AB758)+(PFormulas!$F$8*AD758),0)</f>
        <v>67</v>
      </c>
      <c r="AD758" s="30">
        <f>VLOOKUP(V758,PCharts!$I$3:$J$651,2,FALSE)</f>
        <v>59</v>
      </c>
      <c r="AE758" s="30">
        <f>ROUND((PFormulas!$B$29*AK758)+(PFormulas!$B$30*AI758)+(PFormulas!$B$31*AL758)+(PFormulas!$B$32*AF758)+PFormulas!$B$33,0)</f>
        <v>71</v>
      </c>
      <c r="AF758" s="30">
        <f t="shared" si="84"/>
        <v>83</v>
      </c>
      <c r="AG758" s="30">
        <f>ROUND((AK758*PFormulas!$F$40)+(AL758*PFormulas!$F$41)+(AH758*PFormulas!$F$42),0)</f>
        <v>62</v>
      </c>
      <c r="AH758" s="30">
        <f>VLOOKUP(D758,PCharts!$G$3:$H$83,2,FALSE)</f>
        <v>78</v>
      </c>
      <c r="AI758" s="30">
        <f>ROUND((AK758*PFormulas!$F$18)+(AL758*PFormulas!$F$17),0)</f>
        <v>51</v>
      </c>
      <c r="AJ758" s="30">
        <f>IF(C758&gt;7,25,IF(C758=1,IF(ROUND((PFormulas!$F$35*AK758)+(PFormulas!$F$36*AF758),0)&lt;50,50,ROUND((PFormulas!$F$35*AK758)+(PFormulas!$F$36*AF758),0)),ROUND((PFormulas!$F$35*AK758)+(PFormulas!$F$36*AF758),0)))</f>
        <v>61</v>
      </c>
      <c r="AK758" s="30">
        <f>ROUND(IF(C758&gt;7,ROUND(VLOOKUP(U758,PCharts!$K$3:$L$153,2,FALSE)*AA758,0)*PFormulas!$B$8,ROUND(VLOOKUP(U758,PCharts!$K$3:$L$153,2,FALSE)*AA758,0)),0)</f>
        <v>53</v>
      </c>
      <c r="AL758" s="30">
        <f>ROUND(IF(C758&gt;7,ROUND(VLOOKUP(T758,PCharts!$M$3:$N$133,2,FALSE)*AA758,0)*PFormulas!$B$9,ROUND(VLOOKUP(T758,PCharts!$M$3:$N$133,2,FALSE)*AA758,0)),0)</f>
        <v>39</v>
      </c>
      <c r="AM758" s="30">
        <f>ROUND(IF(C758&gt;7,ROUND((PFormulas!$F$30*Z758)+(PFormulas!$F$31*AB758)+(PFormulas!$F$32*AI758),0)*PFormulas!$B$13,ROUND((PFormulas!$F$30*Z758)+(PFormulas!$F$31*AB758)+(PFormulas!$F$32*AI758),0)+PFormulas!$B$14),0)</f>
        <v>57</v>
      </c>
      <c r="AN758" s="30">
        <f>ROUND((PFormulas!$F$46*AL758),0)</f>
        <v>41</v>
      </c>
      <c r="AO758" s="30">
        <f>VLOOKUP(2016-L758,PCharts!$O$3:$P$32,2,FALSE)</f>
        <v>46</v>
      </c>
      <c r="AP758" s="30">
        <f t="shared" si="85"/>
        <v>46</v>
      </c>
      <c r="AQ758" s="30">
        <f t="shared" si="86"/>
        <v>55</v>
      </c>
    </row>
    <row r="759" spans="1:43" x14ac:dyDescent="0.25">
      <c r="A759" s="13" t="s">
        <v>55</v>
      </c>
      <c r="B759" s="13" t="s">
        <v>1725</v>
      </c>
      <c r="C759" s="13">
        <v>8</v>
      </c>
      <c r="D759" s="13">
        <v>52</v>
      </c>
      <c r="E759" s="13">
        <v>5</v>
      </c>
      <c r="F759" s="13">
        <v>22</v>
      </c>
      <c r="G759" s="13">
        <f>E759+F759</f>
        <v>27</v>
      </c>
      <c r="H759" s="13">
        <v>94</v>
      </c>
      <c r="I759" s="13"/>
      <c r="J759" s="13"/>
      <c r="K759" s="13"/>
      <c r="L759" s="13">
        <v>1996</v>
      </c>
      <c r="M759" s="13">
        <v>8</v>
      </c>
      <c r="N759" s="13">
        <v>77</v>
      </c>
      <c r="O759" s="13">
        <v>203</v>
      </c>
      <c r="P759" s="13" t="s">
        <v>1726</v>
      </c>
      <c r="Q759" s="13" t="s">
        <v>1727</v>
      </c>
      <c r="R759" s="13">
        <v>0</v>
      </c>
      <c r="S759" s="13">
        <v>0</v>
      </c>
      <c r="T759" s="30">
        <f t="shared" si="80"/>
        <v>0.1</v>
      </c>
      <c r="U759" s="30">
        <f t="shared" si="81"/>
        <v>0.42</v>
      </c>
      <c r="V759" s="30">
        <f t="shared" si="82"/>
        <v>1.81</v>
      </c>
      <c r="W759" s="30">
        <f t="shared" si="83"/>
        <v>0.1</v>
      </c>
      <c r="X759" s="30">
        <f>VLOOKUP(N759,[1]PlayerC!$A$3:$B$30,2,FALSE)</f>
        <v>83</v>
      </c>
      <c r="Y759" s="30">
        <f>VLOOKUP(O759,[1]PlayerC!$C$3:$D$133,2,FALSE)</f>
        <v>70</v>
      </c>
      <c r="Z759" s="30">
        <f>VLOOKUP(R759,[2]PCharts!$R$3:$S$2003,2,FALSE)</f>
        <v>0</v>
      </c>
      <c r="AA759" s="30">
        <f>VLOOKUP(A759,PCharts!$T$3:$U$25,2,FALSE)</f>
        <v>0.9</v>
      </c>
      <c r="AB759" s="30">
        <f>ROUND((PFormulas!$F$2*AF759)+(PFormulas!$F$3*(120-AD759)),0)</f>
        <v>67</v>
      </c>
      <c r="AC759" s="30">
        <f>ROUND((PFormulas!$F$7*AF759)+(PFormulas!$F$9*AB759)+(PFormulas!$F$8*AD759),0)</f>
        <v>64</v>
      </c>
      <c r="AD759" s="30">
        <f>VLOOKUP(V759,PCharts!$I$3:$J$651,2,FALSE)</f>
        <v>52</v>
      </c>
      <c r="AE759" s="30">
        <f>ROUND((PFormulas!$B$29*AK759)+(PFormulas!$B$30*AI759)+(PFormulas!$B$31*AL759)+(PFormulas!$B$32*AF759)+PFormulas!$B$33,0)</f>
        <v>71</v>
      </c>
      <c r="AF759" s="30">
        <f t="shared" si="84"/>
        <v>77</v>
      </c>
      <c r="AG759" s="30">
        <f>ROUND((AK759*PFormulas!$F$40)+(AL759*PFormulas!$F$41)+(AH759*PFormulas!$F$42),0)</f>
        <v>68</v>
      </c>
      <c r="AH759" s="30">
        <f>VLOOKUP(D759,PCharts!$G$3:$H$83,2,FALSE)</f>
        <v>92</v>
      </c>
      <c r="AI759" s="30">
        <f>ROUND((AK759*PFormulas!$F$18)+(AL759*PFormulas!$F$17),0)</f>
        <v>48</v>
      </c>
      <c r="AJ759" s="30">
        <f>IF(C759&gt;7,25,IF(C759=1,IF(ROUND((PFormulas!$F$35*AK759)+(PFormulas!$F$36*AF759),0)&lt;50,50,ROUND((PFormulas!$F$35*AK759)+(PFormulas!$F$36*AF759),0)),ROUND((PFormulas!$F$35*AK759)+(PFormulas!$F$36*AF759),0)))</f>
        <v>25</v>
      </c>
      <c r="AK759" s="30">
        <f>ROUND(IF(C759&gt;7,ROUND(VLOOKUP(U759,PCharts!$K$3:$L$153,2,FALSE)*AA759,0)*PFormulas!$B$8,ROUND(VLOOKUP(U759,PCharts!$K$3:$L$153,2,FALSE)*AA759,0)),0)</f>
        <v>48</v>
      </c>
      <c r="AL759" s="30">
        <f>ROUND(IF(C759&gt;7,ROUND(VLOOKUP(T759,PCharts!$M$3:$N$133,2,FALSE)*AA759,0)*PFormulas!$B$9,ROUND(VLOOKUP(T759,PCharts!$M$3:$N$133,2,FALSE)*AA759,0)),0)</f>
        <v>39</v>
      </c>
      <c r="AM759" s="49">
        <f>ROUND(IF(C759&gt;7,ROUND((PFormulas!$F$30*Z759)+(PFormulas!$F$31*AB759)+(PFormulas!$F$32*AI759),0)*PFormulas!$B$13,ROUND((PFormulas!$F$30*Z759)+(PFormulas!$F$31*AB759)+(PFormulas!$F$32*AI759),0)+PFormulas!$B$14),0)</f>
        <v>67</v>
      </c>
      <c r="AN759" s="30">
        <f>ROUND((PFormulas!$F$46*AL759),0)</f>
        <v>41</v>
      </c>
      <c r="AO759" s="30">
        <f>VLOOKUP(2016-L759,PCharts!$O$3:$P$32,2,FALSE)</f>
        <v>50</v>
      </c>
      <c r="AP759" s="30">
        <f t="shared" si="85"/>
        <v>50</v>
      </c>
      <c r="AQ759" s="30">
        <f t="shared" si="86"/>
        <v>55</v>
      </c>
    </row>
    <row r="760" spans="1:43" x14ac:dyDescent="0.25">
      <c r="A760" s="13" t="s">
        <v>55</v>
      </c>
      <c r="B760" s="13" t="s">
        <v>1728</v>
      </c>
      <c r="C760" s="13">
        <v>8</v>
      </c>
      <c r="D760" s="13">
        <v>63</v>
      </c>
      <c r="E760" s="13">
        <v>7</v>
      </c>
      <c r="F760" s="13">
        <v>21</v>
      </c>
      <c r="G760" s="13">
        <f>E760+F760</f>
        <v>28</v>
      </c>
      <c r="H760" s="13">
        <v>37</v>
      </c>
      <c r="I760" s="13"/>
      <c r="J760" s="13"/>
      <c r="K760" s="13"/>
      <c r="L760" s="13">
        <v>1997</v>
      </c>
      <c r="M760" s="13">
        <v>8</v>
      </c>
      <c r="N760" s="13">
        <v>74</v>
      </c>
      <c r="O760" s="13">
        <v>185</v>
      </c>
      <c r="P760" s="13" t="s">
        <v>1729</v>
      </c>
      <c r="Q760" s="13" t="s">
        <v>1730</v>
      </c>
      <c r="R760" s="13">
        <v>0</v>
      </c>
      <c r="S760" s="13">
        <v>0</v>
      </c>
      <c r="T760" s="30">
        <f t="shared" si="80"/>
        <v>0.11</v>
      </c>
      <c r="U760" s="30">
        <f t="shared" si="81"/>
        <v>0.33</v>
      </c>
      <c r="V760" s="30">
        <f t="shared" si="82"/>
        <v>0.59</v>
      </c>
      <c r="W760" s="30">
        <f t="shared" si="83"/>
        <v>0.11</v>
      </c>
      <c r="X760" s="30">
        <f>VLOOKUP(N760,[1]PlayerC!$A$3:$B$30,2,FALSE)</f>
        <v>77</v>
      </c>
      <c r="Y760" s="30">
        <f>VLOOKUP(O760,[1]PlayerC!$C$3:$D$133,2,FALSE)</f>
        <v>61</v>
      </c>
      <c r="Z760" s="30">
        <f>VLOOKUP(R760,[2]PCharts!$R$3:$S$2003,2,FALSE)</f>
        <v>0</v>
      </c>
      <c r="AA760" s="30">
        <f>VLOOKUP(A760,PCharts!$T$3:$U$25,2,FALSE)</f>
        <v>0.9</v>
      </c>
      <c r="AB760" s="30">
        <f>ROUND((PFormulas!$F$2*AF760)+(PFormulas!$F$3*(120-AD760)),0)</f>
        <v>53</v>
      </c>
      <c r="AC760" s="30">
        <f>ROUND((PFormulas!$F$7*AF760)+(PFormulas!$F$9*AB760)+(PFormulas!$F$8*AD760),0)</f>
        <v>48</v>
      </c>
      <c r="AD760" s="30">
        <f>VLOOKUP(V760,PCharts!$I$3:$J$651,2,FALSE)</f>
        <v>83</v>
      </c>
      <c r="AE760" s="30">
        <f>ROUND((PFormulas!$B$29*AK760)+(PFormulas!$B$30*AI760)+(PFormulas!$B$31*AL760)+(PFormulas!$B$32*AF760)+PFormulas!$B$33,0)</f>
        <v>73</v>
      </c>
      <c r="AF760" s="30">
        <f t="shared" si="84"/>
        <v>69</v>
      </c>
      <c r="AG760" s="30">
        <f>ROUND((AK760*PFormulas!$F$40)+(AL760*PFormulas!$F$41)+(AH760*PFormulas!$F$42),0)</f>
        <v>69</v>
      </c>
      <c r="AH760" s="30">
        <f>VLOOKUP(D760,PCharts!$G$3:$H$83,2,FALSE)</f>
        <v>95</v>
      </c>
      <c r="AI760" s="30">
        <f>ROUND((AK760*PFormulas!$F$18)+(AL760*PFormulas!$F$17),0)</f>
        <v>48</v>
      </c>
      <c r="AJ760" s="30">
        <f>IF(C760&gt;7,25,IF(C760=1,IF(ROUND((PFormulas!$F$35*AK760)+(PFormulas!$F$36*AF760),0)&lt;50,50,ROUND((PFormulas!$F$35*AK760)+(PFormulas!$F$36*AF760),0)),ROUND((PFormulas!$F$35*AK760)+(PFormulas!$F$36*AF760),0)))</f>
        <v>25</v>
      </c>
      <c r="AK760" s="30">
        <f>ROUND(IF(C760&gt;7,ROUND(VLOOKUP(U760,PCharts!$K$3:$L$153,2,FALSE)*AA760,0)*PFormulas!$B$8,ROUND(VLOOKUP(U760,PCharts!$K$3:$L$153,2,FALSE)*AA760,0)),0)</f>
        <v>48</v>
      </c>
      <c r="AL760" s="30">
        <f>ROUND(IF(C760&gt;7,ROUND(VLOOKUP(T760,PCharts!$M$3:$N$133,2,FALSE)*AA760,0)*PFormulas!$B$9,ROUND(VLOOKUP(T760,PCharts!$M$3:$N$133,2,FALSE)*AA760,0)),0)</f>
        <v>39</v>
      </c>
      <c r="AM760" s="30">
        <f>ROUND(IF(C760&gt;7,ROUND((PFormulas!$F$30*Z760)+(PFormulas!$F$31*AB760)+(PFormulas!$F$32*AI760),0)*PFormulas!$B$13,ROUND((PFormulas!$F$30*Z760)+(PFormulas!$F$31*AB760)+(PFormulas!$F$32*AI760),0)+PFormulas!$B$14),0)</f>
        <v>56</v>
      </c>
      <c r="AN760" s="30">
        <f>ROUND((PFormulas!$F$46*AL760),0)</f>
        <v>41</v>
      </c>
      <c r="AO760" s="30">
        <f>VLOOKUP(2016-L760,PCharts!$O$3:$P$32,2,FALSE)</f>
        <v>46</v>
      </c>
      <c r="AP760" s="30">
        <f t="shared" si="85"/>
        <v>46</v>
      </c>
      <c r="AQ760" s="30">
        <f t="shared" si="86"/>
        <v>51</v>
      </c>
    </row>
    <row r="761" spans="1:43" x14ac:dyDescent="0.25">
      <c r="A761" s="48" t="s">
        <v>139</v>
      </c>
      <c r="B761" s="13" t="s">
        <v>1731</v>
      </c>
      <c r="C761" s="13">
        <v>3</v>
      </c>
      <c r="D761" s="13">
        <v>37</v>
      </c>
      <c r="E761" s="48">
        <f>ROUND(G761*0.33,0)</f>
        <v>4</v>
      </c>
      <c r="F761" s="48">
        <f>G761-E761</f>
        <v>7</v>
      </c>
      <c r="G761" s="13">
        <v>11</v>
      </c>
      <c r="H761" s="48">
        <v>20</v>
      </c>
      <c r="I761" s="13"/>
      <c r="J761" s="13"/>
      <c r="K761" s="13"/>
      <c r="L761" s="13">
        <v>1996</v>
      </c>
      <c r="M761" s="13">
        <v>7</v>
      </c>
      <c r="N761" s="13">
        <v>71</v>
      </c>
      <c r="O761" s="13">
        <v>174</v>
      </c>
      <c r="P761" s="13" t="s">
        <v>1732</v>
      </c>
      <c r="Q761" s="13" t="s">
        <v>1733</v>
      </c>
      <c r="R761" s="13">
        <v>0</v>
      </c>
      <c r="S761" s="13">
        <v>0</v>
      </c>
      <c r="T761" s="30">
        <f t="shared" si="80"/>
        <v>0.11</v>
      </c>
      <c r="U761" s="30">
        <f t="shared" si="81"/>
        <v>0.19</v>
      </c>
      <c r="V761" s="30">
        <f t="shared" si="82"/>
        <v>0.54</v>
      </c>
      <c r="W761" s="30">
        <f t="shared" si="83"/>
        <v>0.11</v>
      </c>
      <c r="X761" s="30">
        <f>VLOOKUP(N761,[1]PlayerC!$A$3:$B$30,2,FALSE)</f>
        <v>71</v>
      </c>
      <c r="Y761" s="30">
        <f>VLOOKUP(O761,[1]PlayerC!$C$3:$D$133,2,FALSE)</f>
        <v>52</v>
      </c>
      <c r="Z761" s="30">
        <f>VLOOKUP(R761,[2]PCharts!$R$3:$S$2003,2,FALSE)</f>
        <v>0</v>
      </c>
      <c r="AA761" s="30">
        <f>VLOOKUP(A761,PCharts!$T$3:$U$25,2,FALSE)</f>
        <v>0.87</v>
      </c>
      <c r="AB761" s="30">
        <f>ROUND((PFormulas!$F$2*AF761)+(PFormulas!$F$3*(120-AD761)),0)</f>
        <v>48</v>
      </c>
      <c r="AC761" s="30">
        <f>ROUND((PFormulas!$F$7*AF761)+(PFormulas!$F$9*AB761)+(PFormulas!$F$8*AD761),0)</f>
        <v>41</v>
      </c>
      <c r="AD761" s="30">
        <f>VLOOKUP(V761,PCharts!$I$3:$J$651,2,FALSE)</f>
        <v>84</v>
      </c>
      <c r="AE761" s="30">
        <f>ROUND((PFormulas!$B$29*AK761)+(PFormulas!$B$30*AI761)+(PFormulas!$B$31*AL761)+(PFormulas!$B$32*AF761)+PFormulas!$B$33,0)</f>
        <v>74</v>
      </c>
      <c r="AF761" s="30">
        <f t="shared" si="84"/>
        <v>62</v>
      </c>
      <c r="AG761" s="30">
        <f>ROUND((AK761*PFormulas!$F$40)+(AL761*PFormulas!$F$41)+(AH761*PFormulas!$F$42),0)</f>
        <v>59</v>
      </c>
      <c r="AH761" s="30">
        <f>VLOOKUP(D761,PCharts!$G$3:$H$83,2,FALSE)</f>
        <v>77</v>
      </c>
      <c r="AI761" s="30">
        <f>ROUND((AK761*PFormulas!$F$18)+(AL761*PFormulas!$F$17),0)</f>
        <v>46</v>
      </c>
      <c r="AJ761" s="30">
        <f>IF(C761&gt;7,25,IF(C761=1,IF(ROUND((PFormulas!$F$35*AK761)+(PFormulas!$F$36*AF761),0)&lt;50,50,ROUND((PFormulas!$F$35*AK761)+(PFormulas!$F$36*AF761),0)),ROUND((PFormulas!$F$35*AK761)+(PFormulas!$F$36*AF761),0)))</f>
        <v>49</v>
      </c>
      <c r="AK761" s="30">
        <f>ROUND(IF(C761&gt;7,ROUND(VLOOKUP(U761,PCharts!$K$3:$L$153,2,FALSE)*AA761,0)*PFormulas!$B$8,ROUND(VLOOKUP(U761,PCharts!$K$3:$L$153,2,FALSE)*AA761,0)),0)</f>
        <v>44</v>
      </c>
      <c r="AL761" s="30">
        <f>ROUND(IF(C761&gt;7,ROUND(VLOOKUP(T761,PCharts!$M$3:$N$133,2,FALSE)*AA761,0)*PFormulas!$B$9,ROUND(VLOOKUP(T761,PCharts!$M$3:$N$133,2,FALSE)*AA761,0)),0)</f>
        <v>39</v>
      </c>
      <c r="AM761" s="30">
        <f>ROUND(IF(C761&gt;7,ROUND((PFormulas!$F$30*Z761)+(PFormulas!$F$31*AB761)+(PFormulas!$F$32*AI761),0)*PFormulas!$B$13,ROUND((PFormulas!$F$30*Z761)+(PFormulas!$F$31*AB761)+(PFormulas!$F$32*AI761),0)+PFormulas!$B$14),0)</f>
        <v>44</v>
      </c>
      <c r="AN761" s="30">
        <f>ROUND((PFormulas!$F$46*AL761),0)</f>
        <v>41</v>
      </c>
      <c r="AO761" s="30">
        <f>VLOOKUP(2016-L761,PCharts!$O$3:$P$32,2,FALSE)</f>
        <v>50</v>
      </c>
      <c r="AP761" s="30">
        <f t="shared" si="85"/>
        <v>50</v>
      </c>
      <c r="AQ761" s="30">
        <f t="shared" si="86"/>
        <v>47</v>
      </c>
    </row>
    <row r="762" spans="1:43" x14ac:dyDescent="0.25">
      <c r="A762" s="13" t="s">
        <v>51</v>
      </c>
      <c r="B762" s="13" t="s">
        <v>1734</v>
      </c>
      <c r="C762" s="13">
        <v>8</v>
      </c>
      <c r="D762" s="13">
        <v>41</v>
      </c>
      <c r="E762" s="13">
        <v>4</v>
      </c>
      <c r="F762" s="13">
        <v>11</v>
      </c>
      <c r="G762" s="13">
        <f>E762+F762</f>
        <v>15</v>
      </c>
      <c r="H762" s="13">
        <v>35</v>
      </c>
      <c r="I762" s="13"/>
      <c r="J762" s="13"/>
      <c r="K762" s="13"/>
      <c r="L762" s="13">
        <v>1997</v>
      </c>
      <c r="M762" s="13">
        <v>7</v>
      </c>
      <c r="N762" s="13">
        <v>75</v>
      </c>
      <c r="O762" s="13">
        <v>203</v>
      </c>
      <c r="P762" s="13" t="s">
        <v>1735</v>
      </c>
      <c r="Q762" s="13" t="s">
        <v>1736</v>
      </c>
      <c r="R762" s="13">
        <v>0</v>
      </c>
      <c r="S762" s="13">
        <v>0</v>
      </c>
      <c r="T762" s="30">
        <f t="shared" si="80"/>
        <v>0.1</v>
      </c>
      <c r="U762" s="30">
        <f t="shared" si="81"/>
        <v>0.27</v>
      </c>
      <c r="V762" s="30">
        <f t="shared" si="82"/>
        <v>0.85</v>
      </c>
      <c r="W762" s="30">
        <f t="shared" si="83"/>
        <v>0.1</v>
      </c>
      <c r="X762" s="30">
        <f>VLOOKUP(N762,[1]PlayerC!$A$3:$B$30,2,FALSE)</f>
        <v>79</v>
      </c>
      <c r="Y762" s="30">
        <f>VLOOKUP(O762,[1]PlayerC!$C$3:$D$133,2,FALSE)</f>
        <v>70</v>
      </c>
      <c r="Z762" s="30">
        <f>VLOOKUP(R762,[2]PCharts!$R$3:$S$2003,2,FALSE)</f>
        <v>0</v>
      </c>
      <c r="AA762" s="30">
        <f>VLOOKUP(A762,PCharts!$T$3:$U$25,2,FALSE)</f>
        <v>0.9</v>
      </c>
      <c r="AB762" s="30">
        <f>ROUND((PFormulas!$F$2*AF762)+(PFormulas!$F$3*(120-AD762)),0)</f>
        <v>58</v>
      </c>
      <c r="AC762" s="30">
        <f>ROUND((PFormulas!$F$7*AF762)+(PFormulas!$F$9*AB762)+(PFormulas!$F$8*AD762),0)</f>
        <v>55</v>
      </c>
      <c r="AD762" s="30">
        <f>VLOOKUP(V762,PCharts!$I$3:$J$651,2,FALSE)</f>
        <v>76</v>
      </c>
      <c r="AE762" s="30">
        <f>ROUND((PFormulas!$B$29*AK762)+(PFormulas!$B$30*AI762)+(PFormulas!$B$31*AL762)+(PFormulas!$B$32*AF762)+PFormulas!$B$33,0)</f>
        <v>72</v>
      </c>
      <c r="AF762" s="30">
        <f t="shared" si="84"/>
        <v>75</v>
      </c>
      <c r="AG762" s="30">
        <f>ROUND((AK762*PFormulas!$F$40)+(AL762*PFormulas!$F$41)+(AH762*PFormulas!$F$42),0)</f>
        <v>62</v>
      </c>
      <c r="AH762" s="30">
        <f>VLOOKUP(D762,PCharts!$G$3:$H$83,2,FALSE)</f>
        <v>81</v>
      </c>
      <c r="AI762" s="30">
        <f>ROUND((AK762*PFormulas!$F$18)+(AL762*PFormulas!$F$17),0)</f>
        <v>48</v>
      </c>
      <c r="AJ762" s="30">
        <f>IF(C762&gt;7,25,IF(C762=1,IF(ROUND((PFormulas!$F$35*AK762)+(PFormulas!$F$36*AF762),0)&lt;50,50,ROUND((PFormulas!$F$35*AK762)+(PFormulas!$F$36*AF762),0)),ROUND((PFormulas!$F$35*AK762)+(PFormulas!$F$36*AF762),0)))</f>
        <v>25</v>
      </c>
      <c r="AK762" s="30">
        <f>ROUND(IF(C762&gt;7,ROUND(VLOOKUP(U762,PCharts!$K$3:$L$153,2,FALSE)*AA762,0)*PFormulas!$B$8,ROUND(VLOOKUP(U762,PCharts!$K$3:$L$153,2,FALSE)*AA762,0)),0)</f>
        <v>48</v>
      </c>
      <c r="AL762" s="30">
        <f>ROUND(IF(C762&gt;7,ROUND(VLOOKUP(T762,PCharts!$M$3:$N$133,2,FALSE)*AA762,0)*PFormulas!$B$9,ROUND(VLOOKUP(T762,PCharts!$M$3:$N$133,2,FALSE)*AA762,0)),0)</f>
        <v>39</v>
      </c>
      <c r="AM762" s="30">
        <f>ROUND(IF(C762&gt;7,ROUND((PFormulas!$F$30*Z762)+(PFormulas!$F$31*AB762)+(PFormulas!$F$32*AI762),0)*PFormulas!$B$13,ROUND((PFormulas!$F$30*Z762)+(PFormulas!$F$31*AB762)+(PFormulas!$F$32*AI762),0)+PFormulas!$B$14),0)</f>
        <v>60</v>
      </c>
      <c r="AN762" s="30">
        <f>ROUND((PFormulas!$F$46*AL762),0)</f>
        <v>41</v>
      </c>
      <c r="AO762" s="30">
        <f>VLOOKUP(2016-L762,PCharts!$O$3:$P$32,2,FALSE)</f>
        <v>46</v>
      </c>
      <c r="AP762" s="30">
        <f t="shared" si="85"/>
        <v>46</v>
      </c>
      <c r="AQ762" s="30">
        <f t="shared" si="86"/>
        <v>53</v>
      </c>
    </row>
    <row r="763" spans="1:43" x14ac:dyDescent="0.25">
      <c r="A763" s="13" t="s">
        <v>51</v>
      </c>
      <c r="B763" s="13" t="s">
        <v>1737</v>
      </c>
      <c r="C763" s="13">
        <v>8</v>
      </c>
      <c r="D763" s="13">
        <v>68</v>
      </c>
      <c r="E763" s="13">
        <v>7</v>
      </c>
      <c r="F763" s="13">
        <v>36</v>
      </c>
      <c r="G763" s="13">
        <f>E763+F763</f>
        <v>43</v>
      </c>
      <c r="H763" s="13">
        <v>58</v>
      </c>
      <c r="I763" s="13"/>
      <c r="J763" s="13"/>
      <c r="K763" s="13"/>
      <c r="L763" s="13">
        <v>1997</v>
      </c>
      <c r="M763" s="13">
        <v>7</v>
      </c>
      <c r="N763" s="13">
        <v>73</v>
      </c>
      <c r="O763" s="13">
        <v>179</v>
      </c>
      <c r="P763" s="13" t="s">
        <v>1738</v>
      </c>
      <c r="Q763" s="13" t="s">
        <v>1739</v>
      </c>
      <c r="R763" s="13">
        <v>0</v>
      </c>
      <c r="S763" s="13">
        <v>0</v>
      </c>
      <c r="T763" s="30">
        <f t="shared" si="80"/>
        <v>0.1</v>
      </c>
      <c r="U763" s="30">
        <f t="shared" si="81"/>
        <v>0.53</v>
      </c>
      <c r="V763" s="30">
        <f t="shared" si="82"/>
        <v>0.85</v>
      </c>
      <c r="W763" s="30">
        <f t="shared" si="83"/>
        <v>0.1</v>
      </c>
      <c r="X763" s="30">
        <f>VLOOKUP(N763,[1]PlayerC!$A$3:$B$30,2,FALSE)</f>
        <v>75</v>
      </c>
      <c r="Y763" s="30">
        <f>VLOOKUP(O763,[1]PlayerC!$C$3:$D$133,2,FALSE)</f>
        <v>55</v>
      </c>
      <c r="Z763" s="30">
        <f>VLOOKUP(R763,[2]PCharts!$R$3:$S$2003,2,FALSE)</f>
        <v>0</v>
      </c>
      <c r="AA763" s="30">
        <f>VLOOKUP(A763,PCharts!$T$3:$U$25,2,FALSE)</f>
        <v>0.9</v>
      </c>
      <c r="AB763" s="30">
        <f>ROUND((PFormulas!$F$2*AF763)+(PFormulas!$F$3*(120-AD763)),0)</f>
        <v>52</v>
      </c>
      <c r="AC763" s="30">
        <f>ROUND((PFormulas!$F$7*AF763)+(PFormulas!$F$9*AB763)+(PFormulas!$F$8*AD763),0)</f>
        <v>46</v>
      </c>
      <c r="AD763" s="30">
        <f>VLOOKUP(V763,PCharts!$I$3:$J$651,2,FALSE)</f>
        <v>76</v>
      </c>
      <c r="AE763" s="30">
        <f>ROUND((PFormulas!$B$29*AK763)+(PFormulas!$B$30*AI763)+(PFormulas!$B$31*AL763)+(PFormulas!$B$32*AF763)+PFormulas!$B$33,0)</f>
        <v>75</v>
      </c>
      <c r="AF763" s="30">
        <f t="shared" si="84"/>
        <v>65</v>
      </c>
      <c r="AG763" s="30">
        <f>ROUND((AK763*PFormulas!$F$40)+(AL763*PFormulas!$F$41)+(AH763*PFormulas!$F$42),0)</f>
        <v>70</v>
      </c>
      <c r="AH763" s="30">
        <f>VLOOKUP(D763,PCharts!$G$3:$H$83,2,FALSE)</f>
        <v>95</v>
      </c>
      <c r="AI763" s="30">
        <f>ROUND((AK763*PFormulas!$F$18)+(AL763*PFormulas!$F$17),0)</f>
        <v>50</v>
      </c>
      <c r="AJ763" s="30">
        <f>IF(C763&gt;7,25,IF(C763=1,IF(ROUND((PFormulas!$F$35*AK763)+(PFormulas!$F$36*AF763),0)&lt;50,50,ROUND((PFormulas!$F$35*AK763)+(PFormulas!$F$36*AF763),0)),ROUND((PFormulas!$F$35*AK763)+(PFormulas!$F$36*AF763),0)))</f>
        <v>25</v>
      </c>
      <c r="AK763" s="30">
        <f>ROUND(IF(C763&gt;7,ROUND(VLOOKUP(U763,PCharts!$K$3:$L$153,2,FALSE)*AA763,0)*PFormulas!$B$8,ROUND(VLOOKUP(U763,PCharts!$K$3:$L$153,2,FALSE)*AA763,0)),0)</f>
        <v>52</v>
      </c>
      <c r="AL763" s="30">
        <f>ROUND(IF(C763&gt;7,ROUND(VLOOKUP(T763,PCharts!$M$3:$N$133,2,FALSE)*AA763,0)*PFormulas!$B$9,ROUND(VLOOKUP(T763,PCharts!$M$3:$N$133,2,FALSE)*AA763,0)),0)</f>
        <v>39</v>
      </c>
      <c r="AM763" s="30">
        <f>ROUND(IF(C763&gt;7,ROUND((PFormulas!$F$30*Z763)+(PFormulas!$F$31*AB763)+(PFormulas!$F$32*AI763),0)*PFormulas!$B$13,ROUND((PFormulas!$F$30*Z763)+(PFormulas!$F$31*AB763)+(PFormulas!$F$32*AI763),0)+PFormulas!$B$14),0)</f>
        <v>56</v>
      </c>
      <c r="AN763" s="30">
        <f>ROUND((PFormulas!$F$46*AL763),0)</f>
        <v>41</v>
      </c>
      <c r="AO763" s="30">
        <f>VLOOKUP(2016-L763,PCharts!$O$3:$P$32,2,FALSE)</f>
        <v>46</v>
      </c>
      <c r="AP763" s="30">
        <f t="shared" si="85"/>
        <v>46</v>
      </c>
      <c r="AQ763" s="30">
        <f t="shared" si="86"/>
        <v>52</v>
      </c>
    </row>
    <row r="764" spans="1:43" x14ac:dyDescent="0.25">
      <c r="A764" s="48" t="s">
        <v>139</v>
      </c>
      <c r="B764" s="13" t="s">
        <v>1740</v>
      </c>
      <c r="C764" s="13">
        <v>5</v>
      </c>
      <c r="D764" s="13">
        <v>33</v>
      </c>
      <c r="E764" s="13">
        <v>4</v>
      </c>
      <c r="F764" s="13">
        <v>30</v>
      </c>
      <c r="G764" s="13">
        <f>E764+F764</f>
        <v>34</v>
      </c>
      <c r="H764" s="13">
        <v>16</v>
      </c>
      <c r="I764" s="13"/>
      <c r="J764" s="13"/>
      <c r="K764" s="13"/>
      <c r="L764" s="13">
        <v>1994</v>
      </c>
      <c r="M764" s="13">
        <v>6.5</v>
      </c>
      <c r="N764" s="13">
        <v>70</v>
      </c>
      <c r="O764" s="13">
        <v>162</v>
      </c>
      <c r="P764" s="13" t="s">
        <v>1741</v>
      </c>
      <c r="Q764" s="13" t="s">
        <v>1742</v>
      </c>
      <c r="R764" s="13">
        <v>0</v>
      </c>
      <c r="S764" s="13">
        <v>0</v>
      </c>
      <c r="T764" s="30">
        <f t="shared" si="80"/>
        <v>0.12</v>
      </c>
      <c r="U764" s="30">
        <f t="shared" si="81"/>
        <v>0.91</v>
      </c>
      <c r="V764" s="30">
        <f t="shared" si="82"/>
        <v>0.48</v>
      </c>
      <c r="W764" s="30">
        <f t="shared" si="83"/>
        <v>0.12</v>
      </c>
      <c r="X764" s="30">
        <f>VLOOKUP(N764,[1]PlayerC!$A$3:$B$30,2,FALSE)</f>
        <v>69</v>
      </c>
      <c r="Y764" s="30">
        <f>VLOOKUP(O764,[1]PlayerC!$C$3:$D$133,2,FALSE)</f>
        <v>46</v>
      </c>
      <c r="Z764" s="30">
        <f>VLOOKUP(R764,[2]PCharts!$R$3:$S$2003,2,FALSE)</f>
        <v>0</v>
      </c>
      <c r="AA764" s="30">
        <f>VLOOKUP(A764,PCharts!$T$3:$U$25,2,FALSE)</f>
        <v>0.87</v>
      </c>
      <c r="AB764" s="30">
        <f>ROUND((PFormulas!$F$2*AF764)+(PFormulas!$F$3*(120-AD764)),0)</f>
        <v>45</v>
      </c>
      <c r="AC764" s="30">
        <f>ROUND((PFormulas!$F$7*AF764)+(PFormulas!$F$9*AB764)+(PFormulas!$F$8*AD764),0)</f>
        <v>37</v>
      </c>
      <c r="AD764" s="30">
        <f>VLOOKUP(V764,PCharts!$I$3:$J$651,2,FALSE)</f>
        <v>85</v>
      </c>
      <c r="AE764" s="30">
        <f>ROUND((PFormulas!$B$29*AK764)+(PFormulas!$B$30*AI764)+(PFormulas!$B$31*AL764)+(PFormulas!$B$32*AF764)+PFormulas!$B$33,0)</f>
        <v>79</v>
      </c>
      <c r="AF764" s="30">
        <f t="shared" si="84"/>
        <v>58</v>
      </c>
      <c r="AG764" s="30">
        <f>ROUND((AK764*PFormulas!$F$40)+(AL764*PFormulas!$F$41)+(AH764*PFormulas!$F$42),0)</f>
        <v>63</v>
      </c>
      <c r="AH764" s="30">
        <f>VLOOKUP(D764,PCharts!$G$3:$H$83,2,FALSE)</f>
        <v>73</v>
      </c>
      <c r="AI764" s="30">
        <f>ROUND((AK764*PFormulas!$F$18)+(AL764*PFormulas!$F$17),0)</f>
        <v>58</v>
      </c>
      <c r="AJ764" s="30">
        <f>IF(C764&gt;7,25,IF(C764=1,IF(ROUND((PFormulas!$F$35*AK764)+(PFormulas!$F$36*AF764),0)&lt;50,50,ROUND((PFormulas!$F$35*AK764)+(PFormulas!$F$36*AF764),0)),ROUND((PFormulas!$F$35*AK764)+(PFormulas!$F$36*AF764),0)))</f>
        <v>65</v>
      </c>
      <c r="AK764" s="30">
        <f>ROUND(IF(C764&gt;7,ROUND(VLOOKUP(U764,PCharts!$K$3:$L$153,2,FALSE)*AA764,0)*PFormulas!$B$8,ROUND(VLOOKUP(U764,PCharts!$K$3:$L$153,2,FALSE)*AA764,0)),0)</f>
        <v>67</v>
      </c>
      <c r="AL764" s="30">
        <f>ROUND(IF(C764&gt;7,ROUND(VLOOKUP(T764,PCharts!$M$3:$N$133,2,FALSE)*AA764,0)*PFormulas!$B$9,ROUND(VLOOKUP(T764,PCharts!$M$3:$N$133,2,FALSE)*AA764,0)),0)</f>
        <v>39</v>
      </c>
      <c r="AM764" s="30">
        <f>ROUND(IF(C764&gt;7,ROUND((PFormulas!$F$30*Z764)+(PFormulas!$F$31*AB764)+(PFormulas!$F$32*AI764),0)*PFormulas!$B$13,ROUND((PFormulas!$F$30*Z764)+(PFormulas!$F$31*AB764)+(PFormulas!$F$32*AI764),0)+PFormulas!$B$14),0)</f>
        <v>45</v>
      </c>
      <c r="AN764" s="30">
        <f>ROUND((PFormulas!$F$46*AL764),0)</f>
        <v>41</v>
      </c>
      <c r="AO764" s="30">
        <f>VLOOKUP(2016-L764,PCharts!$O$3:$P$32,2,FALSE)</f>
        <v>58</v>
      </c>
      <c r="AP764" s="30">
        <f t="shared" si="85"/>
        <v>58</v>
      </c>
      <c r="AQ764" s="30">
        <f t="shared" si="86"/>
        <v>54</v>
      </c>
    </row>
    <row r="765" spans="1:43" x14ac:dyDescent="0.25">
      <c r="A765" s="48" t="s">
        <v>139</v>
      </c>
      <c r="B765" s="13" t="s">
        <v>1743</v>
      </c>
      <c r="C765" s="13">
        <v>3</v>
      </c>
      <c r="D765" s="13">
        <v>33</v>
      </c>
      <c r="E765" s="48">
        <f>ROUND(G765*0.33,0)</f>
        <v>4</v>
      </c>
      <c r="F765" s="48">
        <f>G765-E765</f>
        <v>9</v>
      </c>
      <c r="G765" s="13">
        <v>13</v>
      </c>
      <c r="H765" s="48">
        <v>20</v>
      </c>
      <c r="I765" s="13"/>
      <c r="J765" s="13"/>
      <c r="K765" s="13"/>
      <c r="L765" s="13">
        <v>1995</v>
      </c>
      <c r="M765" s="13">
        <v>6</v>
      </c>
      <c r="N765" s="13">
        <v>74</v>
      </c>
      <c r="O765" s="13">
        <v>201</v>
      </c>
      <c r="P765" s="13" t="s">
        <v>1744</v>
      </c>
      <c r="Q765" s="13" t="s">
        <v>1745</v>
      </c>
      <c r="R765" s="13">
        <v>0</v>
      </c>
      <c r="S765" s="13">
        <v>0</v>
      </c>
      <c r="T765" s="30">
        <f t="shared" si="80"/>
        <v>0.12</v>
      </c>
      <c r="U765" s="30">
        <f t="shared" si="81"/>
        <v>0.27</v>
      </c>
      <c r="V765" s="30">
        <f t="shared" si="82"/>
        <v>0.61</v>
      </c>
      <c r="W765" s="30">
        <f t="shared" si="83"/>
        <v>0.12</v>
      </c>
      <c r="X765" s="30">
        <f>VLOOKUP(N765,[1]PlayerC!$A$3:$B$30,2,FALSE)</f>
        <v>77</v>
      </c>
      <c r="Y765" s="30">
        <f>VLOOKUP(O765,[1]PlayerC!$C$3:$D$133,2,FALSE)</f>
        <v>70</v>
      </c>
      <c r="Z765" s="30">
        <f>VLOOKUP(R765,[2]PCharts!$R$3:$S$2003,2,FALSE)</f>
        <v>0</v>
      </c>
      <c r="AA765" s="30">
        <f>VLOOKUP(A765,PCharts!$T$3:$U$25,2,FALSE)</f>
        <v>0.87</v>
      </c>
      <c r="AB765" s="30">
        <f>ROUND((PFormulas!$F$2*AF765)+(PFormulas!$F$3*(120-AD765)),0)</f>
        <v>56</v>
      </c>
      <c r="AC765" s="30">
        <f>ROUND((PFormulas!$F$7*AF765)+(PFormulas!$F$9*AB765)+(PFormulas!$F$8*AD765),0)</f>
        <v>52</v>
      </c>
      <c r="AD765" s="30">
        <f>VLOOKUP(V765,PCharts!$I$3:$J$651,2,FALSE)</f>
        <v>82</v>
      </c>
      <c r="AE765" s="30">
        <f>ROUND((PFormulas!$B$29*AK765)+(PFormulas!$B$30*AI765)+(PFormulas!$B$31*AL765)+(PFormulas!$B$32*AF765)+PFormulas!$B$33,0)</f>
        <v>72</v>
      </c>
      <c r="AF765" s="30">
        <f t="shared" si="84"/>
        <v>74</v>
      </c>
      <c r="AG765" s="30">
        <f>ROUND((AK765*PFormulas!$F$40)+(AL765*PFormulas!$F$41)+(AH765*PFormulas!$F$42),0)</f>
        <v>59</v>
      </c>
      <c r="AH765" s="30">
        <f>VLOOKUP(D765,PCharts!$G$3:$H$83,2,FALSE)</f>
        <v>73</v>
      </c>
      <c r="AI765" s="30">
        <f>ROUND((AK765*PFormulas!$F$18)+(AL765*PFormulas!$F$17),0)</f>
        <v>48</v>
      </c>
      <c r="AJ765" s="30">
        <f>IF(C765&gt;7,25,IF(C765=1,IF(ROUND((PFormulas!$F$35*AK765)+(PFormulas!$F$36*AF765),0)&lt;50,50,ROUND((PFormulas!$F$35*AK765)+(PFormulas!$F$36*AF765),0)),ROUND((PFormulas!$F$35*AK765)+(PFormulas!$F$36*AF765),0)))</f>
        <v>55</v>
      </c>
      <c r="AK765" s="30">
        <f>ROUND(IF(C765&gt;7,ROUND(VLOOKUP(U765,PCharts!$K$3:$L$153,2,FALSE)*AA765,0)*PFormulas!$B$8,ROUND(VLOOKUP(U765,PCharts!$K$3:$L$153,2,FALSE)*AA765,0)),0)</f>
        <v>49</v>
      </c>
      <c r="AL765" s="30">
        <f>ROUND(IF(C765&gt;7,ROUND(VLOOKUP(T765,PCharts!$M$3:$N$133,2,FALSE)*AA765,0)*PFormulas!$B$9,ROUND(VLOOKUP(T765,PCharts!$M$3:$N$133,2,FALSE)*AA765,0)),0)</f>
        <v>39</v>
      </c>
      <c r="AM765" s="30">
        <f>ROUND(IF(C765&gt;7,ROUND((PFormulas!$F$30*Z765)+(PFormulas!$F$31*AB765)+(PFormulas!$F$32*AI765),0)*PFormulas!$B$13,ROUND((PFormulas!$F$30*Z765)+(PFormulas!$F$31*AB765)+(PFormulas!$F$32*AI765),0)+PFormulas!$B$14),0)</f>
        <v>49</v>
      </c>
      <c r="AN765" s="30">
        <f>ROUND((PFormulas!$F$46*AL765),0)</f>
        <v>41</v>
      </c>
      <c r="AO765" s="30">
        <f>VLOOKUP(2016-L765,PCharts!$O$3:$P$32,2,FALSE)</f>
        <v>54</v>
      </c>
      <c r="AP765" s="30">
        <f t="shared" si="85"/>
        <v>54</v>
      </c>
      <c r="AQ765" s="30">
        <f t="shared" si="86"/>
        <v>50</v>
      </c>
    </row>
    <row r="766" spans="1:43" x14ac:dyDescent="0.25">
      <c r="A766" s="48" t="s">
        <v>139</v>
      </c>
      <c r="B766" s="13" t="s">
        <v>1746</v>
      </c>
      <c r="C766" s="13">
        <v>8</v>
      </c>
      <c r="D766" s="13">
        <v>35</v>
      </c>
      <c r="E766" s="48">
        <f>ROUND(G766*0.33,0)</f>
        <v>6</v>
      </c>
      <c r="F766" s="48">
        <f>G766-E766</f>
        <v>12</v>
      </c>
      <c r="G766" s="13">
        <v>18</v>
      </c>
      <c r="H766" s="48">
        <v>20</v>
      </c>
      <c r="I766" s="13"/>
      <c r="J766" s="13"/>
      <c r="K766" s="13"/>
      <c r="L766" s="13">
        <v>1995</v>
      </c>
      <c r="M766" s="13">
        <v>6</v>
      </c>
      <c r="N766" s="13">
        <v>72</v>
      </c>
      <c r="O766" s="13">
        <v>183</v>
      </c>
      <c r="P766" s="13" t="s">
        <v>1747</v>
      </c>
      <c r="Q766" s="13" t="s">
        <v>1748</v>
      </c>
      <c r="R766" s="13">
        <v>0</v>
      </c>
      <c r="S766" s="13">
        <v>0</v>
      </c>
      <c r="T766" s="30">
        <f t="shared" si="80"/>
        <v>0.17</v>
      </c>
      <c r="U766" s="30">
        <f t="shared" si="81"/>
        <v>0.34</v>
      </c>
      <c r="V766" s="30">
        <f t="shared" si="82"/>
        <v>0.56999999999999995</v>
      </c>
      <c r="W766" s="30">
        <f t="shared" si="83"/>
        <v>0.17</v>
      </c>
      <c r="X766" s="30">
        <f>VLOOKUP(N766,[1]PlayerC!$A$3:$B$30,2,FALSE)</f>
        <v>73</v>
      </c>
      <c r="Y766" s="30">
        <f>VLOOKUP(O766,[1]PlayerC!$C$3:$D$133,2,FALSE)</f>
        <v>58</v>
      </c>
      <c r="Z766" s="30">
        <f>VLOOKUP(R766,[2]PCharts!$R$3:$S$2003,2,FALSE)</f>
        <v>0</v>
      </c>
      <c r="AA766" s="30">
        <f>VLOOKUP(A766,PCharts!$T$3:$U$25,2,FALSE)</f>
        <v>0.87</v>
      </c>
      <c r="AB766" s="30">
        <f>ROUND((PFormulas!$F$2*AF766)+(PFormulas!$F$3*(120-AD766)),0)</f>
        <v>51</v>
      </c>
      <c r="AC766" s="30">
        <f>ROUND((PFormulas!$F$7*AF766)+(PFormulas!$F$9*AB766)+(PFormulas!$F$8*AD766),0)</f>
        <v>45</v>
      </c>
      <c r="AD766" s="30">
        <f>VLOOKUP(V766,PCharts!$I$3:$J$651,2,FALSE)</f>
        <v>83</v>
      </c>
      <c r="AE766" s="30">
        <f>ROUND((PFormulas!$B$29*AK766)+(PFormulas!$B$30*AI766)+(PFormulas!$B$31*AL766)+(PFormulas!$B$32*AF766)+PFormulas!$B$33,0)</f>
        <v>74</v>
      </c>
      <c r="AF766" s="30">
        <f t="shared" si="84"/>
        <v>66</v>
      </c>
      <c r="AG766" s="30">
        <f>ROUND((AK766*PFormulas!$F$40)+(AL766*PFormulas!$F$41)+(AH766*PFormulas!$F$42),0)</f>
        <v>59</v>
      </c>
      <c r="AH766" s="30">
        <f>VLOOKUP(D766,PCharts!$G$3:$H$83,2,FALSE)</f>
        <v>75</v>
      </c>
      <c r="AI766" s="30">
        <f>ROUND((AK766*PFormulas!$F$18)+(AL766*PFormulas!$F$17),0)</f>
        <v>48</v>
      </c>
      <c r="AJ766" s="30">
        <f>IF(C766&gt;7,25,IF(C766=1,IF(ROUND((PFormulas!$F$35*AK766)+(PFormulas!$F$36*AF766),0)&lt;50,50,ROUND((PFormulas!$F$35*AK766)+(PFormulas!$F$36*AF766),0)),ROUND((PFormulas!$F$35*AK766)+(PFormulas!$F$36*AF766),0)))</f>
        <v>25</v>
      </c>
      <c r="AK766" s="30">
        <f>ROUND(IF(C766&gt;7,ROUND(VLOOKUP(U766,PCharts!$K$3:$L$153,2,FALSE)*AA766,0)*PFormulas!$B$8,ROUND(VLOOKUP(U766,PCharts!$K$3:$L$153,2,FALSE)*AA766,0)),0)</f>
        <v>48</v>
      </c>
      <c r="AL766" s="30">
        <f>ROUND(IF(C766&gt;7,ROUND(VLOOKUP(T766,PCharts!$M$3:$N$133,2,FALSE)*AA766,0)*PFormulas!$B$9,ROUND(VLOOKUP(T766,PCharts!$M$3:$N$133,2,FALSE)*AA766,0)),0)</f>
        <v>39</v>
      </c>
      <c r="AM766" s="30">
        <f>ROUND(IF(C766&gt;7,ROUND((PFormulas!$F$30*Z766)+(PFormulas!$F$31*AB766)+(PFormulas!$F$32*AI766),0)*PFormulas!$B$13,ROUND((PFormulas!$F$30*Z766)+(PFormulas!$F$31*AB766)+(PFormulas!$F$32*AI766),0)+PFormulas!$B$14),0)</f>
        <v>55</v>
      </c>
      <c r="AN766" s="30">
        <f>ROUND((PFormulas!$F$46*AL766),0)</f>
        <v>41</v>
      </c>
      <c r="AO766" s="30">
        <f>VLOOKUP(2016-L766,PCharts!$O$3:$P$32,2,FALSE)</f>
        <v>54</v>
      </c>
      <c r="AP766" s="30">
        <f t="shared" si="85"/>
        <v>54</v>
      </c>
      <c r="AQ766" s="30">
        <f t="shared" si="86"/>
        <v>51</v>
      </c>
    </row>
    <row r="767" spans="1:43" x14ac:dyDescent="0.25">
      <c r="A767" s="48" t="s">
        <v>139</v>
      </c>
      <c r="B767" s="13" t="s">
        <v>1749</v>
      </c>
      <c r="C767" s="13">
        <v>8</v>
      </c>
      <c r="D767" s="13">
        <v>38</v>
      </c>
      <c r="E767" s="13">
        <v>6</v>
      </c>
      <c r="F767" s="13">
        <v>9</v>
      </c>
      <c r="G767" s="13">
        <f>E767+F767</f>
        <v>15</v>
      </c>
      <c r="H767" s="13">
        <v>36</v>
      </c>
      <c r="I767" s="13"/>
      <c r="J767" s="13"/>
      <c r="K767" s="13"/>
      <c r="L767" s="13">
        <v>1994</v>
      </c>
      <c r="M767" s="13">
        <v>6</v>
      </c>
      <c r="N767" s="13">
        <v>74</v>
      </c>
      <c r="O767" s="13">
        <v>205</v>
      </c>
      <c r="P767" s="13" t="s">
        <v>1750</v>
      </c>
      <c r="Q767" s="13" t="s">
        <v>1751</v>
      </c>
      <c r="R767" s="13">
        <v>0</v>
      </c>
      <c r="S767" s="13">
        <v>0</v>
      </c>
      <c r="T767" s="30">
        <f t="shared" si="80"/>
        <v>0.16</v>
      </c>
      <c r="U767" s="30">
        <f t="shared" si="81"/>
        <v>0.24</v>
      </c>
      <c r="V767" s="30">
        <f t="shared" si="82"/>
        <v>0.95</v>
      </c>
      <c r="W767" s="30">
        <f t="shared" si="83"/>
        <v>0.16</v>
      </c>
      <c r="X767" s="30">
        <f>VLOOKUP(N767,[1]PlayerC!$A$3:$B$30,2,FALSE)</f>
        <v>77</v>
      </c>
      <c r="Y767" s="30">
        <f>VLOOKUP(O767,[1]PlayerC!$C$3:$D$133,2,FALSE)</f>
        <v>73</v>
      </c>
      <c r="Z767" s="30">
        <f>VLOOKUP(R767,[2]PCharts!$R$3:$S$2003,2,FALSE)</f>
        <v>0</v>
      </c>
      <c r="AA767" s="30">
        <f>VLOOKUP(A767,PCharts!$T$3:$U$25,2,FALSE)</f>
        <v>0.87</v>
      </c>
      <c r="AB767" s="30">
        <f>ROUND((PFormulas!$F$2*AF767)+(PFormulas!$F$3*(120-AD767)),0)</f>
        <v>59</v>
      </c>
      <c r="AC767" s="30">
        <f>ROUND((PFormulas!$F$7*AF767)+(PFormulas!$F$9*AB767)+(PFormulas!$F$8*AD767),0)</f>
        <v>55</v>
      </c>
      <c r="AD767" s="30">
        <f>VLOOKUP(V767,PCharts!$I$3:$J$651,2,FALSE)</f>
        <v>74</v>
      </c>
      <c r="AE767" s="30">
        <f>ROUND((PFormulas!$B$29*AK767)+(PFormulas!$B$30*AI767)+(PFormulas!$B$31*AL767)+(PFormulas!$B$32*AF767)+PFormulas!$B$33,0)</f>
        <v>71</v>
      </c>
      <c r="AF767" s="30">
        <f t="shared" si="84"/>
        <v>75</v>
      </c>
      <c r="AG767" s="30">
        <f>ROUND((AK767*PFormulas!$F$40)+(AL767*PFormulas!$F$41)+(AH767*PFormulas!$F$42),0)</f>
        <v>60</v>
      </c>
      <c r="AH767" s="30">
        <f>VLOOKUP(D767,PCharts!$G$3:$H$83,2,FALSE)</f>
        <v>78</v>
      </c>
      <c r="AI767" s="30">
        <f>ROUND((AK767*PFormulas!$F$18)+(AL767*PFormulas!$F$17),0)</f>
        <v>46</v>
      </c>
      <c r="AJ767" s="30">
        <f>IF(C767&gt;7,25,IF(C767=1,IF(ROUND((PFormulas!$F$35*AK767)+(PFormulas!$F$36*AF767),0)&lt;50,50,ROUND((PFormulas!$F$35*AK767)+(PFormulas!$F$36*AF767),0)),ROUND((PFormulas!$F$35*AK767)+(PFormulas!$F$36*AF767),0)))</f>
        <v>25</v>
      </c>
      <c r="AK767" s="30">
        <f>ROUND(IF(C767&gt;7,ROUND(VLOOKUP(U767,PCharts!$K$3:$L$153,2,FALSE)*AA767,0)*PFormulas!$B$8,ROUND(VLOOKUP(U767,PCharts!$K$3:$L$153,2,FALSE)*AA767,0)),0)</f>
        <v>46</v>
      </c>
      <c r="AL767" s="30">
        <f>ROUND(IF(C767&gt;7,ROUND(VLOOKUP(T767,PCharts!$M$3:$N$133,2,FALSE)*AA767,0)*PFormulas!$B$9,ROUND(VLOOKUP(T767,PCharts!$M$3:$N$133,2,FALSE)*AA767,0)),0)</f>
        <v>38</v>
      </c>
      <c r="AM767" s="30">
        <f>ROUND(IF(C767&gt;7,ROUND((PFormulas!$F$30*Z767)+(PFormulas!$F$31*AB767)+(PFormulas!$F$32*AI767),0)*PFormulas!$B$13,ROUND((PFormulas!$F$30*Z767)+(PFormulas!$F$31*AB767)+(PFormulas!$F$32*AI767),0)+PFormulas!$B$14),0)</f>
        <v>60</v>
      </c>
      <c r="AN767" s="30">
        <f>ROUND((PFormulas!$F$46*AL767),0)</f>
        <v>40</v>
      </c>
      <c r="AO767" s="30">
        <f>VLOOKUP(2016-L767,PCharts!$O$3:$P$32,2,FALSE)</f>
        <v>58</v>
      </c>
      <c r="AP767" s="30">
        <f t="shared" si="85"/>
        <v>58</v>
      </c>
      <c r="AQ767" s="30">
        <f t="shared" si="86"/>
        <v>52</v>
      </c>
    </row>
    <row r="768" spans="1:43" x14ac:dyDescent="0.25">
      <c r="A768" s="13" t="s">
        <v>55</v>
      </c>
      <c r="B768" s="13" t="s">
        <v>1752</v>
      </c>
      <c r="C768" s="13">
        <v>8</v>
      </c>
      <c r="D768" s="13">
        <v>69</v>
      </c>
      <c r="E768" s="48">
        <f>ROUND(G768*0.33,0)</f>
        <v>7</v>
      </c>
      <c r="F768" s="48">
        <f>G768-E768</f>
        <v>14</v>
      </c>
      <c r="G768" s="13">
        <v>21</v>
      </c>
      <c r="H768" s="48">
        <v>20</v>
      </c>
      <c r="I768" s="13"/>
      <c r="J768" s="13"/>
      <c r="K768" s="13"/>
      <c r="L768" s="13">
        <v>1996</v>
      </c>
      <c r="M768" s="13">
        <v>6</v>
      </c>
      <c r="N768" s="13">
        <v>74</v>
      </c>
      <c r="O768" s="13">
        <v>192</v>
      </c>
      <c r="P768" s="13" t="s">
        <v>1753</v>
      </c>
      <c r="Q768" s="13" t="s">
        <v>1754</v>
      </c>
      <c r="R768" s="13">
        <v>0</v>
      </c>
      <c r="S768" s="13">
        <v>0</v>
      </c>
      <c r="T768" s="30">
        <f t="shared" si="80"/>
        <v>0.1</v>
      </c>
      <c r="U768" s="30">
        <f t="shared" si="81"/>
        <v>0.2</v>
      </c>
      <c r="V768" s="30">
        <f t="shared" si="82"/>
        <v>0.28999999999999998</v>
      </c>
      <c r="W768" s="30">
        <f t="shared" si="83"/>
        <v>0.1</v>
      </c>
      <c r="X768" s="30">
        <f>VLOOKUP(N768,[1]PlayerC!$A$3:$B$30,2,FALSE)</f>
        <v>77</v>
      </c>
      <c r="Y768" s="30">
        <f>VLOOKUP(O768,[1]PlayerC!$C$3:$D$133,2,FALSE)</f>
        <v>64</v>
      </c>
      <c r="Z768" s="30">
        <f>VLOOKUP(R768,[2]PCharts!$R$3:$S$2003,2,FALSE)</f>
        <v>0</v>
      </c>
      <c r="AA768" s="30">
        <f>VLOOKUP(A768,PCharts!$T$3:$U$25,2,FALSE)</f>
        <v>0.9</v>
      </c>
      <c r="AB768" s="30">
        <f>ROUND((PFormulas!$F$2*AF768)+(PFormulas!$F$3*(120-AD768)),0)</f>
        <v>52</v>
      </c>
      <c r="AC768" s="30">
        <f>ROUND((PFormulas!$F$7*AF768)+(PFormulas!$F$9*AB768)+(PFormulas!$F$8*AD768),0)</f>
        <v>47</v>
      </c>
      <c r="AD768" s="30">
        <f>VLOOKUP(V768,PCharts!$I$3:$J$651,2,FALSE)</f>
        <v>90</v>
      </c>
      <c r="AE768" s="30">
        <f>ROUND((PFormulas!$B$29*AK768)+(PFormulas!$B$30*AI768)+(PFormulas!$B$31*AL768)+(PFormulas!$B$32*AF768)+PFormulas!$B$33,0)</f>
        <v>73</v>
      </c>
      <c r="AF768" s="30">
        <f t="shared" si="84"/>
        <v>71</v>
      </c>
      <c r="AG768" s="30">
        <f>ROUND((AK768*PFormulas!$F$40)+(AL768*PFormulas!$F$41)+(AH768*PFormulas!$F$42),0)</f>
        <v>69</v>
      </c>
      <c r="AH768" s="30">
        <f>VLOOKUP(D768,PCharts!$G$3:$H$83,2,FALSE)</f>
        <v>95</v>
      </c>
      <c r="AI768" s="30">
        <f>ROUND((AK768*PFormulas!$F$18)+(AL768*PFormulas!$F$17),0)</f>
        <v>48</v>
      </c>
      <c r="AJ768" s="30">
        <f>IF(C768&gt;7,25,IF(C768=1,IF(ROUND((PFormulas!$F$35*AK768)+(PFormulas!$F$36*AF768),0)&lt;50,50,ROUND((PFormulas!$F$35*AK768)+(PFormulas!$F$36*AF768),0)),ROUND((PFormulas!$F$35*AK768)+(PFormulas!$F$36*AF768),0)))</f>
        <v>25</v>
      </c>
      <c r="AK768" s="30">
        <f>ROUND(IF(C768&gt;7,ROUND(VLOOKUP(U768,PCharts!$K$3:$L$153,2,FALSE)*AA768,0)*PFormulas!$B$8,ROUND(VLOOKUP(U768,PCharts!$K$3:$L$153,2,FALSE)*AA768,0)),0)</f>
        <v>48</v>
      </c>
      <c r="AL768" s="30">
        <f>ROUND(IF(C768&gt;7,ROUND(VLOOKUP(T768,PCharts!$M$3:$N$133,2,FALSE)*AA768,0)*PFormulas!$B$9,ROUND(VLOOKUP(T768,PCharts!$M$3:$N$133,2,FALSE)*AA768,0)),0)</f>
        <v>39</v>
      </c>
      <c r="AM768" s="30">
        <f>ROUND(IF(C768&gt;7,ROUND((PFormulas!$F$30*Z768)+(PFormulas!$F$31*AB768)+(PFormulas!$F$32*AI768),0)*PFormulas!$B$13,ROUND((PFormulas!$F$30*Z768)+(PFormulas!$F$31*AB768)+(PFormulas!$F$32*AI768),0)+PFormulas!$B$14),0)</f>
        <v>56</v>
      </c>
      <c r="AN768" s="30">
        <f>ROUND((PFormulas!$F$46*AL768),0)</f>
        <v>41</v>
      </c>
      <c r="AO768" s="30">
        <f>VLOOKUP(2016-L768,PCharts!$O$3:$P$32,2,FALSE)</f>
        <v>50</v>
      </c>
      <c r="AP768" s="30">
        <f t="shared" si="85"/>
        <v>50</v>
      </c>
      <c r="AQ768" s="30">
        <f t="shared" si="86"/>
        <v>51</v>
      </c>
    </row>
    <row r="769" spans="1:43" x14ac:dyDescent="0.25">
      <c r="A769" s="48" t="s">
        <v>139</v>
      </c>
      <c r="B769" s="13" t="s">
        <v>1755</v>
      </c>
      <c r="C769" s="13">
        <v>1</v>
      </c>
      <c r="D769" s="13">
        <v>31</v>
      </c>
      <c r="E769" s="48">
        <f>ROUND(G769*0.33,0)</f>
        <v>4</v>
      </c>
      <c r="F769" s="48">
        <f>G769-E769</f>
        <v>7</v>
      </c>
      <c r="G769" s="13">
        <v>11</v>
      </c>
      <c r="H769" s="48">
        <v>20</v>
      </c>
      <c r="I769" s="13"/>
      <c r="J769" s="13"/>
      <c r="K769" s="13"/>
      <c r="L769" s="13">
        <v>1995</v>
      </c>
      <c r="M769" s="13">
        <v>5.5</v>
      </c>
      <c r="N769" s="13">
        <v>74</v>
      </c>
      <c r="O769" s="13">
        <v>225</v>
      </c>
      <c r="P769" s="13" t="s">
        <v>1756</v>
      </c>
      <c r="Q769" s="13" t="s">
        <v>1757</v>
      </c>
      <c r="R769" s="13">
        <v>0</v>
      </c>
      <c r="S769" s="13">
        <v>0</v>
      </c>
      <c r="T769" s="30">
        <f t="shared" si="80"/>
        <v>0.13</v>
      </c>
      <c r="U769" s="30">
        <f t="shared" si="81"/>
        <v>0.23</v>
      </c>
      <c r="V769" s="30">
        <f t="shared" si="82"/>
        <v>0.65</v>
      </c>
      <c r="W769" s="30">
        <f t="shared" si="83"/>
        <v>0.13</v>
      </c>
      <c r="X769" s="30">
        <f>VLOOKUP(N769,[1]PlayerC!$A$3:$B$30,2,FALSE)</f>
        <v>77</v>
      </c>
      <c r="Y769" s="30">
        <f>VLOOKUP(O769,[1]PlayerC!$C$3:$D$133,2,FALSE)</f>
        <v>85</v>
      </c>
      <c r="Z769" s="30">
        <f>VLOOKUP(R769,[2]PCharts!$R$3:$S$2003,2,FALSE)</f>
        <v>0</v>
      </c>
      <c r="AA769" s="30">
        <f>VLOOKUP(A769,PCharts!$T$3:$U$25,2,FALSE)</f>
        <v>0.87</v>
      </c>
      <c r="AB769" s="30">
        <f>ROUND((PFormulas!$F$2*AF769)+(PFormulas!$F$3*(120-AD769)),0)</f>
        <v>60</v>
      </c>
      <c r="AC769" s="30">
        <f>ROUND((PFormulas!$F$7*AF769)+(PFormulas!$F$9*AB769)+(PFormulas!$F$8*AD769),0)</f>
        <v>59</v>
      </c>
      <c r="AD769" s="30">
        <f>VLOOKUP(V769,PCharts!$I$3:$J$651,2,FALSE)</f>
        <v>81</v>
      </c>
      <c r="AE769" s="30">
        <f>ROUND((PFormulas!$B$29*AK769)+(PFormulas!$B$30*AI769)+(PFormulas!$B$31*AL769)+(PFormulas!$B$32*AF769)+PFormulas!$B$33,0)</f>
        <v>70</v>
      </c>
      <c r="AF769" s="30">
        <f t="shared" si="84"/>
        <v>81</v>
      </c>
      <c r="AG769" s="30">
        <f>ROUND((AK769*PFormulas!$F$40)+(AL769*PFormulas!$F$41)+(AH769*PFormulas!$F$42),0)</f>
        <v>57</v>
      </c>
      <c r="AH769" s="30">
        <f>VLOOKUP(D769,PCharts!$G$3:$H$83,2,FALSE)</f>
        <v>71</v>
      </c>
      <c r="AI769" s="30">
        <f>ROUND((AK769*PFormulas!$F$18)+(AL769*PFormulas!$F$17),0)</f>
        <v>48</v>
      </c>
      <c r="AJ769" s="30">
        <f>IF(C769&gt;7,25,IF(C769=1,IF(ROUND((PFormulas!$F$35*AK769)+(PFormulas!$F$36*AF769),0)&lt;50,50,ROUND((PFormulas!$F$35*AK769)+(PFormulas!$F$36*AF769),0)),ROUND((PFormulas!$F$35*AK769)+(PFormulas!$F$36*AF769),0)))</f>
        <v>56</v>
      </c>
      <c r="AK769" s="30">
        <f>ROUND(IF(C769&gt;7,ROUND(VLOOKUP(U769,PCharts!$K$3:$L$153,2,FALSE)*AA769,0)*PFormulas!$B$8,ROUND(VLOOKUP(U769,PCharts!$K$3:$L$153,2,FALSE)*AA769,0)),0)</f>
        <v>48</v>
      </c>
      <c r="AL769" s="30">
        <f>ROUND(IF(C769&gt;7,ROUND(VLOOKUP(T769,PCharts!$M$3:$N$133,2,FALSE)*AA769,0)*PFormulas!$B$9,ROUND(VLOOKUP(T769,PCharts!$M$3:$N$133,2,FALSE)*AA769,0)),0)</f>
        <v>39</v>
      </c>
      <c r="AM769" s="30">
        <f>ROUND(IF(C769&gt;7,ROUND((PFormulas!$F$30*Z769)+(PFormulas!$F$31*AB769)+(PFormulas!$F$32*AI769),0)*PFormulas!$B$13,ROUND((PFormulas!$F$30*Z769)+(PFormulas!$F$31*AB769)+(PFormulas!$F$32*AI769),0)+PFormulas!$B$14),0)</f>
        <v>51</v>
      </c>
      <c r="AN769" s="30">
        <f>ROUND((PFormulas!$F$46*AL769),0)</f>
        <v>41</v>
      </c>
      <c r="AO769" s="30">
        <f>VLOOKUP(2016-L769,PCharts!$O$3:$P$32,2,FALSE)</f>
        <v>54</v>
      </c>
      <c r="AP769" s="30">
        <f t="shared" si="85"/>
        <v>54</v>
      </c>
      <c r="AQ769" s="30">
        <f t="shared" si="86"/>
        <v>51</v>
      </c>
    </row>
    <row r="770" spans="1:43" x14ac:dyDescent="0.25">
      <c r="A770" s="48" t="s">
        <v>139</v>
      </c>
      <c r="B770" s="13" t="s">
        <v>1758</v>
      </c>
      <c r="C770" s="13">
        <v>1</v>
      </c>
      <c r="D770" s="13">
        <v>34</v>
      </c>
      <c r="E770" s="48">
        <f>ROUND(G770*0.33,0)</f>
        <v>4</v>
      </c>
      <c r="F770" s="48">
        <f>G770-E770</f>
        <v>9</v>
      </c>
      <c r="G770" s="13">
        <v>13</v>
      </c>
      <c r="H770" s="48">
        <v>20</v>
      </c>
      <c r="I770" s="13"/>
      <c r="J770" s="13"/>
      <c r="K770" s="13"/>
      <c r="L770" s="13">
        <v>1994</v>
      </c>
      <c r="M770" s="13">
        <v>5.5</v>
      </c>
      <c r="N770" s="13">
        <v>72</v>
      </c>
      <c r="O770" s="13">
        <v>165</v>
      </c>
      <c r="P770" s="13" t="s">
        <v>1759</v>
      </c>
      <c r="Q770" s="13" t="s">
        <v>1760</v>
      </c>
      <c r="R770" s="13">
        <v>0</v>
      </c>
      <c r="S770" s="13">
        <v>0</v>
      </c>
      <c r="T770" s="30">
        <f t="shared" ref="T770:T833" si="87">ROUND(E770/D770,2)</f>
        <v>0.12</v>
      </c>
      <c r="U770" s="30">
        <f t="shared" ref="U770:U833" si="88">ROUND(F770/D770,2)</f>
        <v>0.26</v>
      </c>
      <c r="V770" s="30">
        <f t="shared" ref="V770:V833" si="89">ROUND(H770/D770,2)</f>
        <v>0.59</v>
      </c>
      <c r="W770" s="30">
        <f t="shared" ref="W770:W833" si="90">ROUND(E770/D770,2)</f>
        <v>0.12</v>
      </c>
      <c r="X770" s="30">
        <f>VLOOKUP(N770,[1]PlayerC!$A$3:$B$30,2,FALSE)</f>
        <v>73</v>
      </c>
      <c r="Y770" s="30">
        <f>VLOOKUP(O770,[1]PlayerC!$C$3:$D$133,2,FALSE)</f>
        <v>49</v>
      </c>
      <c r="Z770" s="30">
        <f>VLOOKUP(R770,[2]PCharts!$R$3:$S$2003,2,FALSE)</f>
        <v>0</v>
      </c>
      <c r="AA770" s="30">
        <f>VLOOKUP(A770,PCharts!$T$3:$U$25,2,FALSE)</f>
        <v>0.87</v>
      </c>
      <c r="AB770" s="30">
        <f>ROUND((PFormulas!$F$2*AF770)+(PFormulas!$F$3*(120-AD770)),0)</f>
        <v>48</v>
      </c>
      <c r="AC770" s="30">
        <f>ROUND((PFormulas!$F$7*AF770)+(PFormulas!$F$9*AB770)+(PFormulas!$F$8*AD770),0)</f>
        <v>41</v>
      </c>
      <c r="AD770" s="30">
        <f>VLOOKUP(V770,PCharts!$I$3:$J$651,2,FALSE)</f>
        <v>83</v>
      </c>
      <c r="AE770" s="30">
        <f>ROUND((PFormulas!$B$29*AK770)+(PFormulas!$B$30*AI770)+(PFormulas!$B$31*AL770)+(PFormulas!$B$32*AF770)+PFormulas!$B$33,0)</f>
        <v>75</v>
      </c>
      <c r="AF770" s="30">
        <f t="shared" ref="AF770:AF833" si="91">ROUND((X770+Y770)/2,0)</f>
        <v>61</v>
      </c>
      <c r="AG770" s="30">
        <f>ROUND((AK770*PFormulas!$F$40)+(AL770*PFormulas!$F$41)+(AH770*PFormulas!$F$42),0)</f>
        <v>59</v>
      </c>
      <c r="AH770" s="30">
        <f>VLOOKUP(D770,PCharts!$G$3:$H$83,2,FALSE)</f>
        <v>74</v>
      </c>
      <c r="AI770" s="30">
        <f>ROUND((AK770*PFormulas!$F$18)+(AL770*PFormulas!$F$17),0)</f>
        <v>48</v>
      </c>
      <c r="AJ770" s="30">
        <f>IF(C770&gt;7,25,IF(C770=1,IF(ROUND((PFormulas!$F$35*AK770)+(PFormulas!$F$36*AF770),0)&lt;50,50,ROUND((PFormulas!$F$35*AK770)+(PFormulas!$F$36*AF770),0)),ROUND((PFormulas!$F$35*AK770)+(PFormulas!$F$36*AF770),0)))</f>
        <v>52</v>
      </c>
      <c r="AK770" s="30">
        <f>ROUND(IF(C770&gt;7,ROUND(VLOOKUP(U770,PCharts!$K$3:$L$153,2,FALSE)*AA770,0)*PFormulas!$B$8,ROUND(VLOOKUP(U770,PCharts!$K$3:$L$153,2,FALSE)*AA770,0)),0)</f>
        <v>49</v>
      </c>
      <c r="AL770" s="30">
        <f>ROUND(IF(C770&gt;7,ROUND(VLOOKUP(T770,PCharts!$M$3:$N$133,2,FALSE)*AA770,0)*PFormulas!$B$9,ROUND(VLOOKUP(T770,PCharts!$M$3:$N$133,2,FALSE)*AA770,0)),0)</f>
        <v>39</v>
      </c>
      <c r="AM770" s="30">
        <f>ROUND(IF(C770&gt;7,ROUND((PFormulas!$F$30*Z770)+(PFormulas!$F$31*AB770)+(PFormulas!$F$32*AI770),0)*PFormulas!$B$13,ROUND((PFormulas!$F$30*Z770)+(PFormulas!$F$31*AB770)+(PFormulas!$F$32*AI770),0)+PFormulas!$B$14),0)</f>
        <v>44</v>
      </c>
      <c r="AN770" s="30">
        <f>ROUND((PFormulas!$F$46*AL770),0)</f>
        <v>41</v>
      </c>
      <c r="AO770" s="30">
        <f>VLOOKUP(2016-L770,PCharts!$O$3:$P$32,2,FALSE)</f>
        <v>58</v>
      </c>
      <c r="AP770" s="30">
        <f t="shared" ref="AP770:AP833" si="92">IF(ROUND(AO770+(Z770/7),0)&gt;99,99,ROUND(AO770+(Z770/7),0))</f>
        <v>58</v>
      </c>
      <c r="AQ770" s="30">
        <f t="shared" ref="AQ770:AQ833" si="93">ROUND((((AB770+AE770+AF770)/3)*20%)+(((AI770+AK770+AL770+AM770)/4)*80%),0)</f>
        <v>48</v>
      </c>
    </row>
    <row r="771" spans="1:43" x14ac:dyDescent="0.25">
      <c r="A771" s="48" t="s">
        <v>139</v>
      </c>
      <c r="B771" s="13" t="s">
        <v>1761</v>
      </c>
      <c r="C771" s="13">
        <v>2</v>
      </c>
      <c r="D771" s="13">
        <v>36</v>
      </c>
      <c r="E771" s="48">
        <f>ROUND(G771*0.33,0)</f>
        <v>4</v>
      </c>
      <c r="F771" s="48">
        <f>G771-E771</f>
        <v>7</v>
      </c>
      <c r="G771" s="13">
        <v>11</v>
      </c>
      <c r="H771" s="48">
        <v>20</v>
      </c>
      <c r="I771" s="13"/>
      <c r="J771" s="13"/>
      <c r="K771" s="13"/>
      <c r="L771" s="13">
        <v>1995</v>
      </c>
      <c r="M771" s="13">
        <v>5.5</v>
      </c>
      <c r="N771" s="13">
        <v>72</v>
      </c>
      <c r="O771" s="13">
        <v>198</v>
      </c>
      <c r="P771" s="13" t="s">
        <v>1762</v>
      </c>
      <c r="Q771" s="13" t="s">
        <v>1763</v>
      </c>
      <c r="R771" s="13">
        <v>0</v>
      </c>
      <c r="S771" s="13">
        <v>0</v>
      </c>
      <c r="T771" s="30">
        <f t="shared" si="87"/>
        <v>0.11</v>
      </c>
      <c r="U771" s="30">
        <f t="shared" si="88"/>
        <v>0.19</v>
      </c>
      <c r="V771" s="30">
        <f t="shared" si="89"/>
        <v>0.56000000000000005</v>
      </c>
      <c r="W771" s="30">
        <f t="shared" si="90"/>
        <v>0.11</v>
      </c>
      <c r="X771" s="30">
        <f>VLOOKUP(N771,[1]PlayerC!$A$3:$B$30,2,FALSE)</f>
        <v>73</v>
      </c>
      <c r="Y771" s="30">
        <f>VLOOKUP(O771,[1]PlayerC!$C$3:$D$133,2,FALSE)</f>
        <v>67</v>
      </c>
      <c r="Z771" s="30">
        <f>VLOOKUP(R771,[2]PCharts!$R$3:$S$2003,2,FALSE)</f>
        <v>0</v>
      </c>
      <c r="AA771" s="30">
        <f>VLOOKUP(A771,PCharts!$T$3:$U$25,2,FALSE)</f>
        <v>0.87</v>
      </c>
      <c r="AB771" s="30">
        <f>ROUND((PFormulas!$F$2*AF771)+(PFormulas!$F$3*(120-AD771)),0)</f>
        <v>53</v>
      </c>
      <c r="AC771" s="30">
        <f>ROUND((PFormulas!$F$7*AF771)+(PFormulas!$F$9*AB771)+(PFormulas!$F$8*AD771),0)</f>
        <v>48</v>
      </c>
      <c r="AD771" s="30">
        <f>VLOOKUP(V771,PCharts!$I$3:$J$651,2,FALSE)</f>
        <v>83</v>
      </c>
      <c r="AE771" s="30">
        <f>ROUND((PFormulas!$B$29*AK771)+(PFormulas!$B$30*AI771)+(PFormulas!$B$31*AL771)+(PFormulas!$B$32*AF771)+PFormulas!$B$33,0)</f>
        <v>72</v>
      </c>
      <c r="AF771" s="30">
        <f t="shared" si="91"/>
        <v>70</v>
      </c>
      <c r="AG771" s="30">
        <f>ROUND((AK771*PFormulas!$F$40)+(AL771*PFormulas!$F$41)+(AH771*PFormulas!$F$42),0)</f>
        <v>59</v>
      </c>
      <c r="AH771" s="30">
        <f>VLOOKUP(D771,PCharts!$G$3:$H$83,2,FALSE)</f>
        <v>76</v>
      </c>
      <c r="AI771" s="30">
        <f>ROUND((AK771*PFormulas!$F$18)+(AL771*PFormulas!$F$17),0)</f>
        <v>46</v>
      </c>
      <c r="AJ771" s="30">
        <f>IF(C771&gt;7,25,IF(C771=1,IF(ROUND((PFormulas!$F$35*AK771)+(PFormulas!$F$36*AF771),0)&lt;50,50,ROUND((PFormulas!$F$35*AK771)+(PFormulas!$F$36*AF771),0)),ROUND((PFormulas!$F$35*AK771)+(PFormulas!$F$36*AF771),0)))</f>
        <v>51</v>
      </c>
      <c r="AK771" s="30">
        <f>ROUND(IF(C771&gt;7,ROUND(VLOOKUP(U771,PCharts!$K$3:$L$153,2,FALSE)*AA771,0)*PFormulas!$B$8,ROUND(VLOOKUP(U771,PCharts!$K$3:$L$153,2,FALSE)*AA771,0)),0)</f>
        <v>44</v>
      </c>
      <c r="AL771" s="30">
        <f>ROUND(IF(C771&gt;7,ROUND(VLOOKUP(T771,PCharts!$M$3:$N$133,2,FALSE)*AA771,0)*PFormulas!$B$9,ROUND(VLOOKUP(T771,PCharts!$M$3:$N$133,2,FALSE)*AA771,0)),0)</f>
        <v>39</v>
      </c>
      <c r="AM771" s="30">
        <f>ROUND(IF(C771&gt;7,ROUND((PFormulas!$F$30*Z771)+(PFormulas!$F$31*AB771)+(PFormulas!$F$32*AI771),0)*PFormulas!$B$13,ROUND((PFormulas!$F$30*Z771)+(PFormulas!$F$31*AB771)+(PFormulas!$F$32*AI771),0)+PFormulas!$B$14),0)</f>
        <v>47</v>
      </c>
      <c r="AN771" s="30">
        <f>ROUND((PFormulas!$F$46*AL771),0)</f>
        <v>41</v>
      </c>
      <c r="AO771" s="30">
        <f>VLOOKUP(2016-L771,PCharts!$O$3:$P$32,2,FALSE)</f>
        <v>54</v>
      </c>
      <c r="AP771" s="30">
        <f t="shared" si="92"/>
        <v>54</v>
      </c>
      <c r="AQ771" s="30">
        <f t="shared" si="93"/>
        <v>48</v>
      </c>
    </row>
    <row r="772" spans="1:43" x14ac:dyDescent="0.25">
      <c r="A772" s="48" t="s">
        <v>139</v>
      </c>
      <c r="B772" s="13" t="s">
        <v>1764</v>
      </c>
      <c r="C772" s="13">
        <v>8</v>
      </c>
      <c r="D772" s="13">
        <v>37</v>
      </c>
      <c r="E772" s="13">
        <v>6</v>
      </c>
      <c r="F772" s="13">
        <v>12</v>
      </c>
      <c r="G772" s="13">
        <f>E772+F772</f>
        <v>18</v>
      </c>
      <c r="H772" s="13">
        <v>14</v>
      </c>
      <c r="I772" s="13"/>
      <c r="J772" s="13"/>
      <c r="K772" s="13"/>
      <c r="L772" s="13">
        <v>1994</v>
      </c>
      <c r="M772" s="13">
        <v>5.5</v>
      </c>
      <c r="N772" s="13">
        <v>73</v>
      </c>
      <c r="O772" s="13">
        <v>194</v>
      </c>
      <c r="P772" s="13" t="s">
        <v>1765</v>
      </c>
      <c r="Q772" s="13" t="s">
        <v>1766</v>
      </c>
      <c r="R772" s="13">
        <v>0</v>
      </c>
      <c r="S772" s="13">
        <v>0</v>
      </c>
      <c r="T772" s="30">
        <f t="shared" si="87"/>
        <v>0.16</v>
      </c>
      <c r="U772" s="30">
        <f t="shared" si="88"/>
        <v>0.32</v>
      </c>
      <c r="V772" s="30">
        <f t="shared" si="89"/>
        <v>0.38</v>
      </c>
      <c r="W772" s="30">
        <f t="shared" si="90"/>
        <v>0.16</v>
      </c>
      <c r="X772" s="30">
        <f>VLOOKUP(N772,[1]PlayerC!$A$3:$B$30,2,FALSE)</f>
        <v>75</v>
      </c>
      <c r="Y772" s="30">
        <f>VLOOKUP(O772,[1]PlayerC!$C$3:$D$133,2,FALSE)</f>
        <v>64</v>
      </c>
      <c r="Z772" s="30">
        <f>VLOOKUP(R772,[2]PCharts!$R$3:$S$2003,2,FALSE)</f>
        <v>0</v>
      </c>
      <c r="AA772" s="30">
        <f>VLOOKUP(A772,PCharts!$T$3:$U$25,2,FALSE)</f>
        <v>0.87</v>
      </c>
      <c r="AB772" s="30">
        <f>ROUND((PFormulas!$F$2*AF772)+(PFormulas!$F$3*(120-AD772)),0)</f>
        <v>52</v>
      </c>
      <c r="AC772" s="30">
        <f>ROUND((PFormulas!$F$7*AF772)+(PFormulas!$F$9*AB772)+(PFormulas!$F$8*AD772),0)</f>
        <v>47</v>
      </c>
      <c r="AD772" s="30">
        <f>VLOOKUP(V772,PCharts!$I$3:$J$651,2,FALSE)</f>
        <v>88</v>
      </c>
      <c r="AE772" s="30">
        <f>ROUND((PFormulas!$B$29*AK772)+(PFormulas!$B$30*AI772)+(PFormulas!$B$31*AL772)+(PFormulas!$B$32*AF772)+PFormulas!$B$33,0)</f>
        <v>73</v>
      </c>
      <c r="AF772" s="30">
        <f t="shared" si="91"/>
        <v>70</v>
      </c>
      <c r="AG772" s="30">
        <f>ROUND((AK772*PFormulas!$F$40)+(AL772*PFormulas!$F$41)+(AH772*PFormulas!$F$42),0)</f>
        <v>60</v>
      </c>
      <c r="AH772" s="30">
        <f>VLOOKUP(D772,PCharts!$G$3:$H$83,2,FALSE)</f>
        <v>77</v>
      </c>
      <c r="AI772" s="30">
        <f>ROUND((AK772*PFormulas!$F$18)+(AL772*PFormulas!$F$17),0)</f>
        <v>47</v>
      </c>
      <c r="AJ772" s="30">
        <f>IF(C772&gt;7,25,IF(C772=1,IF(ROUND((PFormulas!$F$35*AK772)+(PFormulas!$F$36*AF772),0)&lt;50,50,ROUND((PFormulas!$F$35*AK772)+(PFormulas!$F$36*AF772),0)),ROUND((PFormulas!$F$35*AK772)+(PFormulas!$F$36*AF772),0)))</f>
        <v>25</v>
      </c>
      <c r="AK772" s="30">
        <f>ROUND(IF(C772&gt;7,ROUND(VLOOKUP(U772,PCharts!$K$3:$L$153,2,FALSE)*AA772,0)*PFormulas!$B$8,ROUND(VLOOKUP(U772,PCharts!$K$3:$L$153,2,FALSE)*AA772,0)),0)</f>
        <v>48</v>
      </c>
      <c r="AL772" s="30">
        <f>ROUND(IF(C772&gt;7,ROUND(VLOOKUP(T772,PCharts!$M$3:$N$133,2,FALSE)*AA772,0)*PFormulas!$B$9,ROUND(VLOOKUP(T772,PCharts!$M$3:$N$133,2,FALSE)*AA772,0)),0)</f>
        <v>38</v>
      </c>
      <c r="AM772" s="30">
        <f>ROUND(IF(C772&gt;7,ROUND((PFormulas!$F$30*Z772)+(PFormulas!$F$31*AB772)+(PFormulas!$F$32*AI772),0)*PFormulas!$B$13,ROUND((PFormulas!$F$30*Z772)+(PFormulas!$F$31*AB772)+(PFormulas!$F$32*AI772),0)+PFormulas!$B$14),0)</f>
        <v>55</v>
      </c>
      <c r="AN772" s="30">
        <f>ROUND((PFormulas!$F$46*AL772),0)</f>
        <v>40</v>
      </c>
      <c r="AO772" s="30">
        <f>VLOOKUP(2016-L772,PCharts!$O$3:$P$32,2,FALSE)</f>
        <v>58</v>
      </c>
      <c r="AP772" s="30">
        <f t="shared" si="92"/>
        <v>58</v>
      </c>
      <c r="AQ772" s="30">
        <f t="shared" si="93"/>
        <v>51</v>
      </c>
    </row>
    <row r="773" spans="1:43" x14ac:dyDescent="0.25">
      <c r="A773" s="48" t="s">
        <v>139</v>
      </c>
      <c r="B773" s="13" t="s">
        <v>1767</v>
      </c>
      <c r="C773" s="13">
        <v>2</v>
      </c>
      <c r="D773" s="13">
        <v>38</v>
      </c>
      <c r="E773" s="48">
        <f>ROUND(G773*0.33,0)</f>
        <v>4</v>
      </c>
      <c r="F773" s="48">
        <f>G773-E773</f>
        <v>8</v>
      </c>
      <c r="G773" s="13">
        <v>12</v>
      </c>
      <c r="H773" s="48">
        <v>20</v>
      </c>
      <c r="I773" s="13"/>
      <c r="J773" s="13"/>
      <c r="K773" s="13"/>
      <c r="L773" s="13">
        <v>1993</v>
      </c>
      <c r="M773" s="13">
        <v>5.5</v>
      </c>
      <c r="N773" s="13">
        <v>73</v>
      </c>
      <c r="O773" s="13">
        <v>194</v>
      </c>
      <c r="P773" s="13" t="s">
        <v>1768</v>
      </c>
      <c r="Q773" s="13" t="s">
        <v>1769</v>
      </c>
      <c r="R773" s="13">
        <v>0</v>
      </c>
      <c r="S773" s="13">
        <v>0</v>
      </c>
      <c r="T773" s="30">
        <f t="shared" si="87"/>
        <v>0.11</v>
      </c>
      <c r="U773" s="30">
        <f t="shared" si="88"/>
        <v>0.21</v>
      </c>
      <c r="V773" s="30">
        <f t="shared" si="89"/>
        <v>0.53</v>
      </c>
      <c r="W773" s="30">
        <f t="shared" si="90"/>
        <v>0.11</v>
      </c>
      <c r="X773" s="30">
        <f>VLOOKUP(N773,[1]PlayerC!$A$3:$B$30,2,FALSE)</f>
        <v>75</v>
      </c>
      <c r="Y773" s="30">
        <f>VLOOKUP(O773,[1]PlayerC!$C$3:$D$133,2,FALSE)</f>
        <v>64</v>
      </c>
      <c r="Z773" s="30">
        <f>VLOOKUP(R773,[2]PCharts!$R$3:$S$2003,2,FALSE)</f>
        <v>0</v>
      </c>
      <c r="AA773" s="30">
        <f>VLOOKUP(A773,PCharts!$T$3:$U$25,2,FALSE)</f>
        <v>0.87</v>
      </c>
      <c r="AB773" s="30">
        <f>ROUND((PFormulas!$F$2*AF773)+(PFormulas!$F$3*(120-AD773)),0)</f>
        <v>53</v>
      </c>
      <c r="AC773" s="30">
        <f>ROUND((PFormulas!$F$7*AF773)+(PFormulas!$F$9*AB773)+(PFormulas!$F$8*AD773),0)</f>
        <v>48</v>
      </c>
      <c r="AD773" s="30">
        <f>VLOOKUP(V773,PCharts!$I$3:$J$651,2,FALSE)</f>
        <v>84</v>
      </c>
      <c r="AE773" s="30">
        <f>ROUND((PFormulas!$B$29*AK773)+(PFormulas!$B$30*AI773)+(PFormulas!$B$31*AL773)+(PFormulas!$B$32*AF773)+PFormulas!$B$33,0)</f>
        <v>73</v>
      </c>
      <c r="AF773" s="30">
        <f t="shared" si="91"/>
        <v>70</v>
      </c>
      <c r="AG773" s="30">
        <f>ROUND((AK773*PFormulas!$F$40)+(AL773*PFormulas!$F$41)+(AH773*PFormulas!$F$42),0)</f>
        <v>61</v>
      </c>
      <c r="AH773" s="30">
        <f>VLOOKUP(D773,PCharts!$G$3:$H$83,2,FALSE)</f>
        <v>78</v>
      </c>
      <c r="AI773" s="30">
        <f>ROUND((AK773*PFormulas!$F$18)+(AL773*PFormulas!$F$17),0)</f>
        <v>48</v>
      </c>
      <c r="AJ773" s="30">
        <f>IF(C773&gt;7,25,IF(C773=1,IF(ROUND((PFormulas!$F$35*AK773)+(PFormulas!$F$36*AF773),0)&lt;50,50,ROUND((PFormulas!$F$35*AK773)+(PFormulas!$F$36*AF773),0)),ROUND((PFormulas!$F$35*AK773)+(PFormulas!$F$36*AF773),0)))</f>
        <v>54</v>
      </c>
      <c r="AK773" s="30">
        <f>ROUND(IF(C773&gt;7,ROUND(VLOOKUP(U773,PCharts!$K$3:$L$153,2,FALSE)*AA773,0)*PFormulas!$B$8,ROUND(VLOOKUP(U773,PCharts!$K$3:$L$153,2,FALSE)*AA773,0)),0)</f>
        <v>48</v>
      </c>
      <c r="AL773" s="30">
        <f>ROUND(IF(C773&gt;7,ROUND(VLOOKUP(T773,PCharts!$M$3:$N$133,2,FALSE)*AA773,0)*PFormulas!$B$9,ROUND(VLOOKUP(T773,PCharts!$M$3:$N$133,2,FALSE)*AA773,0)),0)</f>
        <v>39</v>
      </c>
      <c r="AM773" s="30">
        <f>ROUND(IF(C773&gt;7,ROUND((PFormulas!$F$30*Z773)+(PFormulas!$F$31*AB773)+(PFormulas!$F$32*AI773),0)*PFormulas!$B$13,ROUND((PFormulas!$F$30*Z773)+(PFormulas!$F$31*AB773)+(PFormulas!$F$32*AI773),0)+PFormulas!$B$14),0)</f>
        <v>47</v>
      </c>
      <c r="AN773" s="30">
        <f>ROUND((PFormulas!$F$46*AL773),0)</f>
        <v>41</v>
      </c>
      <c r="AO773" s="30">
        <f>VLOOKUP(2016-L773,PCharts!$O$3:$P$32,2,FALSE)</f>
        <v>60</v>
      </c>
      <c r="AP773" s="30">
        <f t="shared" si="92"/>
        <v>60</v>
      </c>
      <c r="AQ773" s="30">
        <f t="shared" si="93"/>
        <v>49</v>
      </c>
    </row>
    <row r="774" spans="1:43" x14ac:dyDescent="0.25">
      <c r="A774" s="13" t="s">
        <v>51</v>
      </c>
      <c r="B774" s="13" t="s">
        <v>1770</v>
      </c>
      <c r="C774" s="13">
        <v>8</v>
      </c>
      <c r="D774" s="13">
        <v>46</v>
      </c>
      <c r="E774" s="13">
        <v>5</v>
      </c>
      <c r="F774" s="13">
        <v>16</v>
      </c>
      <c r="G774" s="13">
        <f>E774+F774</f>
        <v>21</v>
      </c>
      <c r="H774" s="13">
        <v>34</v>
      </c>
      <c r="I774" s="13"/>
      <c r="J774" s="13"/>
      <c r="K774" s="13"/>
      <c r="L774" s="13">
        <v>1996</v>
      </c>
      <c r="M774" s="13">
        <v>5.5</v>
      </c>
      <c r="N774" s="13">
        <v>73</v>
      </c>
      <c r="O774" s="13">
        <v>187</v>
      </c>
      <c r="P774" s="13" t="s">
        <v>1771</v>
      </c>
      <c r="Q774" s="13" t="s">
        <v>1772</v>
      </c>
      <c r="R774" s="13">
        <v>0</v>
      </c>
      <c r="S774" s="13">
        <v>0</v>
      </c>
      <c r="T774" s="30">
        <f t="shared" si="87"/>
        <v>0.11</v>
      </c>
      <c r="U774" s="30">
        <f t="shared" si="88"/>
        <v>0.35</v>
      </c>
      <c r="V774" s="30">
        <f t="shared" si="89"/>
        <v>0.74</v>
      </c>
      <c r="W774" s="30">
        <f t="shared" si="90"/>
        <v>0.11</v>
      </c>
      <c r="X774" s="30">
        <f>VLOOKUP(N774,[1]PlayerC!$A$3:$B$30,2,FALSE)</f>
        <v>75</v>
      </c>
      <c r="Y774" s="30">
        <f>VLOOKUP(O774,[1]PlayerC!$C$3:$D$133,2,FALSE)</f>
        <v>61</v>
      </c>
      <c r="Z774" s="30">
        <f>VLOOKUP(R774,[2]PCharts!$R$3:$S$2003,2,FALSE)</f>
        <v>0</v>
      </c>
      <c r="AA774" s="30">
        <f>VLOOKUP(A774,PCharts!$T$3:$U$25,2,FALSE)</f>
        <v>0.9</v>
      </c>
      <c r="AB774" s="30">
        <f>ROUND((PFormulas!$F$2*AF774)+(PFormulas!$F$3*(120-AD774)),0)</f>
        <v>53</v>
      </c>
      <c r="AC774" s="30">
        <f>ROUND((PFormulas!$F$7*AF774)+(PFormulas!$F$9*AB774)+(PFormulas!$F$8*AD774),0)</f>
        <v>48</v>
      </c>
      <c r="AD774" s="30">
        <f>VLOOKUP(V774,PCharts!$I$3:$J$651,2,FALSE)</f>
        <v>79</v>
      </c>
      <c r="AE774" s="30">
        <f>ROUND((PFormulas!$B$29*AK774)+(PFormulas!$B$30*AI774)+(PFormulas!$B$31*AL774)+(PFormulas!$B$32*AF774)+PFormulas!$B$33,0)</f>
        <v>74</v>
      </c>
      <c r="AF774" s="30">
        <f t="shared" si="91"/>
        <v>68</v>
      </c>
      <c r="AG774" s="30">
        <f>ROUND((AK774*PFormulas!$F$40)+(AL774*PFormulas!$F$41)+(AH774*PFormulas!$F$42),0)</f>
        <v>65</v>
      </c>
      <c r="AH774" s="30">
        <f>VLOOKUP(D774,PCharts!$G$3:$H$83,2,FALSE)</f>
        <v>86</v>
      </c>
      <c r="AI774" s="30">
        <f>ROUND((AK774*PFormulas!$F$18)+(AL774*PFormulas!$F$17),0)</f>
        <v>48</v>
      </c>
      <c r="AJ774" s="30">
        <f>IF(C774&gt;7,25,IF(C774=1,IF(ROUND((PFormulas!$F$35*AK774)+(PFormulas!$F$36*AF774),0)&lt;50,50,ROUND((PFormulas!$F$35*AK774)+(PFormulas!$F$36*AF774),0)),ROUND((PFormulas!$F$35*AK774)+(PFormulas!$F$36*AF774),0)))</f>
        <v>25</v>
      </c>
      <c r="AK774" s="30">
        <f>ROUND(IF(C774&gt;7,ROUND(VLOOKUP(U774,PCharts!$K$3:$L$153,2,FALSE)*AA774,0)*PFormulas!$B$8,ROUND(VLOOKUP(U774,PCharts!$K$3:$L$153,2,FALSE)*AA774,0)),0)</f>
        <v>48</v>
      </c>
      <c r="AL774" s="30">
        <f>ROUND(IF(C774&gt;7,ROUND(VLOOKUP(T774,PCharts!$M$3:$N$133,2,FALSE)*AA774,0)*PFormulas!$B$9,ROUND(VLOOKUP(T774,PCharts!$M$3:$N$133,2,FALSE)*AA774,0)),0)</f>
        <v>39</v>
      </c>
      <c r="AM774" s="30">
        <f>ROUND(IF(C774&gt;7,ROUND((PFormulas!$F$30*Z774)+(PFormulas!$F$31*AB774)+(PFormulas!$F$32*AI774),0)*PFormulas!$B$13,ROUND((PFormulas!$F$30*Z774)+(PFormulas!$F$31*AB774)+(PFormulas!$F$32*AI774),0)+PFormulas!$B$14),0)</f>
        <v>56</v>
      </c>
      <c r="AN774" s="30">
        <f>ROUND((PFormulas!$F$46*AL774),0)</f>
        <v>41</v>
      </c>
      <c r="AO774" s="30">
        <f>VLOOKUP(2016-L774,PCharts!$O$3:$P$32,2,FALSE)</f>
        <v>50</v>
      </c>
      <c r="AP774" s="30">
        <f t="shared" si="92"/>
        <v>50</v>
      </c>
      <c r="AQ774" s="30">
        <f t="shared" si="93"/>
        <v>51</v>
      </c>
    </row>
    <row r="775" spans="1:43" x14ac:dyDescent="0.25">
      <c r="A775" s="13" t="s">
        <v>51</v>
      </c>
      <c r="B775" s="13" t="s">
        <v>1773</v>
      </c>
      <c r="C775" s="13">
        <v>8</v>
      </c>
      <c r="D775" s="13">
        <v>57</v>
      </c>
      <c r="E775" s="48">
        <f>ROUND(G775*0.33,0)</f>
        <v>6</v>
      </c>
      <c r="F775" s="48">
        <f>G775-E775</f>
        <v>12</v>
      </c>
      <c r="G775" s="13">
        <v>18</v>
      </c>
      <c r="H775" s="48">
        <v>20</v>
      </c>
      <c r="I775" s="13"/>
      <c r="J775" s="13"/>
      <c r="K775" s="13"/>
      <c r="L775" s="13">
        <v>1996</v>
      </c>
      <c r="M775" s="13">
        <v>5.5</v>
      </c>
      <c r="N775" s="13">
        <v>75</v>
      </c>
      <c r="O775" s="13">
        <v>201</v>
      </c>
      <c r="P775" s="13" t="s">
        <v>1774</v>
      </c>
      <c r="Q775" s="13" t="s">
        <v>1775</v>
      </c>
      <c r="R775" s="13">
        <v>0</v>
      </c>
      <c r="S775" s="13">
        <v>0</v>
      </c>
      <c r="T775" s="30">
        <f t="shared" si="87"/>
        <v>0.11</v>
      </c>
      <c r="U775" s="30">
        <f t="shared" si="88"/>
        <v>0.21</v>
      </c>
      <c r="V775" s="30">
        <f t="shared" si="89"/>
        <v>0.35</v>
      </c>
      <c r="W775" s="30">
        <f t="shared" si="90"/>
        <v>0.11</v>
      </c>
      <c r="X775" s="30">
        <f>VLOOKUP(N775,[1]PlayerC!$A$3:$B$30,2,FALSE)</f>
        <v>79</v>
      </c>
      <c r="Y775" s="30">
        <f>VLOOKUP(O775,[1]PlayerC!$C$3:$D$133,2,FALSE)</f>
        <v>70</v>
      </c>
      <c r="Z775" s="30">
        <f>VLOOKUP(R775,[2]PCharts!$R$3:$S$2003,2,FALSE)</f>
        <v>0</v>
      </c>
      <c r="AA775" s="30">
        <f>VLOOKUP(A775,PCharts!$T$3:$U$25,2,FALSE)</f>
        <v>0.9</v>
      </c>
      <c r="AB775" s="30">
        <f>ROUND((PFormulas!$F$2*AF775)+(PFormulas!$F$3*(120-AD775)),0)</f>
        <v>54</v>
      </c>
      <c r="AC775" s="30">
        <f>ROUND((PFormulas!$F$7*AF775)+(PFormulas!$F$9*AB775)+(PFormulas!$F$8*AD775),0)</f>
        <v>51</v>
      </c>
      <c r="AD775" s="30">
        <f>VLOOKUP(V775,PCharts!$I$3:$J$651,2,FALSE)</f>
        <v>89</v>
      </c>
      <c r="AE775" s="30">
        <f>ROUND((PFormulas!$B$29*AK775)+(PFormulas!$B$30*AI775)+(PFormulas!$B$31*AL775)+(PFormulas!$B$32*AF775)+PFormulas!$B$33,0)</f>
        <v>72</v>
      </c>
      <c r="AF775" s="30">
        <f t="shared" si="91"/>
        <v>75</v>
      </c>
      <c r="AG775" s="30">
        <f>ROUND((AK775*PFormulas!$F$40)+(AL775*PFormulas!$F$41)+(AH775*PFormulas!$F$42),0)</f>
        <v>69</v>
      </c>
      <c r="AH775" s="30">
        <f>VLOOKUP(D775,PCharts!$G$3:$H$83,2,FALSE)</f>
        <v>95</v>
      </c>
      <c r="AI775" s="30">
        <f>ROUND((AK775*PFormulas!$F$18)+(AL775*PFormulas!$F$17),0)</f>
        <v>48</v>
      </c>
      <c r="AJ775" s="30">
        <f>IF(C775&gt;7,25,IF(C775=1,IF(ROUND((PFormulas!$F$35*AK775)+(PFormulas!$F$36*AF775),0)&lt;50,50,ROUND((PFormulas!$F$35*AK775)+(PFormulas!$F$36*AF775),0)),ROUND((PFormulas!$F$35*AK775)+(PFormulas!$F$36*AF775),0)))</f>
        <v>25</v>
      </c>
      <c r="AK775" s="30">
        <f>ROUND(IF(C775&gt;7,ROUND(VLOOKUP(U775,PCharts!$K$3:$L$153,2,FALSE)*AA775,0)*PFormulas!$B$8,ROUND(VLOOKUP(U775,PCharts!$K$3:$L$153,2,FALSE)*AA775,0)),0)</f>
        <v>48</v>
      </c>
      <c r="AL775" s="30">
        <f>ROUND(IF(C775&gt;7,ROUND(VLOOKUP(T775,PCharts!$M$3:$N$133,2,FALSE)*AA775,0)*PFormulas!$B$9,ROUND(VLOOKUP(T775,PCharts!$M$3:$N$133,2,FALSE)*AA775,0)),0)</f>
        <v>39</v>
      </c>
      <c r="AM775" s="30">
        <f>ROUND(IF(C775&gt;7,ROUND((PFormulas!$F$30*Z775)+(PFormulas!$F$31*AB775)+(PFormulas!$F$32*AI775),0)*PFormulas!$B$13,ROUND((PFormulas!$F$30*Z775)+(PFormulas!$F$31*AB775)+(PFormulas!$F$32*AI775),0)+PFormulas!$B$14),0)</f>
        <v>57</v>
      </c>
      <c r="AN775" s="30">
        <f>ROUND((PFormulas!$F$46*AL775),0)</f>
        <v>41</v>
      </c>
      <c r="AO775" s="30">
        <f>VLOOKUP(2016-L775,PCharts!$O$3:$P$32,2,FALSE)</f>
        <v>50</v>
      </c>
      <c r="AP775" s="30">
        <f t="shared" si="92"/>
        <v>50</v>
      </c>
      <c r="AQ775" s="30">
        <f t="shared" si="93"/>
        <v>52</v>
      </c>
    </row>
    <row r="776" spans="1:43" x14ac:dyDescent="0.25">
      <c r="A776" s="48" t="s">
        <v>139</v>
      </c>
      <c r="B776" s="13" t="s">
        <v>1776</v>
      </c>
      <c r="C776" s="13">
        <v>4</v>
      </c>
      <c r="D776" s="13">
        <v>20</v>
      </c>
      <c r="E776" s="13">
        <v>2</v>
      </c>
      <c r="F776" s="13">
        <v>3</v>
      </c>
      <c r="G776" s="13">
        <f>E776+F776</f>
        <v>5</v>
      </c>
      <c r="H776" s="13">
        <v>12</v>
      </c>
      <c r="I776" s="13"/>
      <c r="J776" s="13"/>
      <c r="K776" s="13"/>
      <c r="L776" s="13">
        <v>1995</v>
      </c>
      <c r="M776" s="13">
        <v>5</v>
      </c>
      <c r="N776" s="13">
        <v>77</v>
      </c>
      <c r="O776" s="13">
        <v>209</v>
      </c>
      <c r="P776" s="13" t="s">
        <v>1777</v>
      </c>
      <c r="Q776" s="13" t="s">
        <v>1776</v>
      </c>
      <c r="R776" s="13">
        <v>0</v>
      </c>
      <c r="S776" s="13">
        <v>0</v>
      </c>
      <c r="T776" s="30">
        <f t="shared" si="87"/>
        <v>0.1</v>
      </c>
      <c r="U776" s="30">
        <f t="shared" si="88"/>
        <v>0.15</v>
      </c>
      <c r="V776" s="30">
        <f t="shared" si="89"/>
        <v>0.6</v>
      </c>
      <c r="W776" s="30">
        <f t="shared" si="90"/>
        <v>0.1</v>
      </c>
      <c r="X776" s="30">
        <f>VLOOKUP(N776,[1]PlayerC!$A$3:$B$30,2,FALSE)</f>
        <v>83</v>
      </c>
      <c r="Y776" s="30">
        <f>VLOOKUP(O776,[1]PlayerC!$C$3:$D$133,2,FALSE)</f>
        <v>73</v>
      </c>
      <c r="Z776" s="30">
        <f>VLOOKUP(R776,[2]PCharts!$R$3:$S$2003,2,FALSE)</f>
        <v>0</v>
      </c>
      <c r="AA776" s="30">
        <f>VLOOKUP(A776,PCharts!$T$3:$U$25,2,FALSE)</f>
        <v>0.87</v>
      </c>
      <c r="AB776" s="30">
        <f>ROUND((PFormulas!$F$2*AF776)+(PFormulas!$F$3*(120-AD776)),0)</f>
        <v>58</v>
      </c>
      <c r="AC776" s="30">
        <f>ROUND((PFormulas!$F$7*AF776)+(PFormulas!$F$9*AB776)+(PFormulas!$F$8*AD776),0)</f>
        <v>56</v>
      </c>
      <c r="AD776" s="30">
        <f>VLOOKUP(V776,PCharts!$I$3:$J$651,2,FALSE)</f>
        <v>82</v>
      </c>
      <c r="AE776" s="30">
        <f>ROUND((PFormulas!$B$29*AK776)+(PFormulas!$B$30*AI776)+(PFormulas!$B$31*AL776)+(PFormulas!$B$32*AF776)+PFormulas!$B$33,0)</f>
        <v>70</v>
      </c>
      <c r="AF776" s="30">
        <f t="shared" si="91"/>
        <v>78</v>
      </c>
      <c r="AG776" s="30">
        <f>ROUND((AK776*PFormulas!$F$40)+(AL776*PFormulas!$F$41)+(AH776*PFormulas!$F$42),0)</f>
        <v>51</v>
      </c>
      <c r="AH776" s="30">
        <f>VLOOKUP(D776,PCharts!$G$3:$H$83,2,FALSE)</f>
        <v>60</v>
      </c>
      <c r="AI776" s="30">
        <f>ROUND((AK776*PFormulas!$F$18)+(AL776*PFormulas!$F$17),0)</f>
        <v>46</v>
      </c>
      <c r="AJ776" s="30">
        <f>IF(C776&gt;7,25,IF(C776=1,IF(ROUND((PFormulas!$F$35*AK776)+(PFormulas!$F$36*AF776),0)&lt;50,50,ROUND((PFormulas!$F$35*AK776)+(PFormulas!$F$36*AF776),0)),ROUND((PFormulas!$F$35*AK776)+(PFormulas!$F$36*AF776),0)))</f>
        <v>53</v>
      </c>
      <c r="AK776" s="30">
        <f>ROUND(IF(C776&gt;7,ROUND(VLOOKUP(U776,PCharts!$K$3:$L$153,2,FALSE)*AA776,0)*PFormulas!$B$8,ROUND(VLOOKUP(U776,PCharts!$K$3:$L$153,2,FALSE)*AA776,0)),0)</f>
        <v>44</v>
      </c>
      <c r="AL776" s="30">
        <f>ROUND(IF(C776&gt;7,ROUND(VLOOKUP(T776,PCharts!$M$3:$N$133,2,FALSE)*AA776,0)*PFormulas!$B$9,ROUND(VLOOKUP(T776,PCharts!$M$3:$N$133,2,FALSE)*AA776,0)),0)</f>
        <v>39</v>
      </c>
      <c r="AM776" s="30">
        <f>ROUND(IF(C776&gt;7,ROUND((PFormulas!$F$30*Z776)+(PFormulas!$F$31*AB776)+(PFormulas!$F$32*AI776),0)*PFormulas!$B$13,ROUND((PFormulas!$F$30*Z776)+(PFormulas!$F$31*AB776)+(PFormulas!$F$32*AI776),0)+PFormulas!$B$14),0)</f>
        <v>50</v>
      </c>
      <c r="AN776" s="30">
        <f>ROUND((PFormulas!$F$46*AL776),0)</f>
        <v>41</v>
      </c>
      <c r="AO776" s="30">
        <f>VLOOKUP(2016-L776,PCharts!$O$3:$P$32,2,FALSE)</f>
        <v>54</v>
      </c>
      <c r="AP776" s="30">
        <f t="shared" si="92"/>
        <v>54</v>
      </c>
      <c r="AQ776" s="30">
        <f t="shared" si="93"/>
        <v>50</v>
      </c>
    </row>
    <row r="777" spans="1:43" x14ac:dyDescent="0.25">
      <c r="A777" s="48" t="s">
        <v>139</v>
      </c>
      <c r="B777" s="13" t="s">
        <v>1778</v>
      </c>
      <c r="C777" s="13">
        <v>2</v>
      </c>
      <c r="D777" s="13">
        <v>31</v>
      </c>
      <c r="E777" s="48">
        <f>ROUND(G777*0.33,0)</f>
        <v>3</v>
      </c>
      <c r="F777" s="48">
        <f>G777-E777</f>
        <v>5</v>
      </c>
      <c r="G777" s="13">
        <v>8</v>
      </c>
      <c r="H777" s="48">
        <v>20</v>
      </c>
      <c r="I777" s="13"/>
      <c r="J777" s="13"/>
      <c r="K777" s="13"/>
      <c r="L777" s="13">
        <v>1994</v>
      </c>
      <c r="M777" s="13">
        <v>5</v>
      </c>
      <c r="N777" s="13">
        <v>74</v>
      </c>
      <c r="O777" s="13">
        <v>187</v>
      </c>
      <c r="P777" s="13" t="s">
        <v>1779</v>
      </c>
      <c r="Q777" s="13" t="s">
        <v>1780</v>
      </c>
      <c r="R777" s="13">
        <v>0</v>
      </c>
      <c r="S777" s="13">
        <v>0</v>
      </c>
      <c r="T777" s="30">
        <f t="shared" si="87"/>
        <v>0.1</v>
      </c>
      <c r="U777" s="30">
        <f t="shared" si="88"/>
        <v>0.16</v>
      </c>
      <c r="V777" s="30">
        <f t="shared" si="89"/>
        <v>0.65</v>
      </c>
      <c r="W777" s="30">
        <f t="shared" si="90"/>
        <v>0.1</v>
      </c>
      <c r="X777" s="30">
        <f>VLOOKUP(N777,[1]PlayerC!$A$3:$B$30,2,FALSE)</f>
        <v>77</v>
      </c>
      <c r="Y777" s="30">
        <f>VLOOKUP(O777,[1]PlayerC!$C$3:$D$133,2,FALSE)</f>
        <v>61</v>
      </c>
      <c r="Z777" s="30">
        <f>VLOOKUP(R777,[2]PCharts!$R$3:$S$2003,2,FALSE)</f>
        <v>0</v>
      </c>
      <c r="AA777" s="30">
        <f>VLOOKUP(A777,PCharts!$T$3:$U$25,2,FALSE)</f>
        <v>0.87</v>
      </c>
      <c r="AB777" s="30">
        <f>ROUND((PFormulas!$F$2*AF777)+(PFormulas!$F$3*(120-AD777)),0)</f>
        <v>53</v>
      </c>
      <c r="AC777" s="30">
        <f>ROUND((PFormulas!$F$7*AF777)+(PFormulas!$F$9*AB777)+(PFormulas!$F$8*AD777),0)</f>
        <v>48</v>
      </c>
      <c r="AD777" s="30">
        <f>VLOOKUP(V777,PCharts!$I$3:$J$651,2,FALSE)</f>
        <v>81</v>
      </c>
      <c r="AE777" s="30">
        <f>ROUND((PFormulas!$B$29*AK777)+(PFormulas!$B$30*AI777)+(PFormulas!$B$31*AL777)+(PFormulas!$B$32*AF777)+PFormulas!$B$33,0)</f>
        <v>73</v>
      </c>
      <c r="AF777" s="30">
        <f t="shared" si="91"/>
        <v>69</v>
      </c>
      <c r="AG777" s="30">
        <f>ROUND((AK777*PFormulas!$F$40)+(AL777*PFormulas!$F$41)+(AH777*PFormulas!$F$42),0)</f>
        <v>56</v>
      </c>
      <c r="AH777" s="30">
        <f>VLOOKUP(D777,PCharts!$G$3:$H$83,2,FALSE)</f>
        <v>71</v>
      </c>
      <c r="AI777" s="30">
        <f>ROUND((AK777*PFormulas!$F$18)+(AL777*PFormulas!$F$17),0)</f>
        <v>46</v>
      </c>
      <c r="AJ777" s="30">
        <f>IF(C777&gt;7,25,IF(C777=1,IF(ROUND((PFormulas!$F$35*AK777)+(PFormulas!$F$36*AF777),0)&lt;50,50,ROUND((PFormulas!$F$35*AK777)+(PFormulas!$F$36*AF777),0)),ROUND((PFormulas!$F$35*AK777)+(PFormulas!$F$36*AF777),0)))</f>
        <v>50</v>
      </c>
      <c r="AK777" s="30">
        <f>ROUND(IF(C777&gt;7,ROUND(VLOOKUP(U777,PCharts!$K$3:$L$153,2,FALSE)*AA777,0)*PFormulas!$B$8,ROUND(VLOOKUP(U777,PCharts!$K$3:$L$153,2,FALSE)*AA777,0)),0)</f>
        <v>44</v>
      </c>
      <c r="AL777" s="30">
        <f>ROUND(IF(C777&gt;7,ROUND(VLOOKUP(T777,PCharts!$M$3:$N$133,2,FALSE)*AA777,0)*PFormulas!$B$9,ROUND(VLOOKUP(T777,PCharts!$M$3:$N$133,2,FALSE)*AA777,0)),0)</f>
        <v>39</v>
      </c>
      <c r="AM777" s="30">
        <f>ROUND(IF(C777&gt;7,ROUND((PFormulas!$F$30*Z777)+(PFormulas!$F$31*AB777)+(PFormulas!$F$32*AI777),0)*PFormulas!$B$13,ROUND((PFormulas!$F$30*Z777)+(PFormulas!$F$31*AB777)+(PFormulas!$F$32*AI777),0)+PFormulas!$B$14),0)</f>
        <v>47</v>
      </c>
      <c r="AN777" s="30">
        <f>ROUND((PFormulas!$F$46*AL777),0)</f>
        <v>41</v>
      </c>
      <c r="AO777" s="30">
        <f>VLOOKUP(2016-L777,PCharts!$O$3:$P$32,2,FALSE)</f>
        <v>58</v>
      </c>
      <c r="AP777" s="30">
        <f t="shared" si="92"/>
        <v>58</v>
      </c>
      <c r="AQ777" s="30">
        <f t="shared" si="93"/>
        <v>48</v>
      </c>
    </row>
    <row r="778" spans="1:43" x14ac:dyDescent="0.25">
      <c r="A778" s="48" t="s">
        <v>139</v>
      </c>
      <c r="B778" s="13" t="s">
        <v>1781</v>
      </c>
      <c r="C778" s="13">
        <v>3</v>
      </c>
      <c r="D778" s="13">
        <v>31</v>
      </c>
      <c r="E778" s="13">
        <v>4</v>
      </c>
      <c r="F778" s="13">
        <v>6</v>
      </c>
      <c r="G778" s="13">
        <f>E778+F778</f>
        <v>10</v>
      </c>
      <c r="H778" s="13">
        <v>4</v>
      </c>
      <c r="I778" s="13"/>
      <c r="J778" s="13"/>
      <c r="K778" s="13"/>
      <c r="L778" s="13">
        <v>1995</v>
      </c>
      <c r="M778" s="13">
        <v>5</v>
      </c>
      <c r="N778" s="13">
        <v>73</v>
      </c>
      <c r="O778" s="13">
        <v>183</v>
      </c>
      <c r="P778" s="13" t="s">
        <v>1782</v>
      </c>
      <c r="Q778" s="13" t="s">
        <v>1783</v>
      </c>
      <c r="R778" s="13">
        <v>0</v>
      </c>
      <c r="S778" s="13">
        <v>0</v>
      </c>
      <c r="T778" s="30">
        <f t="shared" si="87"/>
        <v>0.13</v>
      </c>
      <c r="U778" s="30">
        <f t="shared" si="88"/>
        <v>0.19</v>
      </c>
      <c r="V778" s="30">
        <f t="shared" si="89"/>
        <v>0.13</v>
      </c>
      <c r="W778" s="30">
        <f t="shared" si="90"/>
        <v>0.13</v>
      </c>
      <c r="X778" s="30">
        <f>VLOOKUP(N778,[1]PlayerC!$A$3:$B$30,2,FALSE)</f>
        <v>75</v>
      </c>
      <c r="Y778" s="30">
        <f>VLOOKUP(O778,[1]PlayerC!$C$3:$D$133,2,FALSE)</f>
        <v>58</v>
      </c>
      <c r="Z778" s="30">
        <f>VLOOKUP(R778,[2]PCharts!$R$3:$S$2003,2,FALSE)</f>
        <v>0</v>
      </c>
      <c r="AA778" s="30">
        <f>VLOOKUP(A778,PCharts!$T$3:$U$25,2,FALSE)</f>
        <v>0.87</v>
      </c>
      <c r="AB778" s="30">
        <f>ROUND((PFormulas!$F$2*AF778)+(PFormulas!$F$3*(120-AD778)),0)</f>
        <v>48</v>
      </c>
      <c r="AC778" s="30">
        <f>ROUND((PFormulas!$F$7*AF778)+(PFormulas!$F$9*AB778)+(PFormulas!$F$8*AD778),0)</f>
        <v>42</v>
      </c>
      <c r="AD778" s="30">
        <f>VLOOKUP(V778,PCharts!$I$3:$J$651,2,FALSE)</f>
        <v>95</v>
      </c>
      <c r="AE778" s="30">
        <f>ROUND((PFormulas!$B$29*AK778)+(PFormulas!$B$30*AI778)+(PFormulas!$B$31*AL778)+(PFormulas!$B$32*AF778)+PFormulas!$B$33,0)</f>
        <v>73</v>
      </c>
      <c r="AF778" s="30">
        <f t="shared" si="91"/>
        <v>67</v>
      </c>
      <c r="AG778" s="30">
        <f>ROUND((AK778*PFormulas!$F$40)+(AL778*PFormulas!$F$41)+(AH778*PFormulas!$F$42),0)</f>
        <v>56</v>
      </c>
      <c r="AH778" s="30">
        <f>VLOOKUP(D778,PCharts!$G$3:$H$83,2,FALSE)</f>
        <v>71</v>
      </c>
      <c r="AI778" s="30">
        <f>ROUND((AK778*PFormulas!$F$18)+(AL778*PFormulas!$F$17),0)</f>
        <v>46</v>
      </c>
      <c r="AJ778" s="30">
        <f>IF(C778&gt;7,25,IF(C778=1,IF(ROUND((PFormulas!$F$35*AK778)+(PFormulas!$F$36*AF778),0)&lt;50,50,ROUND((PFormulas!$F$35*AK778)+(PFormulas!$F$36*AF778),0)),ROUND((PFormulas!$F$35*AK778)+(PFormulas!$F$36*AF778),0)))</f>
        <v>50</v>
      </c>
      <c r="AK778" s="30">
        <f>ROUND(IF(C778&gt;7,ROUND(VLOOKUP(U778,PCharts!$K$3:$L$153,2,FALSE)*AA778,0)*PFormulas!$B$8,ROUND(VLOOKUP(U778,PCharts!$K$3:$L$153,2,FALSE)*AA778,0)),0)</f>
        <v>44</v>
      </c>
      <c r="AL778" s="30">
        <f>ROUND(IF(C778&gt;7,ROUND(VLOOKUP(T778,PCharts!$M$3:$N$133,2,FALSE)*AA778,0)*PFormulas!$B$9,ROUND(VLOOKUP(T778,PCharts!$M$3:$N$133,2,FALSE)*AA778,0)),0)</f>
        <v>39</v>
      </c>
      <c r="AM778" s="30">
        <f>ROUND(IF(C778&gt;7,ROUND((PFormulas!$F$30*Z778)+(PFormulas!$F$31*AB778)+(PFormulas!$F$32*AI778),0)*PFormulas!$B$13,ROUND((PFormulas!$F$30*Z778)+(PFormulas!$F$31*AB778)+(PFormulas!$F$32*AI778),0)+PFormulas!$B$14),0)</f>
        <v>44</v>
      </c>
      <c r="AN778" s="30">
        <f>ROUND((PFormulas!$F$46*AL778),0)</f>
        <v>41</v>
      </c>
      <c r="AO778" s="30">
        <f>VLOOKUP(2016-L778,PCharts!$O$3:$P$32,2,FALSE)</f>
        <v>54</v>
      </c>
      <c r="AP778" s="30">
        <f t="shared" si="92"/>
        <v>54</v>
      </c>
      <c r="AQ778" s="30">
        <f t="shared" si="93"/>
        <v>47</v>
      </c>
    </row>
    <row r="779" spans="1:43" x14ac:dyDescent="0.25">
      <c r="A779" s="13" t="s">
        <v>51</v>
      </c>
      <c r="B779" s="13" t="s">
        <v>1784</v>
      </c>
      <c r="C779" s="13">
        <v>8</v>
      </c>
      <c r="D779" s="13">
        <v>68</v>
      </c>
      <c r="E779" s="13">
        <v>7</v>
      </c>
      <c r="F779" s="13">
        <v>24</v>
      </c>
      <c r="G779" s="13">
        <f>E779+F779</f>
        <v>31</v>
      </c>
      <c r="H779" s="13">
        <v>68</v>
      </c>
      <c r="I779" s="13"/>
      <c r="J779" s="13"/>
      <c r="K779" s="13"/>
      <c r="L779" s="13">
        <v>1996</v>
      </c>
      <c r="M779" s="13">
        <v>5</v>
      </c>
      <c r="N779" s="13">
        <v>75</v>
      </c>
      <c r="O779" s="13">
        <v>214</v>
      </c>
      <c r="P779" s="13" t="s">
        <v>1785</v>
      </c>
      <c r="Q779" s="13" t="s">
        <v>1786</v>
      </c>
      <c r="R779" s="13">
        <v>0</v>
      </c>
      <c r="S779" s="13">
        <v>0</v>
      </c>
      <c r="T779" s="30">
        <f t="shared" si="87"/>
        <v>0.1</v>
      </c>
      <c r="U779" s="30">
        <f t="shared" si="88"/>
        <v>0.35</v>
      </c>
      <c r="V779" s="30">
        <f t="shared" si="89"/>
        <v>1</v>
      </c>
      <c r="W779" s="30">
        <f t="shared" si="90"/>
        <v>0.1</v>
      </c>
      <c r="X779" s="30">
        <f>VLOOKUP(N779,[1]PlayerC!$A$3:$B$30,2,FALSE)</f>
        <v>79</v>
      </c>
      <c r="Y779" s="30">
        <f>VLOOKUP(O779,[1]PlayerC!$C$3:$D$133,2,FALSE)</f>
        <v>76</v>
      </c>
      <c r="Z779" s="30">
        <f>VLOOKUP(R779,[2]PCharts!$R$3:$S$2003,2,FALSE)</f>
        <v>0</v>
      </c>
      <c r="AA779" s="30">
        <f>VLOOKUP(A779,PCharts!$T$3:$U$25,2,FALSE)</f>
        <v>0.9</v>
      </c>
      <c r="AB779" s="30">
        <f>ROUND((PFormulas!$F$2*AF779)+(PFormulas!$F$3*(120-AD779)),0)</f>
        <v>61</v>
      </c>
      <c r="AC779" s="30">
        <f>ROUND((PFormulas!$F$7*AF779)+(PFormulas!$F$9*AB779)+(PFormulas!$F$8*AD779),0)</f>
        <v>59</v>
      </c>
      <c r="AD779" s="30">
        <f>VLOOKUP(V779,PCharts!$I$3:$J$651,2,FALSE)</f>
        <v>72</v>
      </c>
      <c r="AE779" s="30">
        <f>ROUND((PFormulas!$B$29*AK779)+(PFormulas!$B$30*AI779)+(PFormulas!$B$31*AL779)+(PFormulas!$B$32*AF779)+PFormulas!$B$33,0)</f>
        <v>71</v>
      </c>
      <c r="AF779" s="30">
        <f t="shared" si="91"/>
        <v>78</v>
      </c>
      <c r="AG779" s="30">
        <f>ROUND((AK779*PFormulas!$F$40)+(AL779*PFormulas!$F$41)+(AH779*PFormulas!$F$42),0)</f>
        <v>69</v>
      </c>
      <c r="AH779" s="30">
        <f>VLOOKUP(D779,PCharts!$G$3:$H$83,2,FALSE)</f>
        <v>95</v>
      </c>
      <c r="AI779" s="30">
        <f>ROUND((AK779*PFormulas!$F$18)+(AL779*PFormulas!$F$17),0)</f>
        <v>48</v>
      </c>
      <c r="AJ779" s="30">
        <f>IF(C779&gt;7,25,IF(C779=1,IF(ROUND((PFormulas!$F$35*AK779)+(PFormulas!$F$36*AF779),0)&lt;50,50,ROUND((PFormulas!$F$35*AK779)+(PFormulas!$F$36*AF779),0)),ROUND((PFormulas!$F$35*AK779)+(PFormulas!$F$36*AF779),0)))</f>
        <v>25</v>
      </c>
      <c r="AK779" s="30">
        <f>ROUND(IF(C779&gt;7,ROUND(VLOOKUP(U779,PCharts!$K$3:$L$153,2,FALSE)*AA779,0)*PFormulas!$B$8,ROUND(VLOOKUP(U779,PCharts!$K$3:$L$153,2,FALSE)*AA779,0)),0)</f>
        <v>48</v>
      </c>
      <c r="AL779" s="30">
        <f>ROUND(IF(C779&gt;7,ROUND(VLOOKUP(T779,PCharts!$M$3:$N$133,2,FALSE)*AA779,0)*PFormulas!$B$9,ROUND(VLOOKUP(T779,PCharts!$M$3:$N$133,2,FALSE)*AA779,0)),0)</f>
        <v>39</v>
      </c>
      <c r="AM779" s="49">
        <f>ROUND(IF(C779&gt;7,ROUND((PFormulas!$F$30*Z779)+(PFormulas!$F$31*AB779)+(PFormulas!$F$32*AI779),0)*PFormulas!$B$13,ROUND((PFormulas!$F$30*Z779)+(PFormulas!$F$31*AB779)+(PFormulas!$F$32*AI779),0)+PFormulas!$B$14),0)</f>
        <v>62</v>
      </c>
      <c r="AN779" s="30">
        <f>ROUND((PFormulas!$F$46*AL779),0)</f>
        <v>41</v>
      </c>
      <c r="AO779" s="30">
        <f>VLOOKUP(2016-L779,PCharts!$O$3:$P$32,2,FALSE)</f>
        <v>50</v>
      </c>
      <c r="AP779" s="30">
        <f t="shared" si="92"/>
        <v>50</v>
      </c>
      <c r="AQ779" s="30">
        <f t="shared" si="93"/>
        <v>53</v>
      </c>
    </row>
    <row r="780" spans="1:43" x14ac:dyDescent="0.25">
      <c r="A780" s="13" t="s">
        <v>78</v>
      </c>
      <c r="B780" s="13" t="s">
        <v>1787</v>
      </c>
      <c r="C780" s="13">
        <v>7</v>
      </c>
      <c r="D780" s="13">
        <v>18</v>
      </c>
      <c r="E780" s="13">
        <v>1</v>
      </c>
      <c r="F780" s="13">
        <v>2</v>
      </c>
      <c r="G780" s="13">
        <v>3</v>
      </c>
      <c r="H780" s="13">
        <v>4</v>
      </c>
      <c r="I780" s="13">
        <v>-3</v>
      </c>
      <c r="J780" s="13">
        <v>1</v>
      </c>
      <c r="K780" s="13">
        <v>5</v>
      </c>
      <c r="L780" s="13">
        <v>1996</v>
      </c>
      <c r="M780" s="13"/>
      <c r="N780" s="13">
        <v>71</v>
      </c>
      <c r="O780" s="13">
        <v>172</v>
      </c>
      <c r="P780" s="13" t="s">
        <v>162</v>
      </c>
      <c r="Q780" s="13" t="s">
        <v>80</v>
      </c>
      <c r="R780" s="13">
        <v>0</v>
      </c>
      <c r="S780" s="13">
        <v>0</v>
      </c>
      <c r="T780" s="30">
        <f t="shared" si="87"/>
        <v>0.06</v>
      </c>
      <c r="U780" s="30">
        <f t="shared" si="88"/>
        <v>0.11</v>
      </c>
      <c r="V780" s="30">
        <f t="shared" si="89"/>
        <v>0.22</v>
      </c>
      <c r="W780" s="30">
        <f t="shared" si="90"/>
        <v>0.06</v>
      </c>
      <c r="X780" s="30">
        <f>VLOOKUP(N780,[1]PlayerC!$A$3:$B$30,2,FALSE)</f>
        <v>71</v>
      </c>
      <c r="Y780" s="30">
        <f>VLOOKUP(O780,[1]PlayerC!$C$3:$D$133,2,FALSE)</f>
        <v>52</v>
      </c>
      <c r="Z780" s="30">
        <f>VLOOKUP(R780,[2]PCharts!$R$3:$S$2003,2,FALSE)</f>
        <v>0</v>
      </c>
      <c r="AA780" s="30">
        <f>VLOOKUP(A780,PCharts!$T$3:$U$25,2,FALSE)</f>
        <v>0.98</v>
      </c>
      <c r="AB780" s="30">
        <f>ROUND((PFormulas!$F$2*AF780)+(PFormulas!$F$3*(120-AD780)),0)</f>
        <v>46</v>
      </c>
      <c r="AC780" s="30">
        <f>ROUND((PFormulas!$F$7*AF780)+(PFormulas!$F$9*AB780)+(PFormulas!$F$8*AD780),0)</f>
        <v>39</v>
      </c>
      <c r="AD780" s="30">
        <f>VLOOKUP(V780,PCharts!$I$3:$J$651,2,FALSE)</f>
        <v>92</v>
      </c>
      <c r="AE780" s="30">
        <f>ROUND((PFormulas!$B$29*AK780)+(PFormulas!$B$30*AI780)+(PFormulas!$B$31*AL780)+(PFormulas!$B$32*AF780)+PFormulas!$B$33,0)</f>
        <v>76</v>
      </c>
      <c r="AF780" s="30">
        <f t="shared" si="91"/>
        <v>62</v>
      </c>
      <c r="AG780" s="30">
        <f>ROUND((AK780*PFormulas!$F$40)+(AL780*PFormulas!$F$41)+(AH780*PFormulas!$F$42),0)</f>
        <v>52</v>
      </c>
      <c r="AH780" s="30">
        <f>VLOOKUP(D780,PCharts!$G$3:$H$83,2,FALSE)</f>
        <v>58</v>
      </c>
      <c r="AI780" s="30">
        <f>ROUND((AK780*PFormulas!$F$18)+(AL780*PFormulas!$F$17),0)</f>
        <v>50</v>
      </c>
      <c r="AJ780" s="30">
        <f>IF(C780&gt;7,25,IF(C780=1,IF(ROUND((PFormulas!$F$35*AK780)+(PFormulas!$F$36*AF780),0)&lt;50,50,ROUND((PFormulas!$F$35*AK780)+(PFormulas!$F$36*AF780),0)),ROUND((PFormulas!$F$35*AK780)+(PFormulas!$F$36*AF780),0)))</f>
        <v>52</v>
      </c>
      <c r="AK780" s="30">
        <f>ROUND(IF(C780&gt;7,ROUND(VLOOKUP(U780,PCharts!$K$3:$L$153,2,FALSE)*AA780,0)*PFormulas!$B$8,ROUND(VLOOKUP(U780,PCharts!$K$3:$L$153,2,FALSE)*AA780,0)),0)</f>
        <v>49</v>
      </c>
      <c r="AL780" s="30">
        <f>ROUND(IF(C780&gt;7,ROUND(VLOOKUP(T780,PCharts!$M$3:$N$133,2,FALSE)*AA780,0)*PFormulas!$B$9,ROUND(VLOOKUP(T780,PCharts!$M$3:$N$133,2,FALSE)*AA780,0)),0)</f>
        <v>41</v>
      </c>
      <c r="AM780" s="30">
        <f>ROUND(IF(C780&gt;7,ROUND((PFormulas!$F$30*Z780)+(PFormulas!$F$31*AB780)+(PFormulas!$F$32*AI780),0)*PFormulas!$B$13,ROUND((PFormulas!$F$30*Z780)+(PFormulas!$F$31*AB780)+(PFormulas!$F$32*AI780),0)+PFormulas!$B$14),0)</f>
        <v>44</v>
      </c>
      <c r="AN780" s="30">
        <f>ROUND((PFormulas!$F$46*AL780),0)</f>
        <v>43</v>
      </c>
      <c r="AO780" s="30">
        <f>VLOOKUP(2016-L780,PCharts!$O$3:$P$32,2,FALSE)</f>
        <v>50</v>
      </c>
      <c r="AP780" s="30">
        <f t="shared" si="92"/>
        <v>50</v>
      </c>
      <c r="AQ780" s="30">
        <f t="shared" si="93"/>
        <v>49</v>
      </c>
    </row>
    <row r="781" spans="1:43" x14ac:dyDescent="0.25">
      <c r="A781" s="13" t="s">
        <v>78</v>
      </c>
      <c r="B781" s="13" t="s">
        <v>1788</v>
      </c>
      <c r="C781" s="13">
        <v>8</v>
      </c>
      <c r="D781" s="13">
        <v>32</v>
      </c>
      <c r="E781" s="13">
        <v>3</v>
      </c>
      <c r="F781" s="13">
        <v>3</v>
      </c>
      <c r="G781" s="13">
        <v>6</v>
      </c>
      <c r="H781" s="13">
        <v>33</v>
      </c>
      <c r="I781" s="13">
        <v>-11</v>
      </c>
      <c r="J781" s="13">
        <v>31</v>
      </c>
      <c r="K781" s="13">
        <v>10</v>
      </c>
      <c r="L781" s="13">
        <v>1995</v>
      </c>
      <c r="M781" s="13"/>
      <c r="N781" s="13">
        <v>74</v>
      </c>
      <c r="O781" s="13">
        <v>207</v>
      </c>
      <c r="P781" s="13" t="s">
        <v>162</v>
      </c>
      <c r="Q781" s="13" t="s">
        <v>80</v>
      </c>
      <c r="R781" s="13">
        <v>0</v>
      </c>
      <c r="S781" s="13">
        <v>0</v>
      </c>
      <c r="T781" s="30">
        <f t="shared" si="87"/>
        <v>0.09</v>
      </c>
      <c r="U781" s="30">
        <f t="shared" si="88"/>
        <v>0.09</v>
      </c>
      <c r="V781" s="30">
        <f t="shared" si="89"/>
        <v>1.03</v>
      </c>
      <c r="W781" s="30">
        <f t="shared" si="90"/>
        <v>0.09</v>
      </c>
      <c r="X781" s="30">
        <f>VLOOKUP(N781,[1]PlayerC!$A$3:$B$30,2,FALSE)</f>
        <v>77</v>
      </c>
      <c r="Y781" s="30">
        <f>VLOOKUP(O781,[1]PlayerC!$C$3:$D$133,2,FALSE)</f>
        <v>73</v>
      </c>
      <c r="Z781" s="30">
        <f>VLOOKUP(R781,[2]PCharts!$R$3:$S$2003,2,FALSE)</f>
        <v>0</v>
      </c>
      <c r="AA781" s="30">
        <f>VLOOKUP(A781,PCharts!$T$3:$U$25,2,FALSE)</f>
        <v>0.98</v>
      </c>
      <c r="AB781" s="30">
        <f>ROUND((PFormulas!$F$2*AF781)+(PFormulas!$F$3*(120-AD781)),0)</f>
        <v>59</v>
      </c>
      <c r="AC781" s="30">
        <f>ROUND((PFormulas!$F$7*AF781)+(PFormulas!$F$9*AB781)+(PFormulas!$F$8*AD781),0)</f>
        <v>56</v>
      </c>
      <c r="AD781" s="30">
        <f>VLOOKUP(V781,PCharts!$I$3:$J$651,2,FALSE)</f>
        <v>72</v>
      </c>
      <c r="AE781" s="30">
        <f>ROUND((PFormulas!$B$29*AK781)+(PFormulas!$B$30*AI781)+(PFormulas!$B$31*AL781)+(PFormulas!$B$32*AF781)+PFormulas!$B$33,0)</f>
        <v>70</v>
      </c>
      <c r="AF781" s="30">
        <f t="shared" si="91"/>
        <v>75</v>
      </c>
      <c r="AG781" s="30">
        <f>ROUND((AK781*PFormulas!$F$40)+(AL781*PFormulas!$F$41)+(AH781*PFormulas!$F$42),0)</f>
        <v>54</v>
      </c>
      <c r="AH781" s="30">
        <f>VLOOKUP(D781,PCharts!$G$3:$H$83,2,FALSE)</f>
        <v>72</v>
      </c>
      <c r="AI781" s="30">
        <f>ROUND((AK781*PFormulas!$F$18)+(AL781*PFormulas!$F$17),0)</f>
        <v>40</v>
      </c>
      <c r="AJ781" s="30">
        <f>IF(C781&gt;7,25,IF(C781=1,IF(ROUND((PFormulas!$F$35*AK781)+(PFormulas!$F$36*AF781),0)&lt;50,50,ROUND((PFormulas!$F$35*AK781)+(PFormulas!$F$36*AF781),0)),ROUND((PFormulas!$F$35*AK781)+(PFormulas!$F$36*AF781),0)))</f>
        <v>25</v>
      </c>
      <c r="AK781" s="30">
        <f>ROUND(IF(C781&gt;7,ROUND(VLOOKUP(U781,PCharts!$K$3:$L$153,2,FALSE)*AA781,0)*PFormulas!$B$8,ROUND(VLOOKUP(U781,PCharts!$K$3:$L$153,2,FALSE)*AA781,0)),0)</f>
        <v>32</v>
      </c>
      <c r="AL781" s="30">
        <f>ROUND(IF(C781&gt;7,ROUND(VLOOKUP(T781,PCharts!$M$3:$N$133,2,FALSE)*AA781,0)*PFormulas!$B$9,ROUND(VLOOKUP(T781,PCharts!$M$3:$N$133,2,FALSE)*AA781,0)),0)</f>
        <v>41</v>
      </c>
      <c r="AM781" s="30">
        <f>ROUND(IF(C781&gt;7,ROUND((PFormulas!$F$30*Z781)+(PFormulas!$F$31*AB781)+(PFormulas!$F$32*AI781),0)*PFormulas!$B$13,ROUND((PFormulas!$F$30*Z781)+(PFormulas!$F$31*AB781)+(PFormulas!$F$32*AI781),0)+PFormulas!$B$14),0)</f>
        <v>57</v>
      </c>
      <c r="AN781" s="30">
        <f>ROUND((PFormulas!$F$46*AL781),0)</f>
        <v>43</v>
      </c>
      <c r="AO781" s="30">
        <f>VLOOKUP(2016-L781,PCharts!$O$3:$P$32,2,FALSE)</f>
        <v>54</v>
      </c>
      <c r="AP781" s="30">
        <f t="shared" si="92"/>
        <v>54</v>
      </c>
      <c r="AQ781" s="30">
        <f t="shared" si="93"/>
        <v>48</v>
      </c>
    </row>
    <row r="782" spans="1:43" x14ac:dyDescent="0.25">
      <c r="A782" s="13" t="s">
        <v>685</v>
      </c>
      <c r="B782" s="13" t="s">
        <v>1789</v>
      </c>
      <c r="C782" s="13">
        <v>1</v>
      </c>
      <c r="D782" s="13">
        <v>44</v>
      </c>
      <c r="E782" s="13">
        <v>4</v>
      </c>
      <c r="F782" s="13">
        <v>5</v>
      </c>
      <c r="G782" s="13">
        <v>9</v>
      </c>
      <c r="H782" s="13">
        <v>8</v>
      </c>
      <c r="I782" s="13">
        <v>-5</v>
      </c>
      <c r="J782" s="13">
        <v>14</v>
      </c>
      <c r="K782" s="13">
        <v>2</v>
      </c>
      <c r="L782" s="13">
        <v>1993</v>
      </c>
      <c r="M782" s="13"/>
      <c r="N782" s="13">
        <v>75</v>
      </c>
      <c r="O782" s="13">
        <v>207</v>
      </c>
      <c r="P782" s="13" t="s">
        <v>247</v>
      </c>
      <c r="Q782" s="13" t="s">
        <v>1790</v>
      </c>
      <c r="R782" s="13">
        <v>0</v>
      </c>
      <c r="S782" s="13">
        <v>0</v>
      </c>
      <c r="T782" s="30">
        <f t="shared" si="87"/>
        <v>0.09</v>
      </c>
      <c r="U782" s="30">
        <f t="shared" si="88"/>
        <v>0.11</v>
      </c>
      <c r="V782" s="30">
        <f t="shared" si="89"/>
        <v>0.18</v>
      </c>
      <c r="W782" s="30">
        <f t="shared" si="90"/>
        <v>0.09</v>
      </c>
      <c r="X782" s="30">
        <f>VLOOKUP(N782,[1]PlayerC!$A$3:$B$30,2,FALSE)</f>
        <v>79</v>
      </c>
      <c r="Y782" s="30">
        <f>VLOOKUP(O782,[1]PlayerC!$C$3:$D$133,2,FALSE)</f>
        <v>73</v>
      </c>
      <c r="Z782" s="30">
        <f>VLOOKUP(R782,[2]PCharts!$R$3:$S$2003,2,FALSE)</f>
        <v>0</v>
      </c>
      <c r="AA782" s="30">
        <f>VLOOKUP(A782,PCharts!$T$3:$U$25,2,FALSE)</f>
        <v>0.9</v>
      </c>
      <c r="AB782" s="30">
        <f>ROUND((PFormulas!$F$2*AF782)+(PFormulas!$F$3*(120-AD782)),0)</f>
        <v>54</v>
      </c>
      <c r="AC782" s="30">
        <f>ROUND((PFormulas!$F$7*AF782)+(PFormulas!$F$9*AB782)+(PFormulas!$F$8*AD782),0)</f>
        <v>51</v>
      </c>
      <c r="AD782" s="30">
        <f>VLOOKUP(V782,PCharts!$I$3:$J$651,2,FALSE)</f>
        <v>93</v>
      </c>
      <c r="AE782" s="30">
        <f>ROUND((PFormulas!$B$29*AK782)+(PFormulas!$B$30*AI782)+(PFormulas!$B$31*AL782)+(PFormulas!$B$32*AF782)+PFormulas!$B$33,0)</f>
        <v>71</v>
      </c>
      <c r="AF782" s="30">
        <f t="shared" si="91"/>
        <v>76</v>
      </c>
      <c r="AG782" s="30">
        <f>ROUND((AK782*PFormulas!$F$40)+(AL782*PFormulas!$F$41)+(AH782*PFormulas!$F$42),0)</f>
        <v>63</v>
      </c>
      <c r="AH782" s="30">
        <f>VLOOKUP(D782,PCharts!$G$3:$H$83,2,FALSE)</f>
        <v>84</v>
      </c>
      <c r="AI782" s="30">
        <f>ROUND((AK782*PFormulas!$F$18)+(AL782*PFormulas!$F$17),0)</f>
        <v>47</v>
      </c>
      <c r="AJ782" s="30">
        <f>IF(C782&gt;7,25,IF(C782=1,IF(ROUND((PFormulas!$F$35*AK782)+(PFormulas!$F$36*AF782),0)&lt;50,50,ROUND((PFormulas!$F$35*AK782)+(PFormulas!$F$36*AF782),0)),ROUND((PFormulas!$F$35*AK782)+(PFormulas!$F$36*AF782),0)))</f>
        <v>53</v>
      </c>
      <c r="AK782" s="30">
        <f>ROUND(IF(C782&gt;7,ROUND(VLOOKUP(U782,PCharts!$K$3:$L$153,2,FALSE)*AA782,0)*PFormulas!$B$8,ROUND(VLOOKUP(U782,PCharts!$K$3:$L$153,2,FALSE)*AA782,0)),0)</f>
        <v>45</v>
      </c>
      <c r="AL782" s="30">
        <f>ROUND(IF(C782&gt;7,ROUND(VLOOKUP(T782,PCharts!$M$3:$N$133,2,FALSE)*AA782,0)*PFormulas!$B$9,ROUND(VLOOKUP(T782,PCharts!$M$3:$N$133,2,FALSE)*AA782,0)),0)</f>
        <v>40</v>
      </c>
      <c r="AM782" s="30">
        <f>ROUND(IF(C782&gt;7,ROUND((PFormulas!$F$30*Z782)+(PFormulas!$F$31*AB782)+(PFormulas!$F$32*AI782),0)*PFormulas!$B$13,ROUND((PFormulas!$F$30*Z782)+(PFormulas!$F$31*AB782)+(PFormulas!$F$32*AI782),0)+PFormulas!$B$14),0)</f>
        <v>48</v>
      </c>
      <c r="AN782" s="30">
        <f>ROUND((PFormulas!$F$46*AL782),0)</f>
        <v>42</v>
      </c>
      <c r="AO782" s="30">
        <f>VLOOKUP(2016-L782,PCharts!$O$3:$P$32,2,FALSE)</f>
        <v>60</v>
      </c>
      <c r="AP782" s="30">
        <f t="shared" si="92"/>
        <v>60</v>
      </c>
      <c r="AQ782" s="30">
        <f t="shared" si="93"/>
        <v>49</v>
      </c>
    </row>
    <row r="783" spans="1:43" x14ac:dyDescent="0.25">
      <c r="A783" s="13" t="s">
        <v>78</v>
      </c>
      <c r="B783" s="13" t="s">
        <v>1791</v>
      </c>
      <c r="C783" s="13">
        <v>7</v>
      </c>
      <c r="D783" s="13">
        <v>16</v>
      </c>
      <c r="E783" s="13">
        <v>1</v>
      </c>
      <c r="F783" s="13">
        <v>0</v>
      </c>
      <c r="G783" s="13">
        <v>1</v>
      </c>
      <c r="H783" s="13">
        <v>4</v>
      </c>
      <c r="I783" s="13">
        <v>-1</v>
      </c>
      <c r="J783" s="13">
        <v>27</v>
      </c>
      <c r="K783" s="13">
        <v>5</v>
      </c>
      <c r="L783" s="13">
        <v>1996</v>
      </c>
      <c r="M783" s="13"/>
      <c r="N783" s="13">
        <v>72</v>
      </c>
      <c r="O783" s="13">
        <v>165</v>
      </c>
      <c r="P783" s="13" t="s">
        <v>162</v>
      </c>
      <c r="Q783" s="13" t="s">
        <v>80</v>
      </c>
      <c r="R783" s="13">
        <v>0</v>
      </c>
      <c r="S783" s="13">
        <v>0</v>
      </c>
      <c r="T783" s="30">
        <f t="shared" si="87"/>
        <v>0.06</v>
      </c>
      <c r="U783" s="30">
        <f t="shared" si="88"/>
        <v>0</v>
      </c>
      <c r="V783" s="30">
        <f t="shared" si="89"/>
        <v>0.25</v>
      </c>
      <c r="W783" s="30">
        <f t="shared" si="90"/>
        <v>0.06</v>
      </c>
      <c r="X783" s="30">
        <f>VLOOKUP(N783,[1]PlayerC!$A$3:$B$30,2,FALSE)</f>
        <v>73</v>
      </c>
      <c r="Y783" s="30">
        <f>VLOOKUP(O783,[1]PlayerC!$C$3:$D$133,2,FALSE)</f>
        <v>49</v>
      </c>
      <c r="Z783" s="30">
        <f>VLOOKUP(R783,[2]PCharts!$R$3:$S$2003,2,FALSE)</f>
        <v>0</v>
      </c>
      <c r="AA783" s="30">
        <f>VLOOKUP(A783,PCharts!$T$3:$U$25,2,FALSE)</f>
        <v>0.98</v>
      </c>
      <c r="AB783" s="30">
        <f>ROUND((PFormulas!$F$2*AF783)+(PFormulas!$F$3*(120-AD783)),0)</f>
        <v>45</v>
      </c>
      <c r="AC783" s="30">
        <f>ROUND((PFormulas!$F$7*AF783)+(PFormulas!$F$9*AB783)+(PFormulas!$F$8*AD783),0)</f>
        <v>38</v>
      </c>
      <c r="AD783" s="30">
        <f>VLOOKUP(V783,PCharts!$I$3:$J$651,2,FALSE)</f>
        <v>91</v>
      </c>
      <c r="AE783" s="30">
        <f>ROUND((PFormulas!$B$29*AK783)+(PFormulas!$B$30*AI783)+(PFormulas!$B$31*AL783)+(PFormulas!$B$32*AF783)+PFormulas!$B$33,0)</f>
        <v>73</v>
      </c>
      <c r="AF783" s="30">
        <f t="shared" si="91"/>
        <v>61</v>
      </c>
      <c r="AG783" s="30">
        <f>ROUND((AK783*PFormulas!$F$40)+(AL783*PFormulas!$F$41)+(AH783*PFormulas!$F$42),0)</f>
        <v>47</v>
      </c>
      <c r="AH783" s="30">
        <f>VLOOKUP(D783,PCharts!$G$3:$H$83,2,FALSE)</f>
        <v>56</v>
      </c>
      <c r="AI783" s="30">
        <f>ROUND((AK783*PFormulas!$F$18)+(AL783*PFormulas!$F$17),0)</f>
        <v>41</v>
      </c>
      <c r="AJ783" s="30">
        <f>IF(C783&gt;7,25,IF(C783=1,IF(ROUND((PFormulas!$F$35*AK783)+(PFormulas!$F$36*AF783),0)&lt;50,50,ROUND((PFormulas!$F$35*AK783)+(PFormulas!$F$36*AF783),0)),ROUND((PFormulas!$F$35*AK783)+(PFormulas!$F$36*AF783),0)))</f>
        <v>41</v>
      </c>
      <c r="AK783" s="30">
        <f>ROUND(IF(C783&gt;7,ROUND(VLOOKUP(U783,PCharts!$K$3:$L$153,2,FALSE)*AA783,0)*PFormulas!$B$8,ROUND(VLOOKUP(U783,PCharts!$K$3:$L$153,2,FALSE)*AA783,0)),0)</f>
        <v>34</v>
      </c>
      <c r="AL783" s="30">
        <f>ROUND(IF(C783&gt;7,ROUND(VLOOKUP(T783,PCharts!$M$3:$N$133,2,FALSE)*AA783,0)*PFormulas!$B$9,ROUND(VLOOKUP(T783,PCharts!$M$3:$N$133,2,FALSE)*AA783,0)),0)</f>
        <v>41</v>
      </c>
      <c r="AM783" s="30">
        <f>ROUND(IF(C783&gt;7,ROUND((PFormulas!$F$30*Z783)+(PFormulas!$F$31*AB783)+(PFormulas!$F$32*AI783),0)*PFormulas!$B$13,ROUND((PFormulas!$F$30*Z783)+(PFormulas!$F$31*AB783)+(PFormulas!$F$32*AI783),0)+PFormulas!$B$14),0)</f>
        <v>40</v>
      </c>
      <c r="AN783" s="30">
        <f>ROUND((PFormulas!$F$46*AL783),0)</f>
        <v>43</v>
      </c>
      <c r="AO783" s="30">
        <f>VLOOKUP(2016-L783,PCharts!$O$3:$P$32,2,FALSE)</f>
        <v>50</v>
      </c>
      <c r="AP783" s="30">
        <f t="shared" si="92"/>
        <v>50</v>
      </c>
      <c r="AQ783" s="30">
        <f t="shared" si="93"/>
        <v>43</v>
      </c>
    </row>
    <row r="784" spans="1:43" x14ac:dyDescent="0.25">
      <c r="A784" s="13" t="s">
        <v>78</v>
      </c>
      <c r="B784" s="13" t="s">
        <v>1792</v>
      </c>
      <c r="C784" s="13">
        <v>7</v>
      </c>
      <c r="D784" s="13">
        <v>17</v>
      </c>
      <c r="E784" s="13">
        <v>1</v>
      </c>
      <c r="F784" s="13">
        <v>1</v>
      </c>
      <c r="G784" s="13">
        <v>2</v>
      </c>
      <c r="H784" s="13">
        <v>2</v>
      </c>
      <c r="I784" s="13">
        <v>-6</v>
      </c>
      <c r="J784" s="13">
        <v>20</v>
      </c>
      <c r="K784" s="13">
        <v>2</v>
      </c>
      <c r="L784" s="13">
        <v>1994</v>
      </c>
      <c r="M784" s="13"/>
      <c r="N784" s="13">
        <v>73</v>
      </c>
      <c r="O784" s="13">
        <v>192</v>
      </c>
      <c r="P784" s="13" t="s">
        <v>162</v>
      </c>
      <c r="Q784" s="13" t="s">
        <v>80</v>
      </c>
      <c r="R784" s="13">
        <v>0</v>
      </c>
      <c r="S784" s="13">
        <v>0</v>
      </c>
      <c r="T784" s="30">
        <f t="shared" si="87"/>
        <v>0.06</v>
      </c>
      <c r="U784" s="30">
        <f t="shared" si="88"/>
        <v>0.06</v>
      </c>
      <c r="V784" s="30">
        <f t="shared" si="89"/>
        <v>0.12</v>
      </c>
      <c r="W784" s="30">
        <f t="shared" si="90"/>
        <v>0.06</v>
      </c>
      <c r="X784" s="30">
        <f>VLOOKUP(N784,[1]PlayerC!$A$3:$B$30,2,FALSE)</f>
        <v>75</v>
      </c>
      <c r="Y784" s="30">
        <f>VLOOKUP(O784,[1]PlayerC!$C$3:$D$133,2,FALSE)</f>
        <v>64</v>
      </c>
      <c r="Z784" s="30">
        <f>VLOOKUP(R784,[2]PCharts!$R$3:$S$2003,2,FALSE)</f>
        <v>0</v>
      </c>
      <c r="AA784" s="30">
        <f>VLOOKUP(A784,PCharts!$T$3:$U$25,2,FALSE)</f>
        <v>0.98</v>
      </c>
      <c r="AB784" s="30">
        <f>ROUND((PFormulas!$F$2*AF784)+(PFormulas!$F$3*(120-AD784)),0)</f>
        <v>50</v>
      </c>
      <c r="AC784" s="30">
        <f>ROUND((PFormulas!$F$7*AF784)+(PFormulas!$F$9*AB784)+(PFormulas!$F$8*AD784),0)</f>
        <v>45</v>
      </c>
      <c r="AD784" s="30">
        <f>VLOOKUP(V784,PCharts!$I$3:$J$651,2,FALSE)</f>
        <v>95</v>
      </c>
      <c r="AE784" s="30">
        <f>ROUND((PFormulas!$B$29*AK784)+(PFormulas!$B$30*AI784)+(PFormulas!$B$31*AL784)+(PFormulas!$B$32*AF784)+PFormulas!$B$33,0)</f>
        <v>71</v>
      </c>
      <c r="AF784" s="30">
        <f t="shared" si="91"/>
        <v>70</v>
      </c>
      <c r="AG784" s="30">
        <f>ROUND((AK784*PFormulas!$F$40)+(AL784*PFormulas!$F$41)+(AH784*PFormulas!$F$42),0)</f>
        <v>47</v>
      </c>
      <c r="AH784" s="30">
        <f>VLOOKUP(D784,PCharts!$G$3:$H$83,2,FALSE)</f>
        <v>57</v>
      </c>
      <c r="AI784" s="30">
        <f>ROUND((AK784*PFormulas!$F$18)+(AL784*PFormulas!$F$17),0)</f>
        <v>41</v>
      </c>
      <c r="AJ784" s="30">
        <f>IF(C784&gt;7,25,IF(C784=1,IF(ROUND((PFormulas!$F$35*AK784)+(PFormulas!$F$36*AF784),0)&lt;50,50,ROUND((PFormulas!$F$35*AK784)+(PFormulas!$F$36*AF784),0)),ROUND((PFormulas!$F$35*AK784)+(PFormulas!$F$36*AF784),0)))</f>
        <v>43</v>
      </c>
      <c r="AK784" s="30">
        <f>ROUND(IF(C784&gt;7,ROUND(VLOOKUP(U784,PCharts!$K$3:$L$153,2,FALSE)*AA784,0)*PFormulas!$B$8,ROUND(VLOOKUP(U784,PCharts!$K$3:$L$153,2,FALSE)*AA784,0)),0)</f>
        <v>34</v>
      </c>
      <c r="AL784" s="30">
        <f>ROUND(IF(C784&gt;7,ROUND(VLOOKUP(T784,PCharts!$M$3:$N$133,2,FALSE)*AA784,0)*PFormulas!$B$9,ROUND(VLOOKUP(T784,PCharts!$M$3:$N$133,2,FALSE)*AA784,0)),0)</f>
        <v>41</v>
      </c>
      <c r="AM784" s="30">
        <f>ROUND(IF(C784&gt;7,ROUND((PFormulas!$F$30*Z784)+(PFormulas!$F$31*AB784)+(PFormulas!$F$32*AI784),0)*PFormulas!$B$13,ROUND((PFormulas!$F$30*Z784)+(PFormulas!$F$31*AB784)+(PFormulas!$F$32*AI784),0)+PFormulas!$B$14),0)</f>
        <v>43</v>
      </c>
      <c r="AN784" s="30">
        <f>ROUND((PFormulas!$F$46*AL784),0)</f>
        <v>43</v>
      </c>
      <c r="AO784" s="30">
        <f>VLOOKUP(2016-L784,PCharts!$O$3:$P$32,2,FALSE)</f>
        <v>58</v>
      </c>
      <c r="AP784" s="30">
        <f t="shared" si="92"/>
        <v>58</v>
      </c>
      <c r="AQ784" s="30">
        <f t="shared" si="93"/>
        <v>45</v>
      </c>
    </row>
    <row r="785" spans="1:43" x14ac:dyDescent="0.25">
      <c r="A785" s="13" t="s">
        <v>74</v>
      </c>
      <c r="B785" s="13" t="s">
        <v>1793</v>
      </c>
      <c r="C785" s="13">
        <v>8</v>
      </c>
      <c r="D785" s="13">
        <v>17</v>
      </c>
      <c r="E785" s="13">
        <v>1</v>
      </c>
      <c r="F785" s="13">
        <v>2</v>
      </c>
      <c r="G785" s="13">
        <v>3</v>
      </c>
      <c r="H785" s="13">
        <v>33</v>
      </c>
      <c r="I785" s="13">
        <v>5</v>
      </c>
      <c r="J785" s="13">
        <v>12</v>
      </c>
      <c r="K785" s="13">
        <v>2</v>
      </c>
      <c r="L785" s="13">
        <v>1996</v>
      </c>
      <c r="M785" s="13"/>
      <c r="N785" s="13">
        <v>71</v>
      </c>
      <c r="O785" s="13">
        <v>176</v>
      </c>
      <c r="P785" s="13" t="s">
        <v>76</v>
      </c>
      <c r="Q785" s="13" t="s">
        <v>80</v>
      </c>
      <c r="R785" s="13">
        <v>0</v>
      </c>
      <c r="S785" s="13">
        <v>0</v>
      </c>
      <c r="T785" s="30">
        <f t="shared" si="87"/>
        <v>0.06</v>
      </c>
      <c r="U785" s="30">
        <f t="shared" si="88"/>
        <v>0.12</v>
      </c>
      <c r="V785" s="30">
        <f t="shared" si="89"/>
        <v>1.94</v>
      </c>
      <c r="W785" s="30">
        <f t="shared" si="90"/>
        <v>0.06</v>
      </c>
      <c r="X785" s="30">
        <f>VLOOKUP(N785,[1]PlayerC!$A$3:$B$30,2,FALSE)</f>
        <v>71</v>
      </c>
      <c r="Y785" s="30">
        <f>VLOOKUP(O785,[1]PlayerC!$C$3:$D$133,2,FALSE)</f>
        <v>55</v>
      </c>
      <c r="Z785" s="30">
        <f>VLOOKUP(R785,[2]PCharts!$R$3:$S$2003,2,FALSE)</f>
        <v>0</v>
      </c>
      <c r="AA785" s="30">
        <f>VLOOKUP(A785,PCharts!$T$3:$U$25,2,FALSE)</f>
        <v>0.95</v>
      </c>
      <c r="AB785" s="30">
        <f>ROUND((PFormulas!$F$2*AF785)+(PFormulas!$F$3*(120-AD785)),0)</f>
        <v>59</v>
      </c>
      <c r="AC785" s="30">
        <f>ROUND((PFormulas!$F$7*AF785)+(PFormulas!$F$9*AB785)+(PFormulas!$F$8*AD785),0)</f>
        <v>52</v>
      </c>
      <c r="AD785" s="30">
        <f>VLOOKUP(V785,PCharts!$I$3:$J$651,2,FALSE)</f>
        <v>49</v>
      </c>
      <c r="AE785" s="30">
        <f>ROUND((PFormulas!$B$29*AK785)+(PFormulas!$B$30*AI785)+(PFormulas!$B$31*AL785)+(PFormulas!$B$32*AF785)+PFormulas!$B$33,0)</f>
        <v>74</v>
      </c>
      <c r="AF785" s="30">
        <f t="shared" si="91"/>
        <v>63</v>
      </c>
      <c r="AG785" s="30">
        <f>ROUND((AK785*PFormulas!$F$40)+(AL785*PFormulas!$F$41)+(AH785*PFormulas!$F$42),0)</f>
        <v>50</v>
      </c>
      <c r="AH785" s="30">
        <f>VLOOKUP(D785,PCharts!$G$3:$H$83,2,FALSE)</f>
        <v>57</v>
      </c>
      <c r="AI785" s="30">
        <f>ROUND((AK785*PFormulas!$F$18)+(AL785*PFormulas!$F$17),0)</f>
        <v>46</v>
      </c>
      <c r="AJ785" s="30">
        <f>IF(C785&gt;7,25,IF(C785=1,IF(ROUND((PFormulas!$F$35*AK785)+(PFormulas!$F$36*AF785),0)&lt;50,50,ROUND((PFormulas!$F$35*AK785)+(PFormulas!$F$36*AF785),0)),ROUND((PFormulas!$F$35*AK785)+(PFormulas!$F$36*AF785),0)))</f>
        <v>25</v>
      </c>
      <c r="AK785" s="30">
        <f>ROUND(IF(C785&gt;7,ROUND(VLOOKUP(U785,PCharts!$K$3:$L$153,2,FALSE)*AA785,0)*PFormulas!$B$8,ROUND(VLOOKUP(U785,PCharts!$K$3:$L$153,2,FALSE)*AA785,0)),0)</f>
        <v>46</v>
      </c>
      <c r="AL785" s="30">
        <f>ROUND(IF(C785&gt;7,ROUND(VLOOKUP(T785,PCharts!$M$3:$N$133,2,FALSE)*AA785,0)*PFormulas!$B$9,ROUND(VLOOKUP(T785,PCharts!$M$3:$N$133,2,FALSE)*AA785,0)),0)</f>
        <v>38</v>
      </c>
      <c r="AM785" s="30">
        <f>ROUND(IF(C785&gt;7,ROUND((PFormulas!$F$30*Z785)+(PFormulas!$F$31*AB785)+(PFormulas!$F$32*AI785),0)*PFormulas!$B$13,ROUND((PFormulas!$F$30*Z785)+(PFormulas!$F$31*AB785)+(PFormulas!$F$32*AI785),0)+PFormulas!$B$14),0)</f>
        <v>60</v>
      </c>
      <c r="AN785" s="30">
        <f>ROUND((PFormulas!$F$46*AL785),0)</f>
        <v>40</v>
      </c>
      <c r="AO785" s="30">
        <f>VLOOKUP(2016-L785,PCharts!$O$3:$P$32,2,FALSE)</f>
        <v>50</v>
      </c>
      <c r="AP785" s="30">
        <f t="shared" si="92"/>
        <v>50</v>
      </c>
      <c r="AQ785" s="30">
        <f t="shared" si="93"/>
        <v>51</v>
      </c>
    </row>
    <row r="786" spans="1:43" x14ac:dyDescent="0.25">
      <c r="A786" s="13" t="s">
        <v>518</v>
      </c>
      <c r="B786" s="13" t="s">
        <v>1794</v>
      </c>
      <c r="C786" s="13">
        <v>1</v>
      </c>
      <c r="D786" s="13">
        <v>22</v>
      </c>
      <c r="E786" s="13">
        <v>2</v>
      </c>
      <c r="F786" s="13">
        <v>2</v>
      </c>
      <c r="G786" s="13">
        <v>4</v>
      </c>
      <c r="H786" s="13">
        <v>4</v>
      </c>
      <c r="I786" s="13">
        <v>-1</v>
      </c>
      <c r="J786" s="13">
        <v>11</v>
      </c>
      <c r="K786" s="13">
        <v>10</v>
      </c>
      <c r="L786" s="13">
        <v>1994</v>
      </c>
      <c r="M786" s="13"/>
      <c r="N786" s="13">
        <v>69</v>
      </c>
      <c r="O786" s="13">
        <v>176</v>
      </c>
      <c r="P786" s="13" t="s">
        <v>520</v>
      </c>
      <c r="Q786" s="13" t="s">
        <v>1795</v>
      </c>
      <c r="R786" s="13">
        <v>0</v>
      </c>
      <c r="S786" s="13">
        <v>0</v>
      </c>
      <c r="T786" s="30">
        <f t="shared" si="87"/>
        <v>0.09</v>
      </c>
      <c r="U786" s="30">
        <f t="shared" si="88"/>
        <v>0.09</v>
      </c>
      <c r="V786" s="30">
        <f t="shared" si="89"/>
        <v>0.18</v>
      </c>
      <c r="W786" s="30">
        <f t="shared" si="90"/>
        <v>0.09</v>
      </c>
      <c r="X786" s="30">
        <f>VLOOKUP(N786,[1]PlayerC!$A$3:$B$30,2,FALSE)</f>
        <v>67</v>
      </c>
      <c r="Y786" s="30">
        <f>VLOOKUP(O786,[1]PlayerC!$C$3:$D$133,2,FALSE)</f>
        <v>55</v>
      </c>
      <c r="Z786" s="30">
        <f>VLOOKUP(R786,[2]PCharts!$R$3:$S$2003,2,FALSE)</f>
        <v>0</v>
      </c>
      <c r="AA786" s="30">
        <f>VLOOKUP(A786,PCharts!$T$3:$U$25,2,FALSE)</f>
        <v>0.93</v>
      </c>
      <c r="AB786" s="30">
        <f>ROUND((PFormulas!$F$2*AF786)+(PFormulas!$F$3*(120-AD786)),0)</f>
        <v>45</v>
      </c>
      <c r="AC786" s="30">
        <f>ROUND((PFormulas!$F$7*AF786)+(PFormulas!$F$9*AB786)+(PFormulas!$F$8*AD786),0)</f>
        <v>38</v>
      </c>
      <c r="AD786" s="30">
        <f>VLOOKUP(V786,PCharts!$I$3:$J$651,2,FALSE)</f>
        <v>93</v>
      </c>
      <c r="AE786" s="30">
        <f>ROUND((PFormulas!$B$29*AK786)+(PFormulas!$B$30*AI786)+(PFormulas!$B$31*AL786)+(PFormulas!$B$32*AF786)+PFormulas!$B$33,0)</f>
        <v>73</v>
      </c>
      <c r="AF786" s="30">
        <f t="shared" si="91"/>
        <v>61</v>
      </c>
      <c r="AG786" s="30">
        <f>ROUND((AK786*PFormulas!$F$40)+(AL786*PFormulas!$F$41)+(AH786*PFormulas!$F$42),0)</f>
        <v>50</v>
      </c>
      <c r="AH786" s="30">
        <f>VLOOKUP(D786,PCharts!$G$3:$H$83,2,FALSE)</f>
        <v>62</v>
      </c>
      <c r="AI786" s="30">
        <f>ROUND((AK786*PFormulas!$F$18)+(AL786*PFormulas!$F$17),0)</f>
        <v>41</v>
      </c>
      <c r="AJ786" s="30">
        <f>IF(C786&gt;7,25,IF(C786=1,IF(ROUND((PFormulas!$F$35*AK786)+(PFormulas!$F$36*AF786),0)&lt;50,50,ROUND((PFormulas!$F$35*AK786)+(PFormulas!$F$36*AF786),0)),ROUND((PFormulas!$F$35*AK786)+(PFormulas!$F$36*AF786),0)))</f>
        <v>50</v>
      </c>
      <c r="AK786" s="30">
        <f>ROUND(IF(C786&gt;7,ROUND(VLOOKUP(U786,PCharts!$K$3:$L$153,2,FALSE)*AA786,0)*PFormulas!$B$8,ROUND(VLOOKUP(U786,PCharts!$K$3:$L$153,2,FALSE)*AA786,0)),0)</f>
        <v>33</v>
      </c>
      <c r="AL786" s="30">
        <f>ROUND(IF(C786&gt;7,ROUND(VLOOKUP(T786,PCharts!$M$3:$N$133,2,FALSE)*AA786,0)*PFormulas!$B$9,ROUND(VLOOKUP(T786,PCharts!$M$3:$N$133,2,FALSE)*AA786,0)),0)</f>
        <v>41</v>
      </c>
      <c r="AM786" s="30">
        <f>ROUND(IF(C786&gt;7,ROUND((PFormulas!$F$30*Z786)+(PFormulas!$F$31*AB786)+(PFormulas!$F$32*AI786),0)*PFormulas!$B$13,ROUND((PFormulas!$F$30*Z786)+(PFormulas!$F$31*AB786)+(PFormulas!$F$32*AI786),0)+PFormulas!$B$14),0)</f>
        <v>40</v>
      </c>
      <c r="AN786" s="30">
        <f>ROUND((PFormulas!$F$46*AL786),0)</f>
        <v>43</v>
      </c>
      <c r="AO786" s="30">
        <f>VLOOKUP(2016-L786,PCharts!$O$3:$P$32,2,FALSE)</f>
        <v>58</v>
      </c>
      <c r="AP786" s="30">
        <f t="shared" si="92"/>
        <v>58</v>
      </c>
      <c r="AQ786" s="30">
        <f t="shared" si="93"/>
        <v>43</v>
      </c>
    </row>
    <row r="787" spans="1:43" x14ac:dyDescent="0.25">
      <c r="A787" s="13" t="s">
        <v>74</v>
      </c>
      <c r="B787" s="13" t="s">
        <v>1796</v>
      </c>
      <c r="C787" s="13">
        <v>7</v>
      </c>
      <c r="D787" s="13">
        <v>24</v>
      </c>
      <c r="E787" s="13">
        <v>1</v>
      </c>
      <c r="F787" s="13">
        <v>1</v>
      </c>
      <c r="G787" s="13">
        <v>2</v>
      </c>
      <c r="H787" s="13">
        <v>8</v>
      </c>
      <c r="I787" s="13">
        <v>-2</v>
      </c>
      <c r="J787" s="13">
        <v>11</v>
      </c>
      <c r="K787" s="13">
        <v>2</v>
      </c>
      <c r="L787" s="13">
        <v>1995</v>
      </c>
      <c r="M787" s="13"/>
      <c r="N787" s="13">
        <v>72</v>
      </c>
      <c r="O787" s="13">
        <v>183</v>
      </c>
      <c r="P787" s="13" t="s">
        <v>76</v>
      </c>
      <c r="Q787" s="13" t="s">
        <v>1797</v>
      </c>
      <c r="R787" s="13">
        <v>0</v>
      </c>
      <c r="S787" s="13">
        <v>0</v>
      </c>
      <c r="T787" s="30">
        <f t="shared" si="87"/>
        <v>0.04</v>
      </c>
      <c r="U787" s="30">
        <f t="shared" si="88"/>
        <v>0.04</v>
      </c>
      <c r="V787" s="30">
        <f t="shared" si="89"/>
        <v>0.33</v>
      </c>
      <c r="W787" s="30">
        <f t="shared" si="90"/>
        <v>0.04</v>
      </c>
      <c r="X787" s="30">
        <f>VLOOKUP(N787,[1]PlayerC!$A$3:$B$30,2,FALSE)</f>
        <v>73</v>
      </c>
      <c r="Y787" s="30">
        <f>VLOOKUP(O787,[1]PlayerC!$C$3:$D$133,2,FALSE)</f>
        <v>58</v>
      </c>
      <c r="Z787" s="30">
        <f>VLOOKUP(R787,[2]PCharts!$R$3:$S$2003,2,FALSE)</f>
        <v>0</v>
      </c>
      <c r="AA787" s="30">
        <f>VLOOKUP(A787,PCharts!$T$3:$U$25,2,FALSE)</f>
        <v>0.95</v>
      </c>
      <c r="AB787" s="30">
        <f>ROUND((PFormulas!$F$2*AF787)+(PFormulas!$F$3*(120-AD787)),0)</f>
        <v>49</v>
      </c>
      <c r="AC787" s="30">
        <f>ROUND((PFormulas!$F$7*AF787)+(PFormulas!$F$9*AB787)+(PFormulas!$F$8*AD787),0)</f>
        <v>43</v>
      </c>
      <c r="AD787" s="30">
        <f>VLOOKUP(V787,PCharts!$I$3:$J$651,2,FALSE)</f>
        <v>89</v>
      </c>
      <c r="AE787" s="30">
        <f>ROUND((PFormulas!$B$29*AK787)+(PFormulas!$B$30*AI787)+(PFormulas!$B$31*AL787)+(PFormulas!$B$32*AF787)+PFormulas!$B$33,0)</f>
        <v>72</v>
      </c>
      <c r="AF787" s="30">
        <f t="shared" si="91"/>
        <v>66</v>
      </c>
      <c r="AG787" s="30">
        <f>ROUND((AK787*PFormulas!$F$40)+(AL787*PFormulas!$F$41)+(AH787*PFormulas!$F$42),0)</f>
        <v>50</v>
      </c>
      <c r="AH787" s="30">
        <f>VLOOKUP(D787,PCharts!$G$3:$H$83,2,FALSE)</f>
        <v>64</v>
      </c>
      <c r="AI787" s="30">
        <f>ROUND((AK787*PFormulas!$F$18)+(AL787*PFormulas!$F$17),0)</f>
        <v>40</v>
      </c>
      <c r="AJ787" s="30">
        <f>IF(C787&gt;7,25,IF(C787=1,IF(ROUND((PFormulas!$F$35*AK787)+(PFormulas!$F$36*AF787),0)&lt;50,50,ROUND((PFormulas!$F$35*AK787)+(PFormulas!$F$36*AF787),0)),ROUND((PFormulas!$F$35*AK787)+(PFormulas!$F$36*AF787),0)))</f>
        <v>41</v>
      </c>
      <c r="AK787" s="30">
        <f>ROUND(IF(C787&gt;7,ROUND(VLOOKUP(U787,PCharts!$K$3:$L$153,2,FALSE)*AA787,0)*PFormulas!$B$8,ROUND(VLOOKUP(U787,PCharts!$K$3:$L$153,2,FALSE)*AA787,0)),0)</f>
        <v>33</v>
      </c>
      <c r="AL787" s="30">
        <f>ROUND(IF(C787&gt;7,ROUND(VLOOKUP(T787,PCharts!$M$3:$N$133,2,FALSE)*AA787,0)*PFormulas!$B$9,ROUND(VLOOKUP(T787,PCharts!$M$3:$N$133,2,FALSE)*AA787,0)),0)</f>
        <v>39</v>
      </c>
      <c r="AM787" s="30">
        <f>ROUND(IF(C787&gt;7,ROUND((PFormulas!$F$30*Z787)+(PFormulas!$F$31*AB787)+(PFormulas!$F$32*AI787),0)*PFormulas!$B$13,ROUND((PFormulas!$F$30*Z787)+(PFormulas!$F$31*AB787)+(PFormulas!$F$32*AI787),0)+PFormulas!$B$14),0)</f>
        <v>42</v>
      </c>
      <c r="AN787" s="30">
        <f>ROUND((PFormulas!$F$46*AL787),0)</f>
        <v>41</v>
      </c>
      <c r="AO787" s="30">
        <f>VLOOKUP(2016-L787,PCharts!$O$3:$P$32,2,FALSE)</f>
        <v>54</v>
      </c>
      <c r="AP787" s="30">
        <f t="shared" si="92"/>
        <v>54</v>
      </c>
      <c r="AQ787" s="30">
        <f t="shared" si="93"/>
        <v>43</v>
      </c>
    </row>
    <row r="788" spans="1:43" x14ac:dyDescent="0.25">
      <c r="A788" s="13" t="s">
        <v>74</v>
      </c>
      <c r="B788" s="13" t="s">
        <v>1798</v>
      </c>
      <c r="C788" s="13">
        <v>7</v>
      </c>
      <c r="D788" s="13">
        <v>27</v>
      </c>
      <c r="E788" s="13">
        <v>1</v>
      </c>
      <c r="F788" s="13">
        <v>5</v>
      </c>
      <c r="G788" s="13">
        <v>6</v>
      </c>
      <c r="H788" s="13">
        <v>6</v>
      </c>
      <c r="I788" s="13">
        <v>6</v>
      </c>
      <c r="J788" s="13">
        <v>1</v>
      </c>
      <c r="K788" s="13">
        <v>9</v>
      </c>
      <c r="L788" s="13">
        <v>1994</v>
      </c>
      <c r="M788" s="13"/>
      <c r="N788" s="13">
        <v>69</v>
      </c>
      <c r="O788" s="13">
        <v>179</v>
      </c>
      <c r="P788" s="13" t="s">
        <v>76</v>
      </c>
      <c r="Q788" s="13" t="s">
        <v>1799</v>
      </c>
      <c r="R788" s="13">
        <v>0</v>
      </c>
      <c r="S788" s="13">
        <v>0</v>
      </c>
      <c r="T788" s="30">
        <f t="shared" si="87"/>
        <v>0.04</v>
      </c>
      <c r="U788" s="30">
        <f t="shared" si="88"/>
        <v>0.19</v>
      </c>
      <c r="V788" s="30">
        <f t="shared" si="89"/>
        <v>0.22</v>
      </c>
      <c r="W788" s="30">
        <f t="shared" si="90"/>
        <v>0.04</v>
      </c>
      <c r="X788" s="30">
        <f>VLOOKUP(N788,[1]PlayerC!$A$3:$B$30,2,FALSE)</f>
        <v>67</v>
      </c>
      <c r="Y788" s="30">
        <f>VLOOKUP(O788,[1]PlayerC!$C$3:$D$133,2,FALSE)</f>
        <v>55</v>
      </c>
      <c r="Z788" s="30">
        <f>VLOOKUP(R788,[2]PCharts!$R$3:$S$2003,2,FALSE)</f>
        <v>0</v>
      </c>
      <c r="AA788" s="30">
        <f>VLOOKUP(A788,PCharts!$T$3:$U$25,2,FALSE)</f>
        <v>0.95</v>
      </c>
      <c r="AB788" s="30">
        <f>ROUND((PFormulas!$F$2*AF788)+(PFormulas!$F$3*(120-AD788)),0)</f>
        <v>45</v>
      </c>
      <c r="AC788" s="30">
        <f>ROUND((PFormulas!$F$7*AF788)+(PFormulas!$F$9*AB788)+(PFormulas!$F$8*AD788),0)</f>
        <v>38</v>
      </c>
      <c r="AD788" s="30">
        <f>VLOOKUP(V788,PCharts!$I$3:$J$651,2,FALSE)</f>
        <v>92</v>
      </c>
      <c r="AE788" s="30">
        <f>ROUND((PFormulas!$B$29*AK788)+(PFormulas!$B$30*AI788)+(PFormulas!$B$31*AL788)+(PFormulas!$B$32*AF788)+PFormulas!$B$33,0)</f>
        <v>75</v>
      </c>
      <c r="AF788" s="30">
        <f t="shared" si="91"/>
        <v>61</v>
      </c>
      <c r="AG788" s="30">
        <f>ROUND((AK788*PFormulas!$F$40)+(AL788*PFormulas!$F$41)+(AH788*PFormulas!$F$42),0)</f>
        <v>55</v>
      </c>
      <c r="AH788" s="30">
        <f>VLOOKUP(D788,PCharts!$G$3:$H$83,2,FALSE)</f>
        <v>67</v>
      </c>
      <c r="AI788" s="30">
        <f>ROUND((AK788*PFormulas!$F$18)+(AL788*PFormulas!$F$17),0)</f>
        <v>48</v>
      </c>
      <c r="AJ788" s="30">
        <f>IF(C788&gt;7,25,IF(C788=1,IF(ROUND((PFormulas!$F$35*AK788)+(PFormulas!$F$36*AF788),0)&lt;50,50,ROUND((PFormulas!$F$35*AK788)+(PFormulas!$F$36*AF788),0)),ROUND((PFormulas!$F$35*AK788)+(PFormulas!$F$36*AF788),0)))</f>
        <v>51</v>
      </c>
      <c r="AK788" s="30">
        <f>ROUND(IF(C788&gt;7,ROUND(VLOOKUP(U788,PCharts!$K$3:$L$153,2,FALSE)*AA788,0)*PFormulas!$B$8,ROUND(VLOOKUP(U788,PCharts!$K$3:$L$153,2,FALSE)*AA788,0)),0)</f>
        <v>48</v>
      </c>
      <c r="AL788" s="30">
        <f>ROUND(IF(C788&gt;7,ROUND(VLOOKUP(T788,PCharts!$M$3:$N$133,2,FALSE)*AA788,0)*PFormulas!$B$9,ROUND(VLOOKUP(T788,PCharts!$M$3:$N$133,2,FALSE)*AA788,0)),0)</f>
        <v>39</v>
      </c>
      <c r="AM788" s="30">
        <f>ROUND(IF(C788&gt;7,ROUND((PFormulas!$F$30*Z788)+(PFormulas!$F$31*AB788)+(PFormulas!$F$32*AI788),0)*PFormulas!$B$13,ROUND((PFormulas!$F$30*Z788)+(PFormulas!$F$31*AB788)+(PFormulas!$F$32*AI788),0)+PFormulas!$B$14),0)</f>
        <v>42</v>
      </c>
      <c r="AN788" s="30">
        <f>ROUND((PFormulas!$F$46*AL788),0)</f>
        <v>41</v>
      </c>
      <c r="AO788" s="30">
        <f>VLOOKUP(2016-L788,PCharts!$O$3:$P$32,2,FALSE)</f>
        <v>58</v>
      </c>
      <c r="AP788" s="30">
        <f t="shared" si="92"/>
        <v>58</v>
      </c>
      <c r="AQ788" s="30">
        <f t="shared" si="93"/>
        <v>47</v>
      </c>
    </row>
    <row r="789" spans="1:43" x14ac:dyDescent="0.25">
      <c r="A789" s="13" t="s">
        <v>74</v>
      </c>
      <c r="B789" s="13" t="s">
        <v>1800</v>
      </c>
      <c r="C789" s="13">
        <v>1</v>
      </c>
      <c r="D789" s="13">
        <v>28</v>
      </c>
      <c r="E789" s="13">
        <v>1</v>
      </c>
      <c r="F789" s="13">
        <v>2</v>
      </c>
      <c r="G789" s="13">
        <v>3</v>
      </c>
      <c r="H789" s="13">
        <v>12</v>
      </c>
      <c r="I789" s="13">
        <v>-3</v>
      </c>
      <c r="J789" s="13">
        <v>11</v>
      </c>
      <c r="K789" s="13">
        <v>11</v>
      </c>
      <c r="L789" s="13">
        <v>1993</v>
      </c>
      <c r="M789" s="13"/>
      <c r="N789" s="13">
        <v>76</v>
      </c>
      <c r="O789" s="13">
        <v>212</v>
      </c>
      <c r="P789" s="13" t="s">
        <v>76</v>
      </c>
      <c r="Q789" s="13" t="s">
        <v>1801</v>
      </c>
      <c r="R789" s="13">
        <v>0</v>
      </c>
      <c r="S789" s="13">
        <v>0</v>
      </c>
      <c r="T789" s="30">
        <f t="shared" si="87"/>
        <v>0.04</v>
      </c>
      <c r="U789" s="30">
        <f t="shared" si="88"/>
        <v>7.0000000000000007E-2</v>
      </c>
      <c r="V789" s="30">
        <f t="shared" si="89"/>
        <v>0.43</v>
      </c>
      <c r="W789" s="30">
        <f t="shared" si="90"/>
        <v>0.04</v>
      </c>
      <c r="X789" s="30">
        <f>VLOOKUP(N789,[1]PlayerC!$A$3:$B$30,2,FALSE)</f>
        <v>81</v>
      </c>
      <c r="Y789" s="30">
        <f>VLOOKUP(O789,[1]PlayerC!$C$3:$D$133,2,FALSE)</f>
        <v>76</v>
      </c>
      <c r="Z789" s="30">
        <f>VLOOKUP(R789,[2]PCharts!$R$3:$S$2003,2,FALSE)</f>
        <v>0</v>
      </c>
      <c r="AA789" s="30">
        <f>VLOOKUP(A789,PCharts!$T$3:$U$25,2,FALSE)</f>
        <v>0.95</v>
      </c>
      <c r="AB789" s="30">
        <f>ROUND((PFormulas!$F$2*AF789)+(PFormulas!$F$3*(120-AD789)),0)</f>
        <v>57</v>
      </c>
      <c r="AC789" s="30">
        <f>ROUND((PFormulas!$F$7*AF789)+(PFormulas!$F$9*AB789)+(PFormulas!$F$8*AD789),0)</f>
        <v>55</v>
      </c>
      <c r="AD789" s="30">
        <f>VLOOKUP(V789,PCharts!$I$3:$J$651,2,FALSE)</f>
        <v>87</v>
      </c>
      <c r="AE789" s="30">
        <f>ROUND((PFormulas!$B$29*AK789)+(PFormulas!$B$30*AI789)+(PFormulas!$B$31*AL789)+(PFormulas!$B$32*AF789)+PFormulas!$B$33,0)</f>
        <v>68</v>
      </c>
      <c r="AF789" s="30">
        <f t="shared" si="91"/>
        <v>79</v>
      </c>
      <c r="AG789" s="30">
        <f>ROUND((AK789*PFormulas!$F$40)+(AL789*PFormulas!$F$41)+(AH789*PFormulas!$F$42),0)</f>
        <v>52</v>
      </c>
      <c r="AH789" s="30">
        <f>VLOOKUP(D789,PCharts!$G$3:$H$83,2,FALSE)</f>
        <v>68</v>
      </c>
      <c r="AI789" s="30">
        <f>ROUND((AK789*PFormulas!$F$18)+(AL789*PFormulas!$F$17),0)</f>
        <v>40</v>
      </c>
      <c r="AJ789" s="30">
        <f>IF(C789&gt;7,25,IF(C789=1,IF(ROUND((PFormulas!$F$35*AK789)+(PFormulas!$F$36*AF789),0)&lt;50,50,ROUND((PFormulas!$F$35*AK789)+(PFormulas!$F$36*AF789),0)),ROUND((PFormulas!$F$35*AK789)+(PFormulas!$F$36*AF789),0)))</f>
        <v>50</v>
      </c>
      <c r="AK789" s="30">
        <f>ROUND(IF(C789&gt;7,ROUND(VLOOKUP(U789,PCharts!$K$3:$L$153,2,FALSE)*AA789,0)*PFormulas!$B$8,ROUND(VLOOKUP(U789,PCharts!$K$3:$L$153,2,FALSE)*AA789,0)),0)</f>
        <v>33</v>
      </c>
      <c r="AL789" s="30">
        <f>ROUND(IF(C789&gt;7,ROUND(VLOOKUP(T789,PCharts!$M$3:$N$133,2,FALSE)*AA789,0)*PFormulas!$B$9,ROUND(VLOOKUP(T789,PCharts!$M$3:$N$133,2,FALSE)*AA789,0)),0)</f>
        <v>39</v>
      </c>
      <c r="AM789" s="30">
        <f>ROUND(IF(C789&gt;7,ROUND((PFormulas!$F$30*Z789)+(PFormulas!$F$31*AB789)+(PFormulas!$F$32*AI789),0)*PFormulas!$B$13,ROUND((PFormulas!$F$30*Z789)+(PFormulas!$F$31*AB789)+(PFormulas!$F$32*AI789),0)+PFormulas!$B$14),0)</f>
        <v>47</v>
      </c>
      <c r="AN789" s="30">
        <f>ROUND((PFormulas!$F$46*AL789),0)</f>
        <v>41</v>
      </c>
      <c r="AO789" s="30">
        <f>VLOOKUP(2016-L789,PCharts!$O$3:$P$32,2,FALSE)</f>
        <v>60</v>
      </c>
      <c r="AP789" s="30">
        <f t="shared" si="92"/>
        <v>60</v>
      </c>
      <c r="AQ789" s="30">
        <f t="shared" si="93"/>
        <v>45</v>
      </c>
    </row>
    <row r="790" spans="1:43" x14ac:dyDescent="0.25">
      <c r="A790" s="13" t="s">
        <v>74</v>
      </c>
      <c r="B790" s="13" t="s">
        <v>1802</v>
      </c>
      <c r="C790" s="13">
        <v>7</v>
      </c>
      <c r="D790" s="13">
        <v>30</v>
      </c>
      <c r="E790" s="13">
        <v>1</v>
      </c>
      <c r="F790" s="13">
        <v>1</v>
      </c>
      <c r="G790" s="13">
        <v>2</v>
      </c>
      <c r="H790" s="13">
        <v>2</v>
      </c>
      <c r="I790" s="13">
        <v>-11</v>
      </c>
      <c r="J790" s="13">
        <v>28</v>
      </c>
      <c r="K790" s="13">
        <v>1</v>
      </c>
      <c r="L790" s="13">
        <v>1997</v>
      </c>
      <c r="M790" s="13"/>
      <c r="N790" s="13">
        <v>71</v>
      </c>
      <c r="O790" s="13">
        <v>170</v>
      </c>
      <c r="P790" s="13" t="s">
        <v>76</v>
      </c>
      <c r="Q790" s="13" t="s">
        <v>1803</v>
      </c>
      <c r="R790" s="13">
        <v>0</v>
      </c>
      <c r="S790" s="13">
        <v>0</v>
      </c>
      <c r="T790" s="30">
        <f t="shared" si="87"/>
        <v>0.03</v>
      </c>
      <c r="U790" s="30">
        <f t="shared" si="88"/>
        <v>0.03</v>
      </c>
      <c r="V790" s="30">
        <f t="shared" si="89"/>
        <v>7.0000000000000007E-2</v>
      </c>
      <c r="W790" s="30">
        <f t="shared" si="90"/>
        <v>0.03</v>
      </c>
      <c r="X790" s="30">
        <f>VLOOKUP(N790,[1]PlayerC!$A$3:$B$30,2,FALSE)</f>
        <v>71</v>
      </c>
      <c r="Y790" s="30">
        <f>VLOOKUP(O790,[1]PlayerC!$C$3:$D$133,2,FALSE)</f>
        <v>52</v>
      </c>
      <c r="Z790" s="30">
        <f>VLOOKUP(R790,[2]PCharts!$R$3:$S$2003,2,FALSE)</f>
        <v>0</v>
      </c>
      <c r="AA790" s="30">
        <f>VLOOKUP(A790,PCharts!$T$3:$U$25,2,FALSE)</f>
        <v>0.95</v>
      </c>
      <c r="AB790" s="30">
        <f>ROUND((PFormulas!$F$2*AF790)+(PFormulas!$F$3*(120-AD790)),0)</f>
        <v>44</v>
      </c>
      <c r="AC790" s="30">
        <f>ROUND((PFormulas!$F$7*AF790)+(PFormulas!$F$9*AB790)+(PFormulas!$F$8*AD790),0)</f>
        <v>37</v>
      </c>
      <c r="AD790" s="30">
        <f>VLOOKUP(V790,PCharts!$I$3:$J$651,2,FALSE)</f>
        <v>97</v>
      </c>
      <c r="AE790" s="30">
        <f>ROUND((PFormulas!$B$29*AK790)+(PFormulas!$B$30*AI790)+(PFormulas!$B$31*AL790)+(PFormulas!$B$32*AF790)+PFormulas!$B$33,0)</f>
        <v>73</v>
      </c>
      <c r="AF790" s="30">
        <f t="shared" si="91"/>
        <v>62</v>
      </c>
      <c r="AG790" s="30">
        <f>ROUND((AK790*PFormulas!$F$40)+(AL790*PFormulas!$F$41)+(AH790*PFormulas!$F$42),0)</f>
        <v>53</v>
      </c>
      <c r="AH790" s="30">
        <f>VLOOKUP(D790,PCharts!$G$3:$H$83,2,FALSE)</f>
        <v>70</v>
      </c>
      <c r="AI790" s="30">
        <f>ROUND((AK790*PFormulas!$F$18)+(AL790*PFormulas!$F$17),0)</f>
        <v>40</v>
      </c>
      <c r="AJ790" s="30">
        <f>IF(C790&gt;7,25,IF(C790=1,IF(ROUND((PFormulas!$F$35*AK790)+(PFormulas!$F$36*AF790),0)&lt;50,50,ROUND((PFormulas!$F$35*AK790)+(PFormulas!$F$36*AF790),0)),ROUND((PFormulas!$F$35*AK790)+(PFormulas!$F$36*AF790),0)))</f>
        <v>40</v>
      </c>
      <c r="AK790" s="30">
        <f>ROUND(IF(C790&gt;7,ROUND(VLOOKUP(U790,PCharts!$K$3:$L$153,2,FALSE)*AA790,0)*PFormulas!$B$8,ROUND(VLOOKUP(U790,PCharts!$K$3:$L$153,2,FALSE)*AA790,0)),0)</f>
        <v>33</v>
      </c>
      <c r="AL790" s="30">
        <f>ROUND(IF(C790&gt;7,ROUND(VLOOKUP(T790,PCharts!$M$3:$N$133,2,FALSE)*AA790,0)*PFormulas!$B$9,ROUND(VLOOKUP(T790,PCharts!$M$3:$N$133,2,FALSE)*AA790,0)),0)</f>
        <v>39</v>
      </c>
      <c r="AM790" s="30">
        <f>ROUND(IF(C790&gt;7,ROUND((PFormulas!$F$30*Z790)+(PFormulas!$F$31*AB790)+(PFormulas!$F$32*AI790),0)*PFormulas!$B$13,ROUND((PFormulas!$F$30*Z790)+(PFormulas!$F$31*AB790)+(PFormulas!$F$32*AI790),0)+PFormulas!$B$14),0)</f>
        <v>39</v>
      </c>
      <c r="AN790" s="30">
        <f>ROUND((PFormulas!$F$46*AL790),0)</f>
        <v>41</v>
      </c>
      <c r="AO790" s="30">
        <f>VLOOKUP(2016-L790,PCharts!$O$3:$P$32,2,FALSE)</f>
        <v>46</v>
      </c>
      <c r="AP790" s="30">
        <f t="shared" si="92"/>
        <v>46</v>
      </c>
      <c r="AQ790" s="30">
        <f t="shared" si="93"/>
        <v>42</v>
      </c>
    </row>
    <row r="791" spans="1:43" x14ac:dyDescent="0.25">
      <c r="A791" s="13" t="s">
        <v>74</v>
      </c>
      <c r="B791" s="13" t="s">
        <v>1804</v>
      </c>
      <c r="C791" s="13">
        <v>2</v>
      </c>
      <c r="D791" s="13">
        <v>32</v>
      </c>
      <c r="E791" s="13">
        <v>1</v>
      </c>
      <c r="F791" s="13">
        <v>2</v>
      </c>
      <c r="G791" s="13">
        <v>3</v>
      </c>
      <c r="H791" s="13">
        <v>49</v>
      </c>
      <c r="I791" s="13">
        <v>-4</v>
      </c>
      <c r="J791" s="13">
        <v>10</v>
      </c>
      <c r="K791" s="13">
        <v>2</v>
      </c>
      <c r="L791" s="13">
        <v>1996</v>
      </c>
      <c r="M791" s="13"/>
      <c r="N791" s="13">
        <v>74</v>
      </c>
      <c r="O791" s="13">
        <v>194</v>
      </c>
      <c r="P791" s="13" t="s">
        <v>76</v>
      </c>
      <c r="Q791" s="13" t="s">
        <v>1805</v>
      </c>
      <c r="R791" s="13">
        <v>0</v>
      </c>
      <c r="S791" s="13">
        <v>0</v>
      </c>
      <c r="T791" s="30">
        <f t="shared" si="87"/>
        <v>0.03</v>
      </c>
      <c r="U791" s="30">
        <f t="shared" si="88"/>
        <v>0.06</v>
      </c>
      <c r="V791" s="30">
        <f t="shared" si="89"/>
        <v>1.53</v>
      </c>
      <c r="W791" s="30">
        <f t="shared" si="90"/>
        <v>0.03</v>
      </c>
      <c r="X791" s="30">
        <f>VLOOKUP(N791,[1]PlayerC!$A$3:$B$30,2,FALSE)</f>
        <v>77</v>
      </c>
      <c r="Y791" s="30">
        <f>VLOOKUP(O791,[1]PlayerC!$C$3:$D$133,2,FALSE)</f>
        <v>64</v>
      </c>
      <c r="Z791" s="30">
        <f>VLOOKUP(R791,[2]PCharts!$R$3:$S$2003,2,FALSE)</f>
        <v>0</v>
      </c>
      <c r="AA791" s="30">
        <f>VLOOKUP(A791,PCharts!$T$3:$U$25,2,FALSE)</f>
        <v>0.95</v>
      </c>
      <c r="AB791" s="30">
        <f>ROUND((PFormulas!$F$2*AF791)+(PFormulas!$F$3*(120-AD791)),0)</f>
        <v>61</v>
      </c>
      <c r="AC791" s="30">
        <f>ROUND((PFormulas!$F$7*AF791)+(PFormulas!$F$9*AB791)+(PFormulas!$F$8*AD791),0)</f>
        <v>56</v>
      </c>
      <c r="AD791" s="30">
        <f>VLOOKUP(V791,PCharts!$I$3:$J$651,2,FALSE)</f>
        <v>59</v>
      </c>
      <c r="AE791" s="30">
        <f>ROUND((PFormulas!$B$29*AK791)+(PFormulas!$B$30*AI791)+(PFormulas!$B$31*AL791)+(PFormulas!$B$32*AF791)+PFormulas!$B$33,0)</f>
        <v>70</v>
      </c>
      <c r="AF791" s="30">
        <f t="shared" si="91"/>
        <v>71</v>
      </c>
      <c r="AG791" s="30">
        <f>ROUND((AK791*PFormulas!$F$40)+(AL791*PFormulas!$F$41)+(AH791*PFormulas!$F$42),0)</f>
        <v>54</v>
      </c>
      <c r="AH791" s="30">
        <f>VLOOKUP(D791,PCharts!$G$3:$H$83,2,FALSE)</f>
        <v>72</v>
      </c>
      <c r="AI791" s="30">
        <f>ROUND((AK791*PFormulas!$F$18)+(AL791*PFormulas!$F$17),0)</f>
        <v>40</v>
      </c>
      <c r="AJ791" s="30">
        <f>IF(C791&gt;7,25,IF(C791=1,IF(ROUND((PFormulas!$F$35*AK791)+(PFormulas!$F$36*AF791),0)&lt;50,50,ROUND((PFormulas!$F$35*AK791)+(PFormulas!$F$36*AF791),0)),ROUND((PFormulas!$F$35*AK791)+(PFormulas!$F$36*AF791),0)))</f>
        <v>43</v>
      </c>
      <c r="AK791" s="30">
        <f>ROUND(IF(C791&gt;7,ROUND(VLOOKUP(U791,PCharts!$K$3:$L$153,2,FALSE)*AA791,0)*PFormulas!$B$8,ROUND(VLOOKUP(U791,PCharts!$K$3:$L$153,2,FALSE)*AA791,0)),0)</f>
        <v>33</v>
      </c>
      <c r="AL791" s="30">
        <f>ROUND(IF(C791&gt;7,ROUND(VLOOKUP(T791,PCharts!$M$3:$N$133,2,FALSE)*AA791,0)*PFormulas!$B$9,ROUND(VLOOKUP(T791,PCharts!$M$3:$N$133,2,FALSE)*AA791,0)),0)</f>
        <v>39</v>
      </c>
      <c r="AM791" s="30">
        <f>ROUND(IF(C791&gt;7,ROUND((PFormulas!$F$30*Z791)+(PFormulas!$F$31*AB791)+(PFormulas!$F$32*AI791),0)*PFormulas!$B$13,ROUND((PFormulas!$F$30*Z791)+(PFormulas!$F$31*AB791)+(PFormulas!$F$32*AI791),0)+PFormulas!$B$14),0)</f>
        <v>50</v>
      </c>
      <c r="AN791" s="30">
        <f>ROUND((PFormulas!$F$46*AL791),0)</f>
        <v>41</v>
      </c>
      <c r="AO791" s="30">
        <f>VLOOKUP(2016-L791,PCharts!$O$3:$P$32,2,FALSE)</f>
        <v>50</v>
      </c>
      <c r="AP791" s="30">
        <f t="shared" si="92"/>
        <v>50</v>
      </c>
      <c r="AQ791" s="30">
        <f t="shared" si="93"/>
        <v>46</v>
      </c>
    </row>
    <row r="792" spans="1:43" x14ac:dyDescent="0.25">
      <c r="A792" s="13" t="s">
        <v>74</v>
      </c>
      <c r="B792" s="13" t="s">
        <v>1806</v>
      </c>
      <c r="C792" s="13">
        <v>8</v>
      </c>
      <c r="D792" s="13">
        <v>32</v>
      </c>
      <c r="E792" s="13">
        <v>2</v>
      </c>
      <c r="F792" s="13">
        <v>4</v>
      </c>
      <c r="G792" s="13">
        <v>6</v>
      </c>
      <c r="H792" s="13">
        <v>16</v>
      </c>
      <c r="I792" s="13">
        <v>-1</v>
      </c>
      <c r="J792" s="13">
        <v>18</v>
      </c>
      <c r="K792" s="13">
        <v>1</v>
      </c>
      <c r="L792" s="13">
        <v>1994</v>
      </c>
      <c r="M792" s="13"/>
      <c r="N792" s="13">
        <v>72</v>
      </c>
      <c r="O792" s="13">
        <v>194</v>
      </c>
      <c r="P792" s="13" t="s">
        <v>76</v>
      </c>
      <c r="Q792" s="13" t="s">
        <v>1807</v>
      </c>
      <c r="R792" s="13">
        <v>0</v>
      </c>
      <c r="S792" s="13">
        <v>0</v>
      </c>
      <c r="T792" s="30">
        <f t="shared" si="87"/>
        <v>0.06</v>
      </c>
      <c r="U792" s="30">
        <f t="shared" si="88"/>
        <v>0.13</v>
      </c>
      <c r="V792" s="30">
        <f t="shared" si="89"/>
        <v>0.5</v>
      </c>
      <c r="W792" s="30">
        <f t="shared" si="90"/>
        <v>0.06</v>
      </c>
      <c r="X792" s="30">
        <f>VLOOKUP(N792,[1]PlayerC!$A$3:$B$30,2,FALSE)</f>
        <v>73</v>
      </c>
      <c r="Y792" s="30">
        <f>VLOOKUP(O792,[1]PlayerC!$C$3:$D$133,2,FALSE)</f>
        <v>64</v>
      </c>
      <c r="Z792" s="30">
        <f>VLOOKUP(R792,[2]PCharts!$R$3:$S$2003,2,FALSE)</f>
        <v>0</v>
      </c>
      <c r="AA792" s="30">
        <f>VLOOKUP(A792,PCharts!$T$3:$U$25,2,FALSE)</f>
        <v>0.95</v>
      </c>
      <c r="AB792" s="30">
        <f>ROUND((PFormulas!$F$2*AF792)+(PFormulas!$F$3*(120-AD792)),0)</f>
        <v>52</v>
      </c>
      <c r="AC792" s="30">
        <f>ROUND((PFormulas!$F$7*AF792)+(PFormulas!$F$9*AB792)+(PFormulas!$F$8*AD792),0)</f>
        <v>47</v>
      </c>
      <c r="AD792" s="30">
        <f>VLOOKUP(V792,PCharts!$I$3:$J$651,2,FALSE)</f>
        <v>85</v>
      </c>
      <c r="AE792" s="30">
        <f>ROUND((PFormulas!$B$29*AK792)+(PFormulas!$B$30*AI792)+(PFormulas!$B$31*AL792)+(PFormulas!$B$32*AF792)+PFormulas!$B$33,0)</f>
        <v>73</v>
      </c>
      <c r="AF792" s="30">
        <f t="shared" si="91"/>
        <v>69</v>
      </c>
      <c r="AG792" s="30">
        <f>ROUND((AK792*PFormulas!$F$40)+(AL792*PFormulas!$F$41)+(AH792*PFormulas!$F$42),0)</f>
        <v>57</v>
      </c>
      <c r="AH792" s="30">
        <f>VLOOKUP(D792,PCharts!$G$3:$H$83,2,FALSE)</f>
        <v>72</v>
      </c>
      <c r="AI792" s="30">
        <f>ROUND((AK792*PFormulas!$F$18)+(AL792*PFormulas!$F$17),0)</f>
        <v>46</v>
      </c>
      <c r="AJ792" s="30">
        <f>IF(C792&gt;7,25,IF(C792=1,IF(ROUND((PFormulas!$F$35*AK792)+(PFormulas!$F$36*AF792),0)&lt;50,50,ROUND((PFormulas!$F$35*AK792)+(PFormulas!$F$36*AF792),0)),ROUND((PFormulas!$F$35*AK792)+(PFormulas!$F$36*AF792),0)))</f>
        <v>25</v>
      </c>
      <c r="AK792" s="30">
        <f>ROUND(IF(C792&gt;7,ROUND(VLOOKUP(U792,PCharts!$K$3:$L$153,2,FALSE)*AA792,0)*PFormulas!$B$8,ROUND(VLOOKUP(U792,PCharts!$K$3:$L$153,2,FALSE)*AA792,0)),0)</f>
        <v>46</v>
      </c>
      <c r="AL792" s="30">
        <f>ROUND(IF(C792&gt;7,ROUND(VLOOKUP(T792,PCharts!$M$3:$N$133,2,FALSE)*AA792,0)*PFormulas!$B$9,ROUND(VLOOKUP(T792,PCharts!$M$3:$N$133,2,FALSE)*AA792,0)),0)</f>
        <v>38</v>
      </c>
      <c r="AM792" s="30">
        <f>ROUND(IF(C792&gt;7,ROUND((PFormulas!$F$30*Z792)+(PFormulas!$F$31*AB792)+(PFormulas!$F$32*AI792),0)*PFormulas!$B$13,ROUND((PFormulas!$F$30*Z792)+(PFormulas!$F$31*AB792)+(PFormulas!$F$32*AI792),0)+PFormulas!$B$14),0)</f>
        <v>55</v>
      </c>
      <c r="AN792" s="30">
        <f>ROUND((PFormulas!$F$46*AL792),0)</f>
        <v>40</v>
      </c>
      <c r="AO792" s="30">
        <f>VLOOKUP(2016-L792,PCharts!$O$3:$P$32,2,FALSE)</f>
        <v>58</v>
      </c>
      <c r="AP792" s="30">
        <f t="shared" si="92"/>
        <v>58</v>
      </c>
      <c r="AQ792" s="30">
        <f t="shared" si="93"/>
        <v>50</v>
      </c>
    </row>
    <row r="793" spans="1:43" x14ac:dyDescent="0.25">
      <c r="A793" s="13" t="s">
        <v>74</v>
      </c>
      <c r="B793" s="13" t="s">
        <v>1808</v>
      </c>
      <c r="C793" s="13">
        <v>4</v>
      </c>
      <c r="D793" s="13">
        <v>36</v>
      </c>
      <c r="E793" s="13">
        <v>1</v>
      </c>
      <c r="F793" s="13">
        <v>4</v>
      </c>
      <c r="G793" s="13">
        <v>5</v>
      </c>
      <c r="H793" s="13">
        <v>8</v>
      </c>
      <c r="I793" s="13">
        <v>-10</v>
      </c>
      <c r="J793" s="13">
        <v>20</v>
      </c>
      <c r="K793" s="13">
        <v>10</v>
      </c>
      <c r="L793" s="13">
        <v>1993</v>
      </c>
      <c r="M793" s="13"/>
      <c r="N793" s="13">
        <v>72</v>
      </c>
      <c r="O793" s="13">
        <v>183</v>
      </c>
      <c r="P793" s="13" t="s">
        <v>76</v>
      </c>
      <c r="Q793" s="13" t="s">
        <v>1809</v>
      </c>
      <c r="R793" s="13">
        <v>0</v>
      </c>
      <c r="S793" s="13">
        <v>0</v>
      </c>
      <c r="T793" s="30">
        <f t="shared" si="87"/>
        <v>0.03</v>
      </c>
      <c r="U793" s="30">
        <f t="shared" si="88"/>
        <v>0.11</v>
      </c>
      <c r="V793" s="30">
        <f t="shared" si="89"/>
        <v>0.22</v>
      </c>
      <c r="W793" s="30">
        <f t="shared" si="90"/>
        <v>0.03</v>
      </c>
      <c r="X793" s="30">
        <f>VLOOKUP(N793,[1]PlayerC!$A$3:$B$30,2,FALSE)</f>
        <v>73</v>
      </c>
      <c r="Y793" s="30">
        <f>VLOOKUP(O793,[1]PlayerC!$C$3:$D$133,2,FALSE)</f>
        <v>58</v>
      </c>
      <c r="Z793" s="30">
        <f>VLOOKUP(R793,[2]PCharts!$R$3:$S$2003,2,FALSE)</f>
        <v>0</v>
      </c>
      <c r="AA793" s="30">
        <f>VLOOKUP(A793,PCharts!$T$3:$U$25,2,FALSE)</f>
        <v>0.95</v>
      </c>
      <c r="AB793" s="30">
        <f>ROUND((PFormulas!$F$2*AF793)+(PFormulas!$F$3*(120-AD793)),0)</f>
        <v>48</v>
      </c>
      <c r="AC793" s="30">
        <f>ROUND((PFormulas!$F$7*AF793)+(PFormulas!$F$9*AB793)+(PFormulas!$F$8*AD793),0)</f>
        <v>42</v>
      </c>
      <c r="AD793" s="30">
        <f>VLOOKUP(V793,PCharts!$I$3:$J$651,2,FALSE)</f>
        <v>92</v>
      </c>
      <c r="AE793" s="30">
        <f>ROUND((PFormulas!$B$29*AK793)+(PFormulas!$B$30*AI793)+(PFormulas!$B$31*AL793)+(PFormulas!$B$32*AF793)+PFormulas!$B$33,0)</f>
        <v>74</v>
      </c>
      <c r="AF793" s="30">
        <f t="shared" si="91"/>
        <v>66</v>
      </c>
      <c r="AG793" s="30">
        <f>ROUND((AK793*PFormulas!$F$40)+(AL793*PFormulas!$F$41)+(AH793*PFormulas!$F$42),0)</f>
        <v>60</v>
      </c>
      <c r="AH793" s="30">
        <f>VLOOKUP(D793,PCharts!$G$3:$H$83,2,FALSE)</f>
        <v>76</v>
      </c>
      <c r="AI793" s="30">
        <f>ROUND((AK793*PFormulas!$F$18)+(AL793*PFormulas!$F$17),0)</f>
        <v>48</v>
      </c>
      <c r="AJ793" s="30">
        <f>IF(C793&gt;7,25,IF(C793=1,IF(ROUND((PFormulas!$F$35*AK793)+(PFormulas!$F$36*AF793),0)&lt;50,50,ROUND((PFormulas!$F$35*AK793)+(PFormulas!$F$36*AF793),0)),ROUND((PFormulas!$F$35*AK793)+(PFormulas!$F$36*AF793),0)))</f>
        <v>53</v>
      </c>
      <c r="AK793" s="30">
        <f>ROUND(IF(C793&gt;7,ROUND(VLOOKUP(U793,PCharts!$K$3:$L$153,2,FALSE)*AA793,0)*PFormulas!$B$8,ROUND(VLOOKUP(U793,PCharts!$K$3:$L$153,2,FALSE)*AA793,0)),0)</f>
        <v>48</v>
      </c>
      <c r="AL793" s="30">
        <f>ROUND(IF(C793&gt;7,ROUND(VLOOKUP(T793,PCharts!$M$3:$N$133,2,FALSE)*AA793,0)*PFormulas!$B$9,ROUND(VLOOKUP(T793,PCharts!$M$3:$N$133,2,FALSE)*AA793,0)),0)</f>
        <v>39</v>
      </c>
      <c r="AM793" s="30">
        <f>ROUND(IF(C793&gt;7,ROUND((PFormulas!$F$30*Z793)+(PFormulas!$F$31*AB793)+(PFormulas!$F$32*AI793),0)*PFormulas!$B$13,ROUND((PFormulas!$F$30*Z793)+(PFormulas!$F$31*AB793)+(PFormulas!$F$32*AI793),0)+PFormulas!$B$14),0)</f>
        <v>44</v>
      </c>
      <c r="AN793" s="30">
        <f>ROUND((PFormulas!$F$46*AL793),0)</f>
        <v>41</v>
      </c>
      <c r="AO793" s="30">
        <f>VLOOKUP(2016-L793,PCharts!$O$3:$P$32,2,FALSE)</f>
        <v>60</v>
      </c>
      <c r="AP793" s="30">
        <f t="shared" si="92"/>
        <v>60</v>
      </c>
      <c r="AQ793" s="30">
        <f t="shared" si="93"/>
        <v>48</v>
      </c>
    </row>
    <row r="794" spans="1:43" x14ac:dyDescent="0.25">
      <c r="A794" s="13" t="s">
        <v>685</v>
      </c>
      <c r="B794" s="13" t="s">
        <v>1810</v>
      </c>
      <c r="C794" s="13">
        <v>2</v>
      </c>
      <c r="D794" s="13">
        <v>47</v>
      </c>
      <c r="E794" s="13">
        <v>4</v>
      </c>
      <c r="F794" s="13">
        <v>12</v>
      </c>
      <c r="G794" s="13">
        <v>16</v>
      </c>
      <c r="H794" s="13">
        <v>22</v>
      </c>
      <c r="I794" s="13">
        <v>-5</v>
      </c>
      <c r="J794" s="13">
        <v>8</v>
      </c>
      <c r="K794" s="13">
        <v>10</v>
      </c>
      <c r="L794" s="13">
        <v>1995</v>
      </c>
      <c r="M794" s="13"/>
      <c r="N794" s="13">
        <v>73</v>
      </c>
      <c r="O794" s="13">
        <v>176</v>
      </c>
      <c r="P794" s="13" t="s">
        <v>247</v>
      </c>
      <c r="Q794" s="13" t="s">
        <v>1811</v>
      </c>
      <c r="R794" s="13">
        <v>0</v>
      </c>
      <c r="S794" s="13">
        <v>0</v>
      </c>
      <c r="T794" s="30">
        <f t="shared" si="87"/>
        <v>0.09</v>
      </c>
      <c r="U794" s="30">
        <f t="shared" si="88"/>
        <v>0.26</v>
      </c>
      <c r="V794" s="30">
        <f t="shared" si="89"/>
        <v>0.47</v>
      </c>
      <c r="W794" s="30">
        <f t="shared" si="90"/>
        <v>0.09</v>
      </c>
      <c r="X794" s="30">
        <f>VLOOKUP(N794,[1]PlayerC!$A$3:$B$30,2,FALSE)</f>
        <v>75</v>
      </c>
      <c r="Y794" s="30">
        <f>VLOOKUP(O794,[1]PlayerC!$C$3:$D$133,2,FALSE)</f>
        <v>55</v>
      </c>
      <c r="Z794" s="30">
        <f>VLOOKUP(R794,[2]PCharts!$R$3:$S$2003,2,FALSE)</f>
        <v>0</v>
      </c>
      <c r="AA794" s="30">
        <f>VLOOKUP(A794,PCharts!$T$3:$U$25,2,FALSE)</f>
        <v>0.9</v>
      </c>
      <c r="AB794" s="30">
        <f>ROUND((PFormulas!$F$2*AF794)+(PFormulas!$F$3*(120-AD794)),0)</f>
        <v>49</v>
      </c>
      <c r="AC794" s="30">
        <f>ROUND((PFormulas!$F$7*AF794)+(PFormulas!$F$9*AB794)+(PFormulas!$F$8*AD794),0)</f>
        <v>43</v>
      </c>
      <c r="AD794" s="30">
        <f>VLOOKUP(V794,PCharts!$I$3:$J$651,2,FALSE)</f>
        <v>86</v>
      </c>
      <c r="AE794" s="30">
        <f>ROUND((PFormulas!$B$29*AK794)+(PFormulas!$B$30*AI794)+(PFormulas!$B$31*AL794)+(PFormulas!$B$32*AF794)+PFormulas!$B$33,0)</f>
        <v>75</v>
      </c>
      <c r="AF794" s="30">
        <f t="shared" si="91"/>
        <v>65</v>
      </c>
      <c r="AG794" s="30">
        <f>ROUND((AK794*PFormulas!$F$40)+(AL794*PFormulas!$F$41)+(AH794*PFormulas!$F$42),0)</f>
        <v>66</v>
      </c>
      <c r="AH794" s="30">
        <f>VLOOKUP(D794,PCharts!$G$3:$H$83,2,FALSE)</f>
        <v>87</v>
      </c>
      <c r="AI794" s="30">
        <f>ROUND((AK794*PFormulas!$F$18)+(AL794*PFormulas!$F$17),0)</f>
        <v>50</v>
      </c>
      <c r="AJ794" s="30">
        <f>IF(C794&gt;7,25,IF(C794=1,IF(ROUND((PFormulas!$F$35*AK794)+(PFormulas!$F$36*AF794),0)&lt;50,50,ROUND((PFormulas!$F$35*AK794)+(PFormulas!$F$36*AF794),0)),ROUND((PFormulas!$F$35*AK794)+(PFormulas!$F$36*AF794),0)))</f>
        <v>54</v>
      </c>
      <c r="AK794" s="30">
        <f>ROUND(IF(C794&gt;7,ROUND(VLOOKUP(U794,PCharts!$K$3:$L$153,2,FALSE)*AA794,0)*PFormulas!$B$8,ROUND(VLOOKUP(U794,PCharts!$K$3:$L$153,2,FALSE)*AA794,0)),0)</f>
        <v>50</v>
      </c>
      <c r="AL794" s="30">
        <f>ROUND(IF(C794&gt;7,ROUND(VLOOKUP(T794,PCharts!$M$3:$N$133,2,FALSE)*AA794,0)*PFormulas!$B$9,ROUND(VLOOKUP(T794,PCharts!$M$3:$N$133,2,FALSE)*AA794,0)),0)</f>
        <v>40</v>
      </c>
      <c r="AM794" s="30">
        <f>ROUND(IF(C794&gt;7,ROUND((PFormulas!$F$30*Z794)+(PFormulas!$F$31*AB794)+(PFormulas!$F$32*AI794),0)*PFormulas!$B$13,ROUND((PFormulas!$F$30*Z794)+(PFormulas!$F$31*AB794)+(PFormulas!$F$32*AI794),0)+PFormulas!$B$14),0)</f>
        <v>45</v>
      </c>
      <c r="AN794" s="30">
        <f>ROUND((PFormulas!$F$46*AL794),0)</f>
        <v>42</v>
      </c>
      <c r="AO794" s="30">
        <f>VLOOKUP(2016-L794,PCharts!$O$3:$P$32,2,FALSE)</f>
        <v>54</v>
      </c>
      <c r="AP794" s="30">
        <f t="shared" si="92"/>
        <v>54</v>
      </c>
      <c r="AQ794" s="30">
        <f t="shared" si="93"/>
        <v>50</v>
      </c>
    </row>
    <row r="795" spans="1:43" x14ac:dyDescent="0.25">
      <c r="A795" s="13" t="s">
        <v>74</v>
      </c>
      <c r="B795" s="13" t="s">
        <v>1812</v>
      </c>
      <c r="C795" s="13">
        <v>8</v>
      </c>
      <c r="D795" s="13">
        <v>50</v>
      </c>
      <c r="E795" s="13">
        <v>3</v>
      </c>
      <c r="F795" s="13">
        <v>7</v>
      </c>
      <c r="G795" s="13">
        <v>10</v>
      </c>
      <c r="H795" s="13">
        <v>34</v>
      </c>
      <c r="I795" s="13">
        <v>24</v>
      </c>
      <c r="J795" s="13">
        <v>4</v>
      </c>
      <c r="K795" s="13">
        <v>3</v>
      </c>
      <c r="L795" s="13">
        <v>1993</v>
      </c>
      <c r="M795" s="13"/>
      <c r="N795" s="13">
        <v>72</v>
      </c>
      <c r="O795" s="13">
        <v>194</v>
      </c>
      <c r="P795" s="13" t="s">
        <v>76</v>
      </c>
      <c r="Q795" s="13" t="s">
        <v>1813</v>
      </c>
      <c r="R795" s="13">
        <v>0</v>
      </c>
      <c r="S795" s="13">
        <v>0</v>
      </c>
      <c r="T795" s="30">
        <f t="shared" si="87"/>
        <v>0.06</v>
      </c>
      <c r="U795" s="30">
        <f t="shared" si="88"/>
        <v>0.14000000000000001</v>
      </c>
      <c r="V795" s="30">
        <f t="shared" si="89"/>
        <v>0.68</v>
      </c>
      <c r="W795" s="30">
        <f t="shared" si="90"/>
        <v>0.06</v>
      </c>
      <c r="X795" s="30">
        <f>VLOOKUP(N795,[1]PlayerC!$A$3:$B$30,2,FALSE)</f>
        <v>73</v>
      </c>
      <c r="Y795" s="30">
        <f>VLOOKUP(O795,[1]PlayerC!$C$3:$D$133,2,FALSE)</f>
        <v>64</v>
      </c>
      <c r="Z795" s="30">
        <f>VLOOKUP(R795,[2]PCharts!$R$3:$S$2003,2,FALSE)</f>
        <v>0</v>
      </c>
      <c r="AA795" s="30">
        <f>VLOOKUP(A795,PCharts!$T$3:$U$25,2,FALSE)</f>
        <v>0.95</v>
      </c>
      <c r="AB795" s="30">
        <f>ROUND((PFormulas!$F$2*AF795)+(PFormulas!$F$3*(120-AD795)),0)</f>
        <v>53</v>
      </c>
      <c r="AC795" s="30">
        <f>ROUND((PFormulas!$F$7*AF795)+(PFormulas!$F$9*AB795)+(PFormulas!$F$8*AD795),0)</f>
        <v>48</v>
      </c>
      <c r="AD795" s="30">
        <f>VLOOKUP(V795,PCharts!$I$3:$J$651,2,FALSE)</f>
        <v>80</v>
      </c>
      <c r="AE795" s="30">
        <f>ROUND((PFormulas!$B$29*AK795)+(PFormulas!$B$30*AI795)+(PFormulas!$B$31*AL795)+(PFormulas!$B$32*AF795)+PFormulas!$B$33,0)</f>
        <v>73</v>
      </c>
      <c r="AF795" s="30">
        <f t="shared" si="91"/>
        <v>69</v>
      </c>
      <c r="AG795" s="30">
        <f>ROUND((AK795*PFormulas!$F$40)+(AL795*PFormulas!$F$41)+(AH795*PFormulas!$F$42),0)</f>
        <v>66</v>
      </c>
      <c r="AH795" s="30">
        <f>VLOOKUP(D795,PCharts!$G$3:$H$83,2,FALSE)</f>
        <v>90</v>
      </c>
      <c r="AI795" s="30">
        <f>ROUND((AK795*PFormulas!$F$18)+(AL795*PFormulas!$F$17),0)</f>
        <v>46</v>
      </c>
      <c r="AJ795" s="30">
        <f>IF(C795&gt;7,25,IF(C795=1,IF(ROUND((PFormulas!$F$35*AK795)+(PFormulas!$F$36*AF795),0)&lt;50,50,ROUND((PFormulas!$F$35*AK795)+(PFormulas!$F$36*AF795),0)),ROUND((PFormulas!$F$35*AK795)+(PFormulas!$F$36*AF795),0)))</f>
        <v>25</v>
      </c>
      <c r="AK795" s="30">
        <f>ROUND(IF(C795&gt;7,ROUND(VLOOKUP(U795,PCharts!$K$3:$L$153,2,FALSE)*AA795,0)*PFormulas!$B$8,ROUND(VLOOKUP(U795,PCharts!$K$3:$L$153,2,FALSE)*AA795,0)),0)</f>
        <v>46</v>
      </c>
      <c r="AL795" s="30">
        <f>ROUND(IF(C795&gt;7,ROUND(VLOOKUP(T795,PCharts!$M$3:$N$133,2,FALSE)*AA795,0)*PFormulas!$B$9,ROUND(VLOOKUP(T795,PCharts!$M$3:$N$133,2,FALSE)*AA795,0)),0)</f>
        <v>38</v>
      </c>
      <c r="AM795" s="30">
        <f>ROUND(IF(C795&gt;7,ROUND((PFormulas!$F$30*Z795)+(PFormulas!$F$31*AB795)+(PFormulas!$F$32*AI795),0)*PFormulas!$B$13,ROUND((PFormulas!$F$30*Z795)+(PFormulas!$F$31*AB795)+(PFormulas!$F$32*AI795),0)+PFormulas!$B$14),0)</f>
        <v>56</v>
      </c>
      <c r="AN795" s="30">
        <f>ROUND((PFormulas!$F$46*AL795),0)</f>
        <v>40</v>
      </c>
      <c r="AO795" s="30">
        <f>VLOOKUP(2016-L795,PCharts!$O$3:$P$32,2,FALSE)</f>
        <v>60</v>
      </c>
      <c r="AP795" s="30">
        <f t="shared" si="92"/>
        <v>60</v>
      </c>
      <c r="AQ795" s="30">
        <f t="shared" si="93"/>
        <v>50</v>
      </c>
    </row>
    <row r="796" spans="1:43" x14ac:dyDescent="0.25">
      <c r="A796" s="13" t="s">
        <v>74</v>
      </c>
      <c r="B796" s="13" t="s">
        <v>1814</v>
      </c>
      <c r="C796" s="13">
        <v>8</v>
      </c>
      <c r="D796" s="13">
        <v>51</v>
      </c>
      <c r="E796" s="13">
        <v>3</v>
      </c>
      <c r="F796" s="13">
        <v>8</v>
      </c>
      <c r="G796" s="13">
        <v>11</v>
      </c>
      <c r="H796" s="13">
        <v>24</v>
      </c>
      <c r="I796" s="13">
        <v>-25</v>
      </c>
      <c r="J796" s="13">
        <v>29</v>
      </c>
      <c r="K796" s="13">
        <v>5</v>
      </c>
      <c r="L796" s="13">
        <v>1993</v>
      </c>
      <c r="M796" s="13"/>
      <c r="N796" s="13">
        <v>73</v>
      </c>
      <c r="O796" s="13">
        <v>187</v>
      </c>
      <c r="P796" s="13" t="s">
        <v>76</v>
      </c>
      <c r="Q796" s="13" t="s">
        <v>1815</v>
      </c>
      <c r="R796" s="13">
        <v>0</v>
      </c>
      <c r="S796" s="13">
        <v>0</v>
      </c>
      <c r="T796" s="30">
        <f t="shared" si="87"/>
        <v>0.06</v>
      </c>
      <c r="U796" s="30">
        <f t="shared" si="88"/>
        <v>0.16</v>
      </c>
      <c r="V796" s="30">
        <f t="shared" si="89"/>
        <v>0.47</v>
      </c>
      <c r="W796" s="30">
        <f t="shared" si="90"/>
        <v>0.06</v>
      </c>
      <c r="X796" s="30">
        <f>VLOOKUP(N796,[1]PlayerC!$A$3:$B$30,2,FALSE)</f>
        <v>75</v>
      </c>
      <c r="Y796" s="30">
        <f>VLOOKUP(O796,[1]PlayerC!$C$3:$D$133,2,FALSE)</f>
        <v>61</v>
      </c>
      <c r="Z796" s="30">
        <f>VLOOKUP(R796,[2]PCharts!$R$3:$S$2003,2,FALSE)</f>
        <v>0</v>
      </c>
      <c r="AA796" s="30">
        <f>VLOOKUP(A796,PCharts!$T$3:$U$25,2,FALSE)</f>
        <v>0.95</v>
      </c>
      <c r="AB796" s="30">
        <f>ROUND((PFormulas!$F$2*AF796)+(PFormulas!$F$3*(120-AD796)),0)</f>
        <v>51</v>
      </c>
      <c r="AC796" s="30">
        <f>ROUND((PFormulas!$F$7*AF796)+(PFormulas!$F$9*AB796)+(PFormulas!$F$8*AD796),0)</f>
        <v>46</v>
      </c>
      <c r="AD796" s="30">
        <f>VLOOKUP(V796,PCharts!$I$3:$J$651,2,FALSE)</f>
        <v>86</v>
      </c>
      <c r="AE796" s="30">
        <f>ROUND((PFormulas!$B$29*AK796)+(PFormulas!$B$30*AI796)+(PFormulas!$B$31*AL796)+(PFormulas!$B$32*AF796)+PFormulas!$B$33,0)</f>
        <v>73</v>
      </c>
      <c r="AF796" s="30">
        <f t="shared" si="91"/>
        <v>68</v>
      </c>
      <c r="AG796" s="30">
        <f>ROUND((AK796*PFormulas!$F$40)+(AL796*PFormulas!$F$41)+(AH796*PFormulas!$F$42),0)</f>
        <v>67</v>
      </c>
      <c r="AH796" s="30">
        <f>VLOOKUP(D796,PCharts!$G$3:$H$83,2,FALSE)</f>
        <v>91</v>
      </c>
      <c r="AI796" s="30">
        <f>ROUND((AK796*PFormulas!$F$18)+(AL796*PFormulas!$F$17),0)</f>
        <v>46</v>
      </c>
      <c r="AJ796" s="30">
        <f>IF(C796&gt;7,25,IF(C796=1,IF(ROUND((PFormulas!$F$35*AK796)+(PFormulas!$F$36*AF796),0)&lt;50,50,ROUND((PFormulas!$F$35*AK796)+(PFormulas!$F$36*AF796),0)),ROUND((PFormulas!$F$35*AK796)+(PFormulas!$F$36*AF796),0)))</f>
        <v>25</v>
      </c>
      <c r="AK796" s="30">
        <f>ROUND(IF(C796&gt;7,ROUND(VLOOKUP(U796,PCharts!$K$3:$L$153,2,FALSE)*AA796,0)*PFormulas!$B$8,ROUND(VLOOKUP(U796,PCharts!$K$3:$L$153,2,FALSE)*AA796,0)),0)</f>
        <v>46</v>
      </c>
      <c r="AL796" s="30">
        <f>ROUND(IF(C796&gt;7,ROUND(VLOOKUP(T796,PCharts!$M$3:$N$133,2,FALSE)*AA796,0)*PFormulas!$B$9,ROUND(VLOOKUP(T796,PCharts!$M$3:$N$133,2,FALSE)*AA796,0)),0)</f>
        <v>38</v>
      </c>
      <c r="AM796" s="30">
        <f>ROUND(IF(C796&gt;7,ROUND((PFormulas!$F$30*Z796)+(PFormulas!$F$31*AB796)+(PFormulas!$F$32*AI796),0)*PFormulas!$B$13,ROUND((PFormulas!$F$30*Z796)+(PFormulas!$F$31*AB796)+(PFormulas!$F$32*AI796),0)+PFormulas!$B$14),0)</f>
        <v>54</v>
      </c>
      <c r="AN796" s="30">
        <f>ROUND((PFormulas!$F$46*AL796),0)</f>
        <v>40</v>
      </c>
      <c r="AO796" s="30">
        <f>VLOOKUP(2016-L796,PCharts!$O$3:$P$32,2,FALSE)</f>
        <v>60</v>
      </c>
      <c r="AP796" s="30">
        <f t="shared" si="92"/>
        <v>60</v>
      </c>
      <c r="AQ796" s="30">
        <f t="shared" si="93"/>
        <v>50</v>
      </c>
    </row>
    <row r="797" spans="1:43" x14ac:dyDescent="0.25">
      <c r="A797" s="13" t="s">
        <v>130</v>
      </c>
      <c r="B797" s="13" t="s">
        <v>1816</v>
      </c>
      <c r="C797" s="13">
        <v>8</v>
      </c>
      <c r="D797" s="13">
        <v>67</v>
      </c>
      <c r="E797" s="13">
        <v>10</v>
      </c>
      <c r="F797" s="13">
        <v>64</v>
      </c>
      <c r="G797" s="13">
        <v>74</v>
      </c>
      <c r="H797" s="13">
        <v>10</v>
      </c>
      <c r="I797" s="13">
        <v>24</v>
      </c>
      <c r="J797" s="13">
        <v>12</v>
      </c>
      <c r="K797" s="13">
        <v>5</v>
      </c>
      <c r="L797" s="13">
        <v>1998</v>
      </c>
      <c r="M797" s="13"/>
      <c r="N797" s="13">
        <v>69</v>
      </c>
      <c r="O797" s="13">
        <v>161</v>
      </c>
      <c r="P797" s="13" t="s">
        <v>134</v>
      </c>
      <c r="Q797" s="13" t="s">
        <v>1817</v>
      </c>
      <c r="R797" s="13">
        <v>0</v>
      </c>
      <c r="S797" s="13">
        <v>0</v>
      </c>
      <c r="T797" s="30">
        <f t="shared" si="87"/>
        <v>0.15</v>
      </c>
      <c r="U797" s="30">
        <f t="shared" si="88"/>
        <v>0.96</v>
      </c>
      <c r="V797" s="30">
        <f t="shared" si="89"/>
        <v>0.15</v>
      </c>
      <c r="W797" s="30">
        <f t="shared" si="90"/>
        <v>0.15</v>
      </c>
      <c r="X797" s="30">
        <f>VLOOKUP(N797,[1]PlayerC!$A$3:$B$30,2,FALSE)</f>
        <v>67</v>
      </c>
      <c r="Y797" s="30">
        <f>VLOOKUP(O797,[1]PlayerC!$C$3:$D$133,2,FALSE)</f>
        <v>46</v>
      </c>
      <c r="Z797" s="30">
        <f>VLOOKUP(R797,[2]PCharts!$R$3:$S$2003,2,FALSE)</f>
        <v>0</v>
      </c>
      <c r="AA797" s="30">
        <f>VLOOKUP(A797,PCharts!$T$3:$U$25,2,FALSE)</f>
        <v>0.87</v>
      </c>
      <c r="AB797" s="30">
        <f>ROUND((PFormulas!$F$2*AF797)+(PFormulas!$F$3*(120-AD797)),0)</f>
        <v>42</v>
      </c>
      <c r="AC797" s="30">
        <f>ROUND((PFormulas!$F$7*AF797)+(PFormulas!$F$9*AB797)+(PFormulas!$F$8*AD797),0)</f>
        <v>34</v>
      </c>
      <c r="AD797" s="30">
        <f>VLOOKUP(V797,PCharts!$I$3:$J$651,2,FALSE)</f>
        <v>94</v>
      </c>
      <c r="AE797" s="30">
        <f>ROUND((PFormulas!$B$29*AK797)+(PFormulas!$B$30*AI797)+(PFormulas!$B$31*AL797)+(PFormulas!$B$32*AF797)+PFormulas!$B$33,0)</f>
        <v>79</v>
      </c>
      <c r="AF797" s="30">
        <f t="shared" si="91"/>
        <v>57</v>
      </c>
      <c r="AG797" s="30">
        <f>ROUND((AK797*PFormulas!$F$40)+(AL797*PFormulas!$F$41)+(AH797*PFormulas!$F$42),0)</f>
        <v>74</v>
      </c>
      <c r="AH797" s="30">
        <f>VLOOKUP(D797,PCharts!$G$3:$H$83,2,FALSE)</f>
        <v>95</v>
      </c>
      <c r="AI797" s="30">
        <f>ROUND((AK797*PFormulas!$F$18)+(AL797*PFormulas!$F$17),0)</f>
        <v>58</v>
      </c>
      <c r="AJ797" s="30">
        <f>IF(C797&gt;7,25,IF(C797=1,IF(ROUND((PFormulas!$F$35*AK797)+(PFormulas!$F$36*AF797),0)&lt;50,50,ROUND((PFormulas!$F$35*AK797)+(PFormulas!$F$36*AF797),0)),ROUND((PFormulas!$F$35*AK797)+(PFormulas!$F$36*AF797),0)))</f>
        <v>25</v>
      </c>
      <c r="AK797" s="49">
        <f>ROUND(IF(C797&gt;7,ROUND(VLOOKUP(U797,PCharts!$K$3:$L$153,2,FALSE)*AA797,0)*PFormulas!$B$8,ROUND(VLOOKUP(U797,PCharts!$K$3:$L$153,2,FALSE)*AA797,0)),0)</f>
        <v>67</v>
      </c>
      <c r="AL797" s="30">
        <f>ROUND(IF(C797&gt;7,ROUND(VLOOKUP(T797,PCharts!$M$3:$N$133,2,FALSE)*AA797,0)*PFormulas!$B$9,ROUND(VLOOKUP(T797,PCharts!$M$3:$N$133,2,FALSE)*AA797,0)),0)</f>
        <v>38</v>
      </c>
      <c r="AM797" s="30">
        <f>ROUND(IF(C797&gt;7,ROUND((PFormulas!$F$30*Z797)+(PFormulas!$F$31*AB797)+(PFormulas!$F$32*AI797),0)*PFormulas!$B$13,ROUND((PFormulas!$F$30*Z797)+(PFormulas!$F$31*AB797)+(PFormulas!$F$32*AI797),0)+PFormulas!$B$14),0)</f>
        <v>52</v>
      </c>
      <c r="AN797" s="30">
        <f>ROUND((PFormulas!$F$46*AL797),0)</f>
        <v>40</v>
      </c>
      <c r="AO797" s="30">
        <f>VLOOKUP(2016-L797,PCharts!$O$3:$P$32,2,FALSE)</f>
        <v>44</v>
      </c>
      <c r="AP797" s="30">
        <f t="shared" si="92"/>
        <v>44</v>
      </c>
      <c r="AQ797" s="30">
        <f t="shared" si="93"/>
        <v>55</v>
      </c>
    </row>
    <row r="798" spans="1:43" x14ac:dyDescent="0.25">
      <c r="A798" s="48" t="s">
        <v>139</v>
      </c>
      <c r="B798" s="13" t="s">
        <v>1818</v>
      </c>
      <c r="C798" s="13">
        <v>8</v>
      </c>
      <c r="D798" s="13">
        <v>40</v>
      </c>
      <c r="E798" s="13">
        <v>6</v>
      </c>
      <c r="F798" s="13">
        <v>16</v>
      </c>
      <c r="G798" s="13">
        <f>E798+F798</f>
        <v>22</v>
      </c>
      <c r="H798" s="13">
        <v>22</v>
      </c>
      <c r="I798" s="13"/>
      <c r="J798" s="13"/>
      <c r="K798" s="13"/>
      <c r="L798" s="13">
        <v>1992</v>
      </c>
      <c r="M798" s="13">
        <v>8</v>
      </c>
      <c r="N798" s="13">
        <v>74</v>
      </c>
      <c r="O798" s="13">
        <v>183</v>
      </c>
      <c r="P798" s="13" t="s">
        <v>1819</v>
      </c>
      <c r="Q798" s="13" t="s">
        <v>1820</v>
      </c>
      <c r="R798" s="13">
        <v>0</v>
      </c>
      <c r="S798" s="13">
        <v>0</v>
      </c>
      <c r="T798" s="30">
        <f t="shared" si="87"/>
        <v>0.15</v>
      </c>
      <c r="U798" s="30">
        <f t="shared" si="88"/>
        <v>0.4</v>
      </c>
      <c r="V798" s="30">
        <f t="shared" si="89"/>
        <v>0.55000000000000004</v>
      </c>
      <c r="W798" s="30">
        <f t="shared" si="90"/>
        <v>0.15</v>
      </c>
      <c r="X798" s="30">
        <f>VLOOKUP(N798,[1]PlayerC!$A$3:$B$30,2,FALSE)</f>
        <v>77</v>
      </c>
      <c r="Y798" s="30">
        <f>VLOOKUP(O798,[1]PlayerC!$C$3:$D$133,2,FALSE)</f>
        <v>58</v>
      </c>
      <c r="Z798" s="30">
        <f>VLOOKUP(R798,[2]PCharts!$R$3:$S$2003,2,FALSE)</f>
        <v>0</v>
      </c>
      <c r="AA798" s="30">
        <f>VLOOKUP(A798,PCharts!$T$3:$U$25,2,FALSE)</f>
        <v>0.87</v>
      </c>
      <c r="AB798" s="30">
        <f>ROUND((PFormulas!$F$2*AF798)+(PFormulas!$F$3*(120-AD798)),0)</f>
        <v>52</v>
      </c>
      <c r="AC798" s="30">
        <f>ROUND((PFormulas!$F$7*AF798)+(PFormulas!$F$9*AB798)+(PFormulas!$F$8*AD798),0)</f>
        <v>46</v>
      </c>
      <c r="AD798" s="30">
        <f>VLOOKUP(V798,PCharts!$I$3:$J$651,2,FALSE)</f>
        <v>84</v>
      </c>
      <c r="AE798" s="30">
        <f>ROUND((PFormulas!$B$29*AK798)+(PFormulas!$B$30*AI798)+(PFormulas!$B$31*AL798)+(PFormulas!$B$32*AF798)+PFormulas!$B$33,0)</f>
        <v>73</v>
      </c>
      <c r="AF798" s="30">
        <f t="shared" si="91"/>
        <v>68</v>
      </c>
      <c r="AG798" s="30">
        <f>ROUND((AK798*PFormulas!$F$40)+(AL798*PFormulas!$F$41)+(AH798*PFormulas!$F$42),0)</f>
        <v>61</v>
      </c>
      <c r="AH798" s="30">
        <f>VLOOKUP(D798,PCharts!$G$3:$H$83,2,FALSE)</f>
        <v>80</v>
      </c>
      <c r="AI798" s="30">
        <f>ROUND((AK798*PFormulas!$F$18)+(AL798*PFormulas!$F$17),0)</f>
        <v>46</v>
      </c>
      <c r="AJ798" s="30">
        <f>IF(C798&gt;7,25,IF(C798=1,IF(ROUND((PFormulas!$F$35*AK798)+(PFormulas!$F$36*AF798),0)&lt;50,50,ROUND((PFormulas!$F$35*AK798)+(PFormulas!$F$36*AF798),0)),ROUND((PFormulas!$F$35*AK798)+(PFormulas!$F$36*AF798),0)))</f>
        <v>25</v>
      </c>
      <c r="AK798" s="30">
        <f>ROUND(IF(C798&gt;7,ROUND(VLOOKUP(U798,PCharts!$K$3:$L$153,2,FALSE)*AA798,0)*PFormulas!$B$8,ROUND(VLOOKUP(U798,PCharts!$K$3:$L$153,2,FALSE)*AA798,0)),0)</f>
        <v>46</v>
      </c>
      <c r="AL798" s="30">
        <f>ROUND(IF(C798&gt;7,ROUND(VLOOKUP(T798,PCharts!$M$3:$N$133,2,FALSE)*AA798,0)*PFormulas!$B$9,ROUND(VLOOKUP(T798,PCharts!$M$3:$N$133,2,FALSE)*AA798,0)),0)</f>
        <v>38</v>
      </c>
      <c r="AM798" s="30">
        <f>ROUND(IF(C798&gt;7,ROUND((PFormulas!$F$30*Z798)+(PFormulas!$F$31*AB798)+(PFormulas!$F$32*AI798),0)*PFormulas!$B$13,ROUND((PFormulas!$F$30*Z798)+(PFormulas!$F$31*AB798)+(PFormulas!$F$32*AI798),0)+PFormulas!$B$14),0)</f>
        <v>55</v>
      </c>
      <c r="AN798" s="30">
        <f>ROUND((PFormulas!$F$46*AL798),0)</f>
        <v>40</v>
      </c>
      <c r="AO798" s="30">
        <f>VLOOKUP(2016-L798,PCharts!$O$3:$P$32,2,FALSE)</f>
        <v>62</v>
      </c>
      <c r="AP798" s="30">
        <f t="shared" si="92"/>
        <v>62</v>
      </c>
      <c r="AQ798" s="30">
        <f t="shared" si="93"/>
        <v>50</v>
      </c>
    </row>
    <row r="799" spans="1:43" x14ac:dyDescent="0.25">
      <c r="A799" s="48" t="s">
        <v>139</v>
      </c>
      <c r="B799" s="13" t="s">
        <v>1821</v>
      </c>
      <c r="C799" s="13">
        <v>8</v>
      </c>
      <c r="D799" s="13">
        <v>41</v>
      </c>
      <c r="E799" s="48">
        <f>ROUND(G799*0.33,0)</f>
        <v>6</v>
      </c>
      <c r="F799" s="48">
        <f>G799-E799</f>
        <v>13</v>
      </c>
      <c r="G799" s="13">
        <v>19</v>
      </c>
      <c r="H799" s="48">
        <v>20</v>
      </c>
      <c r="I799" s="13"/>
      <c r="J799" s="13"/>
      <c r="K799" s="13"/>
      <c r="L799" s="13">
        <v>1995</v>
      </c>
      <c r="M799" s="13">
        <v>7</v>
      </c>
      <c r="N799" s="13">
        <v>74</v>
      </c>
      <c r="O799" s="13">
        <v>207</v>
      </c>
      <c r="P799" s="13" t="s">
        <v>1822</v>
      </c>
      <c r="Q799" s="13" t="s">
        <v>1823</v>
      </c>
      <c r="R799" s="13">
        <v>0</v>
      </c>
      <c r="S799" s="13">
        <v>0</v>
      </c>
      <c r="T799" s="30">
        <f t="shared" si="87"/>
        <v>0.15</v>
      </c>
      <c r="U799" s="30">
        <f t="shared" si="88"/>
        <v>0.32</v>
      </c>
      <c r="V799" s="30">
        <f t="shared" si="89"/>
        <v>0.49</v>
      </c>
      <c r="W799" s="30">
        <f t="shared" si="90"/>
        <v>0.15</v>
      </c>
      <c r="X799" s="30">
        <f>VLOOKUP(N799,[1]PlayerC!$A$3:$B$30,2,FALSE)</f>
        <v>77</v>
      </c>
      <c r="Y799" s="30">
        <f>VLOOKUP(O799,[1]PlayerC!$C$3:$D$133,2,FALSE)</f>
        <v>73</v>
      </c>
      <c r="Z799" s="30">
        <f>VLOOKUP(R799,[2]PCharts!$R$3:$S$2003,2,FALSE)</f>
        <v>0</v>
      </c>
      <c r="AA799" s="30">
        <f>VLOOKUP(A799,PCharts!$T$3:$U$25,2,FALSE)</f>
        <v>0.87</v>
      </c>
      <c r="AB799" s="30">
        <f>ROUND((PFormulas!$F$2*AF799)+(PFormulas!$F$3*(120-AD799)),0)</f>
        <v>56</v>
      </c>
      <c r="AC799" s="30">
        <f>ROUND((PFormulas!$F$7*AF799)+(PFormulas!$F$9*AB799)+(PFormulas!$F$8*AD799),0)</f>
        <v>52</v>
      </c>
      <c r="AD799" s="30">
        <f>VLOOKUP(V799,PCharts!$I$3:$J$651,2,FALSE)</f>
        <v>85</v>
      </c>
      <c r="AE799" s="30">
        <f>ROUND((PFormulas!$B$29*AK799)+(PFormulas!$B$30*AI799)+(PFormulas!$B$31*AL799)+(PFormulas!$B$32*AF799)+PFormulas!$B$33,0)</f>
        <v>72</v>
      </c>
      <c r="AF799" s="30">
        <f t="shared" si="91"/>
        <v>75</v>
      </c>
      <c r="AG799" s="30">
        <f>ROUND((AK799*PFormulas!$F$40)+(AL799*PFormulas!$F$41)+(AH799*PFormulas!$F$42),0)</f>
        <v>62</v>
      </c>
      <c r="AH799" s="30">
        <f>VLOOKUP(D799,PCharts!$G$3:$H$83,2,FALSE)</f>
        <v>81</v>
      </c>
      <c r="AI799" s="30">
        <f>ROUND((AK799*PFormulas!$F$18)+(AL799*PFormulas!$F$17),0)</f>
        <v>47</v>
      </c>
      <c r="AJ799" s="30">
        <f>IF(C799&gt;7,25,IF(C799=1,IF(ROUND((PFormulas!$F$35*AK799)+(PFormulas!$F$36*AF799),0)&lt;50,50,ROUND((PFormulas!$F$35*AK799)+(PFormulas!$F$36*AF799),0)),ROUND((PFormulas!$F$35*AK799)+(PFormulas!$F$36*AF799),0)))</f>
        <v>25</v>
      </c>
      <c r="AK799" s="30">
        <f>ROUND(IF(C799&gt;7,ROUND(VLOOKUP(U799,PCharts!$K$3:$L$153,2,FALSE)*AA799,0)*PFormulas!$B$8,ROUND(VLOOKUP(U799,PCharts!$K$3:$L$153,2,FALSE)*AA799,0)),0)</f>
        <v>48</v>
      </c>
      <c r="AL799" s="30">
        <f>ROUND(IF(C799&gt;7,ROUND(VLOOKUP(T799,PCharts!$M$3:$N$133,2,FALSE)*AA799,0)*PFormulas!$B$9,ROUND(VLOOKUP(T799,PCharts!$M$3:$N$133,2,FALSE)*AA799,0)),0)</f>
        <v>38</v>
      </c>
      <c r="AM799" s="30">
        <f>ROUND(IF(C799&gt;7,ROUND((PFormulas!$F$30*Z799)+(PFormulas!$F$31*AB799)+(PFormulas!$F$32*AI799),0)*PFormulas!$B$13,ROUND((PFormulas!$F$30*Z799)+(PFormulas!$F$31*AB799)+(PFormulas!$F$32*AI799),0)+PFormulas!$B$14),0)</f>
        <v>59</v>
      </c>
      <c r="AN799" s="30">
        <f>ROUND((PFormulas!$F$46*AL799),0)</f>
        <v>40</v>
      </c>
      <c r="AO799" s="30">
        <f>VLOOKUP(2016-L799,PCharts!$O$3:$P$32,2,FALSE)</f>
        <v>54</v>
      </c>
      <c r="AP799" s="30">
        <f t="shared" si="92"/>
        <v>54</v>
      </c>
      <c r="AQ799" s="30">
        <f t="shared" si="93"/>
        <v>52</v>
      </c>
    </row>
    <row r="800" spans="1:43" x14ac:dyDescent="0.25">
      <c r="A800" s="48" t="s">
        <v>139</v>
      </c>
      <c r="B800" s="13" t="s">
        <v>1824</v>
      </c>
      <c r="C800" s="13">
        <v>8</v>
      </c>
      <c r="D800" s="13">
        <v>40</v>
      </c>
      <c r="E800" s="48">
        <f>ROUND(G800*0.33,0)</f>
        <v>6</v>
      </c>
      <c r="F800" s="48">
        <f>G800-E800</f>
        <v>13</v>
      </c>
      <c r="G800" s="13">
        <v>19</v>
      </c>
      <c r="H800" s="48">
        <v>20</v>
      </c>
      <c r="I800" s="13"/>
      <c r="J800" s="13"/>
      <c r="K800" s="13"/>
      <c r="L800" s="13">
        <v>1993</v>
      </c>
      <c r="M800" s="13">
        <v>6.5</v>
      </c>
      <c r="N800" s="13">
        <v>73</v>
      </c>
      <c r="O800" s="13">
        <v>196</v>
      </c>
      <c r="P800" s="13" t="s">
        <v>1825</v>
      </c>
      <c r="Q800" s="13" t="s">
        <v>1826</v>
      </c>
      <c r="R800" s="13">
        <v>0</v>
      </c>
      <c r="S800" s="13">
        <v>0</v>
      </c>
      <c r="T800" s="30">
        <f t="shared" si="87"/>
        <v>0.15</v>
      </c>
      <c r="U800" s="30">
        <f t="shared" si="88"/>
        <v>0.33</v>
      </c>
      <c r="V800" s="30">
        <f t="shared" si="89"/>
        <v>0.5</v>
      </c>
      <c r="W800" s="30">
        <f t="shared" si="90"/>
        <v>0.15</v>
      </c>
      <c r="X800" s="30">
        <f>VLOOKUP(N800,[1]PlayerC!$A$3:$B$30,2,FALSE)</f>
        <v>75</v>
      </c>
      <c r="Y800" s="30">
        <f>VLOOKUP(O800,[1]PlayerC!$C$3:$D$133,2,FALSE)</f>
        <v>67</v>
      </c>
      <c r="Z800" s="30">
        <f>VLOOKUP(R800,[2]PCharts!$R$3:$S$2003,2,FALSE)</f>
        <v>0</v>
      </c>
      <c r="AA800" s="30">
        <f>VLOOKUP(A800,PCharts!$T$3:$U$25,2,FALSE)</f>
        <v>0.87</v>
      </c>
      <c r="AB800" s="30">
        <f>ROUND((PFormulas!$F$2*AF800)+(PFormulas!$F$3*(120-AD800)),0)</f>
        <v>53</v>
      </c>
      <c r="AC800" s="30">
        <f>ROUND((PFormulas!$F$7*AF800)+(PFormulas!$F$9*AB800)+(PFormulas!$F$8*AD800),0)</f>
        <v>49</v>
      </c>
      <c r="AD800" s="30">
        <f>VLOOKUP(V800,PCharts!$I$3:$J$651,2,FALSE)</f>
        <v>85</v>
      </c>
      <c r="AE800" s="30">
        <f>ROUND((PFormulas!$B$29*AK800)+(PFormulas!$B$30*AI800)+(PFormulas!$B$31*AL800)+(PFormulas!$B$32*AF800)+PFormulas!$B$33,0)</f>
        <v>73</v>
      </c>
      <c r="AF800" s="30">
        <f t="shared" si="91"/>
        <v>71</v>
      </c>
      <c r="AG800" s="30">
        <f>ROUND((AK800*PFormulas!$F$40)+(AL800*PFormulas!$F$41)+(AH800*PFormulas!$F$42),0)</f>
        <v>62</v>
      </c>
      <c r="AH800" s="30">
        <f>VLOOKUP(D800,PCharts!$G$3:$H$83,2,FALSE)</f>
        <v>80</v>
      </c>
      <c r="AI800" s="30">
        <f>ROUND((AK800*PFormulas!$F$18)+(AL800*PFormulas!$F$17),0)</f>
        <v>47</v>
      </c>
      <c r="AJ800" s="30">
        <f>IF(C800&gt;7,25,IF(C800=1,IF(ROUND((PFormulas!$F$35*AK800)+(PFormulas!$F$36*AF800),0)&lt;50,50,ROUND((PFormulas!$F$35*AK800)+(PFormulas!$F$36*AF800),0)),ROUND((PFormulas!$F$35*AK800)+(PFormulas!$F$36*AF800),0)))</f>
        <v>25</v>
      </c>
      <c r="AK800" s="30">
        <f>ROUND(IF(C800&gt;7,ROUND(VLOOKUP(U800,PCharts!$K$3:$L$153,2,FALSE)*AA800,0)*PFormulas!$B$8,ROUND(VLOOKUP(U800,PCharts!$K$3:$L$153,2,FALSE)*AA800,0)),0)</f>
        <v>48</v>
      </c>
      <c r="AL800" s="30">
        <f>ROUND(IF(C800&gt;7,ROUND(VLOOKUP(T800,PCharts!$M$3:$N$133,2,FALSE)*AA800,0)*PFormulas!$B$9,ROUND(VLOOKUP(T800,PCharts!$M$3:$N$133,2,FALSE)*AA800,0)),0)</f>
        <v>38</v>
      </c>
      <c r="AM800" s="30">
        <f>ROUND(IF(C800&gt;7,ROUND((PFormulas!$F$30*Z800)+(PFormulas!$F$31*AB800)+(PFormulas!$F$32*AI800),0)*PFormulas!$B$13,ROUND((PFormulas!$F$30*Z800)+(PFormulas!$F$31*AB800)+(PFormulas!$F$32*AI800),0)+PFormulas!$B$14),0)</f>
        <v>56</v>
      </c>
      <c r="AN800" s="30">
        <f>ROUND((PFormulas!$F$46*AL800),0)</f>
        <v>40</v>
      </c>
      <c r="AO800" s="30">
        <f>VLOOKUP(2016-L800,PCharts!$O$3:$P$32,2,FALSE)</f>
        <v>60</v>
      </c>
      <c r="AP800" s="30">
        <f t="shared" si="92"/>
        <v>60</v>
      </c>
      <c r="AQ800" s="30">
        <f t="shared" si="93"/>
        <v>51</v>
      </c>
    </row>
    <row r="801" spans="1:43" x14ac:dyDescent="0.25">
      <c r="A801" s="48" t="s">
        <v>139</v>
      </c>
      <c r="B801" s="13" t="s">
        <v>1827</v>
      </c>
      <c r="C801" s="13">
        <v>8</v>
      </c>
      <c r="D801" s="13">
        <v>43</v>
      </c>
      <c r="E801" s="48">
        <f>ROUND(G801*0.33,0)</f>
        <v>6</v>
      </c>
      <c r="F801" s="48">
        <f>G801-E801</f>
        <v>11</v>
      </c>
      <c r="G801" s="13">
        <v>17</v>
      </c>
      <c r="H801" s="48">
        <v>20</v>
      </c>
      <c r="I801" s="13"/>
      <c r="J801" s="13"/>
      <c r="K801" s="13"/>
      <c r="L801" s="13">
        <v>1995</v>
      </c>
      <c r="M801" s="13">
        <v>6.5</v>
      </c>
      <c r="N801" s="13">
        <v>73</v>
      </c>
      <c r="O801" s="13">
        <v>201</v>
      </c>
      <c r="P801" s="13" t="s">
        <v>1828</v>
      </c>
      <c r="Q801" s="13" t="s">
        <v>1829</v>
      </c>
      <c r="R801" s="13">
        <v>0</v>
      </c>
      <c r="S801" s="13">
        <v>0</v>
      </c>
      <c r="T801" s="30">
        <f t="shared" si="87"/>
        <v>0.14000000000000001</v>
      </c>
      <c r="U801" s="30">
        <f t="shared" si="88"/>
        <v>0.26</v>
      </c>
      <c r="V801" s="30">
        <f t="shared" si="89"/>
        <v>0.47</v>
      </c>
      <c r="W801" s="30">
        <f t="shared" si="90"/>
        <v>0.14000000000000001</v>
      </c>
      <c r="X801" s="30">
        <f>VLOOKUP(N801,[1]PlayerC!$A$3:$B$30,2,FALSE)</f>
        <v>75</v>
      </c>
      <c r="Y801" s="30">
        <f>VLOOKUP(O801,[1]PlayerC!$C$3:$D$133,2,FALSE)</f>
        <v>70</v>
      </c>
      <c r="Z801" s="30">
        <f>VLOOKUP(R801,[2]PCharts!$R$3:$S$2003,2,FALSE)</f>
        <v>0</v>
      </c>
      <c r="AA801" s="30">
        <f>VLOOKUP(A801,PCharts!$T$3:$U$25,2,FALSE)</f>
        <v>0.87</v>
      </c>
      <c r="AB801" s="30">
        <f>ROUND((PFormulas!$F$2*AF801)+(PFormulas!$F$3*(120-AD801)),0)</f>
        <v>54</v>
      </c>
      <c r="AC801" s="30">
        <f>ROUND((PFormulas!$F$7*AF801)+(PFormulas!$F$9*AB801)+(PFormulas!$F$8*AD801),0)</f>
        <v>50</v>
      </c>
      <c r="AD801" s="30">
        <f>VLOOKUP(V801,PCharts!$I$3:$J$651,2,FALSE)</f>
        <v>86</v>
      </c>
      <c r="AE801" s="30">
        <f>ROUND((PFormulas!$B$29*AK801)+(PFormulas!$B$30*AI801)+(PFormulas!$B$31*AL801)+(PFormulas!$B$32*AF801)+PFormulas!$B$33,0)</f>
        <v>72</v>
      </c>
      <c r="AF801" s="30">
        <f t="shared" si="91"/>
        <v>73</v>
      </c>
      <c r="AG801" s="30">
        <f>ROUND((AK801*PFormulas!$F$40)+(AL801*PFormulas!$F$41)+(AH801*PFormulas!$F$42),0)</f>
        <v>63</v>
      </c>
      <c r="AH801" s="30">
        <f>VLOOKUP(D801,PCharts!$G$3:$H$83,2,FALSE)</f>
        <v>83</v>
      </c>
      <c r="AI801" s="30">
        <f>ROUND((AK801*PFormulas!$F$18)+(AL801*PFormulas!$F$17),0)</f>
        <v>46</v>
      </c>
      <c r="AJ801" s="30">
        <f>IF(C801&gt;7,25,IF(C801=1,IF(ROUND((PFormulas!$F$35*AK801)+(PFormulas!$F$36*AF801),0)&lt;50,50,ROUND((PFormulas!$F$35*AK801)+(PFormulas!$F$36*AF801),0)),ROUND((PFormulas!$F$35*AK801)+(PFormulas!$F$36*AF801),0)))</f>
        <v>25</v>
      </c>
      <c r="AK801" s="30">
        <f>ROUND(IF(C801&gt;7,ROUND(VLOOKUP(U801,PCharts!$K$3:$L$153,2,FALSE)*AA801,0)*PFormulas!$B$8,ROUND(VLOOKUP(U801,PCharts!$K$3:$L$153,2,FALSE)*AA801,0)),0)</f>
        <v>47</v>
      </c>
      <c r="AL801" s="30">
        <f>ROUND(IF(C801&gt;7,ROUND(VLOOKUP(T801,PCharts!$M$3:$N$133,2,FALSE)*AA801,0)*PFormulas!$B$9,ROUND(VLOOKUP(T801,PCharts!$M$3:$N$133,2,FALSE)*AA801,0)),0)</f>
        <v>37</v>
      </c>
      <c r="AM801" s="30">
        <f>ROUND(IF(C801&gt;7,ROUND((PFormulas!$F$30*Z801)+(PFormulas!$F$31*AB801)+(PFormulas!$F$32*AI801),0)*PFormulas!$B$13,ROUND((PFormulas!$F$30*Z801)+(PFormulas!$F$31*AB801)+(PFormulas!$F$32*AI801),0)+PFormulas!$B$14),0)</f>
        <v>56</v>
      </c>
      <c r="AN801" s="30">
        <f>ROUND((PFormulas!$F$46*AL801),0)</f>
        <v>39</v>
      </c>
      <c r="AO801" s="30">
        <f>VLOOKUP(2016-L801,PCharts!$O$3:$P$32,2,FALSE)</f>
        <v>54</v>
      </c>
      <c r="AP801" s="30">
        <f t="shared" si="92"/>
        <v>54</v>
      </c>
      <c r="AQ801" s="30">
        <f t="shared" si="93"/>
        <v>50</v>
      </c>
    </row>
    <row r="802" spans="1:43" x14ac:dyDescent="0.25">
      <c r="A802" s="48" t="s">
        <v>139</v>
      </c>
      <c r="B802" s="13" t="s">
        <v>1830</v>
      </c>
      <c r="C802" s="13">
        <v>1</v>
      </c>
      <c r="D802" s="13">
        <v>35</v>
      </c>
      <c r="E802" s="13">
        <v>3</v>
      </c>
      <c r="F802" s="13">
        <v>4</v>
      </c>
      <c r="G802" s="13">
        <f>E802+F802</f>
        <v>7</v>
      </c>
      <c r="H802" s="13">
        <v>6</v>
      </c>
      <c r="I802" s="13"/>
      <c r="J802" s="13"/>
      <c r="K802" s="13"/>
      <c r="L802" s="13">
        <v>1997</v>
      </c>
      <c r="M802" s="13">
        <v>6</v>
      </c>
      <c r="N802" s="13">
        <v>74</v>
      </c>
      <c r="O802" s="13">
        <v>196</v>
      </c>
      <c r="P802" s="13" t="s">
        <v>1831</v>
      </c>
      <c r="Q802" s="13" t="s">
        <v>1832</v>
      </c>
      <c r="R802" s="13">
        <v>0</v>
      </c>
      <c r="S802" s="13">
        <v>0</v>
      </c>
      <c r="T802" s="30">
        <f t="shared" si="87"/>
        <v>0.09</v>
      </c>
      <c r="U802" s="30">
        <f t="shared" si="88"/>
        <v>0.11</v>
      </c>
      <c r="V802" s="30">
        <f t="shared" si="89"/>
        <v>0.17</v>
      </c>
      <c r="W802" s="30">
        <f t="shared" si="90"/>
        <v>0.09</v>
      </c>
      <c r="X802" s="30">
        <f>VLOOKUP(N802,[1]PlayerC!$A$3:$B$30,2,FALSE)</f>
        <v>77</v>
      </c>
      <c r="Y802" s="30">
        <f>VLOOKUP(O802,[1]PlayerC!$C$3:$D$133,2,FALSE)</f>
        <v>67</v>
      </c>
      <c r="Z802" s="30">
        <f>VLOOKUP(R802,[2]PCharts!$R$3:$S$2003,2,FALSE)</f>
        <v>0</v>
      </c>
      <c r="AA802" s="30">
        <f>VLOOKUP(A802,PCharts!$T$3:$U$25,2,FALSE)</f>
        <v>0.87</v>
      </c>
      <c r="AB802" s="30">
        <f>ROUND((PFormulas!$F$2*AF802)+(PFormulas!$F$3*(120-AD802)),0)</f>
        <v>51</v>
      </c>
      <c r="AC802" s="30">
        <f>ROUND((PFormulas!$F$7*AF802)+(PFormulas!$F$9*AB802)+(PFormulas!$F$8*AD802),0)</f>
        <v>47</v>
      </c>
      <c r="AD802" s="30">
        <f>VLOOKUP(V802,PCharts!$I$3:$J$651,2,FALSE)</f>
        <v>94</v>
      </c>
      <c r="AE802" s="30">
        <f>ROUND((PFormulas!$B$29*AK802)+(PFormulas!$B$30*AI802)+(PFormulas!$B$31*AL802)+(PFormulas!$B$32*AF802)+PFormulas!$B$33,0)</f>
        <v>72</v>
      </c>
      <c r="AF802" s="30">
        <f t="shared" si="91"/>
        <v>72</v>
      </c>
      <c r="AG802" s="30">
        <f>ROUND((AK802*PFormulas!$F$40)+(AL802*PFormulas!$F$41)+(AH802*PFormulas!$F$42),0)</f>
        <v>58</v>
      </c>
      <c r="AH802" s="30">
        <f>VLOOKUP(D802,PCharts!$G$3:$H$83,2,FALSE)</f>
        <v>75</v>
      </c>
      <c r="AI802" s="30">
        <f>ROUND((AK802*PFormulas!$F$18)+(AL802*PFormulas!$F$17),0)</f>
        <v>45</v>
      </c>
      <c r="AJ802" s="30">
        <f>IF(C802&gt;7,25,IF(C802=1,IF(ROUND((PFormulas!$F$35*AK802)+(PFormulas!$F$36*AF802),0)&lt;50,50,ROUND((PFormulas!$F$35*AK802)+(PFormulas!$F$36*AF802),0)),ROUND((PFormulas!$F$35*AK802)+(PFormulas!$F$36*AF802),0)))</f>
        <v>51</v>
      </c>
      <c r="AK802" s="30">
        <f>ROUND(IF(C802&gt;7,ROUND(VLOOKUP(U802,PCharts!$K$3:$L$153,2,FALSE)*AA802,0)*PFormulas!$B$8,ROUND(VLOOKUP(U802,PCharts!$K$3:$L$153,2,FALSE)*AA802,0)),0)</f>
        <v>44</v>
      </c>
      <c r="AL802" s="30">
        <f>ROUND(IF(C802&gt;7,ROUND(VLOOKUP(T802,PCharts!$M$3:$N$133,2,FALSE)*AA802,0)*PFormulas!$B$9,ROUND(VLOOKUP(T802,PCharts!$M$3:$N$133,2,FALSE)*AA802,0)),0)</f>
        <v>38</v>
      </c>
      <c r="AM802" s="30">
        <f>ROUND(IF(C802&gt;7,ROUND((PFormulas!$F$30*Z802)+(PFormulas!$F$31*AB802)+(PFormulas!$F$32*AI802),0)*PFormulas!$B$13,ROUND((PFormulas!$F$30*Z802)+(PFormulas!$F$31*AB802)+(PFormulas!$F$32*AI802),0)+PFormulas!$B$14),0)</f>
        <v>45</v>
      </c>
      <c r="AN802" s="30">
        <f>ROUND((PFormulas!$F$46*AL802),0)</f>
        <v>40</v>
      </c>
      <c r="AO802" s="30">
        <f>VLOOKUP(2016-L802,PCharts!$O$3:$P$32,2,FALSE)</f>
        <v>46</v>
      </c>
      <c r="AP802" s="30">
        <f t="shared" si="92"/>
        <v>46</v>
      </c>
      <c r="AQ802" s="30">
        <f t="shared" si="93"/>
        <v>47</v>
      </c>
    </row>
    <row r="803" spans="1:43" x14ac:dyDescent="0.25">
      <c r="A803" s="13" t="s">
        <v>55</v>
      </c>
      <c r="B803" s="13" t="s">
        <v>1833</v>
      </c>
      <c r="C803" s="13">
        <v>8</v>
      </c>
      <c r="D803" s="13">
        <v>68</v>
      </c>
      <c r="E803" s="13">
        <v>6</v>
      </c>
      <c r="F803" s="13">
        <v>40</v>
      </c>
      <c r="G803" s="13">
        <f>E803+F803</f>
        <v>46</v>
      </c>
      <c r="H803" s="13">
        <v>43</v>
      </c>
      <c r="I803" s="13"/>
      <c r="J803" s="13"/>
      <c r="K803" s="13"/>
      <c r="L803" s="13">
        <v>1997</v>
      </c>
      <c r="M803" s="13">
        <v>6</v>
      </c>
      <c r="N803" s="13">
        <v>72</v>
      </c>
      <c r="O803" s="13">
        <v>183</v>
      </c>
      <c r="P803" s="13" t="s">
        <v>1834</v>
      </c>
      <c r="Q803" s="13" t="s">
        <v>1835</v>
      </c>
      <c r="R803" s="13">
        <v>0</v>
      </c>
      <c r="S803" s="13">
        <v>0</v>
      </c>
      <c r="T803" s="30">
        <f t="shared" si="87"/>
        <v>0.09</v>
      </c>
      <c r="U803" s="30">
        <f t="shared" si="88"/>
        <v>0.59</v>
      </c>
      <c r="V803" s="30">
        <f t="shared" si="89"/>
        <v>0.63</v>
      </c>
      <c r="W803" s="30">
        <f t="shared" si="90"/>
        <v>0.09</v>
      </c>
      <c r="X803" s="30">
        <f>VLOOKUP(N803,[1]PlayerC!$A$3:$B$30,2,FALSE)</f>
        <v>73</v>
      </c>
      <c r="Y803" s="30">
        <f>VLOOKUP(O803,[1]PlayerC!$C$3:$D$133,2,FALSE)</f>
        <v>58</v>
      </c>
      <c r="Z803" s="30">
        <f>VLOOKUP(R803,[2]PCharts!$R$3:$S$2003,2,FALSE)</f>
        <v>0</v>
      </c>
      <c r="AA803" s="30">
        <f>VLOOKUP(A803,PCharts!$T$3:$U$25,2,FALSE)</f>
        <v>0.9</v>
      </c>
      <c r="AB803" s="30">
        <f>ROUND((PFormulas!$F$2*AF803)+(PFormulas!$F$3*(120-AD803)),0)</f>
        <v>51</v>
      </c>
      <c r="AC803" s="30">
        <f>ROUND((PFormulas!$F$7*AF803)+(PFormulas!$F$9*AB803)+(PFormulas!$F$8*AD803),0)</f>
        <v>45</v>
      </c>
      <c r="AD803" s="30">
        <f>VLOOKUP(V803,PCharts!$I$3:$J$651,2,FALSE)</f>
        <v>82</v>
      </c>
      <c r="AE803" s="30">
        <f>ROUND((PFormulas!$B$29*AK803)+(PFormulas!$B$30*AI803)+(PFormulas!$B$31*AL803)+(PFormulas!$B$32*AF803)+PFormulas!$B$33,0)</f>
        <v>75</v>
      </c>
      <c r="AF803" s="30">
        <f t="shared" si="91"/>
        <v>66</v>
      </c>
      <c r="AG803" s="30">
        <f>ROUND((AK803*PFormulas!$F$40)+(AL803*PFormulas!$F$41)+(AH803*PFormulas!$F$42),0)</f>
        <v>70</v>
      </c>
      <c r="AH803" s="30">
        <f>VLOOKUP(D803,PCharts!$G$3:$H$83,2,FALSE)</f>
        <v>95</v>
      </c>
      <c r="AI803" s="30">
        <f>ROUND((AK803*PFormulas!$F$18)+(AL803*PFormulas!$F$17),0)</f>
        <v>50</v>
      </c>
      <c r="AJ803" s="30">
        <f>IF(C803&gt;7,25,IF(C803=1,IF(ROUND((PFormulas!$F$35*AK803)+(PFormulas!$F$36*AF803),0)&lt;50,50,ROUND((PFormulas!$F$35*AK803)+(PFormulas!$F$36*AF803),0)),ROUND((PFormulas!$F$35*AK803)+(PFormulas!$F$36*AF803),0)))</f>
        <v>25</v>
      </c>
      <c r="AK803" s="30">
        <f>ROUND(IF(C803&gt;7,ROUND(VLOOKUP(U803,PCharts!$K$3:$L$153,2,FALSE)*AA803,0)*PFormulas!$B$8,ROUND(VLOOKUP(U803,PCharts!$K$3:$L$153,2,FALSE)*AA803,0)),0)</f>
        <v>53</v>
      </c>
      <c r="AL803" s="30">
        <f>ROUND(IF(C803&gt;7,ROUND(VLOOKUP(T803,PCharts!$M$3:$N$133,2,FALSE)*AA803,0)*PFormulas!$B$9,ROUND(VLOOKUP(T803,PCharts!$M$3:$N$133,2,FALSE)*AA803,0)),0)</f>
        <v>38</v>
      </c>
      <c r="AM803" s="30">
        <f>ROUND(IF(C803&gt;7,ROUND((PFormulas!$F$30*Z803)+(PFormulas!$F$31*AB803)+(PFormulas!$F$32*AI803),0)*PFormulas!$B$13,ROUND((PFormulas!$F$30*Z803)+(PFormulas!$F$31*AB803)+(PFormulas!$F$32*AI803),0)+PFormulas!$B$14),0)</f>
        <v>56</v>
      </c>
      <c r="AN803" s="30">
        <f>ROUND((PFormulas!$F$46*AL803),0)</f>
        <v>40</v>
      </c>
      <c r="AO803" s="30">
        <f>VLOOKUP(2016-L803,PCharts!$O$3:$P$32,2,FALSE)</f>
        <v>46</v>
      </c>
      <c r="AP803" s="30">
        <f t="shared" si="92"/>
        <v>46</v>
      </c>
      <c r="AQ803" s="30">
        <f t="shared" si="93"/>
        <v>52</v>
      </c>
    </row>
    <row r="804" spans="1:43" x14ac:dyDescent="0.25">
      <c r="A804" s="48" t="s">
        <v>139</v>
      </c>
      <c r="B804" s="13" t="s">
        <v>1836</v>
      </c>
      <c r="C804" s="13">
        <v>8</v>
      </c>
      <c r="D804" s="13">
        <v>27</v>
      </c>
      <c r="E804" s="13">
        <v>4</v>
      </c>
      <c r="F804" s="13">
        <v>12</v>
      </c>
      <c r="G804" s="13">
        <f>E804+F804</f>
        <v>16</v>
      </c>
      <c r="H804" s="13">
        <v>14</v>
      </c>
      <c r="I804" s="13"/>
      <c r="J804" s="13"/>
      <c r="K804" s="13"/>
      <c r="L804" s="13">
        <v>1994</v>
      </c>
      <c r="M804" s="13">
        <v>5.5</v>
      </c>
      <c r="N804" s="13">
        <v>74</v>
      </c>
      <c r="O804" s="13">
        <v>203</v>
      </c>
      <c r="P804" s="13" t="s">
        <v>1837</v>
      </c>
      <c r="Q804" s="13" t="s">
        <v>1838</v>
      </c>
      <c r="R804" s="13">
        <v>0</v>
      </c>
      <c r="S804" s="13">
        <v>0</v>
      </c>
      <c r="T804" s="30">
        <f t="shared" si="87"/>
        <v>0.15</v>
      </c>
      <c r="U804" s="30">
        <f t="shared" si="88"/>
        <v>0.44</v>
      </c>
      <c r="V804" s="30">
        <f t="shared" si="89"/>
        <v>0.52</v>
      </c>
      <c r="W804" s="30">
        <f t="shared" si="90"/>
        <v>0.15</v>
      </c>
      <c r="X804" s="30">
        <f>VLOOKUP(N804,[1]PlayerC!$A$3:$B$30,2,FALSE)</f>
        <v>77</v>
      </c>
      <c r="Y804" s="30">
        <f>VLOOKUP(O804,[1]PlayerC!$C$3:$D$133,2,FALSE)</f>
        <v>70</v>
      </c>
      <c r="Z804" s="30">
        <f>VLOOKUP(R804,[2]PCharts!$R$3:$S$2003,2,FALSE)</f>
        <v>0</v>
      </c>
      <c r="AA804" s="30">
        <f>VLOOKUP(A804,PCharts!$T$3:$U$25,2,FALSE)</f>
        <v>0.87</v>
      </c>
      <c r="AB804" s="30">
        <f>ROUND((PFormulas!$F$2*AF804)+(PFormulas!$F$3*(120-AD804)),0)</f>
        <v>55</v>
      </c>
      <c r="AC804" s="30">
        <f>ROUND((PFormulas!$F$7*AF804)+(PFormulas!$F$9*AB804)+(PFormulas!$F$8*AD804),0)</f>
        <v>52</v>
      </c>
      <c r="AD804" s="30">
        <f>VLOOKUP(V804,PCharts!$I$3:$J$651,2,FALSE)</f>
        <v>84</v>
      </c>
      <c r="AE804" s="30">
        <f>ROUND((PFormulas!$B$29*AK804)+(PFormulas!$B$30*AI804)+(PFormulas!$B$31*AL804)+(PFormulas!$B$32*AF804)+PFormulas!$B$33,0)</f>
        <v>72</v>
      </c>
      <c r="AF804" s="30">
        <f t="shared" si="91"/>
        <v>74</v>
      </c>
      <c r="AG804" s="30">
        <f>ROUND((AK804*PFormulas!$F$40)+(AL804*PFormulas!$F$41)+(AH804*PFormulas!$F$42),0)</f>
        <v>55</v>
      </c>
      <c r="AH804" s="30">
        <f>VLOOKUP(D804,PCharts!$G$3:$H$83,2,FALSE)</f>
        <v>67</v>
      </c>
      <c r="AI804" s="30">
        <f>ROUND((AK804*PFormulas!$F$18)+(AL804*PFormulas!$F$17),0)</f>
        <v>46</v>
      </c>
      <c r="AJ804" s="30">
        <f>IF(C804&gt;7,25,IF(C804=1,IF(ROUND((PFormulas!$F$35*AK804)+(PFormulas!$F$36*AF804),0)&lt;50,50,ROUND((PFormulas!$F$35*AK804)+(PFormulas!$F$36*AF804),0)),ROUND((PFormulas!$F$35*AK804)+(PFormulas!$F$36*AF804),0)))</f>
        <v>25</v>
      </c>
      <c r="AK804" s="30">
        <f>ROUND(IF(C804&gt;7,ROUND(VLOOKUP(U804,PCharts!$K$3:$L$153,2,FALSE)*AA804,0)*PFormulas!$B$8,ROUND(VLOOKUP(U804,PCharts!$K$3:$L$153,2,FALSE)*AA804,0)),0)</f>
        <v>46</v>
      </c>
      <c r="AL804" s="30">
        <f>ROUND(IF(C804&gt;7,ROUND(VLOOKUP(T804,PCharts!$M$3:$N$133,2,FALSE)*AA804,0)*PFormulas!$B$9,ROUND(VLOOKUP(T804,PCharts!$M$3:$N$133,2,FALSE)*AA804,0)),0)</f>
        <v>38</v>
      </c>
      <c r="AM804" s="30">
        <f>ROUND(IF(C804&gt;7,ROUND((PFormulas!$F$30*Z804)+(PFormulas!$F$31*AB804)+(PFormulas!$F$32*AI804),0)*PFormulas!$B$13,ROUND((PFormulas!$F$30*Z804)+(PFormulas!$F$31*AB804)+(PFormulas!$F$32*AI804),0)+PFormulas!$B$14),0)</f>
        <v>57</v>
      </c>
      <c r="AN804" s="30">
        <f>ROUND((PFormulas!$F$46*AL804),0)</f>
        <v>40</v>
      </c>
      <c r="AO804" s="30">
        <f>VLOOKUP(2016-L804,PCharts!$O$3:$P$32,2,FALSE)</f>
        <v>58</v>
      </c>
      <c r="AP804" s="30">
        <f t="shared" si="92"/>
        <v>58</v>
      </c>
      <c r="AQ804" s="30">
        <f t="shared" si="93"/>
        <v>51</v>
      </c>
    </row>
    <row r="805" spans="1:43" x14ac:dyDescent="0.25">
      <c r="A805" s="13" t="s">
        <v>74</v>
      </c>
      <c r="B805" s="13" t="s">
        <v>1802</v>
      </c>
      <c r="C805" s="13">
        <v>7</v>
      </c>
      <c r="D805" s="13">
        <v>30</v>
      </c>
      <c r="E805" s="13">
        <v>1</v>
      </c>
      <c r="F805" s="13">
        <v>1</v>
      </c>
      <c r="G805" s="13">
        <f>E805+F805</f>
        <v>2</v>
      </c>
      <c r="H805" s="13">
        <v>2</v>
      </c>
      <c r="I805" s="13"/>
      <c r="J805" s="13"/>
      <c r="K805" s="13"/>
      <c r="L805" s="13">
        <v>1997</v>
      </c>
      <c r="M805" s="13">
        <v>5.5</v>
      </c>
      <c r="N805" s="13">
        <v>71</v>
      </c>
      <c r="O805" s="13">
        <v>180</v>
      </c>
      <c r="P805" s="13" t="s">
        <v>1839</v>
      </c>
      <c r="Q805" s="13" t="s">
        <v>1840</v>
      </c>
      <c r="R805" s="13">
        <v>0</v>
      </c>
      <c r="S805" s="13">
        <v>0</v>
      </c>
      <c r="T805" s="30">
        <f t="shared" si="87"/>
        <v>0.03</v>
      </c>
      <c r="U805" s="30">
        <f t="shared" si="88"/>
        <v>0.03</v>
      </c>
      <c r="V805" s="30">
        <f t="shared" si="89"/>
        <v>7.0000000000000007E-2</v>
      </c>
      <c r="W805" s="30">
        <f t="shared" si="90"/>
        <v>0.03</v>
      </c>
      <c r="X805" s="30">
        <f>VLOOKUP(N805,[1]PlayerC!$A$3:$B$30,2,FALSE)</f>
        <v>71</v>
      </c>
      <c r="Y805" s="30">
        <f>VLOOKUP(O805,[1]PlayerC!$C$3:$D$133,2,FALSE)</f>
        <v>58</v>
      </c>
      <c r="Z805" s="30">
        <f>VLOOKUP(R805,[2]PCharts!$R$3:$S$2003,2,FALSE)</f>
        <v>0</v>
      </c>
      <c r="AA805" s="30">
        <f>VLOOKUP(A805,PCharts!$T$3:$U$25,2,FALSE)</f>
        <v>0.95</v>
      </c>
      <c r="AB805" s="30">
        <f>ROUND((PFormulas!$F$2*AF805)+(PFormulas!$F$3*(120-AD805)),0)</f>
        <v>46</v>
      </c>
      <c r="AC805" s="30">
        <f>ROUND((PFormulas!$F$7*AF805)+(PFormulas!$F$9*AB805)+(PFormulas!$F$8*AD805),0)</f>
        <v>40</v>
      </c>
      <c r="AD805" s="30">
        <f>VLOOKUP(V805,PCharts!$I$3:$J$651,2,FALSE)</f>
        <v>97</v>
      </c>
      <c r="AE805" s="30">
        <f>ROUND((PFormulas!$B$29*AK805)+(PFormulas!$B$30*AI805)+(PFormulas!$B$31*AL805)+(PFormulas!$B$32*AF805)+PFormulas!$B$33,0)</f>
        <v>72</v>
      </c>
      <c r="AF805" s="30">
        <f t="shared" si="91"/>
        <v>65</v>
      </c>
      <c r="AG805" s="30">
        <f>ROUND((AK805*PFormulas!$F$40)+(AL805*PFormulas!$F$41)+(AH805*PFormulas!$F$42),0)</f>
        <v>53</v>
      </c>
      <c r="AH805" s="30">
        <f>VLOOKUP(D805,PCharts!$G$3:$H$83,2,FALSE)</f>
        <v>70</v>
      </c>
      <c r="AI805" s="30">
        <f>ROUND((AK805*PFormulas!$F$18)+(AL805*PFormulas!$F$17),0)</f>
        <v>40</v>
      </c>
      <c r="AJ805" s="30">
        <f>IF(C805&gt;7,25,IF(C805=1,IF(ROUND((PFormulas!$F$35*AK805)+(PFormulas!$F$36*AF805),0)&lt;50,50,ROUND((PFormulas!$F$35*AK805)+(PFormulas!$F$36*AF805),0)),ROUND((PFormulas!$F$35*AK805)+(PFormulas!$F$36*AF805),0)))</f>
        <v>41</v>
      </c>
      <c r="AK805" s="30">
        <f>ROUND(IF(C805&gt;7,ROUND(VLOOKUP(U805,PCharts!$K$3:$L$153,2,FALSE)*AA805,0)*PFormulas!$B$8,ROUND(VLOOKUP(U805,PCharts!$K$3:$L$153,2,FALSE)*AA805,0)),0)</f>
        <v>33</v>
      </c>
      <c r="AL805" s="30">
        <f>ROUND(IF(C805&gt;7,ROUND(VLOOKUP(T805,PCharts!$M$3:$N$133,2,FALSE)*AA805,0)*PFormulas!$B$9,ROUND(VLOOKUP(T805,PCharts!$M$3:$N$133,2,FALSE)*AA805,0)),0)</f>
        <v>39</v>
      </c>
      <c r="AM805" s="30">
        <f>ROUND(IF(C805&gt;7,ROUND((PFormulas!$F$30*Z805)+(PFormulas!$F$31*AB805)+(PFormulas!$F$32*AI805),0)*PFormulas!$B$13,ROUND((PFormulas!$F$30*Z805)+(PFormulas!$F$31*AB805)+(PFormulas!$F$32*AI805),0)+PFormulas!$B$14),0)</f>
        <v>41</v>
      </c>
      <c r="AN805" s="30">
        <f>ROUND((PFormulas!$F$46*AL805),0)</f>
        <v>41</v>
      </c>
      <c r="AO805" s="30">
        <f>VLOOKUP(2016-L805,PCharts!$O$3:$P$32,2,FALSE)</f>
        <v>46</v>
      </c>
      <c r="AP805" s="30">
        <f t="shared" si="92"/>
        <v>46</v>
      </c>
      <c r="AQ805" s="30">
        <f t="shared" si="93"/>
        <v>43</v>
      </c>
    </row>
    <row r="806" spans="1:43" x14ac:dyDescent="0.25">
      <c r="A806" s="48" t="s">
        <v>139</v>
      </c>
      <c r="B806" s="13" t="s">
        <v>1841</v>
      </c>
      <c r="C806" s="13">
        <v>6</v>
      </c>
      <c r="D806" s="13">
        <v>35</v>
      </c>
      <c r="E806" s="48">
        <f>ROUND(G806*0.33,0)</f>
        <v>3</v>
      </c>
      <c r="F806" s="48">
        <f>G806-E806</f>
        <v>5</v>
      </c>
      <c r="G806" s="13">
        <v>8</v>
      </c>
      <c r="H806" s="48">
        <v>20</v>
      </c>
      <c r="I806" s="13"/>
      <c r="J806" s="13"/>
      <c r="K806" s="13"/>
      <c r="L806" s="13">
        <v>1995</v>
      </c>
      <c r="M806" s="13">
        <v>5.5</v>
      </c>
      <c r="N806" s="13">
        <v>76</v>
      </c>
      <c r="O806" s="13">
        <v>212</v>
      </c>
      <c r="P806" s="13" t="s">
        <v>1842</v>
      </c>
      <c r="Q806" s="13" t="s">
        <v>1843</v>
      </c>
      <c r="R806" s="13">
        <v>0</v>
      </c>
      <c r="S806" s="13">
        <v>0</v>
      </c>
      <c r="T806" s="30">
        <f t="shared" si="87"/>
        <v>0.09</v>
      </c>
      <c r="U806" s="30">
        <f t="shared" si="88"/>
        <v>0.14000000000000001</v>
      </c>
      <c r="V806" s="30">
        <f t="shared" si="89"/>
        <v>0.56999999999999995</v>
      </c>
      <c r="W806" s="30">
        <f t="shared" si="90"/>
        <v>0.09</v>
      </c>
      <c r="X806" s="30">
        <f>VLOOKUP(N806,[1]PlayerC!$A$3:$B$30,2,FALSE)</f>
        <v>81</v>
      </c>
      <c r="Y806" s="30">
        <f>VLOOKUP(O806,[1]PlayerC!$C$3:$D$133,2,FALSE)</f>
        <v>76</v>
      </c>
      <c r="Z806" s="30">
        <f>VLOOKUP(R806,[2]PCharts!$R$3:$S$2003,2,FALSE)</f>
        <v>0</v>
      </c>
      <c r="AA806" s="30">
        <f>VLOOKUP(A806,PCharts!$T$3:$U$25,2,FALSE)</f>
        <v>0.87</v>
      </c>
      <c r="AB806" s="30">
        <f>ROUND((PFormulas!$F$2*AF806)+(PFormulas!$F$3*(120-AD806)),0)</f>
        <v>59</v>
      </c>
      <c r="AC806" s="30">
        <f>ROUND((PFormulas!$F$7*AF806)+(PFormulas!$F$9*AB806)+(PFormulas!$F$8*AD806),0)</f>
        <v>56</v>
      </c>
      <c r="AD806" s="30">
        <f>VLOOKUP(V806,PCharts!$I$3:$J$651,2,FALSE)</f>
        <v>83</v>
      </c>
      <c r="AE806" s="30">
        <f>ROUND((PFormulas!$B$29*AK806)+(PFormulas!$B$30*AI806)+(PFormulas!$B$31*AL806)+(PFormulas!$B$32*AF806)+PFormulas!$B$33,0)</f>
        <v>70</v>
      </c>
      <c r="AF806" s="30">
        <f t="shared" si="91"/>
        <v>79</v>
      </c>
      <c r="AG806" s="30">
        <f>ROUND((AK806*PFormulas!$F$40)+(AL806*PFormulas!$F$41)+(AH806*PFormulas!$F$42),0)</f>
        <v>58</v>
      </c>
      <c r="AH806" s="30">
        <f>VLOOKUP(D806,PCharts!$G$3:$H$83,2,FALSE)</f>
        <v>75</v>
      </c>
      <c r="AI806" s="30">
        <f>ROUND((AK806*PFormulas!$F$18)+(AL806*PFormulas!$F$17),0)</f>
        <v>45</v>
      </c>
      <c r="AJ806" s="30">
        <f>IF(C806&gt;7,25,IF(C806=1,IF(ROUND((PFormulas!$F$35*AK806)+(PFormulas!$F$36*AF806),0)&lt;50,50,ROUND((PFormulas!$F$35*AK806)+(PFormulas!$F$36*AF806),0)),ROUND((PFormulas!$F$35*AK806)+(PFormulas!$F$36*AF806),0)))</f>
        <v>53</v>
      </c>
      <c r="AK806" s="30">
        <f>ROUND(IF(C806&gt;7,ROUND(VLOOKUP(U806,PCharts!$K$3:$L$153,2,FALSE)*AA806,0)*PFormulas!$B$8,ROUND(VLOOKUP(U806,PCharts!$K$3:$L$153,2,FALSE)*AA806,0)),0)</f>
        <v>44</v>
      </c>
      <c r="AL806" s="30">
        <f>ROUND(IF(C806&gt;7,ROUND(VLOOKUP(T806,PCharts!$M$3:$N$133,2,FALSE)*AA806,0)*PFormulas!$B$9,ROUND(VLOOKUP(T806,PCharts!$M$3:$N$133,2,FALSE)*AA806,0)),0)</f>
        <v>38</v>
      </c>
      <c r="AM806" s="30">
        <f>ROUND(IF(C806&gt;7,ROUND((PFormulas!$F$30*Z806)+(PFormulas!$F$31*AB806)+(PFormulas!$F$32*AI806),0)*PFormulas!$B$13,ROUND((PFormulas!$F$30*Z806)+(PFormulas!$F$31*AB806)+(PFormulas!$F$32*AI806),0)+PFormulas!$B$14),0)</f>
        <v>50</v>
      </c>
      <c r="AN806" s="30">
        <f>ROUND((PFormulas!$F$46*AL806),0)</f>
        <v>40</v>
      </c>
      <c r="AO806" s="30">
        <f>VLOOKUP(2016-L806,PCharts!$O$3:$P$32,2,FALSE)</f>
        <v>54</v>
      </c>
      <c r="AP806" s="30">
        <f t="shared" si="92"/>
        <v>54</v>
      </c>
      <c r="AQ806" s="30">
        <f t="shared" si="93"/>
        <v>49</v>
      </c>
    </row>
    <row r="807" spans="1:43" x14ac:dyDescent="0.25">
      <c r="A807" s="48" t="s">
        <v>139</v>
      </c>
      <c r="B807" s="13" t="s">
        <v>1844</v>
      </c>
      <c r="C807" s="13">
        <v>8</v>
      </c>
      <c r="D807" s="13">
        <v>35</v>
      </c>
      <c r="E807" s="13">
        <v>5</v>
      </c>
      <c r="F807" s="13">
        <v>11</v>
      </c>
      <c r="G807" s="13">
        <f>E807+F807</f>
        <v>16</v>
      </c>
      <c r="H807" s="13">
        <v>51</v>
      </c>
      <c r="I807" s="13"/>
      <c r="J807" s="13"/>
      <c r="K807" s="13"/>
      <c r="L807" s="13">
        <v>1993</v>
      </c>
      <c r="M807" s="13">
        <v>5.5</v>
      </c>
      <c r="N807" s="13">
        <v>70</v>
      </c>
      <c r="O807" s="13">
        <v>196</v>
      </c>
      <c r="P807" s="13" t="s">
        <v>1845</v>
      </c>
      <c r="Q807" s="13" t="s">
        <v>1846</v>
      </c>
      <c r="R807" s="13">
        <v>0</v>
      </c>
      <c r="S807" s="13">
        <v>0</v>
      </c>
      <c r="T807" s="30">
        <f t="shared" si="87"/>
        <v>0.14000000000000001</v>
      </c>
      <c r="U807" s="30">
        <f t="shared" si="88"/>
        <v>0.31</v>
      </c>
      <c r="V807" s="30">
        <f t="shared" si="89"/>
        <v>1.46</v>
      </c>
      <c r="W807" s="30">
        <f t="shared" si="90"/>
        <v>0.14000000000000001</v>
      </c>
      <c r="X807" s="30">
        <f>VLOOKUP(N807,[1]PlayerC!$A$3:$B$30,2,FALSE)</f>
        <v>69</v>
      </c>
      <c r="Y807" s="30">
        <f>VLOOKUP(O807,[1]PlayerC!$C$3:$D$133,2,FALSE)</f>
        <v>67</v>
      </c>
      <c r="Z807" s="30">
        <f>VLOOKUP(R807,[2]PCharts!$R$3:$S$2003,2,FALSE)</f>
        <v>0</v>
      </c>
      <c r="AA807" s="30">
        <f>VLOOKUP(A807,PCharts!$T$3:$U$25,2,FALSE)</f>
        <v>0.87</v>
      </c>
      <c r="AB807" s="30">
        <f>ROUND((PFormulas!$F$2*AF807)+(PFormulas!$F$3*(120-AD807)),0)</f>
        <v>59</v>
      </c>
      <c r="AC807" s="30">
        <f>ROUND((PFormulas!$F$7*AF807)+(PFormulas!$F$9*AB807)+(PFormulas!$F$8*AD807),0)</f>
        <v>53</v>
      </c>
      <c r="AD807" s="30">
        <f>VLOOKUP(V807,PCharts!$I$3:$J$651,2,FALSE)</f>
        <v>61</v>
      </c>
      <c r="AE807" s="30">
        <f>ROUND((PFormulas!$B$29*AK807)+(PFormulas!$B$30*AI807)+(PFormulas!$B$31*AL807)+(PFormulas!$B$32*AF807)+PFormulas!$B$33,0)</f>
        <v>73</v>
      </c>
      <c r="AF807" s="30">
        <f t="shared" si="91"/>
        <v>68</v>
      </c>
      <c r="AG807" s="30">
        <f>ROUND((AK807*PFormulas!$F$40)+(AL807*PFormulas!$F$41)+(AH807*PFormulas!$F$42),0)</f>
        <v>59</v>
      </c>
      <c r="AH807" s="30">
        <f>VLOOKUP(D807,PCharts!$G$3:$H$83,2,FALSE)</f>
        <v>75</v>
      </c>
      <c r="AI807" s="30">
        <f>ROUND((AK807*PFormulas!$F$18)+(AL807*PFormulas!$F$17),0)</f>
        <v>47</v>
      </c>
      <c r="AJ807" s="30">
        <f>IF(C807&gt;7,25,IF(C807=1,IF(ROUND((PFormulas!$F$35*AK807)+(PFormulas!$F$36*AF807),0)&lt;50,50,ROUND((PFormulas!$F$35*AK807)+(PFormulas!$F$36*AF807),0)),ROUND((PFormulas!$F$35*AK807)+(PFormulas!$F$36*AF807),0)))</f>
        <v>25</v>
      </c>
      <c r="AK807" s="30">
        <f>ROUND(IF(C807&gt;7,ROUND(VLOOKUP(U807,PCharts!$K$3:$L$153,2,FALSE)*AA807,0)*PFormulas!$B$8,ROUND(VLOOKUP(U807,PCharts!$K$3:$L$153,2,FALSE)*AA807,0)),0)</f>
        <v>48</v>
      </c>
      <c r="AL807" s="30">
        <f>ROUND(IF(C807&gt;7,ROUND(VLOOKUP(T807,PCharts!$M$3:$N$133,2,FALSE)*AA807,0)*PFormulas!$B$9,ROUND(VLOOKUP(T807,PCharts!$M$3:$N$133,2,FALSE)*AA807,0)),0)</f>
        <v>37</v>
      </c>
      <c r="AM807" s="30">
        <f>ROUND(IF(C807&gt;7,ROUND((PFormulas!$F$30*Z807)+(PFormulas!$F$31*AB807)+(PFormulas!$F$32*AI807),0)*PFormulas!$B$13,ROUND((PFormulas!$F$30*Z807)+(PFormulas!$F$31*AB807)+(PFormulas!$F$32*AI807),0)+PFormulas!$B$14),0)</f>
        <v>61</v>
      </c>
      <c r="AN807" s="30">
        <f>ROUND((PFormulas!$F$46*AL807),0)</f>
        <v>39</v>
      </c>
      <c r="AO807" s="30">
        <f>VLOOKUP(2016-L807,PCharts!$O$3:$P$32,2,FALSE)</f>
        <v>60</v>
      </c>
      <c r="AP807" s="30">
        <f t="shared" si="92"/>
        <v>60</v>
      </c>
      <c r="AQ807" s="30">
        <f t="shared" si="93"/>
        <v>52</v>
      </c>
    </row>
    <row r="808" spans="1:43" x14ac:dyDescent="0.25">
      <c r="A808" s="48" t="s">
        <v>139</v>
      </c>
      <c r="B808" s="13" t="s">
        <v>1847</v>
      </c>
      <c r="C808" s="13">
        <v>8</v>
      </c>
      <c r="D808" s="13">
        <v>41</v>
      </c>
      <c r="E808" s="13">
        <v>6</v>
      </c>
      <c r="F808" s="13">
        <v>13</v>
      </c>
      <c r="G808" s="13">
        <f>E808+F808</f>
        <v>19</v>
      </c>
      <c r="H808" s="13">
        <v>37</v>
      </c>
      <c r="I808" s="13"/>
      <c r="J808" s="13"/>
      <c r="K808" s="13"/>
      <c r="L808" s="13">
        <v>1994</v>
      </c>
      <c r="M808" s="13">
        <v>5.5</v>
      </c>
      <c r="N808" s="13">
        <v>72</v>
      </c>
      <c r="O808" s="13">
        <v>203</v>
      </c>
      <c r="P808" s="13" t="s">
        <v>1848</v>
      </c>
      <c r="Q808" s="13" t="s">
        <v>1849</v>
      </c>
      <c r="R808" s="13">
        <v>0</v>
      </c>
      <c r="S808" s="13">
        <v>0</v>
      </c>
      <c r="T808" s="30">
        <f t="shared" si="87"/>
        <v>0.15</v>
      </c>
      <c r="U808" s="30">
        <f t="shared" si="88"/>
        <v>0.32</v>
      </c>
      <c r="V808" s="30">
        <f t="shared" si="89"/>
        <v>0.9</v>
      </c>
      <c r="W808" s="30">
        <f t="shared" si="90"/>
        <v>0.15</v>
      </c>
      <c r="X808" s="30">
        <f>VLOOKUP(N808,[1]PlayerC!$A$3:$B$30,2,FALSE)</f>
        <v>73</v>
      </c>
      <c r="Y808" s="30">
        <f>VLOOKUP(O808,[1]PlayerC!$C$3:$D$133,2,FALSE)</f>
        <v>70</v>
      </c>
      <c r="Z808" s="30">
        <f>VLOOKUP(R808,[2]PCharts!$R$3:$S$2003,2,FALSE)</f>
        <v>0</v>
      </c>
      <c r="AA808" s="30">
        <f>VLOOKUP(A808,PCharts!$T$3:$U$25,2,FALSE)</f>
        <v>0.87</v>
      </c>
      <c r="AB808" s="30">
        <f>ROUND((PFormulas!$F$2*AF808)+(PFormulas!$F$3*(120-AD808)),0)</f>
        <v>57</v>
      </c>
      <c r="AC808" s="30">
        <f>ROUND((PFormulas!$F$7*AF808)+(PFormulas!$F$9*AB808)+(PFormulas!$F$8*AD808),0)</f>
        <v>53</v>
      </c>
      <c r="AD808" s="30">
        <f>VLOOKUP(V808,PCharts!$I$3:$J$651,2,FALSE)</f>
        <v>75</v>
      </c>
      <c r="AE808" s="30">
        <f>ROUND((PFormulas!$B$29*AK808)+(PFormulas!$B$30*AI808)+(PFormulas!$B$31*AL808)+(PFormulas!$B$32*AF808)+PFormulas!$B$33,0)</f>
        <v>72</v>
      </c>
      <c r="AF808" s="30">
        <f t="shared" si="91"/>
        <v>72</v>
      </c>
      <c r="AG808" s="30">
        <f>ROUND((AK808*PFormulas!$F$40)+(AL808*PFormulas!$F$41)+(AH808*PFormulas!$F$42),0)</f>
        <v>62</v>
      </c>
      <c r="AH808" s="30">
        <f>VLOOKUP(D808,PCharts!$G$3:$H$83,2,FALSE)</f>
        <v>81</v>
      </c>
      <c r="AI808" s="30">
        <f>ROUND((AK808*PFormulas!$F$18)+(AL808*PFormulas!$F$17),0)</f>
        <v>47</v>
      </c>
      <c r="AJ808" s="30">
        <f>IF(C808&gt;7,25,IF(C808=1,IF(ROUND((PFormulas!$F$35*AK808)+(PFormulas!$F$36*AF808),0)&lt;50,50,ROUND((PFormulas!$F$35*AK808)+(PFormulas!$F$36*AF808),0)),ROUND((PFormulas!$F$35*AK808)+(PFormulas!$F$36*AF808),0)))</f>
        <v>25</v>
      </c>
      <c r="AK808" s="30">
        <f>ROUND(IF(C808&gt;7,ROUND(VLOOKUP(U808,PCharts!$K$3:$L$153,2,FALSE)*AA808,0)*PFormulas!$B$8,ROUND(VLOOKUP(U808,PCharts!$K$3:$L$153,2,FALSE)*AA808,0)),0)</f>
        <v>48</v>
      </c>
      <c r="AL808" s="30">
        <f>ROUND(IF(C808&gt;7,ROUND(VLOOKUP(T808,PCharts!$M$3:$N$133,2,FALSE)*AA808,0)*PFormulas!$B$9,ROUND(VLOOKUP(T808,PCharts!$M$3:$N$133,2,FALSE)*AA808,0)),0)</f>
        <v>38</v>
      </c>
      <c r="AM808" s="30">
        <f>ROUND(IF(C808&gt;7,ROUND((PFormulas!$F$30*Z808)+(PFormulas!$F$31*AB808)+(PFormulas!$F$32*AI808),0)*PFormulas!$B$13,ROUND((PFormulas!$F$30*Z808)+(PFormulas!$F$31*AB808)+(PFormulas!$F$32*AI808),0)+PFormulas!$B$14),0)</f>
        <v>59</v>
      </c>
      <c r="AN808" s="30">
        <f>ROUND((PFormulas!$F$46*AL808),0)</f>
        <v>40</v>
      </c>
      <c r="AO808" s="30">
        <f>VLOOKUP(2016-L808,PCharts!$O$3:$P$32,2,FALSE)</f>
        <v>58</v>
      </c>
      <c r="AP808" s="30">
        <f t="shared" si="92"/>
        <v>58</v>
      </c>
      <c r="AQ808" s="30">
        <f t="shared" si="93"/>
        <v>52</v>
      </c>
    </row>
    <row r="809" spans="1:43" x14ac:dyDescent="0.25">
      <c r="A809" s="13" t="s">
        <v>55</v>
      </c>
      <c r="B809" s="13" t="s">
        <v>1850</v>
      </c>
      <c r="C809" s="13">
        <v>3</v>
      </c>
      <c r="D809" s="13">
        <v>51</v>
      </c>
      <c r="E809" s="13">
        <v>3</v>
      </c>
      <c r="F809" s="13">
        <v>5</v>
      </c>
      <c r="G809" s="13">
        <f>E809+F809</f>
        <v>8</v>
      </c>
      <c r="H809" s="13">
        <v>19</v>
      </c>
      <c r="I809" s="13"/>
      <c r="J809" s="13"/>
      <c r="K809" s="13"/>
      <c r="L809" s="13">
        <v>1997</v>
      </c>
      <c r="M809" s="13">
        <v>5.5</v>
      </c>
      <c r="N809" s="13">
        <v>78</v>
      </c>
      <c r="O809" s="13">
        <v>198</v>
      </c>
      <c r="P809" s="13" t="s">
        <v>1851</v>
      </c>
      <c r="Q809" s="13" t="s">
        <v>1852</v>
      </c>
      <c r="R809" s="13">
        <v>0</v>
      </c>
      <c r="S809" s="13">
        <v>0</v>
      </c>
      <c r="T809" s="30">
        <f t="shared" si="87"/>
        <v>0.06</v>
      </c>
      <c r="U809" s="30">
        <f t="shared" si="88"/>
        <v>0.1</v>
      </c>
      <c r="V809" s="30">
        <f t="shared" si="89"/>
        <v>0.37</v>
      </c>
      <c r="W809" s="30">
        <f t="shared" si="90"/>
        <v>0.06</v>
      </c>
      <c r="X809" s="30">
        <f>VLOOKUP(N809,[1]PlayerC!$A$3:$B$30,2,FALSE)</f>
        <v>85</v>
      </c>
      <c r="Y809" s="30">
        <f>VLOOKUP(O809,[1]PlayerC!$C$3:$D$133,2,FALSE)</f>
        <v>67</v>
      </c>
      <c r="Z809" s="30">
        <f>VLOOKUP(R809,[2]PCharts!$R$3:$S$2003,2,FALSE)</f>
        <v>0</v>
      </c>
      <c r="AA809" s="30">
        <f>VLOOKUP(A809,PCharts!$T$3:$U$25,2,FALSE)</f>
        <v>0.9</v>
      </c>
      <c r="AB809" s="30">
        <f>ROUND((PFormulas!$F$2*AF809)+(PFormulas!$F$3*(120-AD809)),0)</f>
        <v>55</v>
      </c>
      <c r="AC809" s="30">
        <f>ROUND((PFormulas!$F$7*AF809)+(PFormulas!$F$9*AB809)+(PFormulas!$F$8*AD809),0)</f>
        <v>52</v>
      </c>
      <c r="AD809" s="30">
        <f>VLOOKUP(V809,PCharts!$I$3:$J$651,2,FALSE)</f>
        <v>88</v>
      </c>
      <c r="AE809" s="30">
        <f>ROUND((PFormulas!$B$29*AK809)+(PFormulas!$B$30*AI809)+(PFormulas!$B$31*AL809)+(PFormulas!$B$32*AF809)+PFormulas!$B$33,0)</f>
        <v>71</v>
      </c>
      <c r="AF809" s="30">
        <f t="shared" si="91"/>
        <v>76</v>
      </c>
      <c r="AG809" s="30">
        <f>ROUND((AK809*PFormulas!$F$40)+(AL809*PFormulas!$F$41)+(AH809*PFormulas!$F$42),0)</f>
        <v>66</v>
      </c>
      <c r="AH809" s="30">
        <f>VLOOKUP(D809,PCharts!$G$3:$H$83,2,FALSE)</f>
        <v>91</v>
      </c>
      <c r="AI809" s="30">
        <f>ROUND((AK809*PFormulas!$F$18)+(AL809*PFormulas!$F$17),0)</f>
        <v>46</v>
      </c>
      <c r="AJ809" s="30">
        <f>IF(C809&gt;7,25,IF(C809=1,IF(ROUND((PFormulas!$F$35*AK809)+(PFormulas!$F$36*AF809),0)&lt;50,50,ROUND((PFormulas!$F$35*AK809)+(PFormulas!$F$36*AF809),0)),ROUND((PFormulas!$F$35*AK809)+(PFormulas!$F$36*AF809),0)))</f>
        <v>53</v>
      </c>
      <c r="AK809" s="30">
        <f>ROUND(IF(C809&gt;7,ROUND(VLOOKUP(U809,PCharts!$K$3:$L$153,2,FALSE)*AA809,0)*PFormulas!$B$8,ROUND(VLOOKUP(U809,PCharts!$K$3:$L$153,2,FALSE)*AA809,0)),0)</f>
        <v>45</v>
      </c>
      <c r="AL809" s="30">
        <f>ROUND(IF(C809&gt;7,ROUND(VLOOKUP(T809,PCharts!$M$3:$N$133,2,FALSE)*AA809,0)*PFormulas!$B$9,ROUND(VLOOKUP(T809,PCharts!$M$3:$N$133,2,FALSE)*AA809,0)),0)</f>
        <v>38</v>
      </c>
      <c r="AM809" s="30">
        <f>ROUND(IF(C809&gt;7,ROUND((PFormulas!$F$30*Z809)+(PFormulas!$F$31*AB809)+(PFormulas!$F$32*AI809),0)*PFormulas!$B$13,ROUND((PFormulas!$F$30*Z809)+(PFormulas!$F$31*AB809)+(PFormulas!$F$32*AI809),0)+PFormulas!$B$14),0)</f>
        <v>48</v>
      </c>
      <c r="AN809" s="30">
        <f>ROUND((PFormulas!$F$46*AL809),0)</f>
        <v>40</v>
      </c>
      <c r="AO809" s="30">
        <f>VLOOKUP(2016-L809,PCharts!$O$3:$P$32,2,FALSE)</f>
        <v>46</v>
      </c>
      <c r="AP809" s="30">
        <f t="shared" si="92"/>
        <v>46</v>
      </c>
      <c r="AQ809" s="30">
        <f t="shared" si="93"/>
        <v>49</v>
      </c>
    </row>
    <row r="810" spans="1:43" x14ac:dyDescent="0.25">
      <c r="A810" s="13" t="s">
        <v>43</v>
      </c>
      <c r="B810" s="13" t="s">
        <v>1853</v>
      </c>
      <c r="C810" s="13">
        <v>8</v>
      </c>
      <c r="D810" s="13">
        <v>11</v>
      </c>
      <c r="E810" s="13">
        <v>0</v>
      </c>
      <c r="F810" s="13">
        <v>1</v>
      </c>
      <c r="G810" s="13">
        <v>1</v>
      </c>
      <c r="H810" s="13">
        <v>2</v>
      </c>
      <c r="I810" s="13">
        <v>1</v>
      </c>
      <c r="J810" s="13">
        <v>17</v>
      </c>
      <c r="K810" s="13">
        <v>6</v>
      </c>
      <c r="L810" s="13">
        <v>1994</v>
      </c>
      <c r="M810" s="13"/>
      <c r="N810" s="13">
        <v>74</v>
      </c>
      <c r="O810" s="13">
        <v>205</v>
      </c>
      <c r="P810" s="13" t="s">
        <v>45</v>
      </c>
      <c r="Q810" s="13" t="s">
        <v>1854</v>
      </c>
      <c r="R810" s="13">
        <v>0</v>
      </c>
      <c r="S810" s="13">
        <v>0</v>
      </c>
      <c r="T810" s="30">
        <f t="shared" si="87"/>
        <v>0</v>
      </c>
      <c r="U810" s="30">
        <f t="shared" si="88"/>
        <v>0.09</v>
      </c>
      <c r="V810" s="30">
        <f t="shared" si="89"/>
        <v>0.18</v>
      </c>
      <c r="W810" s="30">
        <f t="shared" si="90"/>
        <v>0</v>
      </c>
      <c r="X810" s="30">
        <f>VLOOKUP(N810,[1]PlayerC!$A$3:$B$30,2,FALSE)</f>
        <v>77</v>
      </c>
      <c r="Y810" s="30">
        <f>VLOOKUP(O810,[1]PlayerC!$C$3:$D$133,2,FALSE)</f>
        <v>73</v>
      </c>
      <c r="Z810" s="30">
        <f>VLOOKUP(R810,[2]PCharts!$R$3:$S$2003,2,FALSE)</f>
        <v>0</v>
      </c>
      <c r="AA810" s="30">
        <f>VLOOKUP(A810,PCharts!$T$3:$U$25,2,FALSE)</f>
        <v>1.05</v>
      </c>
      <c r="AB810" s="30">
        <f>ROUND((PFormulas!$F$2*AF810)+(PFormulas!$F$3*(120-AD810)),0)</f>
        <v>53</v>
      </c>
      <c r="AC810" s="30">
        <f>ROUND((PFormulas!$F$7*AF810)+(PFormulas!$F$9*AB810)+(PFormulas!$F$8*AD810),0)</f>
        <v>50</v>
      </c>
      <c r="AD810" s="30">
        <f>VLOOKUP(V810,PCharts!$I$3:$J$651,2,FALSE)</f>
        <v>93</v>
      </c>
      <c r="AE810" s="30">
        <f>ROUND((PFormulas!$B$29*AK810)+(PFormulas!$B$30*AI810)+(PFormulas!$B$31*AL810)+(PFormulas!$B$32*AF810)+PFormulas!$B$33,0)</f>
        <v>70</v>
      </c>
      <c r="AF810" s="30">
        <f t="shared" si="91"/>
        <v>75</v>
      </c>
      <c r="AG810" s="30">
        <f>ROUND((AK810*PFormulas!$F$40)+(AL810*PFormulas!$F$41)+(AH810*PFormulas!$F$42),0)</f>
        <v>44</v>
      </c>
      <c r="AH810" s="30">
        <f>VLOOKUP(D810,PCharts!$G$3:$H$83,2,FALSE)</f>
        <v>51</v>
      </c>
      <c r="AI810" s="30">
        <f>ROUND((AK810*PFormulas!$F$18)+(AL810*PFormulas!$F$17),0)</f>
        <v>41</v>
      </c>
      <c r="AJ810" s="30">
        <f>IF(C810&gt;7,25,IF(C810=1,IF(ROUND((PFormulas!$F$35*AK810)+(PFormulas!$F$36*AF810),0)&lt;50,50,ROUND((PFormulas!$F$35*AK810)+(PFormulas!$F$36*AF810),0)),ROUND((PFormulas!$F$35*AK810)+(PFormulas!$F$36*AF810),0)))</f>
        <v>25</v>
      </c>
      <c r="AK810" s="30">
        <f>ROUND(IF(C810&gt;7,ROUND(VLOOKUP(U810,PCharts!$K$3:$L$153,2,FALSE)*AA810,0)*PFormulas!$B$8,ROUND(VLOOKUP(U810,PCharts!$K$3:$L$153,2,FALSE)*AA810,0)),0)</f>
        <v>35</v>
      </c>
      <c r="AL810" s="30">
        <f>ROUND(IF(C810&gt;7,ROUND(VLOOKUP(T810,PCharts!$M$3:$N$133,2,FALSE)*AA810,0)*PFormulas!$B$9,ROUND(VLOOKUP(T810,PCharts!$M$3:$N$133,2,FALSE)*AA810,0)),0)</f>
        <v>40</v>
      </c>
      <c r="AM810" s="30">
        <f>ROUND(IF(C810&gt;7,ROUND((PFormulas!$F$30*Z810)+(PFormulas!$F$31*AB810)+(PFormulas!$F$32*AI810),0)*PFormulas!$B$13,ROUND((PFormulas!$F$30*Z810)+(PFormulas!$F$31*AB810)+(PFormulas!$F$32*AI810),0)+PFormulas!$B$14),0)</f>
        <v>54</v>
      </c>
      <c r="AN810" s="30">
        <f>ROUND((PFormulas!$F$46*AL810),0)</f>
        <v>42</v>
      </c>
      <c r="AO810" s="30">
        <f>VLOOKUP(2016-L810,PCharts!$O$3:$P$32,2,FALSE)</f>
        <v>58</v>
      </c>
      <c r="AP810" s="30">
        <f t="shared" si="92"/>
        <v>58</v>
      </c>
      <c r="AQ810" s="30">
        <f t="shared" si="93"/>
        <v>47</v>
      </c>
    </row>
    <row r="811" spans="1:43" x14ac:dyDescent="0.25">
      <c r="A811" s="13" t="s">
        <v>685</v>
      </c>
      <c r="B811" s="13" t="s">
        <v>1855</v>
      </c>
      <c r="C811" s="13">
        <v>7</v>
      </c>
      <c r="D811" s="13">
        <v>12</v>
      </c>
      <c r="E811" s="13">
        <v>1</v>
      </c>
      <c r="F811" s="13">
        <v>1</v>
      </c>
      <c r="G811" s="13">
        <v>2</v>
      </c>
      <c r="H811" s="13">
        <v>2</v>
      </c>
      <c r="I811" s="13">
        <v>-2</v>
      </c>
      <c r="J811" s="13">
        <v>31</v>
      </c>
      <c r="K811" s="13">
        <v>7</v>
      </c>
      <c r="L811" s="13">
        <v>1996</v>
      </c>
      <c r="M811" s="13"/>
      <c r="N811" s="13">
        <v>73</v>
      </c>
      <c r="O811" s="13">
        <v>187</v>
      </c>
      <c r="P811" s="13" t="s">
        <v>247</v>
      </c>
      <c r="Q811" s="13" t="s">
        <v>80</v>
      </c>
      <c r="R811" s="13">
        <v>0</v>
      </c>
      <c r="S811" s="13">
        <v>0</v>
      </c>
      <c r="T811" s="30">
        <f t="shared" si="87"/>
        <v>0.08</v>
      </c>
      <c r="U811" s="30">
        <f t="shared" si="88"/>
        <v>0.08</v>
      </c>
      <c r="V811" s="30">
        <f t="shared" si="89"/>
        <v>0.17</v>
      </c>
      <c r="W811" s="30">
        <f t="shared" si="90"/>
        <v>0.08</v>
      </c>
      <c r="X811" s="30">
        <f>VLOOKUP(N811,[1]PlayerC!$A$3:$B$30,2,FALSE)</f>
        <v>75</v>
      </c>
      <c r="Y811" s="30">
        <f>VLOOKUP(O811,[1]PlayerC!$C$3:$D$133,2,FALSE)</f>
        <v>61</v>
      </c>
      <c r="Z811" s="30">
        <f>VLOOKUP(R811,[2]PCharts!$R$3:$S$2003,2,FALSE)</f>
        <v>0</v>
      </c>
      <c r="AA811" s="30">
        <f>VLOOKUP(A811,PCharts!$T$3:$U$25,2,FALSE)</f>
        <v>0.9</v>
      </c>
      <c r="AB811" s="30">
        <f>ROUND((PFormulas!$F$2*AF811)+(PFormulas!$F$3*(120-AD811)),0)</f>
        <v>49</v>
      </c>
      <c r="AC811" s="30">
        <f>ROUND((PFormulas!$F$7*AF811)+(PFormulas!$F$9*AB811)+(PFormulas!$F$8*AD811),0)</f>
        <v>44</v>
      </c>
      <c r="AD811" s="30">
        <f>VLOOKUP(V811,PCharts!$I$3:$J$651,2,FALSE)</f>
        <v>94</v>
      </c>
      <c r="AE811" s="30">
        <f>ROUND((PFormulas!$B$29*AK811)+(PFormulas!$B$30*AI811)+(PFormulas!$B$31*AL811)+(PFormulas!$B$32*AF811)+PFormulas!$B$33,0)</f>
        <v>71</v>
      </c>
      <c r="AF811" s="30">
        <f t="shared" si="91"/>
        <v>68</v>
      </c>
      <c r="AG811" s="30">
        <f>ROUND((AK811*PFormulas!$F$40)+(AL811*PFormulas!$F$41)+(AH811*PFormulas!$F$42),0)</f>
        <v>44</v>
      </c>
      <c r="AH811" s="30">
        <f>VLOOKUP(D811,PCharts!$G$3:$H$83,2,FALSE)</f>
        <v>52</v>
      </c>
      <c r="AI811" s="30">
        <f>ROUND((AK811*PFormulas!$F$18)+(AL811*PFormulas!$F$17),0)</f>
        <v>39</v>
      </c>
      <c r="AJ811" s="30">
        <f>IF(C811&gt;7,25,IF(C811=1,IF(ROUND((PFormulas!$F$35*AK811)+(PFormulas!$F$36*AF811),0)&lt;50,50,ROUND((PFormulas!$F$35*AK811)+(PFormulas!$F$36*AF811),0)),ROUND((PFormulas!$F$35*AK811)+(PFormulas!$F$36*AF811),0)))</f>
        <v>41</v>
      </c>
      <c r="AK811" s="30">
        <f>ROUND(IF(C811&gt;7,ROUND(VLOOKUP(U811,PCharts!$K$3:$L$153,2,FALSE)*AA811,0)*PFormulas!$B$8,ROUND(VLOOKUP(U811,PCharts!$K$3:$L$153,2,FALSE)*AA811,0)),0)</f>
        <v>32</v>
      </c>
      <c r="AL811" s="30">
        <f>ROUND(IF(C811&gt;7,ROUND(VLOOKUP(T811,PCharts!$M$3:$N$133,2,FALSE)*AA811,0)*PFormulas!$B$9,ROUND(VLOOKUP(T811,PCharts!$M$3:$N$133,2,FALSE)*AA811,0)),0)</f>
        <v>39</v>
      </c>
      <c r="AM811" s="30">
        <f>ROUND(IF(C811&gt;7,ROUND((PFormulas!$F$30*Z811)+(PFormulas!$F$31*AB811)+(PFormulas!$F$32*AI811),0)*PFormulas!$B$13,ROUND((PFormulas!$F$30*Z811)+(PFormulas!$F$31*AB811)+(PFormulas!$F$32*AI811),0)+PFormulas!$B$14),0)</f>
        <v>42</v>
      </c>
      <c r="AN811" s="30">
        <f>ROUND((PFormulas!$F$46*AL811),0)</f>
        <v>41</v>
      </c>
      <c r="AO811" s="30">
        <f>VLOOKUP(2016-L811,PCharts!$O$3:$P$32,2,FALSE)</f>
        <v>50</v>
      </c>
      <c r="AP811" s="30">
        <f t="shared" si="92"/>
        <v>50</v>
      </c>
      <c r="AQ811" s="30">
        <f t="shared" si="93"/>
        <v>43</v>
      </c>
    </row>
    <row r="812" spans="1:43" x14ac:dyDescent="0.25">
      <c r="A812" s="13" t="s">
        <v>43</v>
      </c>
      <c r="B812" s="13" t="s">
        <v>1856</v>
      </c>
      <c r="C812" s="13">
        <v>15</v>
      </c>
      <c r="D812" s="13">
        <v>16</v>
      </c>
      <c r="E812" s="13">
        <v>0</v>
      </c>
      <c r="F812" s="13">
        <v>0</v>
      </c>
      <c r="G812" s="13">
        <v>0</v>
      </c>
      <c r="H812" s="13">
        <v>111</v>
      </c>
      <c r="I812" s="13">
        <v>-2</v>
      </c>
      <c r="J812" s="13">
        <v>25</v>
      </c>
      <c r="K812" s="13">
        <v>4</v>
      </c>
      <c r="L812" s="13">
        <v>1995</v>
      </c>
      <c r="M812" s="13"/>
      <c r="N812" s="13">
        <v>74</v>
      </c>
      <c r="O812" s="13">
        <v>203</v>
      </c>
      <c r="P812" s="13" t="s">
        <v>1047</v>
      </c>
      <c r="Q812" s="13" t="s">
        <v>1857</v>
      </c>
      <c r="R812" s="13">
        <v>0</v>
      </c>
      <c r="S812" s="13">
        <v>0</v>
      </c>
      <c r="T812" s="30">
        <f t="shared" si="87"/>
        <v>0</v>
      </c>
      <c r="U812" s="30">
        <f t="shared" si="88"/>
        <v>0</v>
      </c>
      <c r="V812" s="30">
        <f t="shared" si="89"/>
        <v>6.94</v>
      </c>
      <c r="W812" s="30">
        <f t="shared" si="90"/>
        <v>0</v>
      </c>
      <c r="X812" s="30">
        <f>VLOOKUP(N812,[1]PlayerC!$A$3:$B$30,2,FALSE)</f>
        <v>77</v>
      </c>
      <c r="Y812" s="30">
        <f>VLOOKUP(O812,[1]PlayerC!$C$3:$D$133,2,FALSE)</f>
        <v>70</v>
      </c>
      <c r="Z812" s="30">
        <f>VLOOKUP(R812,[2]PCharts!$R$3:$S$2003,2,FALSE)</f>
        <v>0</v>
      </c>
      <c r="AA812" s="30">
        <f>VLOOKUP(A812,PCharts!$T$3:$U$25,2,FALSE)</f>
        <v>1.05</v>
      </c>
      <c r="AB812" s="30">
        <f>ROUND((PFormulas!$F$2*AF812)+(PFormulas!$F$3*(120-AD812)),0)</f>
        <v>73</v>
      </c>
      <c r="AC812" s="30">
        <f>ROUND((PFormulas!$F$7*AF812)+(PFormulas!$F$9*AB812)+(PFormulas!$F$8*AD812),0)</f>
        <v>69</v>
      </c>
      <c r="AD812" s="30">
        <v>25</v>
      </c>
      <c r="AE812" s="30">
        <f>ROUND((PFormulas!$B$29*AK812)+(PFormulas!$B$30*AI812)+(PFormulas!$B$31*AL812)+(PFormulas!$B$32*AF812)+PFormulas!$B$33,0)</f>
        <v>70</v>
      </c>
      <c r="AF812" s="30">
        <f t="shared" si="91"/>
        <v>74</v>
      </c>
      <c r="AG812" s="30">
        <f>ROUND((AK812*PFormulas!$F$40)+(AL812*PFormulas!$F$41)+(AH812*PFormulas!$F$42),0)</f>
        <v>47</v>
      </c>
      <c r="AH812" s="30">
        <f>VLOOKUP(D812,PCharts!$G$3:$H$83,2,FALSE)</f>
        <v>56</v>
      </c>
      <c r="AI812" s="30">
        <f>ROUND((AK812*PFormulas!$F$18)+(AL812*PFormulas!$F$17),0)</f>
        <v>41</v>
      </c>
      <c r="AJ812" s="30">
        <f>IF(C812&gt;7,25,IF(C812=1,IF(ROUND((PFormulas!$F$35*AK812)+(PFormulas!$F$36*AF812),0)&lt;50,50,ROUND((PFormulas!$F$35*AK812)+(PFormulas!$F$36*AF812),0)),ROUND((PFormulas!$F$35*AK812)+(PFormulas!$F$36*AF812),0)))</f>
        <v>25</v>
      </c>
      <c r="AK812" s="30">
        <f>ROUND(IF(C812&gt;7,ROUND(VLOOKUP(U812,PCharts!$K$3:$L$153,2,FALSE)*AA812,0)*PFormulas!$B$8,ROUND(VLOOKUP(U812,PCharts!$K$3:$L$153,2,FALSE)*AA812,0)),0)</f>
        <v>35</v>
      </c>
      <c r="AL812" s="30">
        <f>ROUND(IF(C812&gt;7,ROUND(VLOOKUP(T812,PCharts!$M$3:$N$133,2,FALSE)*AA812,0)*PFormulas!$B$9,ROUND(VLOOKUP(T812,PCharts!$M$3:$N$133,2,FALSE)*AA812,0)),0)</f>
        <v>40</v>
      </c>
      <c r="AM812" s="30">
        <f>ROUND(IF(C812&gt;7,ROUND((PFormulas!$F$30*Z812)+(PFormulas!$F$31*AB812)+(PFormulas!$F$32*AI812),0)*PFormulas!$B$13,ROUND((PFormulas!$F$30*Z812)+(PFormulas!$F$31*AB812)+(PFormulas!$F$32*AI812),0)+PFormulas!$B$14),0)</f>
        <v>68</v>
      </c>
      <c r="AN812" s="30">
        <f>ROUND((PFormulas!$F$46*AL812),0)</f>
        <v>42</v>
      </c>
      <c r="AO812" s="30">
        <f>VLOOKUP(2016-L812,PCharts!$O$3:$P$32,2,FALSE)</f>
        <v>54</v>
      </c>
      <c r="AP812" s="30">
        <f t="shared" si="92"/>
        <v>54</v>
      </c>
      <c r="AQ812" s="30">
        <f t="shared" si="93"/>
        <v>51</v>
      </c>
    </row>
    <row r="813" spans="1:43" x14ac:dyDescent="0.25">
      <c r="A813" s="13" t="s">
        <v>43</v>
      </c>
      <c r="B813" s="13" t="s">
        <v>1858</v>
      </c>
      <c r="C813" s="13">
        <v>8</v>
      </c>
      <c r="D813" s="13">
        <v>17</v>
      </c>
      <c r="E813" s="13">
        <v>0</v>
      </c>
      <c r="F813" s="13">
        <v>0</v>
      </c>
      <c r="G813" s="13">
        <v>0</v>
      </c>
      <c r="H813" s="13">
        <v>4</v>
      </c>
      <c r="I813" s="13">
        <v>-4</v>
      </c>
      <c r="J813" s="13">
        <v>22</v>
      </c>
      <c r="K813" s="13">
        <v>4</v>
      </c>
      <c r="L813" s="13">
        <v>1995</v>
      </c>
      <c r="M813" s="13"/>
      <c r="N813" s="13">
        <v>73</v>
      </c>
      <c r="O813" s="13">
        <v>172</v>
      </c>
      <c r="P813" s="13" t="s">
        <v>471</v>
      </c>
      <c r="Q813" s="13" t="s">
        <v>1859</v>
      </c>
      <c r="R813" s="13">
        <v>0</v>
      </c>
      <c r="S813" s="13">
        <v>0</v>
      </c>
      <c r="T813" s="30">
        <f t="shared" si="87"/>
        <v>0</v>
      </c>
      <c r="U813" s="30">
        <f t="shared" si="88"/>
        <v>0</v>
      </c>
      <c r="V813" s="30">
        <f t="shared" si="89"/>
        <v>0.24</v>
      </c>
      <c r="W813" s="30">
        <f t="shared" si="90"/>
        <v>0</v>
      </c>
      <c r="X813" s="30">
        <f>VLOOKUP(N813,[1]PlayerC!$A$3:$B$30,2,FALSE)</f>
        <v>75</v>
      </c>
      <c r="Y813" s="30">
        <f>VLOOKUP(O813,[1]PlayerC!$C$3:$D$133,2,FALSE)</f>
        <v>52</v>
      </c>
      <c r="Z813" s="30">
        <f>VLOOKUP(R813,[2]PCharts!$R$3:$S$2003,2,FALSE)</f>
        <v>0</v>
      </c>
      <c r="AA813" s="30">
        <f>VLOOKUP(A813,PCharts!$T$3:$U$25,2,FALSE)</f>
        <v>1.05</v>
      </c>
      <c r="AB813" s="30">
        <f>ROUND((PFormulas!$F$2*AF813)+(PFormulas!$F$3*(120-AD813)),0)</f>
        <v>47</v>
      </c>
      <c r="AC813" s="30">
        <f>ROUND((PFormulas!$F$7*AF813)+(PFormulas!$F$9*AB813)+(PFormulas!$F$8*AD813),0)</f>
        <v>41</v>
      </c>
      <c r="AD813" s="30">
        <f>VLOOKUP(V813,PCharts!$I$3:$J$651,2,FALSE)</f>
        <v>91</v>
      </c>
      <c r="AE813" s="30">
        <f>ROUND((PFormulas!$B$29*AK813)+(PFormulas!$B$30*AI813)+(PFormulas!$B$31*AL813)+(PFormulas!$B$32*AF813)+PFormulas!$B$33,0)</f>
        <v>73</v>
      </c>
      <c r="AF813" s="30">
        <f t="shared" si="91"/>
        <v>64</v>
      </c>
      <c r="AG813" s="30">
        <f>ROUND((AK813*PFormulas!$F$40)+(AL813*PFormulas!$F$41)+(AH813*PFormulas!$F$42),0)</f>
        <v>47</v>
      </c>
      <c r="AH813" s="30">
        <f>VLOOKUP(D813,PCharts!$G$3:$H$83,2,FALSE)</f>
        <v>57</v>
      </c>
      <c r="AI813" s="30">
        <f>ROUND((AK813*PFormulas!$F$18)+(AL813*PFormulas!$F$17),0)</f>
        <v>41</v>
      </c>
      <c r="AJ813" s="30">
        <f>IF(C813&gt;7,25,IF(C813=1,IF(ROUND((PFormulas!$F$35*AK813)+(PFormulas!$F$36*AF813),0)&lt;50,50,ROUND((PFormulas!$F$35*AK813)+(PFormulas!$F$36*AF813),0)),ROUND((PFormulas!$F$35*AK813)+(PFormulas!$F$36*AF813),0)))</f>
        <v>25</v>
      </c>
      <c r="AK813" s="30">
        <f>ROUND(IF(C813&gt;7,ROUND(VLOOKUP(U813,PCharts!$K$3:$L$153,2,FALSE)*AA813,0)*PFormulas!$B$8,ROUND(VLOOKUP(U813,PCharts!$K$3:$L$153,2,FALSE)*AA813,0)),0)</f>
        <v>35</v>
      </c>
      <c r="AL813" s="30">
        <f>ROUND(IF(C813&gt;7,ROUND(VLOOKUP(T813,PCharts!$M$3:$N$133,2,FALSE)*AA813,0)*PFormulas!$B$9,ROUND(VLOOKUP(T813,PCharts!$M$3:$N$133,2,FALSE)*AA813,0)),0)</f>
        <v>40</v>
      </c>
      <c r="AM813" s="30">
        <f>ROUND(IF(C813&gt;7,ROUND((PFormulas!$F$30*Z813)+(PFormulas!$F$31*AB813)+(PFormulas!$F$32*AI813),0)*PFormulas!$B$13,ROUND((PFormulas!$F$30*Z813)+(PFormulas!$F$31*AB813)+(PFormulas!$F$32*AI813),0)+PFormulas!$B$14),0)</f>
        <v>50</v>
      </c>
      <c r="AN813" s="30">
        <f>ROUND((PFormulas!$F$46*AL813),0)</f>
        <v>42</v>
      </c>
      <c r="AO813" s="30">
        <f>VLOOKUP(2016-L813,PCharts!$O$3:$P$32,2,FALSE)</f>
        <v>54</v>
      </c>
      <c r="AP813" s="30">
        <f t="shared" si="92"/>
        <v>54</v>
      </c>
      <c r="AQ813" s="30">
        <f t="shared" si="93"/>
        <v>45</v>
      </c>
    </row>
    <row r="814" spans="1:43" x14ac:dyDescent="0.25">
      <c r="A814" s="13" t="s">
        <v>47</v>
      </c>
      <c r="B814" s="13" t="s">
        <v>1860</v>
      </c>
      <c r="C814" s="13">
        <v>8</v>
      </c>
      <c r="D814" s="13">
        <v>18</v>
      </c>
      <c r="E814" s="13">
        <v>0</v>
      </c>
      <c r="F814" s="13">
        <v>3</v>
      </c>
      <c r="G814" s="13">
        <v>3</v>
      </c>
      <c r="H814" s="13">
        <v>0</v>
      </c>
      <c r="I814" s="13">
        <v>-1</v>
      </c>
      <c r="J814" s="13">
        <v>3</v>
      </c>
      <c r="K814" s="13">
        <v>5</v>
      </c>
      <c r="L814" s="13">
        <v>1993</v>
      </c>
      <c r="M814" s="13"/>
      <c r="N814" s="13">
        <v>71</v>
      </c>
      <c r="O814" s="13">
        <v>185</v>
      </c>
      <c r="P814" s="13" t="s">
        <v>49</v>
      </c>
      <c r="Q814" s="13" t="s">
        <v>1861</v>
      </c>
      <c r="R814" s="13">
        <v>0</v>
      </c>
      <c r="S814" s="13">
        <v>0</v>
      </c>
      <c r="T814" s="30">
        <f t="shared" si="87"/>
        <v>0</v>
      </c>
      <c r="U814" s="30">
        <f t="shared" si="88"/>
        <v>0.17</v>
      </c>
      <c r="V814" s="30">
        <f t="shared" si="89"/>
        <v>0</v>
      </c>
      <c r="W814" s="30">
        <f t="shared" si="90"/>
        <v>0</v>
      </c>
      <c r="X814" s="30">
        <f>VLOOKUP(N814,[1]PlayerC!$A$3:$B$30,2,FALSE)</f>
        <v>71</v>
      </c>
      <c r="Y814" s="30">
        <f>VLOOKUP(O814,[1]PlayerC!$C$3:$D$133,2,FALSE)</f>
        <v>61</v>
      </c>
      <c r="Z814" s="30">
        <f>VLOOKUP(R814,[2]PCharts!$R$3:$S$2003,2,FALSE)</f>
        <v>0</v>
      </c>
      <c r="AA814" s="30">
        <f>VLOOKUP(A814,PCharts!$T$3:$U$25,2,FALSE)</f>
        <v>1.07</v>
      </c>
      <c r="AB814" s="30">
        <f>ROUND((PFormulas!$F$2*AF814)+(PFormulas!$F$3*(120-AD814)),0)</f>
        <v>46</v>
      </c>
      <c r="AC814" s="30">
        <f>ROUND((PFormulas!$F$7*AF814)+(PFormulas!$F$9*AB814)+(PFormulas!$F$8*AD814),0)</f>
        <v>40</v>
      </c>
      <c r="AD814" s="30">
        <f>VLOOKUP(V814,PCharts!$I$3:$J$651,2,FALSE)</f>
        <v>99</v>
      </c>
      <c r="AE814" s="30">
        <f>ROUND((PFormulas!$B$29*AK814)+(PFormulas!$B$30*AI814)+(PFormulas!$B$31*AL814)+(PFormulas!$B$32*AF814)+PFormulas!$B$33,0)</f>
        <v>75</v>
      </c>
      <c r="AF814" s="30">
        <f t="shared" si="91"/>
        <v>66</v>
      </c>
      <c r="AG814" s="30">
        <f>ROUND((AK814*PFormulas!$F$40)+(AL814*PFormulas!$F$41)+(AH814*PFormulas!$F$42),0)</f>
        <v>52</v>
      </c>
      <c r="AH814" s="30">
        <f>VLOOKUP(D814,PCharts!$G$3:$H$83,2,FALSE)</f>
        <v>58</v>
      </c>
      <c r="AI814" s="30">
        <f>ROUND((AK814*PFormulas!$F$18)+(AL814*PFormulas!$F$17),0)</f>
        <v>51</v>
      </c>
      <c r="AJ814" s="30">
        <f>IF(C814&gt;7,25,IF(C814=1,IF(ROUND((PFormulas!$F$35*AK814)+(PFormulas!$F$36*AF814),0)&lt;50,50,ROUND((PFormulas!$F$35*AK814)+(PFormulas!$F$36*AF814),0)),ROUND((PFormulas!$F$35*AK814)+(PFormulas!$F$36*AF814),0)))</f>
        <v>25</v>
      </c>
      <c r="AK814" s="30">
        <f>ROUND(IF(C814&gt;7,ROUND(VLOOKUP(U814,PCharts!$K$3:$L$153,2,FALSE)*AA814,0)*PFormulas!$B$8,ROUND(VLOOKUP(U814,PCharts!$K$3:$L$153,2,FALSE)*AA814,0)),0)</f>
        <v>51</v>
      </c>
      <c r="AL814" s="30">
        <f>ROUND(IF(C814&gt;7,ROUND(VLOOKUP(T814,PCharts!$M$3:$N$133,2,FALSE)*AA814,0)*PFormulas!$B$9,ROUND(VLOOKUP(T814,PCharts!$M$3:$N$133,2,FALSE)*AA814,0)),0)</f>
        <v>41</v>
      </c>
      <c r="AM814" s="30">
        <f>ROUND(IF(C814&gt;7,ROUND((PFormulas!$F$30*Z814)+(PFormulas!$F$31*AB814)+(PFormulas!$F$32*AI814),0)*PFormulas!$B$13,ROUND((PFormulas!$F$30*Z814)+(PFormulas!$F$31*AB814)+(PFormulas!$F$32*AI814),0)+PFormulas!$B$14),0)</f>
        <v>52</v>
      </c>
      <c r="AN814" s="30">
        <f>ROUND((PFormulas!$F$46*AL814),0)</f>
        <v>43</v>
      </c>
      <c r="AO814" s="30">
        <f>VLOOKUP(2016-L814,PCharts!$O$3:$P$32,2,FALSE)</f>
        <v>60</v>
      </c>
      <c r="AP814" s="30">
        <f t="shared" si="92"/>
        <v>60</v>
      </c>
      <c r="AQ814" s="30">
        <f t="shared" si="93"/>
        <v>51</v>
      </c>
    </row>
    <row r="815" spans="1:43" x14ac:dyDescent="0.25">
      <c r="A815" s="13" t="s">
        <v>43</v>
      </c>
      <c r="B815" s="13" t="s">
        <v>1862</v>
      </c>
      <c r="C815" s="13">
        <v>8</v>
      </c>
      <c r="D815" s="13">
        <v>19</v>
      </c>
      <c r="E815" s="13">
        <v>0</v>
      </c>
      <c r="F815" s="13">
        <v>2</v>
      </c>
      <c r="G815" s="13">
        <v>2</v>
      </c>
      <c r="H815" s="13">
        <v>6</v>
      </c>
      <c r="I815" s="13">
        <v>1</v>
      </c>
      <c r="J815" s="13">
        <v>25</v>
      </c>
      <c r="K815" s="13">
        <v>6</v>
      </c>
      <c r="L815" s="13">
        <v>1997</v>
      </c>
      <c r="M815" s="13"/>
      <c r="N815" s="13">
        <v>72</v>
      </c>
      <c r="O815" s="13">
        <v>214</v>
      </c>
      <c r="P815" s="13" t="s">
        <v>45</v>
      </c>
      <c r="Q815" s="13" t="s">
        <v>1863</v>
      </c>
      <c r="R815" s="13">
        <v>0</v>
      </c>
      <c r="S815" s="13">
        <v>0</v>
      </c>
      <c r="T815" s="30">
        <f t="shared" si="87"/>
        <v>0</v>
      </c>
      <c r="U815" s="30">
        <f t="shared" si="88"/>
        <v>0.11</v>
      </c>
      <c r="V815" s="30">
        <f t="shared" si="89"/>
        <v>0.32</v>
      </c>
      <c r="W815" s="30">
        <f t="shared" si="90"/>
        <v>0</v>
      </c>
      <c r="X815" s="30">
        <f>VLOOKUP(N815,[1]PlayerC!$A$3:$B$30,2,FALSE)</f>
        <v>73</v>
      </c>
      <c r="Y815" s="30">
        <f>VLOOKUP(O815,[1]PlayerC!$C$3:$D$133,2,FALSE)</f>
        <v>76</v>
      </c>
      <c r="Z815" s="30">
        <f>VLOOKUP(R815,[2]PCharts!$R$3:$S$2003,2,FALSE)</f>
        <v>0</v>
      </c>
      <c r="AA815" s="30">
        <f>VLOOKUP(A815,PCharts!$T$3:$U$25,2,FALSE)</f>
        <v>1.05</v>
      </c>
      <c r="AB815" s="30">
        <f>ROUND((PFormulas!$F$2*AF815)+(PFormulas!$F$3*(120-AD815)),0)</f>
        <v>54</v>
      </c>
      <c r="AC815" s="30">
        <f>ROUND((PFormulas!$F$7*AF815)+(PFormulas!$F$9*AB815)+(PFormulas!$F$8*AD815),0)</f>
        <v>51</v>
      </c>
      <c r="AD815" s="30">
        <f>VLOOKUP(V815,PCharts!$I$3:$J$651,2,FALSE)</f>
        <v>89</v>
      </c>
      <c r="AE815" s="30">
        <f>ROUND((PFormulas!$B$29*AK815)+(PFormulas!$B$30*AI815)+(PFormulas!$B$31*AL815)+(PFormulas!$B$32*AF815)+PFormulas!$B$33,0)</f>
        <v>72</v>
      </c>
      <c r="AF815" s="30">
        <f t="shared" si="91"/>
        <v>75</v>
      </c>
      <c r="AG815" s="30">
        <f>ROUND((AK815*PFormulas!$F$40)+(AL815*PFormulas!$F$41)+(AH815*PFormulas!$F$42),0)</f>
        <v>52</v>
      </c>
      <c r="AH815" s="30">
        <f>VLOOKUP(D815,PCharts!$G$3:$H$83,2,FALSE)</f>
        <v>59</v>
      </c>
      <c r="AI815" s="30">
        <f>ROUND((AK815*PFormulas!$F$18)+(AL815*PFormulas!$F$17),0)</f>
        <v>50</v>
      </c>
      <c r="AJ815" s="30">
        <f>IF(C815&gt;7,25,IF(C815=1,IF(ROUND((PFormulas!$F$35*AK815)+(PFormulas!$F$36*AF815),0)&lt;50,50,ROUND((PFormulas!$F$35*AK815)+(PFormulas!$F$36*AF815),0)),ROUND((PFormulas!$F$35*AK815)+(PFormulas!$F$36*AF815),0)))</f>
        <v>25</v>
      </c>
      <c r="AK815" s="30">
        <f>ROUND(IF(C815&gt;7,ROUND(VLOOKUP(U815,PCharts!$K$3:$L$153,2,FALSE)*AA815,0)*PFormulas!$B$8,ROUND(VLOOKUP(U815,PCharts!$K$3:$L$153,2,FALSE)*AA815,0)),0)</f>
        <v>50</v>
      </c>
      <c r="AL815" s="30">
        <f>ROUND(IF(C815&gt;7,ROUND(VLOOKUP(T815,PCharts!$M$3:$N$133,2,FALSE)*AA815,0)*PFormulas!$B$9,ROUND(VLOOKUP(T815,PCharts!$M$3:$N$133,2,FALSE)*AA815,0)),0)</f>
        <v>40</v>
      </c>
      <c r="AM815" s="30">
        <f>ROUND(IF(C815&gt;7,ROUND((PFormulas!$F$30*Z815)+(PFormulas!$F$31*AB815)+(PFormulas!$F$32*AI815),0)*PFormulas!$B$13,ROUND((PFormulas!$F$30*Z815)+(PFormulas!$F$31*AB815)+(PFormulas!$F$32*AI815),0)+PFormulas!$B$14),0)</f>
        <v>57</v>
      </c>
      <c r="AN815" s="30">
        <f>ROUND((PFormulas!$F$46*AL815),0)</f>
        <v>42</v>
      </c>
      <c r="AO815" s="30">
        <f>VLOOKUP(2016-L815,PCharts!$O$3:$P$32,2,FALSE)</f>
        <v>46</v>
      </c>
      <c r="AP815" s="30">
        <f t="shared" si="92"/>
        <v>46</v>
      </c>
      <c r="AQ815" s="30">
        <f t="shared" si="93"/>
        <v>53</v>
      </c>
    </row>
    <row r="816" spans="1:43" x14ac:dyDescent="0.25">
      <c r="A816" s="13" t="s">
        <v>47</v>
      </c>
      <c r="B816" s="13" t="s">
        <v>1864</v>
      </c>
      <c r="C816" s="13">
        <v>8</v>
      </c>
      <c r="D816" s="13">
        <v>20</v>
      </c>
      <c r="E816" s="13">
        <v>0</v>
      </c>
      <c r="F816" s="13">
        <v>0</v>
      </c>
      <c r="G816" s="13">
        <v>0</v>
      </c>
      <c r="H816" s="13">
        <v>2</v>
      </c>
      <c r="I816" s="13">
        <v>-6</v>
      </c>
      <c r="J816" s="13">
        <v>8</v>
      </c>
      <c r="K816" s="13">
        <v>3</v>
      </c>
      <c r="L816" s="13">
        <v>1995</v>
      </c>
      <c r="M816" s="13"/>
      <c r="N816" s="13">
        <v>68</v>
      </c>
      <c r="O816" s="13">
        <v>154</v>
      </c>
      <c r="P816" s="13" t="s">
        <v>49</v>
      </c>
      <c r="Q816" s="13" t="s">
        <v>1865</v>
      </c>
      <c r="R816" s="13">
        <v>0</v>
      </c>
      <c r="S816" s="13">
        <v>0</v>
      </c>
      <c r="T816" s="30">
        <f t="shared" si="87"/>
        <v>0</v>
      </c>
      <c r="U816" s="30">
        <f t="shared" si="88"/>
        <v>0</v>
      </c>
      <c r="V816" s="30">
        <f t="shared" si="89"/>
        <v>0.1</v>
      </c>
      <c r="W816" s="30">
        <f t="shared" si="90"/>
        <v>0</v>
      </c>
      <c r="X816" s="30">
        <f>VLOOKUP(N816,[1]PlayerC!$A$3:$B$30,2,FALSE)</f>
        <v>65</v>
      </c>
      <c r="Y816" s="30">
        <f>VLOOKUP(O816,[1]PlayerC!$C$3:$D$133,2,FALSE)</f>
        <v>40</v>
      </c>
      <c r="Z816" s="30">
        <f>VLOOKUP(R816,[2]PCharts!$R$3:$S$2003,2,FALSE)</f>
        <v>0</v>
      </c>
      <c r="AA816" s="30">
        <f>VLOOKUP(A816,PCharts!$T$3:$U$25,2,FALSE)</f>
        <v>1.07</v>
      </c>
      <c r="AB816" s="30">
        <f>ROUND((PFormulas!$F$2*AF816)+(PFormulas!$F$3*(120-AD816)),0)</f>
        <v>39</v>
      </c>
      <c r="AC816" s="30">
        <f>ROUND((PFormulas!$F$7*AF816)+(PFormulas!$F$9*AB816)+(PFormulas!$F$8*AD816),0)</f>
        <v>30</v>
      </c>
      <c r="AD816" s="30">
        <f>VLOOKUP(V816,PCharts!$I$3:$J$651,2,FALSE)</f>
        <v>96</v>
      </c>
      <c r="AE816" s="30">
        <f>ROUND((PFormulas!$B$29*AK816)+(PFormulas!$B$30*AI816)+(PFormulas!$B$31*AL816)+(PFormulas!$B$32*AF816)+PFormulas!$B$33,0)</f>
        <v>76</v>
      </c>
      <c r="AF816" s="30">
        <f t="shared" si="91"/>
        <v>53</v>
      </c>
      <c r="AG816" s="30">
        <f>ROUND((AK816*PFormulas!$F$40)+(AL816*PFormulas!$F$41)+(AH816*PFormulas!$F$42),0)</f>
        <v>49</v>
      </c>
      <c r="AH816" s="30">
        <f>VLOOKUP(D816,PCharts!$G$3:$H$83,2,FALSE)</f>
        <v>60</v>
      </c>
      <c r="AI816" s="30">
        <f>ROUND((AK816*PFormulas!$F$18)+(AL816*PFormulas!$F$17),0)</f>
        <v>42</v>
      </c>
      <c r="AJ816" s="30">
        <f>IF(C816&gt;7,25,IF(C816=1,IF(ROUND((PFormulas!$F$35*AK816)+(PFormulas!$F$36*AF816),0)&lt;50,50,ROUND((PFormulas!$F$35*AK816)+(PFormulas!$F$36*AF816),0)),ROUND((PFormulas!$F$35*AK816)+(PFormulas!$F$36*AF816),0)))</f>
        <v>25</v>
      </c>
      <c r="AK816" s="30">
        <f>ROUND(IF(C816&gt;7,ROUND(VLOOKUP(U816,PCharts!$K$3:$L$153,2,FALSE)*AA816,0)*PFormulas!$B$8,ROUND(VLOOKUP(U816,PCharts!$K$3:$L$153,2,FALSE)*AA816,0)),0)</f>
        <v>35</v>
      </c>
      <c r="AL816" s="30">
        <f>ROUND(IF(C816&gt;7,ROUND(VLOOKUP(T816,PCharts!$M$3:$N$133,2,FALSE)*AA816,0)*PFormulas!$B$9,ROUND(VLOOKUP(T816,PCharts!$M$3:$N$133,2,FALSE)*AA816,0)),0)</f>
        <v>41</v>
      </c>
      <c r="AM816" s="30">
        <f>ROUND(IF(C816&gt;7,ROUND((PFormulas!$F$30*Z816)+(PFormulas!$F$31*AB816)+(PFormulas!$F$32*AI816),0)*PFormulas!$B$13,ROUND((PFormulas!$F$30*Z816)+(PFormulas!$F$31*AB816)+(PFormulas!$F$32*AI816),0)+PFormulas!$B$14),0)</f>
        <v>44</v>
      </c>
      <c r="AN816" s="30">
        <f>ROUND((PFormulas!$F$46*AL816),0)</f>
        <v>43</v>
      </c>
      <c r="AO816" s="30">
        <f>VLOOKUP(2016-L816,PCharts!$O$3:$P$32,2,FALSE)</f>
        <v>54</v>
      </c>
      <c r="AP816" s="30">
        <f t="shared" si="92"/>
        <v>54</v>
      </c>
      <c r="AQ816" s="30">
        <f t="shared" si="93"/>
        <v>44</v>
      </c>
    </row>
    <row r="817" spans="1:43" x14ac:dyDescent="0.25">
      <c r="A817" s="13" t="s">
        <v>43</v>
      </c>
      <c r="B817" s="13" t="s">
        <v>1866</v>
      </c>
      <c r="C817" s="13">
        <v>8</v>
      </c>
      <c r="D817" s="13">
        <v>23</v>
      </c>
      <c r="E817" s="13">
        <v>0</v>
      </c>
      <c r="F817" s="13">
        <v>2</v>
      </c>
      <c r="G817" s="13">
        <v>2</v>
      </c>
      <c r="H817" s="13">
        <v>10</v>
      </c>
      <c r="I817" s="13">
        <v>-6</v>
      </c>
      <c r="J817" s="13">
        <v>10</v>
      </c>
      <c r="K817" s="13">
        <v>4</v>
      </c>
      <c r="L817" s="13">
        <v>1993</v>
      </c>
      <c r="M817" s="13"/>
      <c r="N817" s="13">
        <v>72</v>
      </c>
      <c r="O817" s="13">
        <v>205</v>
      </c>
      <c r="P817" s="13" t="s">
        <v>45</v>
      </c>
      <c r="Q817" s="13" t="s">
        <v>1867</v>
      </c>
      <c r="R817" s="13">
        <v>0</v>
      </c>
      <c r="S817" s="13">
        <v>0</v>
      </c>
      <c r="T817" s="30">
        <f t="shared" si="87"/>
        <v>0</v>
      </c>
      <c r="U817" s="30">
        <f t="shared" si="88"/>
        <v>0.09</v>
      </c>
      <c r="V817" s="30">
        <f t="shared" si="89"/>
        <v>0.43</v>
      </c>
      <c r="W817" s="30">
        <f t="shared" si="90"/>
        <v>0</v>
      </c>
      <c r="X817" s="30">
        <f>VLOOKUP(N817,[1]PlayerC!$A$3:$B$30,2,FALSE)</f>
        <v>73</v>
      </c>
      <c r="Y817" s="30">
        <f>VLOOKUP(O817,[1]PlayerC!$C$3:$D$133,2,FALSE)</f>
        <v>73</v>
      </c>
      <c r="Z817" s="30">
        <f>VLOOKUP(R817,[2]PCharts!$R$3:$S$2003,2,FALSE)</f>
        <v>0</v>
      </c>
      <c r="AA817" s="30">
        <f>VLOOKUP(A817,PCharts!$T$3:$U$25,2,FALSE)</f>
        <v>1.05</v>
      </c>
      <c r="AB817" s="30">
        <f>ROUND((PFormulas!$F$2*AF817)+(PFormulas!$F$3*(120-AD817)),0)</f>
        <v>54</v>
      </c>
      <c r="AC817" s="30">
        <f>ROUND((PFormulas!$F$7*AF817)+(PFormulas!$F$9*AB817)+(PFormulas!$F$8*AD817),0)</f>
        <v>50</v>
      </c>
      <c r="AD817" s="30">
        <f>VLOOKUP(V817,PCharts!$I$3:$J$651,2,FALSE)</f>
        <v>87</v>
      </c>
      <c r="AE817" s="30">
        <f>ROUND((PFormulas!$B$29*AK817)+(PFormulas!$B$30*AI817)+(PFormulas!$B$31*AL817)+(PFormulas!$B$32*AF817)+PFormulas!$B$33,0)</f>
        <v>70</v>
      </c>
      <c r="AF817" s="30">
        <f t="shared" si="91"/>
        <v>73</v>
      </c>
      <c r="AG817" s="30">
        <f>ROUND((AK817*PFormulas!$F$40)+(AL817*PFormulas!$F$41)+(AH817*PFormulas!$F$42),0)</f>
        <v>50</v>
      </c>
      <c r="AH817" s="30">
        <f>VLOOKUP(D817,PCharts!$G$3:$H$83,2,FALSE)</f>
        <v>63</v>
      </c>
      <c r="AI817" s="30">
        <f>ROUND((AK817*PFormulas!$F$18)+(AL817*PFormulas!$F$17),0)</f>
        <v>41</v>
      </c>
      <c r="AJ817" s="30">
        <f>IF(C817&gt;7,25,IF(C817=1,IF(ROUND((PFormulas!$F$35*AK817)+(PFormulas!$F$36*AF817),0)&lt;50,50,ROUND((PFormulas!$F$35*AK817)+(PFormulas!$F$36*AF817),0)),ROUND((PFormulas!$F$35*AK817)+(PFormulas!$F$36*AF817),0)))</f>
        <v>25</v>
      </c>
      <c r="AK817" s="30">
        <f>ROUND(IF(C817&gt;7,ROUND(VLOOKUP(U817,PCharts!$K$3:$L$153,2,FALSE)*AA817,0)*PFormulas!$B$8,ROUND(VLOOKUP(U817,PCharts!$K$3:$L$153,2,FALSE)*AA817,0)),0)</f>
        <v>35</v>
      </c>
      <c r="AL817" s="30">
        <f>ROUND(IF(C817&gt;7,ROUND(VLOOKUP(T817,PCharts!$M$3:$N$133,2,FALSE)*AA817,0)*PFormulas!$B$9,ROUND(VLOOKUP(T817,PCharts!$M$3:$N$133,2,FALSE)*AA817,0)),0)</f>
        <v>40</v>
      </c>
      <c r="AM817" s="30">
        <f>ROUND(IF(C817&gt;7,ROUND((PFormulas!$F$30*Z817)+(PFormulas!$F$31*AB817)+(PFormulas!$F$32*AI817),0)*PFormulas!$B$13,ROUND((PFormulas!$F$30*Z817)+(PFormulas!$F$31*AB817)+(PFormulas!$F$32*AI817),0)+PFormulas!$B$14),0)</f>
        <v>55</v>
      </c>
      <c r="AN817" s="30">
        <f>ROUND((PFormulas!$F$46*AL817),0)</f>
        <v>42</v>
      </c>
      <c r="AO817" s="30">
        <f>VLOOKUP(2016-L817,PCharts!$O$3:$P$32,2,FALSE)</f>
        <v>60</v>
      </c>
      <c r="AP817" s="30">
        <f t="shared" si="92"/>
        <v>60</v>
      </c>
      <c r="AQ817" s="30">
        <f t="shared" si="93"/>
        <v>47</v>
      </c>
    </row>
    <row r="818" spans="1:43" x14ac:dyDescent="0.25">
      <c r="A818" s="13" t="s">
        <v>47</v>
      </c>
      <c r="B818" s="13" t="s">
        <v>1868</v>
      </c>
      <c r="C818" s="13">
        <v>8</v>
      </c>
      <c r="D818" s="13">
        <v>23</v>
      </c>
      <c r="E818" s="13">
        <v>0</v>
      </c>
      <c r="F818" s="13">
        <v>0</v>
      </c>
      <c r="G818" s="13">
        <v>0</v>
      </c>
      <c r="H818" s="13">
        <v>4</v>
      </c>
      <c r="I818" s="13">
        <v>-3</v>
      </c>
      <c r="J818" s="13">
        <v>23</v>
      </c>
      <c r="K818" s="13">
        <v>4</v>
      </c>
      <c r="L818" s="13">
        <v>1994</v>
      </c>
      <c r="M818" s="13"/>
      <c r="N818" s="13">
        <v>73</v>
      </c>
      <c r="O818" s="13">
        <v>190</v>
      </c>
      <c r="P818" s="13" t="s">
        <v>49</v>
      </c>
      <c r="Q818" s="13" t="s">
        <v>1869</v>
      </c>
      <c r="R818" s="13">
        <v>0</v>
      </c>
      <c r="S818" s="13">
        <v>0</v>
      </c>
      <c r="T818" s="30">
        <f t="shared" si="87"/>
        <v>0</v>
      </c>
      <c r="U818" s="30">
        <f t="shared" si="88"/>
        <v>0</v>
      </c>
      <c r="V818" s="30">
        <f t="shared" si="89"/>
        <v>0.17</v>
      </c>
      <c r="W818" s="30">
        <f t="shared" si="90"/>
        <v>0</v>
      </c>
      <c r="X818" s="30">
        <f>VLOOKUP(N818,[1]PlayerC!$A$3:$B$30,2,FALSE)</f>
        <v>75</v>
      </c>
      <c r="Y818" s="30">
        <f>VLOOKUP(O818,[1]PlayerC!$C$3:$D$133,2,FALSE)</f>
        <v>64</v>
      </c>
      <c r="Z818" s="30">
        <f>VLOOKUP(R818,[2]PCharts!$R$3:$S$2003,2,FALSE)</f>
        <v>0</v>
      </c>
      <c r="AA818" s="30">
        <f>VLOOKUP(A818,PCharts!$T$3:$U$25,2,FALSE)</f>
        <v>1.07</v>
      </c>
      <c r="AB818" s="30">
        <f>ROUND((PFormulas!$F$2*AF818)+(PFormulas!$F$3*(120-AD818)),0)</f>
        <v>50</v>
      </c>
      <c r="AC818" s="30">
        <f>ROUND((PFormulas!$F$7*AF818)+(PFormulas!$F$9*AB818)+(PFormulas!$F$8*AD818),0)</f>
        <v>45</v>
      </c>
      <c r="AD818" s="30">
        <f>VLOOKUP(V818,PCharts!$I$3:$J$651,2,FALSE)</f>
        <v>94</v>
      </c>
      <c r="AE818" s="30">
        <f>ROUND((PFormulas!$B$29*AK818)+(PFormulas!$B$30*AI818)+(PFormulas!$B$31*AL818)+(PFormulas!$B$32*AF818)+PFormulas!$B$33,0)</f>
        <v>71</v>
      </c>
      <c r="AF818" s="30">
        <f t="shared" si="91"/>
        <v>70</v>
      </c>
      <c r="AG818" s="30">
        <f>ROUND((AK818*PFormulas!$F$40)+(AL818*PFormulas!$F$41)+(AH818*PFormulas!$F$42),0)</f>
        <v>51</v>
      </c>
      <c r="AH818" s="30">
        <f>VLOOKUP(D818,PCharts!$G$3:$H$83,2,FALSE)</f>
        <v>63</v>
      </c>
      <c r="AI818" s="30">
        <f>ROUND((AK818*PFormulas!$F$18)+(AL818*PFormulas!$F$17),0)</f>
        <v>42</v>
      </c>
      <c r="AJ818" s="30">
        <f>IF(C818&gt;7,25,IF(C818=1,IF(ROUND((PFormulas!$F$35*AK818)+(PFormulas!$F$36*AF818),0)&lt;50,50,ROUND((PFormulas!$F$35*AK818)+(PFormulas!$F$36*AF818),0)),ROUND((PFormulas!$F$35*AK818)+(PFormulas!$F$36*AF818),0)))</f>
        <v>25</v>
      </c>
      <c r="AK818" s="30">
        <f>ROUND(IF(C818&gt;7,ROUND(VLOOKUP(U818,PCharts!$K$3:$L$153,2,FALSE)*AA818,0)*PFormulas!$B$8,ROUND(VLOOKUP(U818,PCharts!$K$3:$L$153,2,FALSE)*AA818,0)),0)</f>
        <v>35</v>
      </c>
      <c r="AL818" s="30">
        <f>ROUND(IF(C818&gt;7,ROUND(VLOOKUP(T818,PCharts!$M$3:$N$133,2,FALSE)*AA818,0)*PFormulas!$B$9,ROUND(VLOOKUP(T818,PCharts!$M$3:$N$133,2,FALSE)*AA818,0)),0)</f>
        <v>41</v>
      </c>
      <c r="AM818" s="30">
        <f>ROUND(IF(C818&gt;7,ROUND((PFormulas!$F$30*Z818)+(PFormulas!$F$31*AB818)+(PFormulas!$F$32*AI818),0)*PFormulas!$B$13,ROUND((PFormulas!$F$30*Z818)+(PFormulas!$F$31*AB818)+(PFormulas!$F$32*AI818),0)+PFormulas!$B$14),0)</f>
        <v>52</v>
      </c>
      <c r="AN818" s="30">
        <f>ROUND((PFormulas!$F$46*AL818),0)</f>
        <v>43</v>
      </c>
      <c r="AO818" s="30">
        <f>VLOOKUP(2016-L818,PCharts!$O$3:$P$32,2,FALSE)</f>
        <v>58</v>
      </c>
      <c r="AP818" s="30">
        <f t="shared" si="92"/>
        <v>58</v>
      </c>
      <c r="AQ818" s="30">
        <f t="shared" si="93"/>
        <v>47</v>
      </c>
    </row>
    <row r="819" spans="1:43" x14ac:dyDescent="0.25">
      <c r="A819" s="13" t="s">
        <v>47</v>
      </c>
      <c r="B819" s="13" t="s">
        <v>1870</v>
      </c>
      <c r="C819" s="13">
        <v>8</v>
      </c>
      <c r="D819" s="13">
        <v>23</v>
      </c>
      <c r="E819" s="13">
        <v>0</v>
      </c>
      <c r="F819" s="13">
        <v>0</v>
      </c>
      <c r="G819" s="13">
        <v>0</v>
      </c>
      <c r="H819" s="13">
        <v>10</v>
      </c>
      <c r="I819" s="13">
        <v>-7</v>
      </c>
      <c r="J819" s="13">
        <v>3</v>
      </c>
      <c r="K819" s="13">
        <v>9</v>
      </c>
      <c r="L819" s="13">
        <v>1993</v>
      </c>
      <c r="M819" s="13"/>
      <c r="N819" s="13">
        <v>72</v>
      </c>
      <c r="O819" s="13">
        <v>181</v>
      </c>
      <c r="P819" s="13" t="s">
        <v>49</v>
      </c>
      <c r="Q819" s="13" t="s">
        <v>1871</v>
      </c>
      <c r="R819" s="13">
        <v>0</v>
      </c>
      <c r="S819" s="13">
        <v>0</v>
      </c>
      <c r="T819" s="30">
        <f t="shared" si="87"/>
        <v>0</v>
      </c>
      <c r="U819" s="30">
        <f t="shared" si="88"/>
        <v>0</v>
      </c>
      <c r="V819" s="30">
        <f t="shared" si="89"/>
        <v>0.43</v>
      </c>
      <c r="W819" s="30">
        <f t="shared" si="90"/>
        <v>0</v>
      </c>
      <c r="X819" s="30">
        <f>VLOOKUP(N819,[1]PlayerC!$A$3:$B$30,2,FALSE)</f>
        <v>73</v>
      </c>
      <c r="Y819" s="30">
        <f>VLOOKUP(O819,[1]PlayerC!$C$3:$D$133,2,FALSE)</f>
        <v>58</v>
      </c>
      <c r="Z819" s="30">
        <f>VLOOKUP(R819,[2]PCharts!$R$3:$S$2003,2,FALSE)</f>
        <v>0</v>
      </c>
      <c r="AA819" s="30">
        <f>VLOOKUP(A819,PCharts!$T$3:$U$25,2,FALSE)</f>
        <v>1.07</v>
      </c>
      <c r="AB819" s="30">
        <f>ROUND((PFormulas!$F$2*AF819)+(PFormulas!$F$3*(120-AD819)),0)</f>
        <v>50</v>
      </c>
      <c r="AC819" s="30">
        <f>ROUND((PFormulas!$F$7*AF819)+(PFormulas!$F$9*AB819)+(PFormulas!$F$8*AD819),0)</f>
        <v>44</v>
      </c>
      <c r="AD819" s="30">
        <f>VLOOKUP(V819,PCharts!$I$3:$J$651,2,FALSE)</f>
        <v>87</v>
      </c>
      <c r="AE819" s="30">
        <f>ROUND((PFormulas!$B$29*AK819)+(PFormulas!$B$30*AI819)+(PFormulas!$B$31*AL819)+(PFormulas!$B$32*AF819)+PFormulas!$B$33,0)</f>
        <v>72</v>
      </c>
      <c r="AF819" s="30">
        <f t="shared" si="91"/>
        <v>66</v>
      </c>
      <c r="AG819" s="30">
        <f>ROUND((AK819*PFormulas!$F$40)+(AL819*PFormulas!$F$41)+(AH819*PFormulas!$F$42),0)</f>
        <v>51</v>
      </c>
      <c r="AH819" s="30">
        <f>VLOOKUP(D819,PCharts!$G$3:$H$83,2,FALSE)</f>
        <v>63</v>
      </c>
      <c r="AI819" s="30">
        <f>ROUND((AK819*PFormulas!$F$18)+(AL819*PFormulas!$F$17),0)</f>
        <v>42</v>
      </c>
      <c r="AJ819" s="30">
        <f>IF(C819&gt;7,25,IF(C819=1,IF(ROUND((PFormulas!$F$35*AK819)+(PFormulas!$F$36*AF819),0)&lt;50,50,ROUND((PFormulas!$F$35*AK819)+(PFormulas!$F$36*AF819),0)),ROUND((PFormulas!$F$35*AK819)+(PFormulas!$F$36*AF819),0)))</f>
        <v>25</v>
      </c>
      <c r="AK819" s="30">
        <f>ROUND(IF(C819&gt;7,ROUND(VLOOKUP(U819,PCharts!$K$3:$L$153,2,FALSE)*AA819,0)*PFormulas!$B$8,ROUND(VLOOKUP(U819,PCharts!$K$3:$L$153,2,FALSE)*AA819,0)),0)</f>
        <v>35</v>
      </c>
      <c r="AL819" s="30">
        <f>ROUND(IF(C819&gt;7,ROUND(VLOOKUP(T819,PCharts!$M$3:$N$133,2,FALSE)*AA819,0)*PFormulas!$B$9,ROUND(VLOOKUP(T819,PCharts!$M$3:$N$133,2,FALSE)*AA819,0)),0)</f>
        <v>41</v>
      </c>
      <c r="AM819" s="30">
        <f>ROUND(IF(C819&gt;7,ROUND((PFormulas!$F$30*Z819)+(PFormulas!$F$31*AB819)+(PFormulas!$F$32*AI819),0)*PFormulas!$B$13,ROUND((PFormulas!$F$30*Z819)+(PFormulas!$F$31*AB819)+(PFormulas!$F$32*AI819),0)+PFormulas!$B$14),0)</f>
        <v>52</v>
      </c>
      <c r="AN819" s="30">
        <f>ROUND((PFormulas!$F$46*AL819),0)</f>
        <v>43</v>
      </c>
      <c r="AO819" s="30">
        <f>VLOOKUP(2016-L819,PCharts!$O$3:$P$32,2,FALSE)</f>
        <v>60</v>
      </c>
      <c r="AP819" s="30">
        <f t="shared" si="92"/>
        <v>60</v>
      </c>
      <c r="AQ819" s="30">
        <f t="shared" si="93"/>
        <v>47</v>
      </c>
    </row>
    <row r="820" spans="1:43" x14ac:dyDescent="0.25">
      <c r="A820" s="13" t="s">
        <v>43</v>
      </c>
      <c r="B820" s="13" t="s">
        <v>1872</v>
      </c>
      <c r="C820" s="13">
        <v>8</v>
      </c>
      <c r="D820" s="13">
        <v>27</v>
      </c>
      <c r="E820" s="13">
        <v>0</v>
      </c>
      <c r="F820" s="13">
        <v>3</v>
      </c>
      <c r="G820" s="13">
        <v>3</v>
      </c>
      <c r="H820" s="13">
        <v>30</v>
      </c>
      <c r="I820" s="13">
        <v>8</v>
      </c>
      <c r="J820" s="13">
        <v>20</v>
      </c>
      <c r="K820" s="13">
        <v>2</v>
      </c>
      <c r="L820" s="13">
        <v>1993</v>
      </c>
      <c r="M820" s="13"/>
      <c r="N820" s="13">
        <v>73</v>
      </c>
      <c r="O820" s="13">
        <v>218</v>
      </c>
      <c r="P820" s="13" t="s">
        <v>45</v>
      </c>
      <c r="Q820" s="13" t="s">
        <v>1873</v>
      </c>
      <c r="R820" s="13">
        <v>0</v>
      </c>
      <c r="S820" s="13">
        <v>0</v>
      </c>
      <c r="T820" s="30">
        <f t="shared" si="87"/>
        <v>0</v>
      </c>
      <c r="U820" s="30">
        <f t="shared" si="88"/>
        <v>0.11</v>
      </c>
      <c r="V820" s="30">
        <f t="shared" si="89"/>
        <v>1.1100000000000001</v>
      </c>
      <c r="W820" s="30">
        <f t="shared" si="90"/>
        <v>0</v>
      </c>
      <c r="X820" s="30">
        <f>VLOOKUP(N820,[1]PlayerC!$A$3:$B$30,2,FALSE)</f>
        <v>75</v>
      </c>
      <c r="Y820" s="30">
        <f>VLOOKUP(O820,[1]PlayerC!$C$3:$D$133,2,FALSE)</f>
        <v>79</v>
      </c>
      <c r="Z820" s="30">
        <f>VLOOKUP(R820,[2]PCharts!$R$3:$S$2003,2,FALSE)</f>
        <v>0</v>
      </c>
      <c r="AA820" s="30">
        <f>VLOOKUP(A820,PCharts!$T$3:$U$25,2,FALSE)</f>
        <v>1.05</v>
      </c>
      <c r="AB820" s="30">
        <f>ROUND((PFormulas!$F$2*AF820)+(PFormulas!$F$3*(120-AD820)),0)</f>
        <v>61</v>
      </c>
      <c r="AC820" s="30">
        <f>ROUND((PFormulas!$F$7*AF820)+(PFormulas!$F$9*AB820)+(PFormulas!$F$8*AD820),0)</f>
        <v>58</v>
      </c>
      <c r="AD820" s="30">
        <f>VLOOKUP(V820,PCharts!$I$3:$J$651,2,FALSE)</f>
        <v>70</v>
      </c>
      <c r="AE820" s="30">
        <f>ROUND((PFormulas!$B$29*AK820)+(PFormulas!$B$30*AI820)+(PFormulas!$B$31*AL820)+(PFormulas!$B$32*AF820)+PFormulas!$B$33,0)</f>
        <v>72</v>
      </c>
      <c r="AF820" s="30">
        <f t="shared" si="91"/>
        <v>77</v>
      </c>
      <c r="AG820" s="30">
        <f>ROUND((AK820*PFormulas!$F$40)+(AL820*PFormulas!$F$41)+(AH820*PFormulas!$F$42),0)</f>
        <v>56</v>
      </c>
      <c r="AH820" s="30">
        <f>VLOOKUP(D820,PCharts!$G$3:$H$83,2,FALSE)</f>
        <v>67</v>
      </c>
      <c r="AI820" s="30">
        <f>ROUND((AK820*PFormulas!$F$18)+(AL820*PFormulas!$F$17),0)</f>
        <v>50</v>
      </c>
      <c r="AJ820" s="30">
        <f>IF(C820&gt;7,25,IF(C820=1,IF(ROUND((PFormulas!$F$35*AK820)+(PFormulas!$F$36*AF820),0)&lt;50,50,ROUND((PFormulas!$F$35*AK820)+(PFormulas!$F$36*AF820),0)),ROUND((PFormulas!$F$35*AK820)+(PFormulas!$F$36*AF820),0)))</f>
        <v>25</v>
      </c>
      <c r="AK820" s="30">
        <f>ROUND(IF(C820&gt;7,ROUND(VLOOKUP(U820,PCharts!$K$3:$L$153,2,FALSE)*AA820,0)*PFormulas!$B$8,ROUND(VLOOKUP(U820,PCharts!$K$3:$L$153,2,FALSE)*AA820,0)),0)</f>
        <v>50</v>
      </c>
      <c r="AL820" s="30">
        <f>ROUND(IF(C820&gt;7,ROUND(VLOOKUP(T820,PCharts!$M$3:$N$133,2,FALSE)*AA820,0)*PFormulas!$B$9,ROUND(VLOOKUP(T820,PCharts!$M$3:$N$133,2,FALSE)*AA820,0)),0)</f>
        <v>40</v>
      </c>
      <c r="AM820" s="30">
        <f>ROUND(IF(C820&gt;7,ROUND((PFormulas!$F$30*Z820)+(PFormulas!$F$31*AB820)+(PFormulas!$F$32*AI820),0)*PFormulas!$B$13,ROUND((PFormulas!$F$30*Z820)+(PFormulas!$F$31*AB820)+(PFormulas!$F$32*AI820),0)+PFormulas!$B$14),0)</f>
        <v>63</v>
      </c>
      <c r="AN820" s="30">
        <f>ROUND((PFormulas!$F$46*AL820),0)</f>
        <v>42</v>
      </c>
      <c r="AO820" s="30">
        <f>VLOOKUP(2016-L820,PCharts!$O$3:$P$32,2,FALSE)</f>
        <v>60</v>
      </c>
      <c r="AP820" s="30">
        <f t="shared" si="92"/>
        <v>60</v>
      </c>
      <c r="AQ820" s="30">
        <f t="shared" si="93"/>
        <v>55</v>
      </c>
    </row>
    <row r="821" spans="1:43" x14ac:dyDescent="0.25">
      <c r="A821" s="13" t="s">
        <v>47</v>
      </c>
      <c r="B821" s="13" t="s">
        <v>1874</v>
      </c>
      <c r="C821" s="13">
        <v>8</v>
      </c>
      <c r="D821" s="13">
        <v>28</v>
      </c>
      <c r="E821" s="13">
        <v>0</v>
      </c>
      <c r="F821" s="13">
        <v>2</v>
      </c>
      <c r="G821" s="13">
        <v>2</v>
      </c>
      <c r="H821" s="13">
        <v>43</v>
      </c>
      <c r="I821" s="13">
        <v>-6</v>
      </c>
      <c r="J821" s="13">
        <v>16</v>
      </c>
      <c r="K821" s="13">
        <v>6</v>
      </c>
      <c r="L821" s="13">
        <v>1997</v>
      </c>
      <c r="M821" s="13"/>
      <c r="N821" s="13">
        <v>74</v>
      </c>
      <c r="O821" s="13">
        <v>181</v>
      </c>
      <c r="P821" s="13" t="s">
        <v>49</v>
      </c>
      <c r="Q821" s="13" t="s">
        <v>1875</v>
      </c>
      <c r="R821" s="13">
        <v>0</v>
      </c>
      <c r="S821" s="13">
        <v>0</v>
      </c>
      <c r="T821" s="30">
        <f t="shared" si="87"/>
        <v>0</v>
      </c>
      <c r="U821" s="30">
        <f t="shared" si="88"/>
        <v>7.0000000000000007E-2</v>
      </c>
      <c r="V821" s="30">
        <f t="shared" si="89"/>
        <v>1.54</v>
      </c>
      <c r="W821" s="30">
        <f t="shared" si="90"/>
        <v>0</v>
      </c>
      <c r="X821" s="30">
        <f>VLOOKUP(N821,[1]PlayerC!$A$3:$B$30,2,FALSE)</f>
        <v>77</v>
      </c>
      <c r="Y821" s="30">
        <f>VLOOKUP(O821,[1]PlayerC!$C$3:$D$133,2,FALSE)</f>
        <v>58</v>
      </c>
      <c r="Z821" s="30">
        <f>VLOOKUP(R821,[2]PCharts!$R$3:$S$2003,2,FALSE)</f>
        <v>0</v>
      </c>
      <c r="AA821" s="30">
        <f>VLOOKUP(A821,PCharts!$T$3:$U$25,2,FALSE)</f>
        <v>1.07</v>
      </c>
      <c r="AB821" s="30">
        <f>ROUND((PFormulas!$F$2*AF821)+(PFormulas!$F$3*(120-AD821)),0)</f>
        <v>59</v>
      </c>
      <c r="AC821" s="30">
        <f>ROUND((PFormulas!$F$7*AF821)+(PFormulas!$F$9*AB821)+(PFormulas!$F$8*AD821),0)</f>
        <v>54</v>
      </c>
      <c r="AD821" s="30">
        <f>VLOOKUP(V821,PCharts!$I$3:$J$651,2,FALSE)</f>
        <v>59</v>
      </c>
      <c r="AE821" s="30">
        <f>ROUND((PFormulas!$B$29*AK821)+(PFormulas!$B$30*AI821)+(PFormulas!$B$31*AL821)+(PFormulas!$B$32*AF821)+PFormulas!$B$33,0)</f>
        <v>72</v>
      </c>
      <c r="AF821" s="30">
        <f t="shared" si="91"/>
        <v>68</v>
      </c>
      <c r="AG821" s="30">
        <f>ROUND((AK821*PFormulas!$F$40)+(AL821*PFormulas!$F$41)+(AH821*PFormulas!$F$42),0)</f>
        <v>53</v>
      </c>
      <c r="AH821" s="30">
        <f>VLOOKUP(D821,PCharts!$G$3:$H$83,2,FALSE)</f>
        <v>68</v>
      </c>
      <c r="AI821" s="30">
        <f>ROUND((AK821*PFormulas!$F$18)+(AL821*PFormulas!$F$17),0)</f>
        <v>42</v>
      </c>
      <c r="AJ821" s="30">
        <f>IF(C821&gt;7,25,IF(C821=1,IF(ROUND((PFormulas!$F$35*AK821)+(PFormulas!$F$36*AF821),0)&lt;50,50,ROUND((PFormulas!$F$35*AK821)+(PFormulas!$F$36*AF821),0)),ROUND((PFormulas!$F$35*AK821)+(PFormulas!$F$36*AF821),0)))</f>
        <v>25</v>
      </c>
      <c r="AK821" s="30">
        <f>ROUND(IF(C821&gt;7,ROUND(VLOOKUP(U821,PCharts!$K$3:$L$153,2,FALSE)*AA821,0)*PFormulas!$B$8,ROUND(VLOOKUP(U821,PCharts!$K$3:$L$153,2,FALSE)*AA821,0)),0)</f>
        <v>35</v>
      </c>
      <c r="AL821" s="30">
        <f>ROUND(IF(C821&gt;7,ROUND(VLOOKUP(T821,PCharts!$M$3:$N$133,2,FALSE)*AA821,0)*PFormulas!$B$9,ROUND(VLOOKUP(T821,PCharts!$M$3:$N$133,2,FALSE)*AA821,0)),0)</f>
        <v>41</v>
      </c>
      <c r="AM821" s="30">
        <f>ROUND(IF(C821&gt;7,ROUND((PFormulas!$F$30*Z821)+(PFormulas!$F$31*AB821)+(PFormulas!$F$32*AI821),0)*PFormulas!$B$13,ROUND((PFormulas!$F$30*Z821)+(PFormulas!$F$31*AB821)+(PFormulas!$F$32*AI821),0)+PFormulas!$B$14),0)</f>
        <v>59</v>
      </c>
      <c r="AN821" s="30">
        <f>ROUND((PFormulas!$F$46*AL821),0)</f>
        <v>43</v>
      </c>
      <c r="AO821" s="30">
        <f>VLOOKUP(2016-L821,PCharts!$O$3:$P$32,2,FALSE)</f>
        <v>46</v>
      </c>
      <c r="AP821" s="30">
        <f t="shared" si="92"/>
        <v>46</v>
      </c>
      <c r="AQ821" s="30">
        <f t="shared" si="93"/>
        <v>49</v>
      </c>
    </row>
    <row r="822" spans="1:43" x14ac:dyDescent="0.25">
      <c r="A822" s="13" t="s">
        <v>47</v>
      </c>
      <c r="B822" s="13" t="s">
        <v>1876</v>
      </c>
      <c r="C822" s="13">
        <v>8</v>
      </c>
      <c r="D822" s="13">
        <v>35</v>
      </c>
      <c r="E822" s="13">
        <v>0</v>
      </c>
      <c r="F822" s="13">
        <v>0</v>
      </c>
      <c r="G822" s="13">
        <v>0</v>
      </c>
      <c r="H822" s="13">
        <v>18</v>
      </c>
      <c r="I822" s="13">
        <v>-7</v>
      </c>
      <c r="J822" s="13">
        <v>29</v>
      </c>
      <c r="K822" s="13">
        <v>8</v>
      </c>
      <c r="L822" s="13">
        <v>1994</v>
      </c>
      <c r="M822" s="13"/>
      <c r="N822" s="13">
        <v>76</v>
      </c>
      <c r="O822" s="13">
        <v>205</v>
      </c>
      <c r="P822" s="13" t="s">
        <v>49</v>
      </c>
      <c r="Q822" s="13" t="s">
        <v>1877</v>
      </c>
      <c r="R822" s="13">
        <v>0</v>
      </c>
      <c r="S822" s="13">
        <v>0</v>
      </c>
      <c r="T822" s="30">
        <f t="shared" si="87"/>
        <v>0</v>
      </c>
      <c r="U822" s="30">
        <f t="shared" si="88"/>
        <v>0</v>
      </c>
      <c r="V822" s="30">
        <f t="shared" si="89"/>
        <v>0.51</v>
      </c>
      <c r="W822" s="30">
        <f t="shared" si="90"/>
        <v>0</v>
      </c>
      <c r="X822" s="30">
        <f>VLOOKUP(N822,[1]PlayerC!$A$3:$B$30,2,FALSE)</f>
        <v>81</v>
      </c>
      <c r="Y822" s="30">
        <f>VLOOKUP(O822,[1]PlayerC!$C$3:$D$133,2,FALSE)</f>
        <v>73</v>
      </c>
      <c r="Z822" s="30">
        <f>VLOOKUP(R822,[2]PCharts!$R$3:$S$2003,2,FALSE)</f>
        <v>0</v>
      </c>
      <c r="AA822" s="30">
        <f>VLOOKUP(A822,PCharts!$T$3:$U$25,2,FALSE)</f>
        <v>1.07</v>
      </c>
      <c r="AB822" s="30">
        <f>ROUND((PFormulas!$F$2*AF822)+(PFormulas!$F$3*(120-AD822)),0)</f>
        <v>57</v>
      </c>
      <c r="AC822" s="30">
        <f>ROUND((PFormulas!$F$7*AF822)+(PFormulas!$F$9*AB822)+(PFormulas!$F$8*AD822),0)</f>
        <v>54</v>
      </c>
      <c r="AD822" s="30">
        <f>VLOOKUP(V822,PCharts!$I$3:$J$651,2,FALSE)</f>
        <v>85</v>
      </c>
      <c r="AE822" s="30">
        <f>ROUND((PFormulas!$B$29*AK822)+(PFormulas!$B$30*AI822)+(PFormulas!$B$31*AL822)+(PFormulas!$B$32*AF822)+PFormulas!$B$33,0)</f>
        <v>70</v>
      </c>
      <c r="AF822" s="30">
        <f t="shared" si="91"/>
        <v>77</v>
      </c>
      <c r="AG822" s="30">
        <f>ROUND((AK822*PFormulas!$F$40)+(AL822*PFormulas!$F$41)+(AH822*PFormulas!$F$42),0)</f>
        <v>57</v>
      </c>
      <c r="AH822" s="30">
        <f>VLOOKUP(D822,PCharts!$G$3:$H$83,2,FALSE)</f>
        <v>75</v>
      </c>
      <c r="AI822" s="30">
        <f>ROUND((AK822*PFormulas!$F$18)+(AL822*PFormulas!$F$17),0)</f>
        <v>42</v>
      </c>
      <c r="AJ822" s="30">
        <f>IF(C822&gt;7,25,IF(C822=1,IF(ROUND((PFormulas!$F$35*AK822)+(PFormulas!$F$36*AF822),0)&lt;50,50,ROUND((PFormulas!$F$35*AK822)+(PFormulas!$F$36*AF822),0)),ROUND((PFormulas!$F$35*AK822)+(PFormulas!$F$36*AF822),0)))</f>
        <v>25</v>
      </c>
      <c r="AK822" s="30">
        <f>ROUND(IF(C822&gt;7,ROUND(VLOOKUP(U822,PCharts!$K$3:$L$153,2,FALSE)*AA822,0)*PFormulas!$B$8,ROUND(VLOOKUP(U822,PCharts!$K$3:$L$153,2,FALSE)*AA822,0)),0)</f>
        <v>35</v>
      </c>
      <c r="AL822" s="30">
        <f>ROUND(IF(C822&gt;7,ROUND(VLOOKUP(T822,PCharts!$M$3:$N$133,2,FALSE)*AA822,0)*PFormulas!$B$9,ROUND(VLOOKUP(T822,PCharts!$M$3:$N$133,2,FALSE)*AA822,0)),0)</f>
        <v>41</v>
      </c>
      <c r="AM822" s="30">
        <f>ROUND(IF(C822&gt;7,ROUND((PFormulas!$F$30*Z822)+(PFormulas!$F$31*AB822)+(PFormulas!$F$32*AI822),0)*PFormulas!$B$13,ROUND((PFormulas!$F$30*Z822)+(PFormulas!$F$31*AB822)+(PFormulas!$F$32*AI822),0)+PFormulas!$B$14),0)</f>
        <v>57</v>
      </c>
      <c r="AN822" s="30">
        <f>ROUND((PFormulas!$F$46*AL822),0)</f>
        <v>43</v>
      </c>
      <c r="AO822" s="30">
        <f>VLOOKUP(2016-L822,PCharts!$O$3:$P$32,2,FALSE)</f>
        <v>58</v>
      </c>
      <c r="AP822" s="30">
        <f t="shared" si="92"/>
        <v>58</v>
      </c>
      <c r="AQ822" s="30">
        <f t="shared" si="93"/>
        <v>49</v>
      </c>
    </row>
    <row r="823" spans="1:43" x14ac:dyDescent="0.25">
      <c r="A823" s="13" t="s">
        <v>43</v>
      </c>
      <c r="B823" s="13" t="s">
        <v>1878</v>
      </c>
      <c r="C823" s="13">
        <v>8</v>
      </c>
      <c r="D823" s="13">
        <v>35</v>
      </c>
      <c r="E823" s="13">
        <v>0</v>
      </c>
      <c r="F823" s="13">
        <v>1</v>
      </c>
      <c r="G823" s="13">
        <v>1</v>
      </c>
      <c r="H823" s="13">
        <v>39</v>
      </c>
      <c r="I823" s="13">
        <v>2</v>
      </c>
      <c r="J823" s="13">
        <v>28</v>
      </c>
      <c r="K823" s="13">
        <v>4</v>
      </c>
      <c r="L823" s="13">
        <v>1995</v>
      </c>
      <c r="M823" s="13"/>
      <c r="N823" s="13">
        <v>75</v>
      </c>
      <c r="O823" s="13">
        <v>192</v>
      </c>
      <c r="P823" s="13" t="s">
        <v>45</v>
      </c>
      <c r="Q823" s="13" t="s">
        <v>1879</v>
      </c>
      <c r="R823" s="13">
        <v>0</v>
      </c>
      <c r="S823" s="13">
        <v>0</v>
      </c>
      <c r="T823" s="30">
        <f t="shared" si="87"/>
        <v>0</v>
      </c>
      <c r="U823" s="30">
        <f t="shared" si="88"/>
        <v>0.03</v>
      </c>
      <c r="V823" s="30">
        <f t="shared" si="89"/>
        <v>1.1100000000000001</v>
      </c>
      <c r="W823" s="30">
        <f t="shared" si="90"/>
        <v>0</v>
      </c>
      <c r="X823" s="30">
        <f>VLOOKUP(N823,[1]PlayerC!$A$3:$B$30,2,FALSE)</f>
        <v>79</v>
      </c>
      <c r="Y823" s="30">
        <f>VLOOKUP(O823,[1]PlayerC!$C$3:$D$133,2,FALSE)</f>
        <v>64</v>
      </c>
      <c r="Z823" s="30">
        <f>VLOOKUP(R823,[2]PCharts!$R$3:$S$2003,2,FALSE)</f>
        <v>0</v>
      </c>
      <c r="AA823" s="30">
        <f>VLOOKUP(A823,PCharts!$T$3:$U$25,2,FALSE)</f>
        <v>1.05</v>
      </c>
      <c r="AB823" s="30">
        <f>ROUND((PFormulas!$F$2*AF823)+(PFormulas!$F$3*(120-AD823)),0)</f>
        <v>58</v>
      </c>
      <c r="AC823" s="30">
        <f>ROUND((PFormulas!$F$7*AF823)+(PFormulas!$F$9*AB823)+(PFormulas!$F$8*AD823),0)</f>
        <v>54</v>
      </c>
      <c r="AD823" s="30">
        <f>VLOOKUP(V823,PCharts!$I$3:$J$651,2,FALSE)</f>
        <v>70</v>
      </c>
      <c r="AE823" s="30">
        <f>ROUND((PFormulas!$B$29*AK823)+(PFormulas!$B$30*AI823)+(PFormulas!$B$31*AL823)+(PFormulas!$B$32*AF823)+PFormulas!$B$33,0)</f>
        <v>71</v>
      </c>
      <c r="AF823" s="30">
        <f t="shared" si="91"/>
        <v>72</v>
      </c>
      <c r="AG823" s="30">
        <f>ROUND((AK823*PFormulas!$F$40)+(AL823*PFormulas!$F$41)+(AH823*PFormulas!$F$42),0)</f>
        <v>56</v>
      </c>
      <c r="AH823" s="30">
        <f>VLOOKUP(D823,PCharts!$G$3:$H$83,2,FALSE)</f>
        <v>75</v>
      </c>
      <c r="AI823" s="30">
        <f>ROUND((AK823*PFormulas!$F$18)+(AL823*PFormulas!$F$17),0)</f>
        <v>41</v>
      </c>
      <c r="AJ823" s="30">
        <f>IF(C823&gt;7,25,IF(C823=1,IF(ROUND((PFormulas!$F$35*AK823)+(PFormulas!$F$36*AF823),0)&lt;50,50,ROUND((PFormulas!$F$35*AK823)+(PFormulas!$F$36*AF823),0)),ROUND((PFormulas!$F$35*AK823)+(PFormulas!$F$36*AF823),0)))</f>
        <v>25</v>
      </c>
      <c r="AK823" s="30">
        <f>ROUND(IF(C823&gt;7,ROUND(VLOOKUP(U823,PCharts!$K$3:$L$153,2,FALSE)*AA823,0)*PFormulas!$B$8,ROUND(VLOOKUP(U823,PCharts!$K$3:$L$153,2,FALSE)*AA823,0)),0)</f>
        <v>35</v>
      </c>
      <c r="AL823" s="30">
        <f>ROUND(IF(C823&gt;7,ROUND(VLOOKUP(T823,PCharts!$M$3:$N$133,2,FALSE)*AA823,0)*PFormulas!$B$9,ROUND(VLOOKUP(T823,PCharts!$M$3:$N$133,2,FALSE)*AA823,0)),0)</f>
        <v>40</v>
      </c>
      <c r="AM823" s="30">
        <f>ROUND(IF(C823&gt;7,ROUND((PFormulas!$F$30*Z823)+(PFormulas!$F$31*AB823)+(PFormulas!$F$32*AI823),0)*PFormulas!$B$13,ROUND((PFormulas!$F$30*Z823)+(PFormulas!$F$31*AB823)+(PFormulas!$F$32*AI823),0)+PFormulas!$B$14),0)</f>
        <v>57</v>
      </c>
      <c r="AN823" s="30">
        <f>ROUND((PFormulas!$F$46*AL823),0)</f>
        <v>42</v>
      </c>
      <c r="AO823" s="30">
        <f>VLOOKUP(2016-L823,PCharts!$O$3:$P$32,2,FALSE)</f>
        <v>54</v>
      </c>
      <c r="AP823" s="30">
        <f t="shared" si="92"/>
        <v>54</v>
      </c>
      <c r="AQ823" s="30">
        <f t="shared" si="93"/>
        <v>48</v>
      </c>
    </row>
    <row r="824" spans="1:43" x14ac:dyDescent="0.25">
      <c r="A824" s="13" t="s">
        <v>78</v>
      </c>
      <c r="B824" s="13" t="s">
        <v>1880</v>
      </c>
      <c r="C824" s="13">
        <v>1</v>
      </c>
      <c r="D824" s="13">
        <v>41</v>
      </c>
      <c r="E824" s="13">
        <v>2</v>
      </c>
      <c r="F824" s="13">
        <v>5</v>
      </c>
      <c r="G824" s="13">
        <v>7</v>
      </c>
      <c r="H824" s="13">
        <v>22</v>
      </c>
      <c r="I824" s="13">
        <v>-3</v>
      </c>
      <c r="J824" s="13">
        <v>21</v>
      </c>
      <c r="K824" s="13">
        <v>9</v>
      </c>
      <c r="L824" s="13">
        <v>1993</v>
      </c>
      <c r="M824" s="13"/>
      <c r="N824" s="13">
        <v>71</v>
      </c>
      <c r="O824" s="13">
        <v>185</v>
      </c>
      <c r="P824" s="13" t="s">
        <v>162</v>
      </c>
      <c r="Q824" s="13" t="s">
        <v>80</v>
      </c>
      <c r="R824" s="13">
        <v>0</v>
      </c>
      <c r="S824" s="13">
        <v>0</v>
      </c>
      <c r="T824" s="30">
        <f t="shared" si="87"/>
        <v>0.05</v>
      </c>
      <c r="U824" s="30">
        <f t="shared" si="88"/>
        <v>0.12</v>
      </c>
      <c r="V824" s="30">
        <f t="shared" si="89"/>
        <v>0.54</v>
      </c>
      <c r="W824" s="30">
        <f t="shared" si="90"/>
        <v>0.05</v>
      </c>
      <c r="X824" s="30">
        <f>VLOOKUP(N824,[1]PlayerC!$A$3:$B$30,2,FALSE)</f>
        <v>71</v>
      </c>
      <c r="Y824" s="30">
        <f>VLOOKUP(O824,[1]PlayerC!$C$3:$D$133,2,FALSE)</f>
        <v>61</v>
      </c>
      <c r="Z824" s="30">
        <f>VLOOKUP(R824,[2]PCharts!$R$3:$S$2003,2,FALSE)</f>
        <v>0</v>
      </c>
      <c r="AA824" s="30">
        <f>VLOOKUP(A824,PCharts!$T$3:$U$25,2,FALSE)</f>
        <v>0.98</v>
      </c>
      <c r="AB824" s="30">
        <f>ROUND((PFormulas!$F$2*AF824)+(PFormulas!$F$3*(120-AD824)),0)</f>
        <v>50</v>
      </c>
      <c r="AC824" s="30">
        <f>ROUND((PFormulas!$F$7*AF824)+(PFormulas!$F$9*AB824)+(PFormulas!$F$8*AD824),0)</f>
        <v>44</v>
      </c>
      <c r="AD824" s="30">
        <f>VLOOKUP(V824,PCharts!$I$3:$J$651,2,FALSE)</f>
        <v>84</v>
      </c>
      <c r="AE824" s="30">
        <f>ROUND((PFormulas!$B$29*AK824)+(PFormulas!$B$30*AI824)+(PFormulas!$B$31*AL824)+(PFormulas!$B$32*AF824)+PFormulas!$B$33,0)</f>
        <v>75</v>
      </c>
      <c r="AF824" s="30">
        <f t="shared" si="91"/>
        <v>66</v>
      </c>
      <c r="AG824" s="30">
        <f>ROUND((AK824*PFormulas!$F$40)+(AL824*PFormulas!$F$41)+(AH824*PFormulas!$F$42),0)</f>
        <v>63</v>
      </c>
      <c r="AH824" s="30">
        <f>VLOOKUP(D824,PCharts!$G$3:$H$83,2,FALSE)</f>
        <v>81</v>
      </c>
      <c r="AI824" s="30">
        <f>ROUND((AK824*PFormulas!$F$18)+(AL824*PFormulas!$F$17),0)</f>
        <v>50</v>
      </c>
      <c r="AJ824" s="30">
        <f>IF(C824&gt;7,25,IF(C824=1,IF(ROUND((PFormulas!$F$35*AK824)+(PFormulas!$F$36*AF824),0)&lt;50,50,ROUND((PFormulas!$F$35*AK824)+(PFormulas!$F$36*AF824),0)),ROUND((PFormulas!$F$35*AK824)+(PFormulas!$F$36*AF824),0)))</f>
        <v>53</v>
      </c>
      <c r="AK824" s="30">
        <f>ROUND(IF(C824&gt;7,ROUND(VLOOKUP(U824,PCharts!$K$3:$L$153,2,FALSE)*AA824,0)*PFormulas!$B$8,ROUND(VLOOKUP(U824,PCharts!$K$3:$L$153,2,FALSE)*AA824,0)),0)</f>
        <v>49</v>
      </c>
      <c r="AL824" s="30">
        <f>ROUND(IF(C824&gt;7,ROUND(VLOOKUP(T824,PCharts!$M$3:$N$133,2,FALSE)*AA824,0)*PFormulas!$B$9,ROUND(VLOOKUP(T824,PCharts!$M$3:$N$133,2,FALSE)*AA824,0)),0)</f>
        <v>41</v>
      </c>
      <c r="AM824" s="30">
        <f>ROUND(IF(C824&gt;7,ROUND((PFormulas!$F$30*Z824)+(PFormulas!$F$31*AB824)+(PFormulas!$F$32*AI824),0)*PFormulas!$B$13,ROUND((PFormulas!$F$30*Z824)+(PFormulas!$F$31*AB824)+(PFormulas!$F$32*AI824),0)+PFormulas!$B$14),0)</f>
        <v>46</v>
      </c>
      <c r="AN824" s="30">
        <f>ROUND((PFormulas!$F$46*AL824),0)</f>
        <v>43</v>
      </c>
      <c r="AO824" s="30">
        <f>VLOOKUP(2016-L824,PCharts!$O$3:$P$32,2,FALSE)</f>
        <v>60</v>
      </c>
      <c r="AP824" s="30">
        <f t="shared" si="92"/>
        <v>60</v>
      </c>
      <c r="AQ824" s="30">
        <f t="shared" si="93"/>
        <v>50</v>
      </c>
    </row>
    <row r="825" spans="1:43" x14ac:dyDescent="0.25">
      <c r="A825" s="13" t="s">
        <v>78</v>
      </c>
      <c r="B825" s="13" t="s">
        <v>1881</v>
      </c>
      <c r="C825" s="13">
        <v>6</v>
      </c>
      <c r="D825" s="13">
        <v>41</v>
      </c>
      <c r="E825" s="13">
        <v>2</v>
      </c>
      <c r="F825" s="13">
        <v>7</v>
      </c>
      <c r="G825" s="13">
        <v>9</v>
      </c>
      <c r="H825" s="13">
        <v>4</v>
      </c>
      <c r="I825" s="13">
        <v>-7</v>
      </c>
      <c r="J825" s="13">
        <v>17</v>
      </c>
      <c r="K825" s="13">
        <v>3</v>
      </c>
      <c r="L825" s="13">
        <v>1995</v>
      </c>
      <c r="M825" s="13"/>
      <c r="N825" s="13">
        <v>69</v>
      </c>
      <c r="O825" s="13">
        <v>187</v>
      </c>
      <c r="P825" s="13" t="s">
        <v>162</v>
      </c>
      <c r="Q825" s="13" t="s">
        <v>80</v>
      </c>
      <c r="R825" s="13">
        <v>0</v>
      </c>
      <c r="S825" s="13">
        <v>0</v>
      </c>
      <c r="T825" s="30">
        <f t="shared" si="87"/>
        <v>0.05</v>
      </c>
      <c r="U825" s="30">
        <f t="shared" si="88"/>
        <v>0.17</v>
      </c>
      <c r="V825" s="30">
        <f t="shared" si="89"/>
        <v>0.1</v>
      </c>
      <c r="W825" s="30">
        <f t="shared" si="90"/>
        <v>0.05</v>
      </c>
      <c r="X825" s="30">
        <f>VLOOKUP(N825,[1]PlayerC!$A$3:$B$30,2,FALSE)</f>
        <v>67</v>
      </c>
      <c r="Y825" s="30">
        <f>VLOOKUP(O825,[1]PlayerC!$C$3:$D$133,2,FALSE)</f>
        <v>61</v>
      </c>
      <c r="Z825" s="30">
        <f>VLOOKUP(R825,[2]PCharts!$R$3:$S$2003,2,FALSE)</f>
        <v>0</v>
      </c>
      <c r="AA825" s="30">
        <f>VLOOKUP(A825,PCharts!$T$3:$U$25,2,FALSE)</f>
        <v>0.98</v>
      </c>
      <c r="AB825" s="30">
        <f>ROUND((PFormulas!$F$2*AF825)+(PFormulas!$F$3*(120-AD825)),0)</f>
        <v>46</v>
      </c>
      <c r="AC825" s="30">
        <f>ROUND((PFormulas!$F$7*AF825)+(PFormulas!$F$9*AB825)+(PFormulas!$F$8*AD825),0)</f>
        <v>39</v>
      </c>
      <c r="AD825" s="30">
        <f>VLOOKUP(V825,PCharts!$I$3:$J$651,2,FALSE)</f>
        <v>96</v>
      </c>
      <c r="AE825" s="30">
        <f>ROUND((PFormulas!$B$29*AK825)+(PFormulas!$B$30*AI825)+(PFormulas!$B$31*AL825)+(PFormulas!$B$32*AF825)+PFormulas!$B$33,0)</f>
        <v>75</v>
      </c>
      <c r="AF825" s="30">
        <f t="shared" si="91"/>
        <v>64</v>
      </c>
      <c r="AG825" s="30">
        <f>ROUND((AK825*PFormulas!$F$40)+(AL825*PFormulas!$F$41)+(AH825*PFormulas!$F$42),0)</f>
        <v>63</v>
      </c>
      <c r="AH825" s="30">
        <f>VLOOKUP(D825,PCharts!$G$3:$H$83,2,FALSE)</f>
        <v>81</v>
      </c>
      <c r="AI825" s="30">
        <f>ROUND((AK825*PFormulas!$F$18)+(AL825*PFormulas!$F$17),0)</f>
        <v>50</v>
      </c>
      <c r="AJ825" s="30">
        <f>IF(C825&gt;7,25,IF(C825=1,IF(ROUND((PFormulas!$F$35*AK825)+(PFormulas!$F$36*AF825),0)&lt;50,50,ROUND((PFormulas!$F$35*AK825)+(PFormulas!$F$36*AF825),0)),ROUND((PFormulas!$F$35*AK825)+(PFormulas!$F$36*AF825),0)))</f>
        <v>53</v>
      </c>
      <c r="AK825" s="30">
        <f>ROUND(IF(C825&gt;7,ROUND(VLOOKUP(U825,PCharts!$K$3:$L$153,2,FALSE)*AA825,0)*PFormulas!$B$8,ROUND(VLOOKUP(U825,PCharts!$K$3:$L$153,2,FALSE)*AA825,0)),0)</f>
        <v>49</v>
      </c>
      <c r="AL825" s="30">
        <f>ROUND(IF(C825&gt;7,ROUND(VLOOKUP(T825,PCharts!$M$3:$N$133,2,FALSE)*AA825,0)*PFormulas!$B$9,ROUND(VLOOKUP(T825,PCharts!$M$3:$N$133,2,FALSE)*AA825,0)),0)</f>
        <v>41</v>
      </c>
      <c r="AM825" s="30">
        <f>ROUND(IF(C825&gt;7,ROUND((PFormulas!$F$30*Z825)+(PFormulas!$F$31*AB825)+(PFormulas!$F$32*AI825),0)*PFormulas!$B$13,ROUND((PFormulas!$F$30*Z825)+(PFormulas!$F$31*AB825)+(PFormulas!$F$32*AI825),0)+PFormulas!$B$14),0)</f>
        <v>44</v>
      </c>
      <c r="AN825" s="30">
        <f>ROUND((PFormulas!$F$46*AL825),0)</f>
        <v>43</v>
      </c>
      <c r="AO825" s="30">
        <f>VLOOKUP(2016-L825,PCharts!$O$3:$P$32,2,FALSE)</f>
        <v>54</v>
      </c>
      <c r="AP825" s="30">
        <f t="shared" si="92"/>
        <v>54</v>
      </c>
      <c r="AQ825" s="30">
        <f t="shared" si="93"/>
        <v>49</v>
      </c>
    </row>
    <row r="826" spans="1:43" x14ac:dyDescent="0.25">
      <c r="A826" s="13" t="s">
        <v>43</v>
      </c>
      <c r="B826" s="13" t="s">
        <v>1882</v>
      </c>
      <c r="C826" s="13">
        <v>8</v>
      </c>
      <c r="D826" s="13">
        <v>43</v>
      </c>
      <c r="E826" s="13">
        <v>0</v>
      </c>
      <c r="F826" s="13">
        <v>1</v>
      </c>
      <c r="G826" s="13">
        <v>1</v>
      </c>
      <c r="H826" s="13">
        <v>10</v>
      </c>
      <c r="I826" s="13">
        <v>4</v>
      </c>
      <c r="J826" s="13">
        <v>1</v>
      </c>
      <c r="K826" s="13">
        <v>3</v>
      </c>
      <c r="L826" s="13">
        <v>1996</v>
      </c>
      <c r="M826" s="13"/>
      <c r="N826" s="13">
        <v>72</v>
      </c>
      <c r="O826" s="13">
        <v>176</v>
      </c>
      <c r="P826" s="13" t="s">
        <v>45</v>
      </c>
      <c r="Q826" s="13" t="s">
        <v>1883</v>
      </c>
      <c r="R826" s="13">
        <v>0</v>
      </c>
      <c r="S826" s="13">
        <v>0</v>
      </c>
      <c r="T826" s="30">
        <f t="shared" si="87"/>
        <v>0</v>
      </c>
      <c r="U826" s="30">
        <f t="shared" si="88"/>
        <v>0.02</v>
      </c>
      <c r="V826" s="30">
        <f t="shared" si="89"/>
        <v>0.23</v>
      </c>
      <c r="W826" s="30">
        <f t="shared" si="90"/>
        <v>0</v>
      </c>
      <c r="X826" s="30">
        <f>VLOOKUP(N826,[1]PlayerC!$A$3:$B$30,2,FALSE)</f>
        <v>73</v>
      </c>
      <c r="Y826" s="30">
        <f>VLOOKUP(O826,[1]PlayerC!$C$3:$D$133,2,FALSE)</f>
        <v>55</v>
      </c>
      <c r="Z826" s="30">
        <f>VLOOKUP(R826,[2]PCharts!$R$3:$S$2003,2,FALSE)</f>
        <v>0</v>
      </c>
      <c r="AA826" s="30">
        <f>VLOOKUP(A826,PCharts!$T$3:$U$25,2,FALSE)</f>
        <v>1.05</v>
      </c>
      <c r="AB826" s="30">
        <f>ROUND((PFormulas!$F$2*AF826)+(PFormulas!$F$3*(120-AD826)),0)</f>
        <v>47</v>
      </c>
      <c r="AC826" s="30">
        <f>ROUND((PFormulas!$F$7*AF826)+(PFormulas!$F$9*AB826)+(PFormulas!$F$8*AD826),0)</f>
        <v>41</v>
      </c>
      <c r="AD826" s="30">
        <f>VLOOKUP(V826,PCharts!$I$3:$J$651,2,FALSE)</f>
        <v>92</v>
      </c>
      <c r="AE826" s="30">
        <f>ROUND((PFormulas!$B$29*AK826)+(PFormulas!$B$30*AI826)+(PFormulas!$B$31*AL826)+(PFormulas!$B$32*AF826)+PFormulas!$B$33,0)</f>
        <v>73</v>
      </c>
      <c r="AF826" s="30">
        <f t="shared" si="91"/>
        <v>64</v>
      </c>
      <c r="AG826" s="30">
        <f>ROUND((AK826*PFormulas!$F$40)+(AL826*PFormulas!$F$41)+(AH826*PFormulas!$F$42),0)</f>
        <v>60</v>
      </c>
      <c r="AH826" s="30">
        <f>VLOOKUP(D826,PCharts!$G$3:$H$83,2,FALSE)</f>
        <v>83</v>
      </c>
      <c r="AI826" s="30">
        <f>ROUND((AK826*PFormulas!$F$18)+(AL826*PFormulas!$F$17),0)</f>
        <v>41</v>
      </c>
      <c r="AJ826" s="30">
        <f>IF(C826&gt;7,25,IF(C826=1,IF(ROUND((PFormulas!$F$35*AK826)+(PFormulas!$F$36*AF826),0)&lt;50,50,ROUND((PFormulas!$F$35*AK826)+(PFormulas!$F$36*AF826),0)),ROUND((PFormulas!$F$35*AK826)+(PFormulas!$F$36*AF826),0)))</f>
        <v>25</v>
      </c>
      <c r="AK826" s="30">
        <f>ROUND(IF(C826&gt;7,ROUND(VLOOKUP(U826,PCharts!$K$3:$L$153,2,FALSE)*AA826,0)*PFormulas!$B$8,ROUND(VLOOKUP(U826,PCharts!$K$3:$L$153,2,FALSE)*AA826,0)),0)</f>
        <v>35</v>
      </c>
      <c r="AL826" s="30">
        <f>ROUND(IF(C826&gt;7,ROUND(VLOOKUP(T826,PCharts!$M$3:$N$133,2,FALSE)*AA826,0)*PFormulas!$B$9,ROUND(VLOOKUP(T826,PCharts!$M$3:$N$133,2,FALSE)*AA826,0)),0)</f>
        <v>40</v>
      </c>
      <c r="AM826" s="30">
        <f>ROUND(IF(C826&gt;7,ROUND((PFormulas!$F$30*Z826)+(PFormulas!$F$31*AB826)+(PFormulas!$F$32*AI826),0)*PFormulas!$B$13,ROUND((PFormulas!$F$30*Z826)+(PFormulas!$F$31*AB826)+(PFormulas!$F$32*AI826),0)+PFormulas!$B$14),0)</f>
        <v>50</v>
      </c>
      <c r="AN826" s="30">
        <f>ROUND((PFormulas!$F$46*AL826),0)</f>
        <v>42</v>
      </c>
      <c r="AO826" s="30">
        <f>VLOOKUP(2016-L826,PCharts!$O$3:$P$32,2,FALSE)</f>
        <v>50</v>
      </c>
      <c r="AP826" s="30">
        <f t="shared" si="92"/>
        <v>50</v>
      </c>
      <c r="AQ826" s="30">
        <f t="shared" si="93"/>
        <v>45</v>
      </c>
    </row>
    <row r="827" spans="1:43" x14ac:dyDescent="0.25">
      <c r="A827" s="13" t="s">
        <v>43</v>
      </c>
      <c r="B827" s="13" t="s">
        <v>1884</v>
      </c>
      <c r="C827" s="13">
        <v>8</v>
      </c>
      <c r="D827" s="13">
        <v>44</v>
      </c>
      <c r="E827" s="13">
        <v>0</v>
      </c>
      <c r="F827" s="13">
        <v>2</v>
      </c>
      <c r="G827" s="13">
        <v>2</v>
      </c>
      <c r="H827" s="13">
        <v>8</v>
      </c>
      <c r="I827" s="13">
        <v>-3</v>
      </c>
      <c r="J827" s="13">
        <v>2</v>
      </c>
      <c r="K827" s="13">
        <v>6</v>
      </c>
      <c r="L827" s="13">
        <v>1997</v>
      </c>
      <c r="M827" s="13"/>
      <c r="N827" s="13">
        <v>72</v>
      </c>
      <c r="O827" s="13">
        <v>198</v>
      </c>
      <c r="P827" s="13" t="s">
        <v>45</v>
      </c>
      <c r="Q827" s="13" t="s">
        <v>1885</v>
      </c>
      <c r="R827" s="13">
        <v>0</v>
      </c>
      <c r="S827" s="13">
        <v>0</v>
      </c>
      <c r="T827" s="30">
        <f t="shared" si="87"/>
        <v>0</v>
      </c>
      <c r="U827" s="30">
        <f t="shared" si="88"/>
        <v>0.05</v>
      </c>
      <c r="V827" s="30">
        <f t="shared" si="89"/>
        <v>0.18</v>
      </c>
      <c r="W827" s="30">
        <f t="shared" si="90"/>
        <v>0</v>
      </c>
      <c r="X827" s="30">
        <f>VLOOKUP(N827,[1]PlayerC!$A$3:$B$30,2,FALSE)</f>
        <v>73</v>
      </c>
      <c r="Y827" s="30">
        <f>VLOOKUP(O827,[1]PlayerC!$C$3:$D$133,2,FALSE)</f>
        <v>67</v>
      </c>
      <c r="Z827" s="30">
        <f>VLOOKUP(R827,[2]PCharts!$R$3:$S$2003,2,FALSE)</f>
        <v>0</v>
      </c>
      <c r="AA827" s="30">
        <f>VLOOKUP(A827,PCharts!$T$3:$U$25,2,FALSE)</f>
        <v>1.05</v>
      </c>
      <c r="AB827" s="30">
        <f>ROUND((PFormulas!$F$2*AF827)+(PFormulas!$F$3*(120-AD827)),0)</f>
        <v>50</v>
      </c>
      <c r="AC827" s="30">
        <f>ROUND((PFormulas!$F$7*AF827)+(PFormulas!$F$9*AB827)+(PFormulas!$F$8*AD827),0)</f>
        <v>45</v>
      </c>
      <c r="AD827" s="30">
        <f>VLOOKUP(V827,PCharts!$I$3:$J$651,2,FALSE)</f>
        <v>93</v>
      </c>
      <c r="AE827" s="30">
        <f>ROUND((PFormulas!$B$29*AK827)+(PFormulas!$B$30*AI827)+(PFormulas!$B$31*AL827)+(PFormulas!$B$32*AF827)+PFormulas!$B$33,0)</f>
        <v>71</v>
      </c>
      <c r="AF827" s="30">
        <f t="shared" si="91"/>
        <v>70</v>
      </c>
      <c r="AG827" s="30">
        <f>ROUND((AK827*PFormulas!$F$40)+(AL827*PFormulas!$F$41)+(AH827*PFormulas!$F$42),0)</f>
        <v>61</v>
      </c>
      <c r="AH827" s="30">
        <f>VLOOKUP(D827,PCharts!$G$3:$H$83,2,FALSE)</f>
        <v>84</v>
      </c>
      <c r="AI827" s="30">
        <f>ROUND((AK827*PFormulas!$F$18)+(AL827*PFormulas!$F$17),0)</f>
        <v>41</v>
      </c>
      <c r="AJ827" s="30">
        <f>IF(C827&gt;7,25,IF(C827=1,IF(ROUND((PFormulas!$F$35*AK827)+(PFormulas!$F$36*AF827),0)&lt;50,50,ROUND((PFormulas!$F$35*AK827)+(PFormulas!$F$36*AF827),0)),ROUND((PFormulas!$F$35*AK827)+(PFormulas!$F$36*AF827),0)))</f>
        <v>25</v>
      </c>
      <c r="AK827" s="30">
        <f>ROUND(IF(C827&gt;7,ROUND(VLOOKUP(U827,PCharts!$K$3:$L$153,2,FALSE)*AA827,0)*PFormulas!$B$8,ROUND(VLOOKUP(U827,PCharts!$K$3:$L$153,2,FALSE)*AA827,0)),0)</f>
        <v>35</v>
      </c>
      <c r="AL827" s="30">
        <f>ROUND(IF(C827&gt;7,ROUND(VLOOKUP(T827,PCharts!$M$3:$N$133,2,FALSE)*AA827,0)*PFormulas!$B$9,ROUND(VLOOKUP(T827,PCharts!$M$3:$N$133,2,FALSE)*AA827,0)),0)</f>
        <v>40</v>
      </c>
      <c r="AM827" s="30">
        <f>ROUND(IF(C827&gt;7,ROUND((PFormulas!$F$30*Z827)+(PFormulas!$F$31*AB827)+(PFormulas!$F$32*AI827),0)*PFormulas!$B$13,ROUND((PFormulas!$F$30*Z827)+(PFormulas!$F$31*AB827)+(PFormulas!$F$32*AI827),0)+PFormulas!$B$14),0)</f>
        <v>51</v>
      </c>
      <c r="AN827" s="30">
        <f>ROUND((PFormulas!$F$46*AL827),0)</f>
        <v>42</v>
      </c>
      <c r="AO827" s="30">
        <f>VLOOKUP(2016-L827,PCharts!$O$3:$P$32,2,FALSE)</f>
        <v>46</v>
      </c>
      <c r="AP827" s="30">
        <f t="shared" si="92"/>
        <v>46</v>
      </c>
      <c r="AQ827" s="30">
        <f t="shared" si="93"/>
        <v>46</v>
      </c>
    </row>
    <row r="828" spans="1:43" x14ac:dyDescent="0.25">
      <c r="A828" s="13" t="s">
        <v>47</v>
      </c>
      <c r="B828" s="13" t="s">
        <v>1886</v>
      </c>
      <c r="C828" s="13">
        <v>8</v>
      </c>
      <c r="D828" s="13">
        <v>48</v>
      </c>
      <c r="E828" s="13">
        <v>0</v>
      </c>
      <c r="F828" s="13">
        <v>6</v>
      </c>
      <c r="G828" s="13">
        <v>6</v>
      </c>
      <c r="H828" s="13">
        <v>22</v>
      </c>
      <c r="I828" s="13">
        <v>4</v>
      </c>
      <c r="J828" s="13">
        <v>17</v>
      </c>
      <c r="K828" s="13">
        <v>5</v>
      </c>
      <c r="L828" s="13">
        <v>1995</v>
      </c>
      <c r="M828" s="13"/>
      <c r="N828" s="13">
        <v>75</v>
      </c>
      <c r="O828" s="13">
        <v>201</v>
      </c>
      <c r="P828" s="13" t="s">
        <v>49</v>
      </c>
      <c r="Q828" s="13" t="s">
        <v>1887</v>
      </c>
      <c r="R828" s="13">
        <v>0</v>
      </c>
      <c r="S828" s="13">
        <v>0</v>
      </c>
      <c r="T828" s="30">
        <f t="shared" si="87"/>
        <v>0</v>
      </c>
      <c r="U828" s="30">
        <f t="shared" si="88"/>
        <v>0.13</v>
      </c>
      <c r="V828" s="30">
        <f t="shared" si="89"/>
        <v>0.46</v>
      </c>
      <c r="W828" s="30">
        <f t="shared" si="90"/>
        <v>0</v>
      </c>
      <c r="X828" s="30">
        <f>VLOOKUP(N828,[1]PlayerC!$A$3:$B$30,2,FALSE)</f>
        <v>79</v>
      </c>
      <c r="Y828" s="30">
        <f>VLOOKUP(O828,[1]PlayerC!$C$3:$D$133,2,FALSE)</f>
        <v>70</v>
      </c>
      <c r="Z828" s="30">
        <f>VLOOKUP(R828,[2]PCharts!$R$3:$S$2003,2,FALSE)</f>
        <v>0</v>
      </c>
      <c r="AA828" s="30">
        <f>VLOOKUP(A828,PCharts!$T$3:$U$25,2,FALSE)</f>
        <v>1.07</v>
      </c>
      <c r="AB828" s="30">
        <f>ROUND((PFormulas!$F$2*AF828)+(PFormulas!$F$3*(120-AD828)),0)</f>
        <v>55</v>
      </c>
      <c r="AC828" s="30">
        <f>ROUND((PFormulas!$F$7*AF828)+(PFormulas!$F$9*AB828)+(PFormulas!$F$8*AD828),0)</f>
        <v>52</v>
      </c>
      <c r="AD828" s="30">
        <f>VLOOKUP(V828,PCharts!$I$3:$J$651,2,FALSE)</f>
        <v>86</v>
      </c>
      <c r="AE828" s="30">
        <f>ROUND((PFormulas!$B$29*AK828)+(PFormulas!$B$30*AI828)+(PFormulas!$B$31*AL828)+(PFormulas!$B$32*AF828)+PFormulas!$B$33,0)</f>
        <v>73</v>
      </c>
      <c r="AF828" s="30">
        <f t="shared" si="91"/>
        <v>75</v>
      </c>
      <c r="AG828" s="30">
        <f>ROUND((AK828*PFormulas!$F$40)+(AL828*PFormulas!$F$41)+(AH828*PFormulas!$F$42),0)</f>
        <v>67</v>
      </c>
      <c r="AH828" s="30">
        <f>VLOOKUP(D828,PCharts!$G$3:$H$83,2,FALSE)</f>
        <v>88</v>
      </c>
      <c r="AI828" s="30">
        <f>ROUND((AK828*PFormulas!$F$18)+(AL828*PFormulas!$F$17),0)</f>
        <v>51</v>
      </c>
      <c r="AJ828" s="30">
        <f>IF(C828&gt;7,25,IF(C828=1,IF(ROUND((PFormulas!$F$35*AK828)+(PFormulas!$F$36*AF828),0)&lt;50,50,ROUND((PFormulas!$F$35*AK828)+(PFormulas!$F$36*AF828),0)),ROUND((PFormulas!$F$35*AK828)+(PFormulas!$F$36*AF828),0)))</f>
        <v>25</v>
      </c>
      <c r="AK828" s="30">
        <f>ROUND(IF(C828&gt;7,ROUND(VLOOKUP(U828,PCharts!$K$3:$L$153,2,FALSE)*AA828,0)*PFormulas!$B$8,ROUND(VLOOKUP(U828,PCharts!$K$3:$L$153,2,FALSE)*AA828,0)),0)</f>
        <v>51</v>
      </c>
      <c r="AL828" s="30">
        <f>ROUND(IF(C828&gt;7,ROUND(VLOOKUP(T828,PCharts!$M$3:$N$133,2,FALSE)*AA828,0)*PFormulas!$B$9,ROUND(VLOOKUP(T828,PCharts!$M$3:$N$133,2,FALSE)*AA828,0)),0)</f>
        <v>41</v>
      </c>
      <c r="AM828" s="30">
        <f>ROUND(IF(C828&gt;7,ROUND((PFormulas!$F$30*Z828)+(PFormulas!$F$31*AB828)+(PFormulas!$F$32*AI828),0)*PFormulas!$B$13,ROUND((PFormulas!$F$30*Z828)+(PFormulas!$F$31*AB828)+(PFormulas!$F$32*AI828),0)+PFormulas!$B$14),0)</f>
        <v>59</v>
      </c>
      <c r="AN828" s="30">
        <f>ROUND((PFormulas!$F$46*AL828),0)</f>
        <v>43</v>
      </c>
      <c r="AO828" s="30">
        <f>VLOOKUP(2016-L828,PCharts!$O$3:$P$32,2,FALSE)</f>
        <v>54</v>
      </c>
      <c r="AP828" s="30">
        <f t="shared" si="92"/>
        <v>54</v>
      </c>
      <c r="AQ828" s="30">
        <f t="shared" si="93"/>
        <v>54</v>
      </c>
    </row>
    <row r="829" spans="1:43" x14ac:dyDescent="0.25">
      <c r="A829" s="13" t="s">
        <v>47</v>
      </c>
      <c r="B829" s="13" t="s">
        <v>1888</v>
      </c>
      <c r="C829" s="13">
        <v>8</v>
      </c>
      <c r="D829" s="13">
        <v>53</v>
      </c>
      <c r="E829" s="13">
        <v>0</v>
      </c>
      <c r="F829" s="13">
        <v>6</v>
      </c>
      <c r="G829" s="13">
        <v>6</v>
      </c>
      <c r="H829" s="13">
        <v>10</v>
      </c>
      <c r="I829" s="13">
        <v>12</v>
      </c>
      <c r="J829" s="13">
        <v>27</v>
      </c>
      <c r="K829" s="13">
        <v>1</v>
      </c>
      <c r="L829" s="13">
        <v>1995</v>
      </c>
      <c r="M829" s="13"/>
      <c r="N829" s="13">
        <v>69</v>
      </c>
      <c r="O829" s="13">
        <v>174</v>
      </c>
      <c r="P829" s="13" t="s">
        <v>49</v>
      </c>
      <c r="Q829" s="13" t="s">
        <v>1889</v>
      </c>
      <c r="R829" s="13">
        <v>0</v>
      </c>
      <c r="S829" s="13">
        <v>0</v>
      </c>
      <c r="T829" s="30">
        <f t="shared" si="87"/>
        <v>0</v>
      </c>
      <c r="U829" s="30">
        <f t="shared" si="88"/>
        <v>0.11</v>
      </c>
      <c r="V829" s="30">
        <f t="shared" si="89"/>
        <v>0.19</v>
      </c>
      <c r="W829" s="30">
        <f t="shared" si="90"/>
        <v>0</v>
      </c>
      <c r="X829" s="30">
        <f>VLOOKUP(N829,[1]PlayerC!$A$3:$B$30,2,FALSE)</f>
        <v>67</v>
      </c>
      <c r="Y829" s="30">
        <f>VLOOKUP(O829,[1]PlayerC!$C$3:$D$133,2,FALSE)</f>
        <v>52</v>
      </c>
      <c r="Z829" s="30">
        <f>VLOOKUP(R829,[2]PCharts!$R$3:$S$2003,2,FALSE)</f>
        <v>0</v>
      </c>
      <c r="AA829" s="30">
        <f>VLOOKUP(A829,PCharts!$T$3:$U$25,2,FALSE)</f>
        <v>1.07</v>
      </c>
      <c r="AB829" s="30">
        <f>ROUND((PFormulas!$F$2*AF829)+(PFormulas!$F$3*(120-AD829)),0)</f>
        <v>44</v>
      </c>
      <c r="AC829" s="30">
        <f>ROUND((PFormulas!$F$7*AF829)+(PFormulas!$F$9*AB829)+(PFormulas!$F$8*AD829),0)</f>
        <v>37</v>
      </c>
      <c r="AD829" s="30">
        <f>VLOOKUP(V829,PCharts!$I$3:$J$651,2,FALSE)</f>
        <v>93</v>
      </c>
      <c r="AE829" s="30">
        <f>ROUND((PFormulas!$B$29*AK829)+(PFormulas!$B$30*AI829)+(PFormulas!$B$31*AL829)+(PFormulas!$B$32*AF829)+PFormulas!$B$33,0)</f>
        <v>76</v>
      </c>
      <c r="AF829" s="30">
        <f t="shared" si="91"/>
        <v>60</v>
      </c>
      <c r="AG829" s="30">
        <f>ROUND((AK829*PFormulas!$F$40)+(AL829*PFormulas!$F$41)+(AH829*PFormulas!$F$42),0)</f>
        <v>70</v>
      </c>
      <c r="AH829" s="30">
        <f>VLOOKUP(D829,PCharts!$G$3:$H$83,2,FALSE)</f>
        <v>93</v>
      </c>
      <c r="AI829" s="30">
        <f>ROUND((AK829*PFormulas!$F$18)+(AL829*PFormulas!$F$17),0)</f>
        <v>51</v>
      </c>
      <c r="AJ829" s="30">
        <f>IF(C829&gt;7,25,IF(C829=1,IF(ROUND((PFormulas!$F$35*AK829)+(PFormulas!$F$36*AF829),0)&lt;50,50,ROUND((PFormulas!$F$35*AK829)+(PFormulas!$F$36*AF829),0)),ROUND((PFormulas!$F$35*AK829)+(PFormulas!$F$36*AF829),0)))</f>
        <v>25</v>
      </c>
      <c r="AK829" s="30">
        <f>ROUND(IF(C829&gt;7,ROUND(VLOOKUP(U829,PCharts!$K$3:$L$153,2,FALSE)*AA829,0)*PFormulas!$B$8,ROUND(VLOOKUP(U829,PCharts!$K$3:$L$153,2,FALSE)*AA829,0)),0)</f>
        <v>51</v>
      </c>
      <c r="AL829" s="30">
        <f>ROUND(IF(C829&gt;7,ROUND(VLOOKUP(T829,PCharts!$M$3:$N$133,2,FALSE)*AA829,0)*PFormulas!$B$9,ROUND(VLOOKUP(T829,PCharts!$M$3:$N$133,2,FALSE)*AA829,0)),0)</f>
        <v>41</v>
      </c>
      <c r="AM829" s="30">
        <f>ROUND(IF(C829&gt;7,ROUND((PFormulas!$F$30*Z829)+(PFormulas!$F$31*AB829)+(PFormulas!$F$32*AI829),0)*PFormulas!$B$13,ROUND((PFormulas!$F$30*Z829)+(PFormulas!$F$31*AB829)+(PFormulas!$F$32*AI829),0)+PFormulas!$B$14),0)</f>
        <v>51</v>
      </c>
      <c r="AN829" s="30">
        <f>ROUND((PFormulas!$F$46*AL829),0)</f>
        <v>43</v>
      </c>
      <c r="AO829" s="30">
        <f>VLOOKUP(2016-L829,PCharts!$O$3:$P$32,2,FALSE)</f>
        <v>54</v>
      </c>
      <c r="AP829" s="30">
        <f t="shared" si="92"/>
        <v>54</v>
      </c>
      <c r="AQ829" s="30">
        <f t="shared" si="93"/>
        <v>51</v>
      </c>
    </row>
    <row r="830" spans="1:43" x14ac:dyDescent="0.25">
      <c r="A830" s="13" t="s">
        <v>43</v>
      </c>
      <c r="B830" s="13" t="s">
        <v>1890</v>
      </c>
      <c r="C830" s="13">
        <v>8</v>
      </c>
      <c r="D830" s="13">
        <v>5</v>
      </c>
      <c r="E830" s="13">
        <v>0</v>
      </c>
      <c r="F830" s="13">
        <v>0</v>
      </c>
      <c r="G830" s="13">
        <v>0</v>
      </c>
      <c r="H830" s="13">
        <v>0</v>
      </c>
      <c r="I830" s="13">
        <v>3</v>
      </c>
      <c r="J830" s="13">
        <v>5</v>
      </c>
      <c r="K830" s="13">
        <v>5</v>
      </c>
      <c r="L830" s="13">
        <v>1994</v>
      </c>
      <c r="M830" s="13"/>
      <c r="N830" s="13">
        <v>75</v>
      </c>
      <c r="O830" s="13">
        <v>216</v>
      </c>
      <c r="P830" s="13" t="s">
        <v>49</v>
      </c>
      <c r="Q830" s="13" t="s">
        <v>1891</v>
      </c>
      <c r="R830" s="13">
        <v>0</v>
      </c>
      <c r="S830" s="13">
        <v>0</v>
      </c>
      <c r="T830" s="30">
        <f t="shared" si="87"/>
        <v>0</v>
      </c>
      <c r="U830" s="30">
        <f t="shared" si="88"/>
        <v>0</v>
      </c>
      <c r="V830" s="30">
        <f t="shared" si="89"/>
        <v>0</v>
      </c>
      <c r="W830" s="30">
        <f t="shared" si="90"/>
        <v>0</v>
      </c>
      <c r="X830" s="30">
        <f>VLOOKUP(N830,[1]PlayerC!$A$3:$B$30,2,FALSE)</f>
        <v>79</v>
      </c>
      <c r="Y830" s="30">
        <f>VLOOKUP(O830,[1]PlayerC!$C$3:$D$133,2,FALSE)</f>
        <v>79</v>
      </c>
      <c r="Z830" s="30">
        <f>VLOOKUP(R830,[2]PCharts!$R$3:$S$2003,2,FALSE)</f>
        <v>0</v>
      </c>
      <c r="AA830" s="30">
        <f>VLOOKUP(A830,PCharts!$T$3:$U$25,2,FALSE)</f>
        <v>1.05</v>
      </c>
      <c r="AB830" s="30">
        <f>ROUND((PFormulas!$F$2*AF830)+(PFormulas!$F$3*(120-AD830)),0)</f>
        <v>54</v>
      </c>
      <c r="AC830" s="30">
        <f>ROUND((PFormulas!$F$7*AF830)+(PFormulas!$F$9*AB830)+(PFormulas!$F$8*AD830),0)</f>
        <v>52</v>
      </c>
      <c r="AD830" s="30">
        <f>VLOOKUP(V830,PCharts!$I$3:$J$651,2,FALSE)</f>
        <v>99</v>
      </c>
      <c r="AE830" s="30">
        <f>ROUND((PFormulas!$B$29*AK830)+(PFormulas!$B$30*AI830)+(PFormulas!$B$31*AL830)+(PFormulas!$B$32*AF830)+PFormulas!$B$33,0)</f>
        <v>69</v>
      </c>
      <c r="AF830" s="30">
        <f t="shared" si="91"/>
        <v>79</v>
      </c>
      <c r="AG830" s="30">
        <f>ROUND((AK830*PFormulas!$F$40)+(AL830*PFormulas!$F$41)+(AH830*PFormulas!$F$42),0)</f>
        <v>39</v>
      </c>
      <c r="AH830" s="30">
        <f>VLOOKUP(D830,PCharts!$G$3:$H$83,2,FALSE)</f>
        <v>40</v>
      </c>
      <c r="AI830" s="30">
        <f>ROUND((AK830*PFormulas!$F$18)+(AL830*PFormulas!$F$17),0)</f>
        <v>41</v>
      </c>
      <c r="AJ830" s="30">
        <f>IF(C830&gt;7,25,IF(C830=1,IF(ROUND((PFormulas!$F$35*AK830)+(PFormulas!$F$36*AF830),0)&lt;50,50,ROUND((PFormulas!$F$35*AK830)+(PFormulas!$F$36*AF830),0)),ROUND((PFormulas!$F$35*AK830)+(PFormulas!$F$36*AF830),0)))</f>
        <v>25</v>
      </c>
      <c r="AK830" s="30">
        <f>ROUND(IF(C830&gt;7,ROUND(VLOOKUP(U830,PCharts!$K$3:$L$153,2,FALSE)*AA830,0)*PFormulas!$B$8,ROUND(VLOOKUP(U830,PCharts!$K$3:$L$153,2,FALSE)*AA830,0)),0)</f>
        <v>35</v>
      </c>
      <c r="AL830" s="30">
        <f>ROUND(IF(C830&gt;7,ROUND(VLOOKUP(T830,PCharts!$M$3:$N$133,2,FALSE)*AA830,0)*PFormulas!$B$9,ROUND(VLOOKUP(T830,PCharts!$M$3:$N$133,2,FALSE)*AA830,0)),0)</f>
        <v>40</v>
      </c>
      <c r="AM830" s="30">
        <f>ROUND(IF(C830&gt;7,ROUND((PFormulas!$F$30*Z830)+(PFormulas!$F$31*AB830)+(PFormulas!$F$32*AI830),0)*PFormulas!$B$13,ROUND((PFormulas!$F$30*Z830)+(PFormulas!$F$31*AB830)+(PFormulas!$F$32*AI830),0)+PFormulas!$B$14),0)</f>
        <v>55</v>
      </c>
      <c r="AN830" s="30">
        <f>ROUND((PFormulas!$F$46*AL830),0)</f>
        <v>42</v>
      </c>
      <c r="AO830" s="30">
        <f>VLOOKUP(2016-L830,PCharts!$O$3:$P$32,2,FALSE)</f>
        <v>58</v>
      </c>
      <c r="AP830" s="30">
        <f t="shared" si="92"/>
        <v>58</v>
      </c>
      <c r="AQ830" s="30">
        <f t="shared" si="93"/>
        <v>48</v>
      </c>
    </row>
    <row r="831" spans="1:43" x14ac:dyDescent="0.25">
      <c r="A831" s="13" t="s">
        <v>43</v>
      </c>
      <c r="B831" s="13" t="s">
        <v>1892</v>
      </c>
      <c r="C831" s="13">
        <v>8</v>
      </c>
      <c r="D831" s="13">
        <v>5</v>
      </c>
      <c r="E831" s="13">
        <v>0</v>
      </c>
      <c r="F831" s="13">
        <v>0</v>
      </c>
      <c r="G831" s="13">
        <v>0</v>
      </c>
      <c r="H831" s="13">
        <v>0</v>
      </c>
      <c r="I831" s="13">
        <v>1</v>
      </c>
      <c r="J831" s="13">
        <v>16</v>
      </c>
      <c r="K831" s="13">
        <v>8</v>
      </c>
      <c r="L831" s="13">
        <v>1995</v>
      </c>
      <c r="M831" s="13"/>
      <c r="N831" s="13">
        <v>72</v>
      </c>
      <c r="O831" s="13">
        <v>172</v>
      </c>
      <c r="P831" s="13" t="s">
        <v>45</v>
      </c>
      <c r="Q831" s="13" t="s">
        <v>1893</v>
      </c>
      <c r="R831" s="13">
        <v>0</v>
      </c>
      <c r="S831" s="13">
        <v>0</v>
      </c>
      <c r="T831" s="30">
        <f t="shared" si="87"/>
        <v>0</v>
      </c>
      <c r="U831" s="30">
        <f t="shared" si="88"/>
        <v>0</v>
      </c>
      <c r="V831" s="30">
        <f t="shared" si="89"/>
        <v>0</v>
      </c>
      <c r="W831" s="30">
        <f t="shared" si="90"/>
        <v>0</v>
      </c>
      <c r="X831" s="30">
        <f>VLOOKUP(N831,[1]PlayerC!$A$3:$B$30,2,FALSE)</f>
        <v>73</v>
      </c>
      <c r="Y831" s="30">
        <f>VLOOKUP(O831,[1]PlayerC!$C$3:$D$133,2,FALSE)</f>
        <v>52</v>
      </c>
      <c r="Z831" s="30">
        <f>VLOOKUP(R831,[2]PCharts!$R$3:$S$2003,2,FALSE)</f>
        <v>0</v>
      </c>
      <c r="AA831" s="30">
        <f>VLOOKUP(A831,PCharts!$T$3:$U$25,2,FALSE)</f>
        <v>1.05</v>
      </c>
      <c r="AB831" s="30">
        <f>ROUND((PFormulas!$F$2*AF831)+(PFormulas!$F$3*(120-AD831)),0)</f>
        <v>44</v>
      </c>
      <c r="AC831" s="30">
        <f>ROUND((PFormulas!$F$7*AF831)+(PFormulas!$F$9*AB831)+(PFormulas!$F$8*AD831),0)</f>
        <v>38</v>
      </c>
      <c r="AD831" s="30">
        <f>VLOOKUP(V831,PCharts!$I$3:$J$651,2,FALSE)</f>
        <v>99</v>
      </c>
      <c r="AE831" s="30">
        <f>ROUND((PFormulas!$B$29*AK831)+(PFormulas!$B$30*AI831)+(PFormulas!$B$31*AL831)+(PFormulas!$B$32*AF831)+PFormulas!$B$33,0)</f>
        <v>73</v>
      </c>
      <c r="AF831" s="30">
        <f t="shared" si="91"/>
        <v>63</v>
      </c>
      <c r="AG831" s="30">
        <f>ROUND((AK831*PFormulas!$F$40)+(AL831*PFormulas!$F$41)+(AH831*PFormulas!$F$42),0)</f>
        <v>39</v>
      </c>
      <c r="AH831" s="30">
        <f>VLOOKUP(D831,PCharts!$G$3:$H$83,2,FALSE)</f>
        <v>40</v>
      </c>
      <c r="AI831" s="30">
        <f>ROUND((AK831*PFormulas!$F$18)+(AL831*PFormulas!$F$17),0)</f>
        <v>41</v>
      </c>
      <c r="AJ831" s="30">
        <f>IF(C831&gt;7,25,IF(C831=1,IF(ROUND((PFormulas!$F$35*AK831)+(PFormulas!$F$36*AF831),0)&lt;50,50,ROUND((PFormulas!$F$35*AK831)+(PFormulas!$F$36*AF831),0)),ROUND((PFormulas!$F$35*AK831)+(PFormulas!$F$36*AF831),0)))</f>
        <v>25</v>
      </c>
      <c r="AK831" s="30">
        <f>ROUND(IF(C831&gt;7,ROUND(VLOOKUP(U831,PCharts!$K$3:$L$153,2,FALSE)*AA831,0)*PFormulas!$B$8,ROUND(VLOOKUP(U831,PCharts!$K$3:$L$153,2,FALSE)*AA831,0)),0)</f>
        <v>35</v>
      </c>
      <c r="AL831" s="30">
        <f>ROUND(IF(C831&gt;7,ROUND(VLOOKUP(T831,PCharts!$M$3:$N$133,2,FALSE)*AA831,0)*PFormulas!$B$9,ROUND(VLOOKUP(T831,PCharts!$M$3:$N$133,2,FALSE)*AA831,0)),0)</f>
        <v>40</v>
      </c>
      <c r="AM831" s="30">
        <f>ROUND(IF(C831&gt;7,ROUND((PFormulas!$F$30*Z831)+(PFormulas!$F$31*AB831)+(PFormulas!$F$32*AI831),0)*PFormulas!$B$13,ROUND((PFormulas!$F$30*Z831)+(PFormulas!$F$31*AB831)+(PFormulas!$F$32*AI831),0)+PFormulas!$B$14),0)</f>
        <v>48</v>
      </c>
      <c r="AN831" s="30">
        <f>ROUND((PFormulas!$F$46*AL831),0)</f>
        <v>42</v>
      </c>
      <c r="AO831" s="30">
        <f>VLOOKUP(2016-L831,PCharts!$O$3:$P$32,2,FALSE)</f>
        <v>54</v>
      </c>
      <c r="AP831" s="30">
        <f t="shared" si="92"/>
        <v>54</v>
      </c>
      <c r="AQ831" s="30">
        <f t="shared" si="93"/>
        <v>45</v>
      </c>
    </row>
    <row r="832" spans="1:43" x14ac:dyDescent="0.25">
      <c r="A832" s="13" t="s">
        <v>43</v>
      </c>
      <c r="B832" s="13" t="s">
        <v>1894</v>
      </c>
      <c r="C832" s="13">
        <v>8</v>
      </c>
      <c r="D832" s="13">
        <v>6</v>
      </c>
      <c r="E832" s="13">
        <v>0</v>
      </c>
      <c r="F832" s="13">
        <v>0</v>
      </c>
      <c r="G832" s="13">
        <v>0</v>
      </c>
      <c r="H832" s="13">
        <v>4</v>
      </c>
      <c r="I832" s="13">
        <v>-3</v>
      </c>
      <c r="J832" s="13">
        <v>27</v>
      </c>
      <c r="K832" s="13">
        <v>7</v>
      </c>
      <c r="L832" s="13">
        <v>1993</v>
      </c>
      <c r="M832" s="13"/>
      <c r="N832" s="13">
        <v>76</v>
      </c>
      <c r="O832" s="13">
        <v>216</v>
      </c>
      <c r="P832" s="13" t="s">
        <v>45</v>
      </c>
      <c r="Q832" s="13" t="s">
        <v>1895</v>
      </c>
      <c r="R832" s="13">
        <v>0</v>
      </c>
      <c r="S832" s="13">
        <v>0</v>
      </c>
      <c r="T832" s="30">
        <f t="shared" si="87"/>
        <v>0</v>
      </c>
      <c r="U832" s="30">
        <f t="shared" si="88"/>
        <v>0</v>
      </c>
      <c r="V832" s="30">
        <f t="shared" si="89"/>
        <v>0.67</v>
      </c>
      <c r="W832" s="30">
        <f t="shared" si="90"/>
        <v>0</v>
      </c>
      <c r="X832" s="30">
        <f>VLOOKUP(N832,[1]PlayerC!$A$3:$B$30,2,FALSE)</f>
        <v>81</v>
      </c>
      <c r="Y832" s="30">
        <f>VLOOKUP(O832,[1]PlayerC!$C$3:$D$133,2,FALSE)</f>
        <v>79</v>
      </c>
      <c r="Z832" s="30">
        <f>VLOOKUP(R832,[2]PCharts!$R$3:$S$2003,2,FALSE)</f>
        <v>0</v>
      </c>
      <c r="AA832" s="30">
        <f>VLOOKUP(A832,PCharts!$T$3:$U$25,2,FALSE)</f>
        <v>1.05</v>
      </c>
      <c r="AB832" s="30">
        <f>ROUND((PFormulas!$F$2*AF832)+(PFormulas!$F$3*(120-AD832)),0)</f>
        <v>60</v>
      </c>
      <c r="AC832" s="30">
        <f>ROUND((PFormulas!$F$7*AF832)+(PFormulas!$F$9*AB832)+(PFormulas!$F$8*AD832),0)</f>
        <v>58</v>
      </c>
      <c r="AD832" s="30">
        <f>VLOOKUP(V832,PCharts!$I$3:$J$651,2,FALSE)</f>
        <v>81</v>
      </c>
      <c r="AE832" s="30">
        <f>ROUND((PFormulas!$B$29*AK832)+(PFormulas!$B$30*AI832)+(PFormulas!$B$31*AL832)+(PFormulas!$B$32*AF832)+PFormulas!$B$33,0)</f>
        <v>69</v>
      </c>
      <c r="AF832" s="30">
        <f t="shared" si="91"/>
        <v>80</v>
      </c>
      <c r="AG832" s="30">
        <f>ROUND((AK832*PFormulas!$F$40)+(AL832*PFormulas!$F$41)+(AH832*PFormulas!$F$42),0)</f>
        <v>40</v>
      </c>
      <c r="AH832" s="30">
        <f>VLOOKUP(D832,PCharts!$G$3:$H$83,2,FALSE)</f>
        <v>42</v>
      </c>
      <c r="AI832" s="30">
        <f>ROUND((AK832*PFormulas!$F$18)+(AL832*PFormulas!$F$17),0)</f>
        <v>41</v>
      </c>
      <c r="AJ832" s="30">
        <f>IF(C832&gt;7,25,IF(C832=1,IF(ROUND((PFormulas!$F$35*AK832)+(PFormulas!$F$36*AF832),0)&lt;50,50,ROUND((PFormulas!$F$35*AK832)+(PFormulas!$F$36*AF832),0)),ROUND((PFormulas!$F$35*AK832)+(PFormulas!$F$36*AF832),0)))</f>
        <v>25</v>
      </c>
      <c r="AK832" s="30">
        <f>ROUND(IF(C832&gt;7,ROUND(VLOOKUP(U832,PCharts!$K$3:$L$153,2,FALSE)*AA832,0)*PFormulas!$B$8,ROUND(VLOOKUP(U832,PCharts!$K$3:$L$153,2,FALSE)*AA832,0)),0)</f>
        <v>35</v>
      </c>
      <c r="AL832" s="30">
        <f>ROUND(IF(C832&gt;7,ROUND(VLOOKUP(T832,PCharts!$M$3:$N$133,2,FALSE)*AA832,0)*PFormulas!$B$9,ROUND(VLOOKUP(T832,PCharts!$M$3:$N$133,2,FALSE)*AA832,0)),0)</f>
        <v>40</v>
      </c>
      <c r="AM832" s="30">
        <f>ROUND(IF(C832&gt;7,ROUND((PFormulas!$F$30*Z832)+(PFormulas!$F$31*AB832)+(PFormulas!$F$32*AI832),0)*PFormulas!$B$13,ROUND((PFormulas!$F$30*Z832)+(PFormulas!$F$31*AB832)+(PFormulas!$F$32*AI832),0)+PFormulas!$B$14),0)</f>
        <v>59</v>
      </c>
      <c r="AN832" s="30">
        <f>ROUND((PFormulas!$F$46*AL832),0)</f>
        <v>42</v>
      </c>
      <c r="AO832" s="30">
        <f>VLOOKUP(2016-L832,PCharts!$O$3:$P$32,2,FALSE)</f>
        <v>60</v>
      </c>
      <c r="AP832" s="30">
        <f t="shared" si="92"/>
        <v>60</v>
      </c>
      <c r="AQ832" s="30">
        <f t="shared" si="93"/>
        <v>49</v>
      </c>
    </row>
    <row r="833" spans="1:43" x14ac:dyDescent="0.25">
      <c r="A833" s="13" t="s">
        <v>43</v>
      </c>
      <c r="B833" s="13" t="s">
        <v>1896</v>
      </c>
      <c r="C833" s="13">
        <v>8</v>
      </c>
      <c r="D833" s="13">
        <v>8</v>
      </c>
      <c r="E833" s="13">
        <v>0</v>
      </c>
      <c r="F833" s="13">
        <v>0</v>
      </c>
      <c r="G833" s="13">
        <v>0</v>
      </c>
      <c r="H833" s="13">
        <v>2</v>
      </c>
      <c r="I833" s="13">
        <v>-1</v>
      </c>
      <c r="J833" s="13">
        <v>26</v>
      </c>
      <c r="K833" s="13">
        <v>2</v>
      </c>
      <c r="L833" s="13">
        <v>1995</v>
      </c>
      <c r="M833" s="13"/>
      <c r="N833" s="13">
        <v>71</v>
      </c>
      <c r="O833" s="13">
        <v>176</v>
      </c>
      <c r="P833" s="13" t="s">
        <v>247</v>
      </c>
      <c r="Q833" s="13" t="s">
        <v>1897</v>
      </c>
      <c r="R833" s="13">
        <v>0</v>
      </c>
      <c r="S833" s="13">
        <v>0</v>
      </c>
      <c r="T833" s="30">
        <f t="shared" si="87"/>
        <v>0</v>
      </c>
      <c r="U833" s="30">
        <f t="shared" si="88"/>
        <v>0</v>
      </c>
      <c r="V833" s="30">
        <f t="shared" si="89"/>
        <v>0.25</v>
      </c>
      <c r="W833" s="30">
        <f t="shared" si="90"/>
        <v>0</v>
      </c>
      <c r="X833" s="30">
        <f>VLOOKUP(N833,[1]PlayerC!$A$3:$B$30,2,FALSE)</f>
        <v>71</v>
      </c>
      <c r="Y833" s="30">
        <f>VLOOKUP(O833,[1]PlayerC!$C$3:$D$133,2,FALSE)</f>
        <v>55</v>
      </c>
      <c r="Z833" s="30">
        <f>VLOOKUP(R833,[2]PCharts!$R$3:$S$2003,2,FALSE)</f>
        <v>0</v>
      </c>
      <c r="AA833" s="30">
        <f>VLOOKUP(A833,PCharts!$T$3:$U$25,2,FALSE)</f>
        <v>1.05</v>
      </c>
      <c r="AB833" s="30">
        <f>ROUND((PFormulas!$F$2*AF833)+(PFormulas!$F$3*(120-AD833)),0)</f>
        <v>47</v>
      </c>
      <c r="AC833" s="30">
        <f>ROUND((PFormulas!$F$7*AF833)+(PFormulas!$F$9*AB833)+(PFormulas!$F$8*AD833),0)</f>
        <v>40</v>
      </c>
      <c r="AD833" s="30">
        <f>VLOOKUP(V833,PCharts!$I$3:$J$651,2,FALSE)</f>
        <v>91</v>
      </c>
      <c r="AE833" s="30">
        <f>ROUND((PFormulas!$B$29*AK833)+(PFormulas!$B$30*AI833)+(PFormulas!$B$31*AL833)+(PFormulas!$B$32*AF833)+PFormulas!$B$33,0)</f>
        <v>73</v>
      </c>
      <c r="AF833" s="30">
        <f t="shared" si="91"/>
        <v>63</v>
      </c>
      <c r="AG833" s="30">
        <f>ROUND((AK833*PFormulas!$F$40)+(AL833*PFormulas!$F$41)+(AH833*PFormulas!$F$42),0)</f>
        <v>42</v>
      </c>
      <c r="AH833" s="30">
        <f>VLOOKUP(D833,PCharts!$G$3:$H$83,2,FALSE)</f>
        <v>46</v>
      </c>
      <c r="AI833" s="30">
        <f>ROUND((AK833*PFormulas!$F$18)+(AL833*PFormulas!$F$17),0)</f>
        <v>41</v>
      </c>
      <c r="AJ833" s="30">
        <f>IF(C833&gt;7,25,IF(C833=1,IF(ROUND((PFormulas!$F$35*AK833)+(PFormulas!$F$36*AF833),0)&lt;50,50,ROUND((PFormulas!$F$35*AK833)+(PFormulas!$F$36*AF833),0)),ROUND((PFormulas!$F$35*AK833)+(PFormulas!$F$36*AF833),0)))</f>
        <v>25</v>
      </c>
      <c r="AK833" s="30">
        <f>ROUND(IF(C833&gt;7,ROUND(VLOOKUP(U833,PCharts!$K$3:$L$153,2,FALSE)*AA833,0)*PFormulas!$B$8,ROUND(VLOOKUP(U833,PCharts!$K$3:$L$153,2,FALSE)*AA833,0)),0)</f>
        <v>35</v>
      </c>
      <c r="AL833" s="30">
        <f>ROUND(IF(C833&gt;7,ROUND(VLOOKUP(T833,PCharts!$M$3:$N$133,2,FALSE)*AA833,0)*PFormulas!$B$9,ROUND(VLOOKUP(T833,PCharts!$M$3:$N$133,2,FALSE)*AA833,0)),0)</f>
        <v>40</v>
      </c>
      <c r="AM833" s="30">
        <f>ROUND(IF(C833&gt;7,ROUND((PFormulas!$F$30*Z833)+(PFormulas!$F$31*AB833)+(PFormulas!$F$32*AI833),0)*PFormulas!$B$13,ROUND((PFormulas!$F$30*Z833)+(PFormulas!$F$31*AB833)+(PFormulas!$F$32*AI833),0)+PFormulas!$B$14),0)</f>
        <v>50</v>
      </c>
      <c r="AN833" s="30">
        <f>ROUND((PFormulas!$F$46*AL833),0)</f>
        <v>42</v>
      </c>
      <c r="AO833" s="30">
        <f>VLOOKUP(2016-L833,PCharts!$O$3:$P$32,2,FALSE)</f>
        <v>54</v>
      </c>
      <c r="AP833" s="30">
        <f t="shared" si="92"/>
        <v>54</v>
      </c>
      <c r="AQ833" s="30">
        <f t="shared" si="93"/>
        <v>45</v>
      </c>
    </row>
    <row r="834" spans="1:43" x14ac:dyDescent="0.25">
      <c r="A834" s="13" t="s">
        <v>43</v>
      </c>
      <c r="B834" s="13" t="s">
        <v>1898</v>
      </c>
      <c r="C834" s="13">
        <v>8</v>
      </c>
      <c r="D834" s="13">
        <v>9</v>
      </c>
      <c r="E834" s="13">
        <v>0</v>
      </c>
      <c r="F834" s="13">
        <v>1</v>
      </c>
      <c r="G834" s="13">
        <v>1</v>
      </c>
      <c r="H834" s="13">
        <v>4</v>
      </c>
      <c r="I834" s="13">
        <v>-7</v>
      </c>
      <c r="J834" s="13">
        <v>13</v>
      </c>
      <c r="K834" s="13">
        <v>10</v>
      </c>
      <c r="L834" s="13">
        <v>1994</v>
      </c>
      <c r="M834" s="13"/>
      <c r="N834" s="13">
        <v>71</v>
      </c>
      <c r="O834" s="13">
        <v>198</v>
      </c>
      <c r="P834" s="13" t="s">
        <v>45</v>
      </c>
      <c r="Q834" s="13" t="s">
        <v>1899</v>
      </c>
      <c r="R834" s="13">
        <v>0</v>
      </c>
      <c r="S834" s="13">
        <v>0</v>
      </c>
      <c r="T834" s="30">
        <f t="shared" ref="T834:T897" si="94">ROUND(E834/D834,2)</f>
        <v>0</v>
      </c>
      <c r="U834" s="30">
        <f t="shared" ref="U834:U897" si="95">ROUND(F834/D834,2)</f>
        <v>0.11</v>
      </c>
      <c r="V834" s="30">
        <f t="shared" ref="V834:V897" si="96">ROUND(H834/D834,2)</f>
        <v>0.44</v>
      </c>
      <c r="W834" s="30">
        <f t="shared" ref="W834:W897" si="97">ROUND(E834/D834,2)</f>
        <v>0</v>
      </c>
      <c r="X834" s="30">
        <f>VLOOKUP(N834,[1]PlayerC!$A$3:$B$30,2,FALSE)</f>
        <v>71</v>
      </c>
      <c r="Y834" s="30">
        <f>VLOOKUP(O834,[1]PlayerC!$C$3:$D$133,2,FALSE)</f>
        <v>67</v>
      </c>
      <c r="Z834" s="30">
        <f>VLOOKUP(R834,[2]PCharts!$R$3:$S$2003,2,FALSE)</f>
        <v>0</v>
      </c>
      <c r="AA834" s="30">
        <f>VLOOKUP(A834,PCharts!$T$3:$U$25,2,FALSE)</f>
        <v>1.05</v>
      </c>
      <c r="AB834" s="30">
        <f>ROUND((PFormulas!$F$2*AF834)+(PFormulas!$F$3*(120-AD834)),0)</f>
        <v>52</v>
      </c>
      <c r="AC834" s="30">
        <f>ROUND((PFormulas!$F$7*AF834)+(PFormulas!$F$9*AB834)+(PFormulas!$F$8*AD834),0)</f>
        <v>47</v>
      </c>
      <c r="AD834" s="30">
        <f>VLOOKUP(V834,PCharts!$I$3:$J$651,2,FALSE)</f>
        <v>86</v>
      </c>
      <c r="AE834" s="30">
        <f>ROUND((PFormulas!$B$29*AK834)+(PFormulas!$B$30*AI834)+(PFormulas!$B$31*AL834)+(PFormulas!$B$32*AF834)+PFormulas!$B$33,0)</f>
        <v>74</v>
      </c>
      <c r="AF834" s="30">
        <f t="shared" ref="AF834:AF897" si="98">ROUND((X834+Y834)/2,0)</f>
        <v>69</v>
      </c>
      <c r="AG834" s="30">
        <f>ROUND((AK834*PFormulas!$F$40)+(AL834*PFormulas!$F$41)+(AH834*PFormulas!$F$42),0)</f>
        <v>47</v>
      </c>
      <c r="AH834" s="30">
        <f>VLOOKUP(D834,PCharts!$G$3:$H$83,2,FALSE)</f>
        <v>48</v>
      </c>
      <c r="AI834" s="30">
        <f>ROUND((AK834*PFormulas!$F$18)+(AL834*PFormulas!$F$17),0)</f>
        <v>50</v>
      </c>
      <c r="AJ834" s="30">
        <f>IF(C834&gt;7,25,IF(C834=1,IF(ROUND((PFormulas!$F$35*AK834)+(PFormulas!$F$36*AF834),0)&lt;50,50,ROUND((PFormulas!$F$35*AK834)+(PFormulas!$F$36*AF834),0)),ROUND((PFormulas!$F$35*AK834)+(PFormulas!$F$36*AF834),0)))</f>
        <v>25</v>
      </c>
      <c r="AK834" s="30">
        <f>ROUND(IF(C834&gt;7,ROUND(VLOOKUP(U834,PCharts!$K$3:$L$153,2,FALSE)*AA834,0)*PFormulas!$B$8,ROUND(VLOOKUP(U834,PCharts!$K$3:$L$153,2,FALSE)*AA834,0)),0)</f>
        <v>50</v>
      </c>
      <c r="AL834" s="30">
        <f>ROUND(IF(C834&gt;7,ROUND(VLOOKUP(T834,PCharts!$M$3:$N$133,2,FALSE)*AA834,0)*PFormulas!$B$9,ROUND(VLOOKUP(T834,PCharts!$M$3:$N$133,2,FALSE)*AA834,0)),0)</f>
        <v>40</v>
      </c>
      <c r="AM834" s="30">
        <f>ROUND(IF(C834&gt;7,ROUND((PFormulas!$F$30*Z834)+(PFormulas!$F$31*AB834)+(PFormulas!$F$32*AI834),0)*PFormulas!$B$13,ROUND((PFormulas!$F$30*Z834)+(PFormulas!$F$31*AB834)+(PFormulas!$F$32*AI834),0)+PFormulas!$B$14),0)</f>
        <v>56</v>
      </c>
      <c r="AN834" s="30">
        <f>ROUND((PFormulas!$F$46*AL834),0)</f>
        <v>42</v>
      </c>
      <c r="AO834" s="30">
        <f>VLOOKUP(2016-L834,PCharts!$O$3:$P$32,2,FALSE)</f>
        <v>58</v>
      </c>
      <c r="AP834" s="30">
        <f t="shared" ref="AP834:AP897" si="99">IF(ROUND(AO834+(Z834/7),0)&gt;99,99,ROUND(AO834+(Z834/7),0))</f>
        <v>58</v>
      </c>
      <c r="AQ834" s="30">
        <f t="shared" ref="AQ834:AQ897" si="100">ROUND((((AB834+AE834+AF834)/3)*20%)+(((AI834+AK834+AL834+AM834)/4)*80%),0)</f>
        <v>52</v>
      </c>
    </row>
    <row r="835" spans="1:43" x14ac:dyDescent="0.25">
      <c r="A835" s="13" t="s">
        <v>43</v>
      </c>
      <c r="B835" s="13" t="s">
        <v>1900</v>
      </c>
      <c r="C835" s="13">
        <v>8</v>
      </c>
      <c r="D835" s="13">
        <v>10</v>
      </c>
      <c r="E835" s="13">
        <v>0</v>
      </c>
      <c r="F835" s="13">
        <v>1</v>
      </c>
      <c r="G835" s="13">
        <v>1</v>
      </c>
      <c r="H835" s="13">
        <v>0</v>
      </c>
      <c r="I835" s="13">
        <v>4</v>
      </c>
      <c r="J835" s="13">
        <v>14</v>
      </c>
      <c r="K835" s="13">
        <v>4</v>
      </c>
      <c r="L835" s="13">
        <v>1997</v>
      </c>
      <c r="M835" s="13"/>
      <c r="N835" s="13">
        <v>74</v>
      </c>
      <c r="O835" s="13">
        <v>205</v>
      </c>
      <c r="P835" s="13" t="s">
        <v>45</v>
      </c>
      <c r="Q835" s="13" t="s">
        <v>1901</v>
      </c>
      <c r="R835" s="13">
        <v>0</v>
      </c>
      <c r="S835" s="13">
        <v>0</v>
      </c>
      <c r="T835" s="30">
        <f t="shared" si="94"/>
        <v>0</v>
      </c>
      <c r="U835" s="30">
        <f t="shared" si="95"/>
        <v>0.1</v>
      </c>
      <c r="V835" s="30">
        <f t="shared" si="96"/>
        <v>0</v>
      </c>
      <c r="W835" s="30">
        <f t="shared" si="97"/>
        <v>0</v>
      </c>
      <c r="X835" s="30">
        <f>VLOOKUP(N835,[1]PlayerC!$A$3:$B$30,2,FALSE)</f>
        <v>77</v>
      </c>
      <c r="Y835" s="30">
        <f>VLOOKUP(O835,[1]PlayerC!$C$3:$D$133,2,FALSE)</f>
        <v>73</v>
      </c>
      <c r="Z835" s="30">
        <f>VLOOKUP(R835,[2]PCharts!$R$3:$S$2003,2,FALSE)</f>
        <v>0</v>
      </c>
      <c r="AA835" s="30">
        <f>VLOOKUP(A835,PCharts!$T$3:$U$25,2,FALSE)</f>
        <v>1.05</v>
      </c>
      <c r="AB835" s="30">
        <f>ROUND((PFormulas!$F$2*AF835)+(PFormulas!$F$3*(120-AD835)),0)</f>
        <v>51</v>
      </c>
      <c r="AC835" s="30">
        <f>ROUND((PFormulas!$F$7*AF835)+(PFormulas!$F$9*AB835)+(PFormulas!$F$8*AD835),0)</f>
        <v>48</v>
      </c>
      <c r="AD835" s="30">
        <f>VLOOKUP(V835,PCharts!$I$3:$J$651,2,FALSE)</f>
        <v>99</v>
      </c>
      <c r="AE835" s="30">
        <f>ROUND((PFormulas!$B$29*AK835)+(PFormulas!$B$30*AI835)+(PFormulas!$B$31*AL835)+(PFormulas!$B$32*AF835)+PFormulas!$B$33,0)</f>
        <v>72</v>
      </c>
      <c r="AF835" s="30">
        <f t="shared" si="98"/>
        <v>75</v>
      </c>
      <c r="AG835" s="30">
        <f>ROUND((AK835*PFormulas!$F$40)+(AL835*PFormulas!$F$41)+(AH835*PFormulas!$F$42),0)</f>
        <v>48</v>
      </c>
      <c r="AH835" s="30">
        <f>VLOOKUP(D835,PCharts!$G$3:$H$83,2,FALSE)</f>
        <v>50</v>
      </c>
      <c r="AI835" s="30">
        <f>ROUND((AK835*PFormulas!$F$18)+(AL835*PFormulas!$F$17),0)</f>
        <v>50</v>
      </c>
      <c r="AJ835" s="30">
        <f>IF(C835&gt;7,25,IF(C835=1,IF(ROUND((PFormulas!$F$35*AK835)+(PFormulas!$F$36*AF835),0)&lt;50,50,ROUND((PFormulas!$F$35*AK835)+(PFormulas!$F$36*AF835),0)),ROUND((PFormulas!$F$35*AK835)+(PFormulas!$F$36*AF835),0)))</f>
        <v>25</v>
      </c>
      <c r="AK835" s="30">
        <f>ROUND(IF(C835&gt;7,ROUND(VLOOKUP(U835,PCharts!$K$3:$L$153,2,FALSE)*AA835,0)*PFormulas!$B$8,ROUND(VLOOKUP(U835,PCharts!$K$3:$L$153,2,FALSE)*AA835,0)),0)</f>
        <v>50</v>
      </c>
      <c r="AL835" s="30">
        <f>ROUND(IF(C835&gt;7,ROUND(VLOOKUP(T835,PCharts!$M$3:$N$133,2,FALSE)*AA835,0)*PFormulas!$B$9,ROUND(VLOOKUP(T835,PCharts!$M$3:$N$133,2,FALSE)*AA835,0)),0)</f>
        <v>40</v>
      </c>
      <c r="AM835" s="30">
        <f>ROUND(IF(C835&gt;7,ROUND((PFormulas!$F$30*Z835)+(PFormulas!$F$31*AB835)+(PFormulas!$F$32*AI835),0)*PFormulas!$B$13,ROUND((PFormulas!$F$30*Z835)+(PFormulas!$F$31*AB835)+(PFormulas!$F$32*AI835),0)+PFormulas!$B$14),0)</f>
        <v>56</v>
      </c>
      <c r="AN835" s="30">
        <f>ROUND((PFormulas!$F$46*AL835),0)</f>
        <v>42</v>
      </c>
      <c r="AO835" s="30">
        <f>VLOOKUP(2016-L835,PCharts!$O$3:$P$32,2,FALSE)</f>
        <v>46</v>
      </c>
      <c r="AP835" s="30">
        <f t="shared" si="99"/>
        <v>46</v>
      </c>
      <c r="AQ835" s="30">
        <f t="shared" si="100"/>
        <v>52</v>
      </c>
    </row>
    <row r="836" spans="1:43" x14ac:dyDescent="0.25">
      <c r="A836" s="13" t="s">
        <v>43</v>
      </c>
      <c r="B836" s="13" t="s">
        <v>1902</v>
      </c>
      <c r="C836" s="13">
        <v>8</v>
      </c>
      <c r="D836" s="13">
        <v>10</v>
      </c>
      <c r="E836" s="13">
        <v>0</v>
      </c>
      <c r="F836" s="13">
        <v>1</v>
      </c>
      <c r="G836" s="13">
        <v>1</v>
      </c>
      <c r="H836" s="13">
        <v>0</v>
      </c>
      <c r="I836" s="13">
        <v>-5</v>
      </c>
      <c r="J836" s="13">
        <v>24</v>
      </c>
      <c r="K836" s="13">
        <v>12</v>
      </c>
      <c r="L836" s="13">
        <v>1997</v>
      </c>
      <c r="M836" s="13"/>
      <c r="N836" s="13">
        <v>73</v>
      </c>
      <c r="O836" s="13">
        <v>174</v>
      </c>
      <c r="P836" s="13" t="s">
        <v>603</v>
      </c>
      <c r="Q836" s="13" t="s">
        <v>1903</v>
      </c>
      <c r="R836" s="13">
        <v>0</v>
      </c>
      <c r="S836" s="13">
        <v>0</v>
      </c>
      <c r="T836" s="30">
        <f t="shared" si="94"/>
        <v>0</v>
      </c>
      <c r="U836" s="30">
        <f t="shared" si="95"/>
        <v>0.1</v>
      </c>
      <c r="V836" s="30">
        <f t="shared" si="96"/>
        <v>0</v>
      </c>
      <c r="W836" s="30">
        <f t="shared" si="97"/>
        <v>0</v>
      </c>
      <c r="X836" s="30">
        <f>VLOOKUP(N836,[1]PlayerC!$A$3:$B$30,2,FALSE)</f>
        <v>75</v>
      </c>
      <c r="Y836" s="30">
        <f>VLOOKUP(O836,[1]PlayerC!$C$3:$D$133,2,FALSE)</f>
        <v>52</v>
      </c>
      <c r="Z836" s="30">
        <f>VLOOKUP(R836,[2]PCharts!$R$3:$S$2003,2,FALSE)</f>
        <v>0</v>
      </c>
      <c r="AA836" s="30">
        <f>VLOOKUP(A836,PCharts!$T$3:$U$25,2,FALSE)</f>
        <v>1.05</v>
      </c>
      <c r="AB836" s="30">
        <f>ROUND((PFormulas!$F$2*AF836)+(PFormulas!$F$3*(120-AD836)),0)</f>
        <v>45</v>
      </c>
      <c r="AC836" s="30">
        <f>ROUND((PFormulas!$F$7*AF836)+(PFormulas!$F$9*AB836)+(PFormulas!$F$8*AD836),0)</f>
        <v>39</v>
      </c>
      <c r="AD836" s="30">
        <f>VLOOKUP(V836,PCharts!$I$3:$J$651,2,FALSE)</f>
        <v>99</v>
      </c>
      <c r="AE836" s="30">
        <f>ROUND((PFormulas!$B$29*AK836)+(PFormulas!$B$30*AI836)+(PFormulas!$B$31*AL836)+(PFormulas!$B$32*AF836)+PFormulas!$B$33,0)</f>
        <v>75</v>
      </c>
      <c r="AF836" s="30">
        <f t="shared" si="98"/>
        <v>64</v>
      </c>
      <c r="AG836" s="30">
        <f>ROUND((AK836*PFormulas!$F$40)+(AL836*PFormulas!$F$41)+(AH836*PFormulas!$F$42),0)</f>
        <v>48</v>
      </c>
      <c r="AH836" s="30">
        <f>VLOOKUP(D836,PCharts!$G$3:$H$83,2,FALSE)</f>
        <v>50</v>
      </c>
      <c r="AI836" s="30">
        <f>ROUND((AK836*PFormulas!$F$18)+(AL836*PFormulas!$F$17),0)</f>
        <v>50</v>
      </c>
      <c r="AJ836" s="30">
        <f>IF(C836&gt;7,25,IF(C836=1,IF(ROUND((PFormulas!$F$35*AK836)+(PFormulas!$F$36*AF836),0)&lt;50,50,ROUND((PFormulas!$F$35*AK836)+(PFormulas!$F$36*AF836),0)),ROUND((PFormulas!$F$35*AK836)+(PFormulas!$F$36*AF836),0)))</f>
        <v>25</v>
      </c>
      <c r="AK836" s="30">
        <f>ROUND(IF(C836&gt;7,ROUND(VLOOKUP(U836,PCharts!$K$3:$L$153,2,FALSE)*AA836,0)*PFormulas!$B$8,ROUND(VLOOKUP(U836,PCharts!$K$3:$L$153,2,FALSE)*AA836,0)),0)</f>
        <v>50</v>
      </c>
      <c r="AL836" s="30">
        <f>ROUND(IF(C836&gt;7,ROUND(VLOOKUP(T836,PCharts!$M$3:$N$133,2,FALSE)*AA836,0)*PFormulas!$B$9,ROUND(VLOOKUP(T836,PCharts!$M$3:$N$133,2,FALSE)*AA836,0)),0)</f>
        <v>40</v>
      </c>
      <c r="AM836" s="30">
        <f>ROUND(IF(C836&gt;7,ROUND((PFormulas!$F$30*Z836)+(PFormulas!$F$31*AB836)+(PFormulas!$F$32*AI836),0)*PFormulas!$B$13,ROUND((PFormulas!$F$30*Z836)+(PFormulas!$F$31*AB836)+(PFormulas!$F$32*AI836),0)+PFormulas!$B$14),0)</f>
        <v>51</v>
      </c>
      <c r="AN836" s="30">
        <f>ROUND((PFormulas!$F$46*AL836),0)</f>
        <v>42</v>
      </c>
      <c r="AO836" s="30">
        <f>VLOOKUP(2016-L836,PCharts!$O$3:$P$32,2,FALSE)</f>
        <v>46</v>
      </c>
      <c r="AP836" s="30">
        <f t="shared" si="99"/>
        <v>46</v>
      </c>
      <c r="AQ836" s="30">
        <f t="shared" si="100"/>
        <v>50</v>
      </c>
    </row>
    <row r="837" spans="1:43" x14ac:dyDescent="0.25">
      <c r="A837" s="13" t="s">
        <v>43</v>
      </c>
      <c r="B837" s="13" t="s">
        <v>1904</v>
      </c>
      <c r="C837" s="13">
        <v>8</v>
      </c>
      <c r="D837" s="13">
        <v>11</v>
      </c>
      <c r="E837" s="13">
        <v>0</v>
      </c>
      <c r="F837" s="13">
        <v>1</v>
      </c>
      <c r="G837" s="13">
        <v>1</v>
      </c>
      <c r="H837" s="13">
        <v>6</v>
      </c>
      <c r="I837" s="13">
        <v>-1</v>
      </c>
      <c r="J837" s="13">
        <v>31</v>
      </c>
      <c r="K837" s="13">
        <v>5</v>
      </c>
      <c r="L837" s="13">
        <v>1994</v>
      </c>
      <c r="M837" s="13"/>
      <c r="N837" s="13">
        <v>73</v>
      </c>
      <c r="O837" s="13">
        <v>203</v>
      </c>
      <c r="P837" s="13" t="s">
        <v>45</v>
      </c>
      <c r="Q837" s="13" t="s">
        <v>1905</v>
      </c>
      <c r="R837" s="13">
        <v>0</v>
      </c>
      <c r="S837" s="13">
        <v>0</v>
      </c>
      <c r="T837" s="30">
        <f t="shared" si="94"/>
        <v>0</v>
      </c>
      <c r="U837" s="30">
        <f t="shared" si="95"/>
        <v>0.09</v>
      </c>
      <c r="V837" s="30">
        <f t="shared" si="96"/>
        <v>0.55000000000000004</v>
      </c>
      <c r="W837" s="30">
        <f t="shared" si="97"/>
        <v>0</v>
      </c>
      <c r="X837" s="30">
        <f>VLOOKUP(N837,[1]PlayerC!$A$3:$B$30,2,FALSE)</f>
        <v>75</v>
      </c>
      <c r="Y837" s="30">
        <f>VLOOKUP(O837,[1]PlayerC!$C$3:$D$133,2,FALSE)</f>
        <v>70</v>
      </c>
      <c r="Z837" s="30">
        <f>VLOOKUP(R837,[2]PCharts!$R$3:$S$2003,2,FALSE)</f>
        <v>0</v>
      </c>
      <c r="AA837" s="30">
        <f>VLOOKUP(A837,PCharts!$T$3:$U$25,2,FALSE)</f>
        <v>1.05</v>
      </c>
      <c r="AB837" s="30">
        <f>ROUND((PFormulas!$F$2*AF837)+(PFormulas!$F$3*(120-AD837)),0)</f>
        <v>55</v>
      </c>
      <c r="AC837" s="30">
        <f>ROUND((PFormulas!$F$7*AF837)+(PFormulas!$F$9*AB837)+(PFormulas!$F$8*AD837),0)</f>
        <v>51</v>
      </c>
      <c r="AD837" s="30">
        <f>VLOOKUP(V837,PCharts!$I$3:$J$651,2,FALSE)</f>
        <v>84</v>
      </c>
      <c r="AE837" s="30">
        <f>ROUND((PFormulas!$B$29*AK837)+(PFormulas!$B$30*AI837)+(PFormulas!$B$31*AL837)+(PFormulas!$B$32*AF837)+PFormulas!$B$33,0)</f>
        <v>70</v>
      </c>
      <c r="AF837" s="30">
        <f t="shared" si="98"/>
        <v>73</v>
      </c>
      <c r="AG837" s="30">
        <f>ROUND((AK837*PFormulas!$F$40)+(AL837*PFormulas!$F$41)+(AH837*PFormulas!$F$42),0)</f>
        <v>44</v>
      </c>
      <c r="AH837" s="30">
        <f>VLOOKUP(D837,PCharts!$G$3:$H$83,2,FALSE)</f>
        <v>51</v>
      </c>
      <c r="AI837" s="30">
        <f>ROUND((AK837*PFormulas!$F$18)+(AL837*PFormulas!$F$17),0)</f>
        <v>41</v>
      </c>
      <c r="AJ837" s="30">
        <f>IF(C837&gt;7,25,IF(C837=1,IF(ROUND((PFormulas!$F$35*AK837)+(PFormulas!$F$36*AF837),0)&lt;50,50,ROUND((PFormulas!$F$35*AK837)+(PFormulas!$F$36*AF837),0)),ROUND((PFormulas!$F$35*AK837)+(PFormulas!$F$36*AF837),0)))</f>
        <v>25</v>
      </c>
      <c r="AK837" s="30">
        <f>ROUND(IF(C837&gt;7,ROUND(VLOOKUP(U837,PCharts!$K$3:$L$153,2,FALSE)*AA837,0)*PFormulas!$B$8,ROUND(VLOOKUP(U837,PCharts!$K$3:$L$153,2,FALSE)*AA837,0)),0)</f>
        <v>35</v>
      </c>
      <c r="AL837" s="30">
        <f>ROUND(IF(C837&gt;7,ROUND(VLOOKUP(T837,PCharts!$M$3:$N$133,2,FALSE)*AA837,0)*PFormulas!$B$9,ROUND(VLOOKUP(T837,PCharts!$M$3:$N$133,2,FALSE)*AA837,0)),0)</f>
        <v>40</v>
      </c>
      <c r="AM837" s="30">
        <f>ROUND(IF(C837&gt;7,ROUND((PFormulas!$F$30*Z837)+(PFormulas!$F$31*AB837)+(PFormulas!$F$32*AI837),0)*PFormulas!$B$13,ROUND((PFormulas!$F$30*Z837)+(PFormulas!$F$31*AB837)+(PFormulas!$F$32*AI837),0)+PFormulas!$B$14),0)</f>
        <v>55</v>
      </c>
      <c r="AN837" s="30">
        <f>ROUND((PFormulas!$F$46*AL837),0)</f>
        <v>42</v>
      </c>
      <c r="AO837" s="30">
        <f>VLOOKUP(2016-L837,PCharts!$O$3:$P$32,2,FALSE)</f>
        <v>58</v>
      </c>
      <c r="AP837" s="30">
        <f t="shared" si="99"/>
        <v>58</v>
      </c>
      <c r="AQ837" s="30">
        <f t="shared" si="100"/>
        <v>47</v>
      </c>
    </row>
    <row r="838" spans="1:43" x14ac:dyDescent="0.25">
      <c r="A838" s="13" t="s">
        <v>43</v>
      </c>
      <c r="B838" s="13" t="s">
        <v>1906</v>
      </c>
      <c r="C838" s="13">
        <v>8</v>
      </c>
      <c r="D838" s="13">
        <v>11</v>
      </c>
      <c r="E838" s="13">
        <v>0</v>
      </c>
      <c r="F838" s="13">
        <v>1</v>
      </c>
      <c r="G838" s="13">
        <v>1</v>
      </c>
      <c r="H838" s="13">
        <v>2</v>
      </c>
      <c r="I838" s="13">
        <v>0</v>
      </c>
      <c r="J838" s="13">
        <v>12</v>
      </c>
      <c r="K838" s="13">
        <v>1</v>
      </c>
      <c r="L838" s="13">
        <v>1996</v>
      </c>
      <c r="M838" s="13"/>
      <c r="N838" s="13">
        <v>72</v>
      </c>
      <c r="O838" s="13">
        <v>168</v>
      </c>
      <c r="P838" s="13" t="s">
        <v>45</v>
      </c>
      <c r="Q838" s="13" t="s">
        <v>1907</v>
      </c>
      <c r="R838" s="13">
        <v>0</v>
      </c>
      <c r="S838" s="13">
        <v>0</v>
      </c>
      <c r="T838" s="30">
        <f t="shared" si="94"/>
        <v>0</v>
      </c>
      <c r="U838" s="30">
        <f t="shared" si="95"/>
        <v>0.09</v>
      </c>
      <c r="V838" s="30">
        <f t="shared" si="96"/>
        <v>0.18</v>
      </c>
      <c r="W838" s="30">
        <f t="shared" si="97"/>
        <v>0</v>
      </c>
      <c r="X838" s="30">
        <f>VLOOKUP(N838,[1]PlayerC!$A$3:$B$30,2,FALSE)</f>
        <v>73</v>
      </c>
      <c r="Y838" s="30">
        <f>VLOOKUP(O838,[1]PlayerC!$C$3:$D$133,2,FALSE)</f>
        <v>49</v>
      </c>
      <c r="Z838" s="30">
        <f>VLOOKUP(R838,[2]PCharts!$R$3:$S$2003,2,FALSE)</f>
        <v>0</v>
      </c>
      <c r="AA838" s="30">
        <f>VLOOKUP(A838,PCharts!$T$3:$U$25,2,FALSE)</f>
        <v>1.05</v>
      </c>
      <c r="AB838" s="30">
        <f>ROUND((PFormulas!$F$2*AF838)+(PFormulas!$F$3*(120-AD838)),0)</f>
        <v>45</v>
      </c>
      <c r="AC838" s="30">
        <f>ROUND((PFormulas!$F$7*AF838)+(PFormulas!$F$9*AB838)+(PFormulas!$F$8*AD838),0)</f>
        <v>38</v>
      </c>
      <c r="AD838" s="30">
        <f>VLOOKUP(V838,PCharts!$I$3:$J$651,2,FALSE)</f>
        <v>93</v>
      </c>
      <c r="AE838" s="30">
        <f>ROUND((PFormulas!$B$29*AK838)+(PFormulas!$B$30*AI838)+(PFormulas!$B$31*AL838)+(PFormulas!$B$32*AF838)+PFormulas!$B$33,0)</f>
        <v>73</v>
      </c>
      <c r="AF838" s="30">
        <f t="shared" si="98"/>
        <v>61</v>
      </c>
      <c r="AG838" s="30">
        <f>ROUND((AK838*PFormulas!$F$40)+(AL838*PFormulas!$F$41)+(AH838*PFormulas!$F$42),0)</f>
        <v>44</v>
      </c>
      <c r="AH838" s="30">
        <f>VLOOKUP(D838,PCharts!$G$3:$H$83,2,FALSE)</f>
        <v>51</v>
      </c>
      <c r="AI838" s="30">
        <f>ROUND((AK838*PFormulas!$F$18)+(AL838*PFormulas!$F$17),0)</f>
        <v>41</v>
      </c>
      <c r="AJ838" s="30">
        <f>IF(C838&gt;7,25,IF(C838=1,IF(ROUND((PFormulas!$F$35*AK838)+(PFormulas!$F$36*AF838),0)&lt;50,50,ROUND((PFormulas!$F$35*AK838)+(PFormulas!$F$36*AF838),0)),ROUND((PFormulas!$F$35*AK838)+(PFormulas!$F$36*AF838),0)))</f>
        <v>25</v>
      </c>
      <c r="AK838" s="30">
        <f>ROUND(IF(C838&gt;7,ROUND(VLOOKUP(U838,PCharts!$K$3:$L$153,2,FALSE)*AA838,0)*PFormulas!$B$8,ROUND(VLOOKUP(U838,PCharts!$K$3:$L$153,2,FALSE)*AA838,0)),0)</f>
        <v>35</v>
      </c>
      <c r="AL838" s="30">
        <f>ROUND(IF(C838&gt;7,ROUND(VLOOKUP(T838,PCharts!$M$3:$N$133,2,FALSE)*AA838,0)*PFormulas!$B$9,ROUND(VLOOKUP(T838,PCharts!$M$3:$N$133,2,FALSE)*AA838,0)),0)</f>
        <v>40</v>
      </c>
      <c r="AM838" s="30">
        <f>ROUND(IF(C838&gt;7,ROUND((PFormulas!$F$30*Z838)+(PFormulas!$F$31*AB838)+(PFormulas!$F$32*AI838),0)*PFormulas!$B$13,ROUND((PFormulas!$F$30*Z838)+(PFormulas!$F$31*AB838)+(PFormulas!$F$32*AI838),0)+PFormulas!$B$14),0)</f>
        <v>48</v>
      </c>
      <c r="AN838" s="30">
        <f>ROUND((PFormulas!$F$46*AL838),0)</f>
        <v>42</v>
      </c>
      <c r="AO838" s="30">
        <f>VLOOKUP(2016-L838,PCharts!$O$3:$P$32,2,FALSE)</f>
        <v>50</v>
      </c>
      <c r="AP838" s="30">
        <f t="shared" si="99"/>
        <v>50</v>
      </c>
      <c r="AQ838" s="30">
        <f t="shared" si="100"/>
        <v>45</v>
      </c>
    </row>
    <row r="839" spans="1:43" x14ac:dyDescent="0.25">
      <c r="A839" s="13" t="s">
        <v>47</v>
      </c>
      <c r="B839" s="13" t="s">
        <v>1908</v>
      </c>
      <c r="C839" s="13">
        <v>8</v>
      </c>
      <c r="D839" s="13">
        <v>12</v>
      </c>
      <c r="E839" s="13">
        <v>0</v>
      </c>
      <c r="F839" s="13">
        <v>0</v>
      </c>
      <c r="G839" s="13">
        <v>0</v>
      </c>
      <c r="H839" s="13">
        <v>0</v>
      </c>
      <c r="I839" s="13">
        <v>-5</v>
      </c>
      <c r="J839" s="13">
        <v>25</v>
      </c>
      <c r="K839" s="13">
        <v>5</v>
      </c>
      <c r="L839" s="13">
        <v>1994</v>
      </c>
      <c r="M839" s="13"/>
      <c r="N839" s="13">
        <v>75</v>
      </c>
      <c r="O839" s="13">
        <v>205</v>
      </c>
      <c r="P839" s="13" t="s">
        <v>49</v>
      </c>
      <c r="Q839" s="13" t="s">
        <v>1909</v>
      </c>
      <c r="R839" s="13">
        <v>0</v>
      </c>
      <c r="S839" s="13">
        <v>0</v>
      </c>
      <c r="T839" s="30">
        <f t="shared" si="94"/>
        <v>0</v>
      </c>
      <c r="U839" s="30">
        <f t="shared" si="95"/>
        <v>0</v>
      </c>
      <c r="V839" s="30">
        <f t="shared" si="96"/>
        <v>0</v>
      </c>
      <c r="W839" s="30">
        <f t="shared" si="97"/>
        <v>0</v>
      </c>
      <c r="X839" s="30">
        <f>VLOOKUP(N839,[1]PlayerC!$A$3:$B$30,2,FALSE)</f>
        <v>79</v>
      </c>
      <c r="Y839" s="30">
        <f>VLOOKUP(O839,[1]PlayerC!$C$3:$D$133,2,FALSE)</f>
        <v>73</v>
      </c>
      <c r="Z839" s="30">
        <f>VLOOKUP(R839,[2]PCharts!$R$3:$S$2003,2,FALSE)</f>
        <v>0</v>
      </c>
      <c r="AA839" s="30">
        <f>VLOOKUP(A839,PCharts!$T$3:$U$25,2,FALSE)</f>
        <v>1.07</v>
      </c>
      <c r="AB839" s="30">
        <f>ROUND((PFormulas!$F$2*AF839)+(PFormulas!$F$3*(120-AD839)),0)</f>
        <v>52</v>
      </c>
      <c r="AC839" s="30">
        <f>ROUND((PFormulas!$F$7*AF839)+(PFormulas!$F$9*AB839)+(PFormulas!$F$8*AD839),0)</f>
        <v>49</v>
      </c>
      <c r="AD839" s="30">
        <f>VLOOKUP(V839,PCharts!$I$3:$J$651,2,FALSE)</f>
        <v>99</v>
      </c>
      <c r="AE839" s="30">
        <f>ROUND((PFormulas!$B$29*AK839)+(PFormulas!$B$30*AI839)+(PFormulas!$B$31*AL839)+(PFormulas!$B$32*AF839)+PFormulas!$B$33,0)</f>
        <v>70</v>
      </c>
      <c r="AF839" s="30">
        <f t="shared" si="98"/>
        <v>76</v>
      </c>
      <c r="AG839" s="30">
        <f>ROUND((AK839*PFormulas!$F$40)+(AL839*PFormulas!$F$41)+(AH839*PFormulas!$F$42),0)</f>
        <v>45</v>
      </c>
      <c r="AH839" s="30">
        <f>VLOOKUP(D839,PCharts!$G$3:$H$83,2,FALSE)</f>
        <v>52</v>
      </c>
      <c r="AI839" s="30">
        <f>ROUND((AK839*PFormulas!$F$18)+(AL839*PFormulas!$F$17),0)</f>
        <v>42</v>
      </c>
      <c r="AJ839" s="30">
        <f>IF(C839&gt;7,25,IF(C839=1,IF(ROUND((PFormulas!$F$35*AK839)+(PFormulas!$F$36*AF839),0)&lt;50,50,ROUND((PFormulas!$F$35*AK839)+(PFormulas!$F$36*AF839),0)),ROUND((PFormulas!$F$35*AK839)+(PFormulas!$F$36*AF839),0)))</f>
        <v>25</v>
      </c>
      <c r="AK839" s="30">
        <f>ROUND(IF(C839&gt;7,ROUND(VLOOKUP(U839,PCharts!$K$3:$L$153,2,FALSE)*AA839,0)*PFormulas!$B$8,ROUND(VLOOKUP(U839,PCharts!$K$3:$L$153,2,FALSE)*AA839,0)),0)</f>
        <v>35</v>
      </c>
      <c r="AL839" s="30">
        <f>ROUND(IF(C839&gt;7,ROUND(VLOOKUP(T839,PCharts!$M$3:$N$133,2,FALSE)*AA839,0)*PFormulas!$B$9,ROUND(VLOOKUP(T839,PCharts!$M$3:$N$133,2,FALSE)*AA839,0)),0)</f>
        <v>41</v>
      </c>
      <c r="AM839" s="30">
        <f>ROUND(IF(C839&gt;7,ROUND((PFormulas!$F$30*Z839)+(PFormulas!$F$31*AB839)+(PFormulas!$F$32*AI839),0)*PFormulas!$B$13,ROUND((PFormulas!$F$30*Z839)+(PFormulas!$F$31*AB839)+(PFormulas!$F$32*AI839),0)+PFormulas!$B$14),0)</f>
        <v>54</v>
      </c>
      <c r="AN839" s="30">
        <f>ROUND((PFormulas!$F$46*AL839),0)</f>
        <v>43</v>
      </c>
      <c r="AO839" s="30">
        <f>VLOOKUP(2016-L839,PCharts!$O$3:$P$32,2,FALSE)</f>
        <v>58</v>
      </c>
      <c r="AP839" s="30">
        <f t="shared" si="99"/>
        <v>58</v>
      </c>
      <c r="AQ839" s="30">
        <f t="shared" si="100"/>
        <v>48</v>
      </c>
    </row>
    <row r="840" spans="1:43" x14ac:dyDescent="0.25">
      <c r="A840" s="13" t="s">
        <v>518</v>
      </c>
      <c r="B840" s="13" t="s">
        <v>1910</v>
      </c>
      <c r="C840" s="13">
        <v>3</v>
      </c>
      <c r="D840" s="13">
        <v>13</v>
      </c>
      <c r="E840" s="13">
        <v>1</v>
      </c>
      <c r="F840" s="13">
        <v>0</v>
      </c>
      <c r="G840" s="13">
        <v>1</v>
      </c>
      <c r="H840" s="13">
        <v>4</v>
      </c>
      <c r="I840" s="13">
        <v>1</v>
      </c>
      <c r="J840" s="13">
        <v>27</v>
      </c>
      <c r="K840" s="13">
        <v>8</v>
      </c>
      <c r="L840" s="13">
        <v>1994</v>
      </c>
      <c r="M840" s="13"/>
      <c r="N840" s="13">
        <v>72</v>
      </c>
      <c r="O840" s="13">
        <v>203</v>
      </c>
      <c r="P840" s="13" t="s">
        <v>520</v>
      </c>
      <c r="Q840" s="13" t="s">
        <v>1911</v>
      </c>
      <c r="R840" s="13">
        <v>0</v>
      </c>
      <c r="S840" s="13">
        <v>0</v>
      </c>
      <c r="T840" s="30">
        <f t="shared" si="94"/>
        <v>0.08</v>
      </c>
      <c r="U840" s="30">
        <f t="shared" si="95"/>
        <v>0</v>
      </c>
      <c r="V840" s="30">
        <f t="shared" si="96"/>
        <v>0.31</v>
      </c>
      <c r="W840" s="30">
        <f t="shared" si="97"/>
        <v>0.08</v>
      </c>
      <c r="X840" s="30">
        <f>VLOOKUP(N840,[1]PlayerC!$A$3:$B$30,2,FALSE)</f>
        <v>73</v>
      </c>
      <c r="Y840" s="30">
        <f>VLOOKUP(O840,[1]PlayerC!$C$3:$D$133,2,FALSE)</f>
        <v>70</v>
      </c>
      <c r="Z840" s="30">
        <f>VLOOKUP(R840,[2]PCharts!$R$3:$S$2003,2,FALSE)</f>
        <v>0</v>
      </c>
      <c r="AA840" s="30">
        <f>VLOOKUP(A840,PCharts!$T$3:$U$25,2,FALSE)</f>
        <v>0.93</v>
      </c>
      <c r="AB840" s="30">
        <f>ROUND((PFormulas!$F$2*AF840)+(PFormulas!$F$3*(120-AD840)),0)</f>
        <v>52</v>
      </c>
      <c r="AC840" s="30">
        <f>ROUND((PFormulas!$F$7*AF840)+(PFormulas!$F$9*AB840)+(PFormulas!$F$8*AD840),0)</f>
        <v>48</v>
      </c>
      <c r="AD840" s="30">
        <f>VLOOKUP(V840,PCharts!$I$3:$J$651,2,FALSE)</f>
        <v>90</v>
      </c>
      <c r="AE840" s="30">
        <f>ROUND((PFormulas!$B$29*AK840)+(PFormulas!$B$30*AI840)+(PFormulas!$B$31*AL840)+(PFormulas!$B$32*AF840)+PFormulas!$B$33,0)</f>
        <v>70</v>
      </c>
      <c r="AF840" s="30">
        <f t="shared" si="98"/>
        <v>72</v>
      </c>
      <c r="AG840" s="30">
        <f>ROUND((AK840*PFormulas!$F$40)+(AL840*PFormulas!$F$41)+(AH840*PFormulas!$F$42),0)</f>
        <v>45</v>
      </c>
      <c r="AH840" s="30">
        <f>VLOOKUP(D840,PCharts!$G$3:$H$83,2,FALSE)</f>
        <v>53</v>
      </c>
      <c r="AI840" s="30">
        <f>ROUND((AK840*PFormulas!$F$18)+(AL840*PFormulas!$F$17),0)</f>
        <v>40</v>
      </c>
      <c r="AJ840" s="30">
        <f>IF(C840&gt;7,25,IF(C840=1,IF(ROUND((PFormulas!$F$35*AK840)+(PFormulas!$F$36*AF840),0)&lt;50,50,ROUND((PFormulas!$F$35*AK840)+(PFormulas!$F$36*AF840),0)),ROUND((PFormulas!$F$35*AK840)+(PFormulas!$F$36*AF840),0)))</f>
        <v>43</v>
      </c>
      <c r="AK840" s="30">
        <f>ROUND(IF(C840&gt;7,ROUND(VLOOKUP(U840,PCharts!$K$3:$L$153,2,FALSE)*AA840,0)*PFormulas!$B$8,ROUND(VLOOKUP(U840,PCharts!$K$3:$L$153,2,FALSE)*AA840,0)),0)</f>
        <v>33</v>
      </c>
      <c r="AL840" s="30">
        <f>ROUND(IF(C840&gt;7,ROUND(VLOOKUP(T840,PCharts!$M$3:$N$133,2,FALSE)*AA840,0)*PFormulas!$B$9,ROUND(VLOOKUP(T840,PCharts!$M$3:$N$133,2,FALSE)*AA840,0)),0)</f>
        <v>40</v>
      </c>
      <c r="AM840" s="30">
        <f>ROUND(IF(C840&gt;7,ROUND((PFormulas!$F$30*Z840)+(PFormulas!$F$31*AB840)+(PFormulas!$F$32*AI840),0)*PFormulas!$B$13,ROUND((PFormulas!$F$30*Z840)+(PFormulas!$F$31*AB840)+(PFormulas!$F$32*AI840),0)+PFormulas!$B$14),0)</f>
        <v>44</v>
      </c>
      <c r="AN840" s="30">
        <f>ROUND((PFormulas!$F$46*AL840),0)</f>
        <v>42</v>
      </c>
      <c r="AO840" s="30">
        <f>VLOOKUP(2016-L840,PCharts!$O$3:$P$32,2,FALSE)</f>
        <v>58</v>
      </c>
      <c r="AP840" s="30">
        <f t="shared" si="99"/>
        <v>58</v>
      </c>
      <c r="AQ840" s="30">
        <f t="shared" si="100"/>
        <v>44</v>
      </c>
    </row>
    <row r="841" spans="1:43" x14ac:dyDescent="0.25">
      <c r="A841" s="13" t="s">
        <v>685</v>
      </c>
      <c r="B841" s="13" t="s">
        <v>1912</v>
      </c>
      <c r="C841" s="13">
        <v>7</v>
      </c>
      <c r="D841" s="13">
        <v>13</v>
      </c>
      <c r="E841" s="13">
        <v>1</v>
      </c>
      <c r="F841" s="13">
        <v>1</v>
      </c>
      <c r="G841" s="13">
        <v>2</v>
      </c>
      <c r="H841" s="13">
        <v>4</v>
      </c>
      <c r="I841" s="13">
        <v>-1</v>
      </c>
      <c r="J841" s="13">
        <v>18</v>
      </c>
      <c r="K841" s="13">
        <v>6</v>
      </c>
      <c r="L841" s="13">
        <v>1995</v>
      </c>
      <c r="M841" s="13"/>
      <c r="N841" s="13">
        <v>74</v>
      </c>
      <c r="O841" s="13">
        <v>198</v>
      </c>
      <c r="P841" s="13" t="s">
        <v>247</v>
      </c>
      <c r="Q841" s="13" t="s">
        <v>80</v>
      </c>
      <c r="R841" s="13">
        <v>0</v>
      </c>
      <c r="S841" s="13">
        <v>0</v>
      </c>
      <c r="T841" s="30">
        <f t="shared" si="94"/>
        <v>0.08</v>
      </c>
      <c r="U841" s="30">
        <f t="shared" si="95"/>
        <v>0.08</v>
      </c>
      <c r="V841" s="30">
        <f t="shared" si="96"/>
        <v>0.31</v>
      </c>
      <c r="W841" s="30">
        <f t="shared" si="97"/>
        <v>0.08</v>
      </c>
      <c r="X841" s="30">
        <f>VLOOKUP(N841,[1]PlayerC!$A$3:$B$30,2,FALSE)</f>
        <v>77</v>
      </c>
      <c r="Y841" s="30">
        <f>VLOOKUP(O841,[1]PlayerC!$C$3:$D$133,2,FALSE)</f>
        <v>67</v>
      </c>
      <c r="Z841" s="30">
        <f>VLOOKUP(R841,[2]PCharts!$R$3:$S$2003,2,FALSE)</f>
        <v>0</v>
      </c>
      <c r="AA841" s="30">
        <f>VLOOKUP(A841,PCharts!$T$3:$U$25,2,FALSE)</f>
        <v>0.9</v>
      </c>
      <c r="AB841" s="30">
        <f>ROUND((PFormulas!$F$2*AF841)+(PFormulas!$F$3*(120-AD841)),0)</f>
        <v>52</v>
      </c>
      <c r="AC841" s="30">
        <f>ROUND((PFormulas!$F$7*AF841)+(PFormulas!$F$9*AB841)+(PFormulas!$F$8*AD841),0)</f>
        <v>48</v>
      </c>
      <c r="AD841" s="30">
        <f>VLOOKUP(V841,PCharts!$I$3:$J$651,2,FALSE)</f>
        <v>90</v>
      </c>
      <c r="AE841" s="30">
        <f>ROUND((PFormulas!$B$29*AK841)+(PFormulas!$B$30*AI841)+(PFormulas!$B$31*AL841)+(PFormulas!$B$32*AF841)+PFormulas!$B$33,0)</f>
        <v>70</v>
      </c>
      <c r="AF841" s="30">
        <f t="shared" si="98"/>
        <v>72</v>
      </c>
      <c r="AG841" s="30">
        <f>ROUND((AK841*PFormulas!$F$40)+(AL841*PFormulas!$F$41)+(AH841*PFormulas!$F$42),0)</f>
        <v>44</v>
      </c>
      <c r="AH841" s="30">
        <f>VLOOKUP(D841,PCharts!$G$3:$H$83,2,FALSE)</f>
        <v>53</v>
      </c>
      <c r="AI841" s="30">
        <f>ROUND((AK841*PFormulas!$F$18)+(AL841*PFormulas!$F$17),0)</f>
        <v>39</v>
      </c>
      <c r="AJ841" s="30">
        <f>IF(C841&gt;7,25,IF(C841=1,IF(ROUND((PFormulas!$F$35*AK841)+(PFormulas!$F$36*AF841),0)&lt;50,50,ROUND((PFormulas!$F$35*AK841)+(PFormulas!$F$36*AF841),0)),ROUND((PFormulas!$F$35*AK841)+(PFormulas!$F$36*AF841),0)))</f>
        <v>42</v>
      </c>
      <c r="AK841" s="30">
        <f>ROUND(IF(C841&gt;7,ROUND(VLOOKUP(U841,PCharts!$K$3:$L$153,2,FALSE)*AA841,0)*PFormulas!$B$8,ROUND(VLOOKUP(U841,PCharts!$K$3:$L$153,2,FALSE)*AA841,0)),0)</f>
        <v>32</v>
      </c>
      <c r="AL841" s="30">
        <f>ROUND(IF(C841&gt;7,ROUND(VLOOKUP(T841,PCharts!$M$3:$N$133,2,FALSE)*AA841,0)*PFormulas!$B$9,ROUND(VLOOKUP(T841,PCharts!$M$3:$N$133,2,FALSE)*AA841,0)),0)</f>
        <v>39</v>
      </c>
      <c r="AM841" s="30">
        <f>ROUND(IF(C841&gt;7,ROUND((PFormulas!$F$30*Z841)+(PFormulas!$F$31*AB841)+(PFormulas!$F$32*AI841),0)*PFormulas!$B$13,ROUND((PFormulas!$F$30*Z841)+(PFormulas!$F$31*AB841)+(PFormulas!$F$32*AI841),0)+PFormulas!$B$14),0)</f>
        <v>44</v>
      </c>
      <c r="AN841" s="30">
        <f>ROUND((PFormulas!$F$46*AL841),0)</f>
        <v>41</v>
      </c>
      <c r="AO841" s="30">
        <f>VLOOKUP(2016-L841,PCharts!$O$3:$P$32,2,FALSE)</f>
        <v>54</v>
      </c>
      <c r="AP841" s="30">
        <f t="shared" si="99"/>
        <v>54</v>
      </c>
      <c r="AQ841" s="30">
        <f t="shared" si="100"/>
        <v>44</v>
      </c>
    </row>
    <row r="842" spans="1:43" x14ac:dyDescent="0.25">
      <c r="A842" s="13" t="s">
        <v>47</v>
      </c>
      <c r="B842" s="13" t="s">
        <v>1913</v>
      </c>
      <c r="C842" s="13">
        <v>8</v>
      </c>
      <c r="D842" s="13">
        <v>13</v>
      </c>
      <c r="E842" s="13">
        <v>0</v>
      </c>
      <c r="F842" s="13">
        <v>0</v>
      </c>
      <c r="G842" s="13">
        <v>0</v>
      </c>
      <c r="H842" s="13">
        <v>0</v>
      </c>
      <c r="I842" s="13">
        <v>-2</v>
      </c>
      <c r="J842" s="13">
        <v>16</v>
      </c>
      <c r="K842" s="13">
        <v>1</v>
      </c>
      <c r="L842" s="13">
        <v>1996</v>
      </c>
      <c r="M842" s="13"/>
      <c r="N842" s="13">
        <v>72</v>
      </c>
      <c r="O842" s="13">
        <v>168</v>
      </c>
      <c r="P842" s="13" t="s">
        <v>49</v>
      </c>
      <c r="Q842" s="13" t="s">
        <v>1914</v>
      </c>
      <c r="R842" s="13">
        <v>0</v>
      </c>
      <c r="S842" s="13">
        <v>0</v>
      </c>
      <c r="T842" s="30">
        <f t="shared" si="94"/>
        <v>0</v>
      </c>
      <c r="U842" s="30">
        <f t="shared" si="95"/>
        <v>0</v>
      </c>
      <c r="V842" s="30">
        <f t="shared" si="96"/>
        <v>0</v>
      </c>
      <c r="W842" s="30">
        <f t="shared" si="97"/>
        <v>0</v>
      </c>
      <c r="X842" s="30">
        <f>VLOOKUP(N842,[1]PlayerC!$A$3:$B$30,2,FALSE)</f>
        <v>73</v>
      </c>
      <c r="Y842" s="30">
        <f>VLOOKUP(O842,[1]PlayerC!$C$3:$D$133,2,FALSE)</f>
        <v>49</v>
      </c>
      <c r="Z842" s="30">
        <f>VLOOKUP(R842,[2]PCharts!$R$3:$S$2003,2,FALSE)</f>
        <v>0</v>
      </c>
      <c r="AA842" s="30">
        <f>VLOOKUP(A842,PCharts!$T$3:$U$25,2,FALSE)</f>
        <v>1.07</v>
      </c>
      <c r="AB842" s="30">
        <f>ROUND((PFormulas!$F$2*AF842)+(PFormulas!$F$3*(120-AD842)),0)</f>
        <v>43</v>
      </c>
      <c r="AC842" s="30">
        <f>ROUND((PFormulas!$F$7*AF842)+(PFormulas!$F$9*AB842)+(PFormulas!$F$8*AD842),0)</f>
        <v>36</v>
      </c>
      <c r="AD842" s="30">
        <f>VLOOKUP(V842,PCharts!$I$3:$J$651,2,FALSE)</f>
        <v>99</v>
      </c>
      <c r="AE842" s="30">
        <f>ROUND((PFormulas!$B$29*AK842)+(PFormulas!$B$30*AI842)+(PFormulas!$B$31*AL842)+(PFormulas!$B$32*AF842)+PFormulas!$B$33,0)</f>
        <v>74</v>
      </c>
      <c r="AF842" s="30">
        <f t="shared" si="98"/>
        <v>61</v>
      </c>
      <c r="AG842" s="30">
        <f>ROUND((AK842*PFormulas!$F$40)+(AL842*PFormulas!$F$41)+(AH842*PFormulas!$F$42),0)</f>
        <v>46</v>
      </c>
      <c r="AH842" s="30">
        <f>VLOOKUP(D842,PCharts!$G$3:$H$83,2,FALSE)</f>
        <v>53</v>
      </c>
      <c r="AI842" s="30">
        <f>ROUND((AK842*PFormulas!$F$18)+(AL842*PFormulas!$F$17),0)</f>
        <v>42</v>
      </c>
      <c r="AJ842" s="30">
        <f>IF(C842&gt;7,25,IF(C842=1,IF(ROUND((PFormulas!$F$35*AK842)+(PFormulas!$F$36*AF842),0)&lt;50,50,ROUND((PFormulas!$F$35*AK842)+(PFormulas!$F$36*AF842),0)),ROUND((PFormulas!$F$35*AK842)+(PFormulas!$F$36*AF842),0)))</f>
        <v>25</v>
      </c>
      <c r="AK842" s="30">
        <f>ROUND(IF(C842&gt;7,ROUND(VLOOKUP(U842,PCharts!$K$3:$L$153,2,FALSE)*AA842,0)*PFormulas!$B$8,ROUND(VLOOKUP(U842,PCharts!$K$3:$L$153,2,FALSE)*AA842,0)),0)</f>
        <v>35</v>
      </c>
      <c r="AL842" s="30">
        <f>ROUND(IF(C842&gt;7,ROUND(VLOOKUP(T842,PCharts!$M$3:$N$133,2,FALSE)*AA842,0)*PFormulas!$B$9,ROUND(VLOOKUP(T842,PCharts!$M$3:$N$133,2,FALSE)*AA842,0)),0)</f>
        <v>41</v>
      </c>
      <c r="AM842" s="30">
        <f>ROUND(IF(C842&gt;7,ROUND((PFormulas!$F$30*Z842)+(PFormulas!$F$31*AB842)+(PFormulas!$F$32*AI842),0)*PFormulas!$B$13,ROUND((PFormulas!$F$30*Z842)+(PFormulas!$F$31*AB842)+(PFormulas!$F$32*AI842),0)+PFormulas!$B$14),0)</f>
        <v>46</v>
      </c>
      <c r="AN842" s="30">
        <f>ROUND((PFormulas!$F$46*AL842),0)</f>
        <v>43</v>
      </c>
      <c r="AO842" s="30">
        <f>VLOOKUP(2016-L842,PCharts!$O$3:$P$32,2,FALSE)</f>
        <v>50</v>
      </c>
      <c r="AP842" s="30">
        <f t="shared" si="99"/>
        <v>50</v>
      </c>
      <c r="AQ842" s="30">
        <f t="shared" si="100"/>
        <v>45</v>
      </c>
    </row>
    <row r="843" spans="1:43" x14ac:dyDescent="0.25">
      <c r="A843" s="13" t="s">
        <v>43</v>
      </c>
      <c r="B843" s="13" t="s">
        <v>1915</v>
      </c>
      <c r="C843" s="13">
        <v>8</v>
      </c>
      <c r="D843" s="13">
        <v>14</v>
      </c>
      <c r="E843" s="13">
        <v>0</v>
      </c>
      <c r="F843" s="13">
        <v>0</v>
      </c>
      <c r="G843" s="13">
        <v>0</v>
      </c>
      <c r="H843" s="13">
        <v>2</v>
      </c>
      <c r="I843" s="13">
        <v>4</v>
      </c>
      <c r="J843" s="13">
        <v>3</v>
      </c>
      <c r="K843" s="13">
        <v>4</v>
      </c>
      <c r="L843" s="13">
        <v>1995</v>
      </c>
      <c r="M843" s="13"/>
      <c r="N843" s="13">
        <v>75</v>
      </c>
      <c r="O843" s="13">
        <v>168</v>
      </c>
      <c r="P843" s="13" t="s">
        <v>45</v>
      </c>
      <c r="Q843" s="13" t="s">
        <v>1916</v>
      </c>
      <c r="R843" s="13">
        <v>0</v>
      </c>
      <c r="S843" s="13">
        <v>0</v>
      </c>
      <c r="T843" s="30">
        <f t="shared" si="94"/>
        <v>0</v>
      </c>
      <c r="U843" s="30">
        <f t="shared" si="95"/>
        <v>0</v>
      </c>
      <c r="V843" s="30">
        <f t="shared" si="96"/>
        <v>0.14000000000000001</v>
      </c>
      <c r="W843" s="30">
        <f t="shared" si="97"/>
        <v>0</v>
      </c>
      <c r="X843" s="30">
        <f>VLOOKUP(N843,[1]PlayerC!$A$3:$B$30,2,FALSE)</f>
        <v>79</v>
      </c>
      <c r="Y843" s="30">
        <f>VLOOKUP(O843,[1]PlayerC!$C$3:$D$133,2,FALSE)</f>
        <v>49</v>
      </c>
      <c r="Z843" s="30">
        <f>VLOOKUP(R843,[2]PCharts!$R$3:$S$2003,2,FALSE)</f>
        <v>0</v>
      </c>
      <c r="AA843" s="30">
        <f>VLOOKUP(A843,PCharts!$T$3:$U$25,2,FALSE)</f>
        <v>1.05</v>
      </c>
      <c r="AB843" s="30">
        <f>ROUND((PFormulas!$F$2*AF843)+(PFormulas!$F$3*(120-AD843)),0)</f>
        <v>46</v>
      </c>
      <c r="AC843" s="30">
        <f>ROUND((PFormulas!$F$7*AF843)+(PFormulas!$F$9*AB843)+(PFormulas!$F$8*AD843),0)</f>
        <v>40</v>
      </c>
      <c r="AD843" s="30">
        <f>VLOOKUP(V843,PCharts!$I$3:$J$651,2,FALSE)</f>
        <v>95</v>
      </c>
      <c r="AE843" s="30">
        <f>ROUND((PFormulas!$B$29*AK843)+(PFormulas!$B$30*AI843)+(PFormulas!$B$31*AL843)+(PFormulas!$B$32*AF843)+PFormulas!$B$33,0)</f>
        <v>73</v>
      </c>
      <c r="AF843" s="30">
        <f t="shared" si="98"/>
        <v>64</v>
      </c>
      <c r="AG843" s="30">
        <f>ROUND((AK843*PFormulas!$F$40)+(AL843*PFormulas!$F$41)+(AH843*PFormulas!$F$42),0)</f>
        <v>46</v>
      </c>
      <c r="AH843" s="30">
        <f>VLOOKUP(D843,PCharts!$G$3:$H$83,2,FALSE)</f>
        <v>54</v>
      </c>
      <c r="AI843" s="30">
        <f>ROUND((AK843*PFormulas!$F$18)+(AL843*PFormulas!$F$17),0)</f>
        <v>41</v>
      </c>
      <c r="AJ843" s="30">
        <f>IF(C843&gt;7,25,IF(C843=1,IF(ROUND((PFormulas!$F$35*AK843)+(PFormulas!$F$36*AF843),0)&lt;50,50,ROUND((PFormulas!$F$35*AK843)+(PFormulas!$F$36*AF843),0)),ROUND((PFormulas!$F$35*AK843)+(PFormulas!$F$36*AF843),0)))</f>
        <v>25</v>
      </c>
      <c r="AK843" s="30">
        <f>ROUND(IF(C843&gt;7,ROUND(VLOOKUP(U843,PCharts!$K$3:$L$153,2,FALSE)*AA843,0)*PFormulas!$B$8,ROUND(VLOOKUP(U843,PCharts!$K$3:$L$153,2,FALSE)*AA843,0)),0)</f>
        <v>35</v>
      </c>
      <c r="AL843" s="30">
        <f>ROUND(IF(C843&gt;7,ROUND(VLOOKUP(T843,PCharts!$M$3:$N$133,2,FALSE)*AA843,0)*PFormulas!$B$9,ROUND(VLOOKUP(T843,PCharts!$M$3:$N$133,2,FALSE)*AA843,0)),0)</f>
        <v>40</v>
      </c>
      <c r="AM843" s="30">
        <f>ROUND(IF(C843&gt;7,ROUND((PFormulas!$F$30*Z843)+(PFormulas!$F$31*AB843)+(PFormulas!$F$32*AI843),0)*PFormulas!$B$13,ROUND((PFormulas!$F$30*Z843)+(PFormulas!$F$31*AB843)+(PFormulas!$F$32*AI843),0)+PFormulas!$B$14),0)</f>
        <v>49</v>
      </c>
      <c r="AN843" s="30">
        <f>ROUND((PFormulas!$F$46*AL843),0)</f>
        <v>42</v>
      </c>
      <c r="AO843" s="30">
        <f>VLOOKUP(2016-L843,PCharts!$O$3:$P$32,2,FALSE)</f>
        <v>54</v>
      </c>
      <c r="AP843" s="30">
        <f t="shared" si="99"/>
        <v>54</v>
      </c>
      <c r="AQ843" s="30">
        <f t="shared" si="100"/>
        <v>45</v>
      </c>
    </row>
    <row r="844" spans="1:43" x14ac:dyDescent="0.25">
      <c r="A844" s="13" t="s">
        <v>43</v>
      </c>
      <c r="B844" s="13" t="s">
        <v>1917</v>
      </c>
      <c r="C844" s="13">
        <v>8</v>
      </c>
      <c r="D844" s="13">
        <v>15</v>
      </c>
      <c r="E844" s="13">
        <v>0</v>
      </c>
      <c r="F844" s="13">
        <v>1</v>
      </c>
      <c r="G844" s="13">
        <v>1</v>
      </c>
      <c r="H844" s="13">
        <v>12</v>
      </c>
      <c r="I844" s="13">
        <v>-4</v>
      </c>
      <c r="J844" s="13">
        <v>18</v>
      </c>
      <c r="K844" s="13">
        <v>6</v>
      </c>
      <c r="L844" s="13">
        <v>1993</v>
      </c>
      <c r="M844" s="13"/>
      <c r="N844" s="13">
        <v>71</v>
      </c>
      <c r="O844" s="13">
        <v>176</v>
      </c>
      <c r="P844" s="13" t="s">
        <v>45</v>
      </c>
      <c r="Q844" s="13" t="s">
        <v>1918</v>
      </c>
      <c r="R844" s="13">
        <v>0</v>
      </c>
      <c r="S844" s="13">
        <v>0</v>
      </c>
      <c r="T844" s="30">
        <f t="shared" si="94"/>
        <v>0</v>
      </c>
      <c r="U844" s="30">
        <f t="shared" si="95"/>
        <v>7.0000000000000007E-2</v>
      </c>
      <c r="V844" s="30">
        <f t="shared" si="96"/>
        <v>0.8</v>
      </c>
      <c r="W844" s="30">
        <f t="shared" si="97"/>
        <v>0</v>
      </c>
      <c r="X844" s="30">
        <f>VLOOKUP(N844,[1]PlayerC!$A$3:$B$30,2,FALSE)</f>
        <v>71</v>
      </c>
      <c r="Y844" s="30">
        <f>VLOOKUP(O844,[1]PlayerC!$C$3:$D$133,2,FALSE)</f>
        <v>55</v>
      </c>
      <c r="Z844" s="30">
        <f>VLOOKUP(R844,[2]PCharts!$R$3:$S$2003,2,FALSE)</f>
        <v>0</v>
      </c>
      <c r="AA844" s="30">
        <f>VLOOKUP(A844,PCharts!$T$3:$U$25,2,FALSE)</f>
        <v>1.05</v>
      </c>
      <c r="AB844" s="30">
        <f>ROUND((PFormulas!$F$2*AF844)+(PFormulas!$F$3*(120-AD844)),0)</f>
        <v>51</v>
      </c>
      <c r="AC844" s="30">
        <f>ROUND((PFormulas!$F$7*AF844)+(PFormulas!$F$9*AB844)+(PFormulas!$F$8*AD844),0)</f>
        <v>44</v>
      </c>
      <c r="AD844" s="30">
        <f>VLOOKUP(V844,PCharts!$I$3:$J$651,2,FALSE)</f>
        <v>77</v>
      </c>
      <c r="AE844" s="30">
        <f>ROUND((PFormulas!$B$29*AK844)+(PFormulas!$B$30*AI844)+(PFormulas!$B$31*AL844)+(PFormulas!$B$32*AF844)+PFormulas!$B$33,0)</f>
        <v>73</v>
      </c>
      <c r="AF844" s="30">
        <f t="shared" si="98"/>
        <v>63</v>
      </c>
      <c r="AG844" s="30">
        <f>ROUND((AK844*PFormulas!$F$40)+(AL844*PFormulas!$F$41)+(AH844*PFormulas!$F$42),0)</f>
        <v>46</v>
      </c>
      <c r="AH844" s="30">
        <f>VLOOKUP(D844,PCharts!$G$3:$H$83,2,FALSE)</f>
        <v>55</v>
      </c>
      <c r="AI844" s="30">
        <f>ROUND((AK844*PFormulas!$F$18)+(AL844*PFormulas!$F$17),0)</f>
        <v>41</v>
      </c>
      <c r="AJ844" s="30">
        <f>IF(C844&gt;7,25,IF(C844=1,IF(ROUND((PFormulas!$F$35*AK844)+(PFormulas!$F$36*AF844),0)&lt;50,50,ROUND((PFormulas!$F$35*AK844)+(PFormulas!$F$36*AF844),0)),ROUND((PFormulas!$F$35*AK844)+(PFormulas!$F$36*AF844),0)))</f>
        <v>25</v>
      </c>
      <c r="AK844" s="30">
        <f>ROUND(IF(C844&gt;7,ROUND(VLOOKUP(U844,PCharts!$K$3:$L$153,2,FALSE)*AA844,0)*PFormulas!$B$8,ROUND(VLOOKUP(U844,PCharts!$K$3:$L$153,2,FALSE)*AA844,0)),0)</f>
        <v>35</v>
      </c>
      <c r="AL844" s="30">
        <f>ROUND(IF(C844&gt;7,ROUND(VLOOKUP(T844,PCharts!$M$3:$N$133,2,FALSE)*AA844,0)*PFormulas!$B$9,ROUND(VLOOKUP(T844,PCharts!$M$3:$N$133,2,FALSE)*AA844,0)),0)</f>
        <v>40</v>
      </c>
      <c r="AM844" s="30">
        <f>ROUND(IF(C844&gt;7,ROUND((PFormulas!$F$30*Z844)+(PFormulas!$F$31*AB844)+(PFormulas!$F$32*AI844),0)*PFormulas!$B$13,ROUND((PFormulas!$F$30*Z844)+(PFormulas!$F$31*AB844)+(PFormulas!$F$32*AI844),0)+PFormulas!$B$14),0)</f>
        <v>52</v>
      </c>
      <c r="AN844" s="30">
        <f>ROUND((PFormulas!$F$46*AL844),0)</f>
        <v>42</v>
      </c>
      <c r="AO844" s="30">
        <f>VLOOKUP(2016-L844,PCharts!$O$3:$P$32,2,FALSE)</f>
        <v>60</v>
      </c>
      <c r="AP844" s="30">
        <f t="shared" si="99"/>
        <v>60</v>
      </c>
      <c r="AQ844" s="30">
        <f t="shared" si="100"/>
        <v>46</v>
      </c>
    </row>
    <row r="845" spans="1:43" x14ac:dyDescent="0.25">
      <c r="A845" s="13" t="s">
        <v>47</v>
      </c>
      <c r="B845" s="13" t="s">
        <v>1919</v>
      </c>
      <c r="C845" s="13">
        <v>8</v>
      </c>
      <c r="D845" s="13">
        <v>15</v>
      </c>
      <c r="E845" s="13">
        <v>0</v>
      </c>
      <c r="F845" s="13">
        <v>0</v>
      </c>
      <c r="G845" s="13">
        <v>0</v>
      </c>
      <c r="H845" s="13">
        <v>0</v>
      </c>
      <c r="I845" s="13">
        <v>-7</v>
      </c>
      <c r="J845" s="13">
        <v>13</v>
      </c>
      <c r="K845" s="13">
        <v>10</v>
      </c>
      <c r="L845" s="13">
        <v>1998</v>
      </c>
      <c r="M845" s="13"/>
      <c r="N845" s="13">
        <v>72</v>
      </c>
      <c r="O845" s="13">
        <v>181</v>
      </c>
      <c r="P845" s="13" t="s">
        <v>49</v>
      </c>
      <c r="Q845" s="13" t="s">
        <v>1920</v>
      </c>
      <c r="R845" s="13">
        <v>0</v>
      </c>
      <c r="S845" s="13">
        <v>0</v>
      </c>
      <c r="T845" s="30">
        <f t="shared" si="94"/>
        <v>0</v>
      </c>
      <c r="U845" s="30">
        <f t="shared" si="95"/>
        <v>0</v>
      </c>
      <c r="V845" s="30">
        <f t="shared" si="96"/>
        <v>0</v>
      </c>
      <c r="W845" s="30">
        <f t="shared" si="97"/>
        <v>0</v>
      </c>
      <c r="X845" s="30">
        <f>VLOOKUP(N845,[1]PlayerC!$A$3:$B$30,2,FALSE)</f>
        <v>73</v>
      </c>
      <c r="Y845" s="30">
        <f>VLOOKUP(O845,[1]PlayerC!$C$3:$D$133,2,FALSE)</f>
        <v>58</v>
      </c>
      <c r="Z845" s="30">
        <f>VLOOKUP(R845,[2]PCharts!$R$3:$S$2003,2,FALSE)</f>
        <v>0</v>
      </c>
      <c r="AA845" s="30">
        <f>VLOOKUP(A845,PCharts!$T$3:$U$25,2,FALSE)</f>
        <v>1.07</v>
      </c>
      <c r="AB845" s="30">
        <f>ROUND((PFormulas!$F$2*AF845)+(PFormulas!$F$3*(120-AD845)),0)</f>
        <v>46</v>
      </c>
      <c r="AC845" s="30">
        <f>ROUND((PFormulas!$F$7*AF845)+(PFormulas!$F$9*AB845)+(PFormulas!$F$8*AD845),0)</f>
        <v>40</v>
      </c>
      <c r="AD845" s="30">
        <f>VLOOKUP(V845,PCharts!$I$3:$J$651,2,FALSE)</f>
        <v>99</v>
      </c>
      <c r="AE845" s="30">
        <f>ROUND((PFormulas!$B$29*AK845)+(PFormulas!$B$30*AI845)+(PFormulas!$B$31*AL845)+(PFormulas!$B$32*AF845)+PFormulas!$B$33,0)</f>
        <v>72</v>
      </c>
      <c r="AF845" s="30">
        <f t="shared" si="98"/>
        <v>66</v>
      </c>
      <c r="AG845" s="30">
        <f>ROUND((AK845*PFormulas!$F$40)+(AL845*PFormulas!$F$41)+(AH845*PFormulas!$F$42),0)</f>
        <v>47</v>
      </c>
      <c r="AH845" s="30">
        <f>VLOOKUP(D845,PCharts!$G$3:$H$83,2,FALSE)</f>
        <v>55</v>
      </c>
      <c r="AI845" s="30">
        <f>ROUND((AK845*PFormulas!$F$18)+(AL845*PFormulas!$F$17),0)</f>
        <v>42</v>
      </c>
      <c r="AJ845" s="30">
        <f>IF(C845&gt;7,25,IF(C845=1,IF(ROUND((PFormulas!$F$35*AK845)+(PFormulas!$F$36*AF845),0)&lt;50,50,ROUND((PFormulas!$F$35*AK845)+(PFormulas!$F$36*AF845),0)),ROUND((PFormulas!$F$35*AK845)+(PFormulas!$F$36*AF845),0)))</f>
        <v>25</v>
      </c>
      <c r="AK845" s="30">
        <f>ROUND(IF(C845&gt;7,ROUND(VLOOKUP(U845,PCharts!$K$3:$L$153,2,FALSE)*AA845,0)*PFormulas!$B$8,ROUND(VLOOKUP(U845,PCharts!$K$3:$L$153,2,FALSE)*AA845,0)),0)</f>
        <v>35</v>
      </c>
      <c r="AL845" s="30">
        <f>ROUND(IF(C845&gt;7,ROUND(VLOOKUP(T845,PCharts!$M$3:$N$133,2,FALSE)*AA845,0)*PFormulas!$B$9,ROUND(VLOOKUP(T845,PCharts!$M$3:$N$133,2,FALSE)*AA845,0)),0)</f>
        <v>41</v>
      </c>
      <c r="AM845" s="30">
        <f>ROUND(IF(C845&gt;7,ROUND((PFormulas!$F$30*Z845)+(PFormulas!$F$31*AB845)+(PFormulas!$F$32*AI845),0)*PFormulas!$B$13,ROUND((PFormulas!$F$30*Z845)+(PFormulas!$F$31*AB845)+(PFormulas!$F$32*AI845),0)+PFormulas!$B$14),0)</f>
        <v>49</v>
      </c>
      <c r="AN845" s="30">
        <f>ROUND((PFormulas!$F$46*AL845),0)</f>
        <v>43</v>
      </c>
      <c r="AO845" s="30">
        <f>VLOOKUP(2016-L845,PCharts!$O$3:$P$32,2,FALSE)</f>
        <v>44</v>
      </c>
      <c r="AP845" s="30">
        <f t="shared" si="99"/>
        <v>44</v>
      </c>
      <c r="AQ845" s="30">
        <f t="shared" si="100"/>
        <v>46</v>
      </c>
    </row>
    <row r="846" spans="1:43" x14ac:dyDescent="0.25">
      <c r="A846" s="13" t="s">
        <v>47</v>
      </c>
      <c r="B846" s="13" t="s">
        <v>1921</v>
      </c>
      <c r="C846" s="13">
        <v>8</v>
      </c>
      <c r="D846" s="13">
        <v>17</v>
      </c>
      <c r="E846" s="13">
        <v>0</v>
      </c>
      <c r="F846" s="13">
        <v>2</v>
      </c>
      <c r="G846" s="13">
        <v>2</v>
      </c>
      <c r="H846" s="13">
        <v>4</v>
      </c>
      <c r="I846" s="13">
        <v>3</v>
      </c>
      <c r="J846" s="13">
        <v>19</v>
      </c>
      <c r="K846" s="13">
        <v>6</v>
      </c>
      <c r="L846" s="13">
        <v>1995</v>
      </c>
      <c r="M846" s="13"/>
      <c r="N846" s="13">
        <v>72</v>
      </c>
      <c r="O846" s="13">
        <v>174</v>
      </c>
      <c r="P846" s="13" t="s">
        <v>49</v>
      </c>
      <c r="Q846" s="13" t="s">
        <v>1922</v>
      </c>
      <c r="R846" s="13">
        <v>0</v>
      </c>
      <c r="S846" s="13">
        <v>0</v>
      </c>
      <c r="T846" s="30">
        <f t="shared" si="94"/>
        <v>0</v>
      </c>
      <c r="U846" s="30">
        <f t="shared" si="95"/>
        <v>0.12</v>
      </c>
      <c r="V846" s="30">
        <f t="shared" si="96"/>
        <v>0.24</v>
      </c>
      <c r="W846" s="30">
        <f t="shared" si="97"/>
        <v>0</v>
      </c>
      <c r="X846" s="30">
        <f>VLOOKUP(N846,[1]PlayerC!$A$3:$B$30,2,FALSE)</f>
        <v>73</v>
      </c>
      <c r="Y846" s="30">
        <f>VLOOKUP(O846,[1]PlayerC!$C$3:$D$133,2,FALSE)</f>
        <v>52</v>
      </c>
      <c r="Z846" s="30">
        <f>VLOOKUP(R846,[2]PCharts!$R$3:$S$2003,2,FALSE)</f>
        <v>0</v>
      </c>
      <c r="AA846" s="30">
        <f>VLOOKUP(A846,PCharts!$T$3:$U$25,2,FALSE)</f>
        <v>1.07</v>
      </c>
      <c r="AB846" s="30">
        <f>ROUND((PFormulas!$F$2*AF846)+(PFormulas!$F$3*(120-AD846)),0)</f>
        <v>47</v>
      </c>
      <c r="AC846" s="30">
        <f>ROUND((PFormulas!$F$7*AF846)+(PFormulas!$F$9*AB846)+(PFormulas!$F$8*AD846),0)</f>
        <v>40</v>
      </c>
      <c r="AD846" s="30">
        <f>VLOOKUP(V846,PCharts!$I$3:$J$651,2,FALSE)</f>
        <v>91</v>
      </c>
      <c r="AE846" s="30">
        <f>ROUND((PFormulas!$B$29*AK846)+(PFormulas!$B$30*AI846)+(PFormulas!$B$31*AL846)+(PFormulas!$B$32*AF846)+PFormulas!$B$33,0)</f>
        <v>76</v>
      </c>
      <c r="AF846" s="30">
        <f t="shared" si="98"/>
        <v>63</v>
      </c>
      <c r="AG846" s="30">
        <f>ROUND((AK846*PFormulas!$F$40)+(AL846*PFormulas!$F$41)+(AH846*PFormulas!$F$42),0)</f>
        <v>52</v>
      </c>
      <c r="AH846" s="30">
        <f>VLOOKUP(D846,PCharts!$G$3:$H$83,2,FALSE)</f>
        <v>57</v>
      </c>
      <c r="AI846" s="30">
        <f>ROUND((AK846*PFormulas!$F$18)+(AL846*PFormulas!$F$17),0)</f>
        <v>51</v>
      </c>
      <c r="AJ846" s="30">
        <f>IF(C846&gt;7,25,IF(C846=1,IF(ROUND((PFormulas!$F$35*AK846)+(PFormulas!$F$36*AF846),0)&lt;50,50,ROUND((PFormulas!$F$35*AK846)+(PFormulas!$F$36*AF846),0)),ROUND((PFormulas!$F$35*AK846)+(PFormulas!$F$36*AF846),0)))</f>
        <v>25</v>
      </c>
      <c r="AK846" s="30">
        <f>ROUND(IF(C846&gt;7,ROUND(VLOOKUP(U846,PCharts!$K$3:$L$153,2,FALSE)*AA846,0)*PFormulas!$B$8,ROUND(VLOOKUP(U846,PCharts!$K$3:$L$153,2,FALSE)*AA846,0)),0)</f>
        <v>51</v>
      </c>
      <c r="AL846" s="30">
        <f>ROUND(IF(C846&gt;7,ROUND(VLOOKUP(T846,PCharts!$M$3:$N$133,2,FALSE)*AA846,0)*PFormulas!$B$9,ROUND(VLOOKUP(T846,PCharts!$M$3:$N$133,2,FALSE)*AA846,0)),0)</f>
        <v>41</v>
      </c>
      <c r="AM846" s="30">
        <f>ROUND(IF(C846&gt;7,ROUND((PFormulas!$F$30*Z846)+(PFormulas!$F$31*AB846)+(PFormulas!$F$32*AI846),0)*PFormulas!$B$13,ROUND((PFormulas!$F$30*Z846)+(PFormulas!$F$31*AB846)+(PFormulas!$F$32*AI846),0)+PFormulas!$B$14),0)</f>
        <v>54</v>
      </c>
      <c r="AN846" s="30">
        <f>ROUND((PFormulas!$F$46*AL846),0)</f>
        <v>43</v>
      </c>
      <c r="AO846" s="30">
        <f>VLOOKUP(2016-L846,PCharts!$O$3:$P$32,2,FALSE)</f>
        <v>54</v>
      </c>
      <c r="AP846" s="30">
        <f t="shared" si="99"/>
        <v>54</v>
      </c>
      <c r="AQ846" s="30">
        <f t="shared" si="100"/>
        <v>52</v>
      </c>
    </row>
    <row r="847" spans="1:43" x14ac:dyDescent="0.25">
      <c r="A847" s="13" t="s">
        <v>43</v>
      </c>
      <c r="B847" s="13" t="s">
        <v>1923</v>
      </c>
      <c r="C847" s="13">
        <v>8</v>
      </c>
      <c r="D847" s="13">
        <v>17</v>
      </c>
      <c r="E847" s="13">
        <v>0</v>
      </c>
      <c r="F847" s="13">
        <v>0</v>
      </c>
      <c r="G847" s="13">
        <v>0</v>
      </c>
      <c r="H847" s="13">
        <v>2</v>
      </c>
      <c r="I847" s="13">
        <v>-2</v>
      </c>
      <c r="J847" s="13">
        <v>1</v>
      </c>
      <c r="K847" s="13">
        <v>3</v>
      </c>
      <c r="L847" s="13">
        <v>1996</v>
      </c>
      <c r="M847" s="13"/>
      <c r="N847" s="13">
        <v>74</v>
      </c>
      <c r="O847" s="13">
        <v>196</v>
      </c>
      <c r="P847" s="13" t="s">
        <v>45</v>
      </c>
      <c r="Q847" s="13" t="s">
        <v>1924</v>
      </c>
      <c r="R847" s="13">
        <v>0</v>
      </c>
      <c r="S847" s="13">
        <v>0</v>
      </c>
      <c r="T847" s="30">
        <f t="shared" si="94"/>
        <v>0</v>
      </c>
      <c r="U847" s="30">
        <f t="shared" si="95"/>
        <v>0</v>
      </c>
      <c r="V847" s="30">
        <f t="shared" si="96"/>
        <v>0.12</v>
      </c>
      <c r="W847" s="30">
        <f t="shared" si="97"/>
        <v>0</v>
      </c>
      <c r="X847" s="30">
        <f>VLOOKUP(N847,[1]PlayerC!$A$3:$B$30,2,FALSE)</f>
        <v>77</v>
      </c>
      <c r="Y847" s="30">
        <f>VLOOKUP(O847,[1]PlayerC!$C$3:$D$133,2,FALSE)</f>
        <v>67</v>
      </c>
      <c r="Z847" s="30">
        <f>VLOOKUP(R847,[2]PCharts!$R$3:$S$2003,2,FALSE)</f>
        <v>0</v>
      </c>
      <c r="AA847" s="30">
        <f>VLOOKUP(A847,PCharts!$T$3:$U$25,2,FALSE)</f>
        <v>1.05</v>
      </c>
      <c r="AB847" s="30">
        <f>ROUND((PFormulas!$F$2*AF847)+(PFormulas!$F$3*(120-AD847)),0)</f>
        <v>51</v>
      </c>
      <c r="AC847" s="30">
        <f>ROUND((PFormulas!$F$7*AF847)+(PFormulas!$F$9*AB847)+(PFormulas!$F$8*AD847),0)</f>
        <v>47</v>
      </c>
      <c r="AD847" s="30">
        <f>VLOOKUP(V847,PCharts!$I$3:$J$651,2,FALSE)</f>
        <v>95</v>
      </c>
      <c r="AE847" s="30">
        <f>ROUND((PFormulas!$B$29*AK847)+(PFormulas!$B$30*AI847)+(PFormulas!$B$31*AL847)+(PFormulas!$B$32*AF847)+PFormulas!$B$33,0)</f>
        <v>71</v>
      </c>
      <c r="AF847" s="30">
        <f t="shared" si="98"/>
        <v>72</v>
      </c>
      <c r="AG847" s="30">
        <f>ROUND((AK847*PFormulas!$F$40)+(AL847*PFormulas!$F$41)+(AH847*PFormulas!$F$42),0)</f>
        <v>47</v>
      </c>
      <c r="AH847" s="30">
        <f>VLOOKUP(D847,PCharts!$G$3:$H$83,2,FALSE)</f>
        <v>57</v>
      </c>
      <c r="AI847" s="30">
        <f>ROUND((AK847*PFormulas!$F$18)+(AL847*PFormulas!$F$17),0)</f>
        <v>41</v>
      </c>
      <c r="AJ847" s="30">
        <f>IF(C847&gt;7,25,IF(C847=1,IF(ROUND((PFormulas!$F$35*AK847)+(PFormulas!$F$36*AF847),0)&lt;50,50,ROUND((PFormulas!$F$35*AK847)+(PFormulas!$F$36*AF847),0)),ROUND((PFormulas!$F$35*AK847)+(PFormulas!$F$36*AF847),0)))</f>
        <v>25</v>
      </c>
      <c r="AK847" s="30">
        <f>ROUND(IF(C847&gt;7,ROUND(VLOOKUP(U847,PCharts!$K$3:$L$153,2,FALSE)*AA847,0)*PFormulas!$B$8,ROUND(VLOOKUP(U847,PCharts!$K$3:$L$153,2,FALSE)*AA847,0)),0)</f>
        <v>35</v>
      </c>
      <c r="AL847" s="30">
        <f>ROUND(IF(C847&gt;7,ROUND(VLOOKUP(T847,PCharts!$M$3:$N$133,2,FALSE)*AA847,0)*PFormulas!$B$9,ROUND(VLOOKUP(T847,PCharts!$M$3:$N$133,2,FALSE)*AA847,0)),0)</f>
        <v>40</v>
      </c>
      <c r="AM847" s="30">
        <f>ROUND(IF(C847&gt;7,ROUND((PFormulas!$F$30*Z847)+(PFormulas!$F$31*AB847)+(PFormulas!$F$32*AI847),0)*PFormulas!$B$13,ROUND((PFormulas!$F$30*Z847)+(PFormulas!$F$31*AB847)+(PFormulas!$F$32*AI847),0)+PFormulas!$B$14),0)</f>
        <v>52</v>
      </c>
      <c r="AN847" s="30">
        <f>ROUND((PFormulas!$F$46*AL847),0)</f>
        <v>42</v>
      </c>
      <c r="AO847" s="30">
        <f>VLOOKUP(2016-L847,PCharts!$O$3:$P$32,2,FALSE)</f>
        <v>50</v>
      </c>
      <c r="AP847" s="30">
        <f t="shared" si="99"/>
        <v>50</v>
      </c>
      <c r="AQ847" s="30">
        <f t="shared" si="100"/>
        <v>47</v>
      </c>
    </row>
    <row r="848" spans="1:43" x14ac:dyDescent="0.25">
      <c r="A848" s="13" t="s">
        <v>43</v>
      </c>
      <c r="B848" s="13" t="s">
        <v>1925</v>
      </c>
      <c r="C848" s="13">
        <v>8</v>
      </c>
      <c r="D848" s="13">
        <v>17</v>
      </c>
      <c r="E848" s="13">
        <v>0</v>
      </c>
      <c r="F848" s="13">
        <v>0</v>
      </c>
      <c r="G848" s="13">
        <v>0</v>
      </c>
      <c r="H848" s="13">
        <v>2</v>
      </c>
      <c r="I848" s="13">
        <v>1</v>
      </c>
      <c r="J848" s="13">
        <v>25</v>
      </c>
      <c r="K848" s="13">
        <v>4</v>
      </c>
      <c r="L848" s="13">
        <v>1997</v>
      </c>
      <c r="M848" s="13"/>
      <c r="N848" s="13">
        <v>73</v>
      </c>
      <c r="O848" s="13">
        <v>183</v>
      </c>
      <c r="P848" s="13" t="s">
        <v>45</v>
      </c>
      <c r="Q848" s="13" t="s">
        <v>1926</v>
      </c>
      <c r="R848" s="13">
        <v>0</v>
      </c>
      <c r="S848" s="13">
        <v>0</v>
      </c>
      <c r="T848" s="30">
        <f t="shared" si="94"/>
        <v>0</v>
      </c>
      <c r="U848" s="30">
        <f t="shared" si="95"/>
        <v>0</v>
      </c>
      <c r="V848" s="30">
        <f t="shared" si="96"/>
        <v>0.12</v>
      </c>
      <c r="W848" s="30">
        <f t="shared" si="97"/>
        <v>0</v>
      </c>
      <c r="X848" s="30">
        <f>VLOOKUP(N848,[1]PlayerC!$A$3:$B$30,2,FALSE)</f>
        <v>75</v>
      </c>
      <c r="Y848" s="30">
        <f>VLOOKUP(O848,[1]PlayerC!$C$3:$D$133,2,FALSE)</f>
        <v>58</v>
      </c>
      <c r="Z848" s="30">
        <f>VLOOKUP(R848,[2]PCharts!$R$3:$S$2003,2,FALSE)</f>
        <v>0</v>
      </c>
      <c r="AA848" s="30">
        <f>VLOOKUP(A848,PCharts!$T$3:$U$25,2,FALSE)</f>
        <v>1.05</v>
      </c>
      <c r="AB848" s="30">
        <f>ROUND((PFormulas!$F$2*AF848)+(PFormulas!$F$3*(120-AD848)),0)</f>
        <v>48</v>
      </c>
      <c r="AC848" s="30">
        <f>ROUND((PFormulas!$F$7*AF848)+(PFormulas!$F$9*AB848)+(PFormulas!$F$8*AD848),0)</f>
        <v>42</v>
      </c>
      <c r="AD848" s="30">
        <f>VLOOKUP(V848,PCharts!$I$3:$J$651,2,FALSE)</f>
        <v>95</v>
      </c>
      <c r="AE848" s="30">
        <f>ROUND((PFormulas!$B$29*AK848)+(PFormulas!$B$30*AI848)+(PFormulas!$B$31*AL848)+(PFormulas!$B$32*AF848)+PFormulas!$B$33,0)</f>
        <v>72</v>
      </c>
      <c r="AF848" s="30">
        <f t="shared" si="98"/>
        <v>67</v>
      </c>
      <c r="AG848" s="30">
        <f>ROUND((AK848*PFormulas!$F$40)+(AL848*PFormulas!$F$41)+(AH848*PFormulas!$F$42),0)</f>
        <v>47</v>
      </c>
      <c r="AH848" s="30">
        <f>VLOOKUP(D848,PCharts!$G$3:$H$83,2,FALSE)</f>
        <v>57</v>
      </c>
      <c r="AI848" s="30">
        <f>ROUND((AK848*PFormulas!$F$18)+(AL848*PFormulas!$F$17),0)</f>
        <v>41</v>
      </c>
      <c r="AJ848" s="30">
        <f>IF(C848&gt;7,25,IF(C848=1,IF(ROUND((PFormulas!$F$35*AK848)+(PFormulas!$F$36*AF848),0)&lt;50,50,ROUND((PFormulas!$F$35*AK848)+(PFormulas!$F$36*AF848),0)),ROUND((PFormulas!$F$35*AK848)+(PFormulas!$F$36*AF848),0)))</f>
        <v>25</v>
      </c>
      <c r="AK848" s="30">
        <f>ROUND(IF(C848&gt;7,ROUND(VLOOKUP(U848,PCharts!$K$3:$L$153,2,FALSE)*AA848,0)*PFormulas!$B$8,ROUND(VLOOKUP(U848,PCharts!$K$3:$L$153,2,FALSE)*AA848,0)),0)</f>
        <v>35</v>
      </c>
      <c r="AL848" s="30">
        <f>ROUND(IF(C848&gt;7,ROUND(VLOOKUP(T848,PCharts!$M$3:$N$133,2,FALSE)*AA848,0)*PFormulas!$B$9,ROUND(VLOOKUP(T848,PCharts!$M$3:$N$133,2,FALSE)*AA848,0)),0)</f>
        <v>40</v>
      </c>
      <c r="AM848" s="30">
        <f>ROUND(IF(C848&gt;7,ROUND((PFormulas!$F$30*Z848)+(PFormulas!$F$31*AB848)+(PFormulas!$F$32*AI848),0)*PFormulas!$B$13,ROUND((PFormulas!$F$30*Z848)+(PFormulas!$F$31*AB848)+(PFormulas!$F$32*AI848),0)+PFormulas!$B$14),0)</f>
        <v>50</v>
      </c>
      <c r="AN848" s="30">
        <f>ROUND((PFormulas!$F$46*AL848),0)</f>
        <v>42</v>
      </c>
      <c r="AO848" s="30">
        <f>VLOOKUP(2016-L848,PCharts!$O$3:$P$32,2,FALSE)</f>
        <v>46</v>
      </c>
      <c r="AP848" s="30">
        <f t="shared" si="99"/>
        <v>46</v>
      </c>
      <c r="AQ848" s="30">
        <f t="shared" si="100"/>
        <v>46</v>
      </c>
    </row>
    <row r="849" spans="1:43" x14ac:dyDescent="0.25">
      <c r="A849" s="13" t="s">
        <v>47</v>
      </c>
      <c r="B849" s="13" t="s">
        <v>1927</v>
      </c>
      <c r="C849" s="13">
        <v>8</v>
      </c>
      <c r="D849" s="13">
        <v>17</v>
      </c>
      <c r="E849" s="13">
        <v>0</v>
      </c>
      <c r="F849" s="13">
        <v>0</v>
      </c>
      <c r="G849" s="13">
        <v>0</v>
      </c>
      <c r="H849" s="13">
        <v>0</v>
      </c>
      <c r="I849" s="13">
        <v>-4</v>
      </c>
      <c r="J849" s="13">
        <v>6</v>
      </c>
      <c r="K849" s="13">
        <v>2</v>
      </c>
      <c r="L849" s="13">
        <v>1997</v>
      </c>
      <c r="M849" s="13"/>
      <c r="N849" s="13">
        <v>71</v>
      </c>
      <c r="O849" s="13">
        <v>168</v>
      </c>
      <c r="P849" s="13" t="s">
        <v>49</v>
      </c>
      <c r="Q849" s="13" t="s">
        <v>1928</v>
      </c>
      <c r="R849" s="13">
        <v>0</v>
      </c>
      <c r="S849" s="13">
        <v>0</v>
      </c>
      <c r="T849" s="30">
        <f t="shared" si="94"/>
        <v>0</v>
      </c>
      <c r="U849" s="30">
        <f t="shared" si="95"/>
        <v>0</v>
      </c>
      <c r="V849" s="30">
        <f t="shared" si="96"/>
        <v>0</v>
      </c>
      <c r="W849" s="30">
        <f t="shared" si="97"/>
        <v>0</v>
      </c>
      <c r="X849" s="30">
        <f>VLOOKUP(N849,[1]PlayerC!$A$3:$B$30,2,FALSE)</f>
        <v>71</v>
      </c>
      <c r="Y849" s="30">
        <f>VLOOKUP(O849,[1]PlayerC!$C$3:$D$133,2,FALSE)</f>
        <v>49</v>
      </c>
      <c r="Z849" s="30">
        <f>VLOOKUP(R849,[2]PCharts!$R$3:$S$2003,2,FALSE)</f>
        <v>0</v>
      </c>
      <c r="AA849" s="30">
        <f>VLOOKUP(A849,PCharts!$T$3:$U$25,2,FALSE)</f>
        <v>1.07</v>
      </c>
      <c r="AB849" s="30">
        <f>ROUND((PFormulas!$F$2*AF849)+(PFormulas!$F$3*(120-AD849)),0)</f>
        <v>42</v>
      </c>
      <c r="AC849" s="30">
        <f>ROUND((PFormulas!$F$7*AF849)+(PFormulas!$F$9*AB849)+(PFormulas!$F$8*AD849),0)</f>
        <v>35</v>
      </c>
      <c r="AD849" s="30">
        <f>VLOOKUP(V849,PCharts!$I$3:$J$651,2,FALSE)</f>
        <v>99</v>
      </c>
      <c r="AE849" s="30">
        <f>ROUND((PFormulas!$B$29*AK849)+(PFormulas!$B$30*AI849)+(PFormulas!$B$31*AL849)+(PFormulas!$B$32*AF849)+PFormulas!$B$33,0)</f>
        <v>74</v>
      </c>
      <c r="AF849" s="30">
        <f t="shared" si="98"/>
        <v>60</v>
      </c>
      <c r="AG849" s="30">
        <f>ROUND((AK849*PFormulas!$F$40)+(AL849*PFormulas!$F$41)+(AH849*PFormulas!$F$42),0)</f>
        <v>48</v>
      </c>
      <c r="AH849" s="30">
        <f>VLOOKUP(D849,PCharts!$G$3:$H$83,2,FALSE)</f>
        <v>57</v>
      </c>
      <c r="AI849" s="30">
        <f>ROUND((AK849*PFormulas!$F$18)+(AL849*PFormulas!$F$17),0)</f>
        <v>42</v>
      </c>
      <c r="AJ849" s="30">
        <f>IF(C849&gt;7,25,IF(C849=1,IF(ROUND((PFormulas!$F$35*AK849)+(PFormulas!$F$36*AF849),0)&lt;50,50,ROUND((PFormulas!$F$35*AK849)+(PFormulas!$F$36*AF849),0)),ROUND((PFormulas!$F$35*AK849)+(PFormulas!$F$36*AF849),0)))</f>
        <v>25</v>
      </c>
      <c r="AK849" s="30">
        <f>ROUND(IF(C849&gt;7,ROUND(VLOOKUP(U849,PCharts!$K$3:$L$153,2,FALSE)*AA849,0)*PFormulas!$B$8,ROUND(VLOOKUP(U849,PCharts!$K$3:$L$153,2,FALSE)*AA849,0)),0)</f>
        <v>35</v>
      </c>
      <c r="AL849" s="30">
        <f>ROUND(IF(C849&gt;7,ROUND(VLOOKUP(T849,PCharts!$M$3:$N$133,2,FALSE)*AA849,0)*PFormulas!$B$9,ROUND(VLOOKUP(T849,PCharts!$M$3:$N$133,2,FALSE)*AA849,0)),0)</f>
        <v>41</v>
      </c>
      <c r="AM849" s="30">
        <f>ROUND(IF(C849&gt;7,ROUND((PFormulas!$F$30*Z849)+(PFormulas!$F$31*AB849)+(PFormulas!$F$32*AI849),0)*PFormulas!$B$13,ROUND((PFormulas!$F$30*Z849)+(PFormulas!$F$31*AB849)+(PFormulas!$F$32*AI849),0)+PFormulas!$B$14),0)</f>
        <v>46</v>
      </c>
      <c r="AN849" s="30">
        <f>ROUND((PFormulas!$F$46*AL849),0)</f>
        <v>43</v>
      </c>
      <c r="AO849" s="30">
        <f>VLOOKUP(2016-L849,PCharts!$O$3:$P$32,2,FALSE)</f>
        <v>46</v>
      </c>
      <c r="AP849" s="30">
        <f t="shared" si="99"/>
        <v>46</v>
      </c>
      <c r="AQ849" s="30">
        <f t="shared" si="100"/>
        <v>45</v>
      </c>
    </row>
    <row r="850" spans="1:43" x14ac:dyDescent="0.25">
      <c r="A850" s="13" t="s">
        <v>43</v>
      </c>
      <c r="B850" s="13" t="s">
        <v>1929</v>
      </c>
      <c r="C850" s="13">
        <v>8</v>
      </c>
      <c r="D850" s="13">
        <v>19</v>
      </c>
      <c r="E850" s="13">
        <v>0</v>
      </c>
      <c r="F850" s="13">
        <v>2</v>
      </c>
      <c r="G850" s="13">
        <v>2</v>
      </c>
      <c r="H850" s="13">
        <v>4</v>
      </c>
      <c r="I850" s="13">
        <v>-3</v>
      </c>
      <c r="J850" s="13">
        <v>23</v>
      </c>
      <c r="K850" s="13">
        <v>7</v>
      </c>
      <c r="L850" s="13">
        <v>1993</v>
      </c>
      <c r="M850" s="13"/>
      <c r="N850" s="13">
        <v>74</v>
      </c>
      <c r="O850" s="13">
        <v>181</v>
      </c>
      <c r="P850" s="13" t="s">
        <v>45</v>
      </c>
      <c r="Q850" s="13" t="s">
        <v>1930</v>
      </c>
      <c r="R850" s="13">
        <v>0</v>
      </c>
      <c r="S850" s="13">
        <v>0</v>
      </c>
      <c r="T850" s="30">
        <f t="shared" si="94"/>
        <v>0</v>
      </c>
      <c r="U850" s="30">
        <f t="shared" si="95"/>
        <v>0.11</v>
      </c>
      <c r="V850" s="30">
        <f t="shared" si="96"/>
        <v>0.21</v>
      </c>
      <c r="W850" s="30">
        <f t="shared" si="97"/>
        <v>0</v>
      </c>
      <c r="X850" s="30">
        <f>VLOOKUP(N850,[1]PlayerC!$A$3:$B$30,2,FALSE)</f>
        <v>77</v>
      </c>
      <c r="Y850" s="30">
        <f>VLOOKUP(O850,[1]PlayerC!$C$3:$D$133,2,FALSE)</f>
        <v>58</v>
      </c>
      <c r="Z850" s="30">
        <f>VLOOKUP(R850,[2]PCharts!$R$3:$S$2003,2,FALSE)</f>
        <v>0</v>
      </c>
      <c r="AA850" s="30">
        <f>VLOOKUP(A850,PCharts!$T$3:$U$25,2,FALSE)</f>
        <v>1.05</v>
      </c>
      <c r="AB850" s="30">
        <f>ROUND((PFormulas!$F$2*AF850)+(PFormulas!$F$3*(120-AD850)),0)</f>
        <v>49</v>
      </c>
      <c r="AC850" s="30">
        <f>ROUND((PFormulas!$F$7*AF850)+(PFormulas!$F$9*AB850)+(PFormulas!$F$8*AD850),0)</f>
        <v>44</v>
      </c>
      <c r="AD850" s="30">
        <f>VLOOKUP(V850,PCharts!$I$3:$J$651,2,FALSE)</f>
        <v>92</v>
      </c>
      <c r="AE850" s="30">
        <f>ROUND((PFormulas!$B$29*AK850)+(PFormulas!$B$30*AI850)+(PFormulas!$B$31*AL850)+(PFormulas!$B$32*AF850)+PFormulas!$B$33,0)</f>
        <v>74</v>
      </c>
      <c r="AF850" s="30">
        <f t="shared" si="98"/>
        <v>68</v>
      </c>
      <c r="AG850" s="30">
        <f>ROUND((AK850*PFormulas!$F$40)+(AL850*PFormulas!$F$41)+(AH850*PFormulas!$F$42),0)</f>
        <v>52</v>
      </c>
      <c r="AH850" s="30">
        <f>VLOOKUP(D850,PCharts!$G$3:$H$83,2,FALSE)</f>
        <v>59</v>
      </c>
      <c r="AI850" s="30">
        <f>ROUND((AK850*PFormulas!$F$18)+(AL850*PFormulas!$F$17),0)</f>
        <v>50</v>
      </c>
      <c r="AJ850" s="30">
        <f>IF(C850&gt;7,25,IF(C850=1,IF(ROUND((PFormulas!$F$35*AK850)+(PFormulas!$F$36*AF850),0)&lt;50,50,ROUND((PFormulas!$F$35*AK850)+(PFormulas!$F$36*AF850),0)),ROUND((PFormulas!$F$35*AK850)+(PFormulas!$F$36*AF850),0)))</f>
        <v>25</v>
      </c>
      <c r="AK850" s="30">
        <f>ROUND(IF(C850&gt;7,ROUND(VLOOKUP(U850,PCharts!$K$3:$L$153,2,FALSE)*AA850,0)*PFormulas!$B$8,ROUND(VLOOKUP(U850,PCharts!$K$3:$L$153,2,FALSE)*AA850,0)),0)</f>
        <v>50</v>
      </c>
      <c r="AL850" s="30">
        <f>ROUND(IF(C850&gt;7,ROUND(VLOOKUP(T850,PCharts!$M$3:$N$133,2,FALSE)*AA850,0)*PFormulas!$B$9,ROUND(VLOOKUP(T850,PCharts!$M$3:$N$133,2,FALSE)*AA850,0)),0)</f>
        <v>40</v>
      </c>
      <c r="AM850" s="30">
        <f>ROUND(IF(C850&gt;7,ROUND((PFormulas!$F$30*Z850)+(PFormulas!$F$31*AB850)+(PFormulas!$F$32*AI850),0)*PFormulas!$B$13,ROUND((PFormulas!$F$30*Z850)+(PFormulas!$F$31*AB850)+(PFormulas!$F$32*AI850),0)+PFormulas!$B$14),0)</f>
        <v>54</v>
      </c>
      <c r="AN850" s="30">
        <f>ROUND((PFormulas!$F$46*AL850),0)</f>
        <v>42</v>
      </c>
      <c r="AO850" s="30">
        <f>VLOOKUP(2016-L850,PCharts!$O$3:$P$32,2,FALSE)</f>
        <v>60</v>
      </c>
      <c r="AP850" s="30">
        <f t="shared" si="99"/>
        <v>60</v>
      </c>
      <c r="AQ850" s="30">
        <f t="shared" si="100"/>
        <v>52</v>
      </c>
    </row>
    <row r="851" spans="1:43" x14ac:dyDescent="0.25">
      <c r="A851" s="13" t="s">
        <v>47</v>
      </c>
      <c r="B851" s="13" t="s">
        <v>1931</v>
      </c>
      <c r="C851" s="13">
        <v>8</v>
      </c>
      <c r="D851" s="13">
        <v>20</v>
      </c>
      <c r="E851" s="13">
        <v>0</v>
      </c>
      <c r="F851" s="13">
        <v>5</v>
      </c>
      <c r="G851" s="13">
        <v>5</v>
      </c>
      <c r="H851" s="13">
        <v>4</v>
      </c>
      <c r="I851" s="13">
        <v>1</v>
      </c>
      <c r="J851" s="13">
        <v>16</v>
      </c>
      <c r="K851" s="13">
        <v>2</v>
      </c>
      <c r="L851" s="13">
        <v>1996</v>
      </c>
      <c r="M851" s="13"/>
      <c r="N851" s="13">
        <v>74</v>
      </c>
      <c r="O851" s="13">
        <v>176</v>
      </c>
      <c r="P851" s="13" t="s">
        <v>49</v>
      </c>
      <c r="Q851" s="13" t="s">
        <v>1932</v>
      </c>
      <c r="R851" s="13">
        <v>0</v>
      </c>
      <c r="S851" s="13">
        <v>0</v>
      </c>
      <c r="T851" s="30">
        <f t="shared" si="94"/>
        <v>0</v>
      </c>
      <c r="U851" s="30">
        <f t="shared" si="95"/>
        <v>0.25</v>
      </c>
      <c r="V851" s="30">
        <f t="shared" si="96"/>
        <v>0.2</v>
      </c>
      <c r="W851" s="30">
        <f t="shared" si="97"/>
        <v>0</v>
      </c>
      <c r="X851" s="30">
        <f>VLOOKUP(N851,[1]PlayerC!$A$3:$B$30,2,FALSE)</f>
        <v>77</v>
      </c>
      <c r="Y851" s="30">
        <f>VLOOKUP(O851,[1]PlayerC!$C$3:$D$133,2,FALSE)</f>
        <v>55</v>
      </c>
      <c r="Z851" s="30">
        <f>VLOOKUP(R851,[2]PCharts!$R$3:$S$2003,2,FALSE)</f>
        <v>0</v>
      </c>
      <c r="AA851" s="30">
        <f>VLOOKUP(A851,PCharts!$T$3:$U$25,2,FALSE)</f>
        <v>1.07</v>
      </c>
      <c r="AB851" s="30">
        <f>ROUND((PFormulas!$F$2*AF851)+(PFormulas!$F$3*(120-AD851)),0)</f>
        <v>48</v>
      </c>
      <c r="AC851" s="30">
        <f>ROUND((PFormulas!$F$7*AF851)+(PFormulas!$F$9*AB851)+(PFormulas!$F$8*AD851),0)</f>
        <v>42</v>
      </c>
      <c r="AD851" s="30">
        <f>VLOOKUP(V851,PCharts!$I$3:$J$651,2,FALSE)</f>
        <v>93</v>
      </c>
      <c r="AE851" s="30">
        <f>ROUND((PFormulas!$B$29*AK851)+(PFormulas!$B$30*AI851)+(PFormulas!$B$31*AL851)+(PFormulas!$B$32*AF851)+PFormulas!$B$33,0)</f>
        <v>76</v>
      </c>
      <c r="AF851" s="30">
        <f t="shared" si="98"/>
        <v>66</v>
      </c>
      <c r="AG851" s="30">
        <f>ROUND((AK851*PFormulas!$F$40)+(AL851*PFormulas!$F$41)+(AH851*PFormulas!$F$42),0)</f>
        <v>54</v>
      </c>
      <c r="AH851" s="30">
        <f>VLOOKUP(D851,PCharts!$G$3:$H$83,2,FALSE)</f>
        <v>60</v>
      </c>
      <c r="AI851" s="30">
        <f>ROUND((AK851*PFormulas!$F$18)+(AL851*PFormulas!$F$17),0)</f>
        <v>53</v>
      </c>
      <c r="AJ851" s="30">
        <f>IF(C851&gt;7,25,IF(C851=1,IF(ROUND((PFormulas!$F$35*AK851)+(PFormulas!$F$36*AF851),0)&lt;50,50,ROUND((PFormulas!$F$35*AK851)+(PFormulas!$F$36*AF851),0)),ROUND((PFormulas!$F$35*AK851)+(PFormulas!$F$36*AF851),0)))</f>
        <v>25</v>
      </c>
      <c r="AK851" s="30">
        <f>ROUND(IF(C851&gt;7,ROUND(VLOOKUP(U851,PCharts!$K$3:$L$153,2,FALSE)*AA851,0)*PFormulas!$B$8,ROUND(VLOOKUP(U851,PCharts!$K$3:$L$153,2,FALSE)*AA851,0)),0)</f>
        <v>56</v>
      </c>
      <c r="AL851" s="30">
        <f>ROUND(IF(C851&gt;7,ROUND(VLOOKUP(T851,PCharts!$M$3:$N$133,2,FALSE)*AA851,0)*PFormulas!$B$9,ROUND(VLOOKUP(T851,PCharts!$M$3:$N$133,2,FALSE)*AA851,0)),0)</f>
        <v>41</v>
      </c>
      <c r="AM851" s="30">
        <f>ROUND(IF(C851&gt;7,ROUND((PFormulas!$F$30*Z851)+(PFormulas!$F$31*AB851)+(PFormulas!$F$32*AI851),0)*PFormulas!$B$13,ROUND((PFormulas!$F$30*Z851)+(PFormulas!$F$31*AB851)+(PFormulas!$F$32*AI851),0)+PFormulas!$B$14),0)</f>
        <v>55</v>
      </c>
      <c r="AN851" s="30">
        <f>ROUND((PFormulas!$F$46*AL851),0)</f>
        <v>43</v>
      </c>
      <c r="AO851" s="30">
        <f>VLOOKUP(2016-L851,PCharts!$O$3:$P$32,2,FALSE)</f>
        <v>50</v>
      </c>
      <c r="AP851" s="30">
        <f t="shared" si="99"/>
        <v>50</v>
      </c>
      <c r="AQ851" s="30">
        <f t="shared" si="100"/>
        <v>54</v>
      </c>
    </row>
    <row r="852" spans="1:43" x14ac:dyDescent="0.25">
      <c r="A852" s="13" t="s">
        <v>43</v>
      </c>
      <c r="B852" s="13" t="s">
        <v>1933</v>
      </c>
      <c r="C852" s="13">
        <v>8</v>
      </c>
      <c r="D852" s="13">
        <v>20</v>
      </c>
      <c r="E852" s="13">
        <v>0</v>
      </c>
      <c r="F852" s="13">
        <v>1</v>
      </c>
      <c r="G852" s="13">
        <v>1</v>
      </c>
      <c r="H852" s="13">
        <v>8</v>
      </c>
      <c r="I852" s="13">
        <v>-9</v>
      </c>
      <c r="J852" s="13">
        <v>8</v>
      </c>
      <c r="K852" s="13">
        <v>8</v>
      </c>
      <c r="L852" s="13">
        <v>1995</v>
      </c>
      <c r="M852" s="13"/>
      <c r="N852" s="13">
        <v>72</v>
      </c>
      <c r="O852" s="13">
        <v>176</v>
      </c>
      <c r="P852" s="13" t="s">
        <v>45</v>
      </c>
      <c r="Q852" s="13" t="s">
        <v>1934</v>
      </c>
      <c r="R852" s="13">
        <v>0</v>
      </c>
      <c r="S852" s="13">
        <v>0</v>
      </c>
      <c r="T852" s="30">
        <f t="shared" si="94"/>
        <v>0</v>
      </c>
      <c r="U852" s="30">
        <f t="shared" si="95"/>
        <v>0.05</v>
      </c>
      <c r="V852" s="30">
        <f t="shared" si="96"/>
        <v>0.4</v>
      </c>
      <c r="W852" s="30">
        <f t="shared" si="97"/>
        <v>0</v>
      </c>
      <c r="X852" s="30">
        <f>VLOOKUP(N852,[1]PlayerC!$A$3:$B$30,2,FALSE)</f>
        <v>73</v>
      </c>
      <c r="Y852" s="30">
        <f>VLOOKUP(O852,[1]PlayerC!$C$3:$D$133,2,FALSE)</f>
        <v>55</v>
      </c>
      <c r="Z852" s="30">
        <f>VLOOKUP(R852,[2]PCharts!$R$3:$S$2003,2,FALSE)</f>
        <v>0</v>
      </c>
      <c r="AA852" s="30">
        <f>VLOOKUP(A852,PCharts!$T$3:$U$25,2,FALSE)</f>
        <v>1.05</v>
      </c>
      <c r="AB852" s="30">
        <f>ROUND((PFormulas!$F$2*AF852)+(PFormulas!$F$3*(120-AD852)),0)</f>
        <v>48</v>
      </c>
      <c r="AC852" s="30">
        <f>ROUND((PFormulas!$F$7*AF852)+(PFormulas!$F$9*AB852)+(PFormulas!$F$8*AD852),0)</f>
        <v>42</v>
      </c>
      <c r="AD852" s="30">
        <f>VLOOKUP(V852,PCharts!$I$3:$J$651,2,FALSE)</f>
        <v>87</v>
      </c>
      <c r="AE852" s="30">
        <f>ROUND((PFormulas!$B$29*AK852)+(PFormulas!$B$30*AI852)+(PFormulas!$B$31*AL852)+(PFormulas!$B$32*AF852)+PFormulas!$B$33,0)</f>
        <v>73</v>
      </c>
      <c r="AF852" s="30">
        <f t="shared" si="98"/>
        <v>64</v>
      </c>
      <c r="AG852" s="30">
        <f>ROUND((AK852*PFormulas!$F$40)+(AL852*PFormulas!$F$41)+(AH852*PFormulas!$F$42),0)</f>
        <v>49</v>
      </c>
      <c r="AH852" s="30">
        <f>VLOOKUP(D852,PCharts!$G$3:$H$83,2,FALSE)</f>
        <v>60</v>
      </c>
      <c r="AI852" s="30">
        <f>ROUND((AK852*PFormulas!$F$18)+(AL852*PFormulas!$F$17),0)</f>
        <v>41</v>
      </c>
      <c r="AJ852" s="30">
        <f>IF(C852&gt;7,25,IF(C852=1,IF(ROUND((PFormulas!$F$35*AK852)+(PFormulas!$F$36*AF852),0)&lt;50,50,ROUND((PFormulas!$F$35*AK852)+(PFormulas!$F$36*AF852),0)),ROUND((PFormulas!$F$35*AK852)+(PFormulas!$F$36*AF852),0)))</f>
        <v>25</v>
      </c>
      <c r="AK852" s="30">
        <f>ROUND(IF(C852&gt;7,ROUND(VLOOKUP(U852,PCharts!$K$3:$L$153,2,FALSE)*AA852,0)*PFormulas!$B$8,ROUND(VLOOKUP(U852,PCharts!$K$3:$L$153,2,FALSE)*AA852,0)),0)</f>
        <v>35</v>
      </c>
      <c r="AL852" s="30">
        <f>ROUND(IF(C852&gt;7,ROUND(VLOOKUP(T852,PCharts!$M$3:$N$133,2,FALSE)*AA852,0)*PFormulas!$B$9,ROUND(VLOOKUP(T852,PCharts!$M$3:$N$133,2,FALSE)*AA852,0)),0)</f>
        <v>40</v>
      </c>
      <c r="AM852" s="30">
        <f>ROUND(IF(C852&gt;7,ROUND((PFormulas!$F$30*Z852)+(PFormulas!$F$31*AB852)+(PFormulas!$F$32*AI852),0)*PFormulas!$B$13,ROUND((PFormulas!$F$30*Z852)+(PFormulas!$F$31*AB852)+(PFormulas!$F$32*AI852),0)+PFormulas!$B$14),0)</f>
        <v>50</v>
      </c>
      <c r="AN852" s="30">
        <f>ROUND((PFormulas!$F$46*AL852),0)</f>
        <v>42</v>
      </c>
      <c r="AO852" s="30">
        <f>VLOOKUP(2016-L852,PCharts!$O$3:$P$32,2,FALSE)</f>
        <v>54</v>
      </c>
      <c r="AP852" s="30">
        <f t="shared" si="99"/>
        <v>54</v>
      </c>
      <c r="AQ852" s="30">
        <f t="shared" si="100"/>
        <v>46</v>
      </c>
    </row>
    <row r="853" spans="1:43" x14ac:dyDescent="0.25">
      <c r="A853" s="13" t="s">
        <v>43</v>
      </c>
      <c r="B853" s="13" t="s">
        <v>1935</v>
      </c>
      <c r="C853" s="13">
        <v>8</v>
      </c>
      <c r="D853" s="13">
        <v>21</v>
      </c>
      <c r="E853" s="13">
        <v>0</v>
      </c>
      <c r="F853" s="13">
        <v>2</v>
      </c>
      <c r="G853" s="13">
        <v>2</v>
      </c>
      <c r="H853" s="13">
        <v>2</v>
      </c>
      <c r="I853" s="13">
        <v>0</v>
      </c>
      <c r="J853" s="13">
        <v>9</v>
      </c>
      <c r="K853" s="13">
        <v>7</v>
      </c>
      <c r="L853" s="13">
        <v>1996</v>
      </c>
      <c r="M853" s="13"/>
      <c r="N853" s="13">
        <v>72</v>
      </c>
      <c r="O853" s="13">
        <v>174</v>
      </c>
      <c r="P853" s="13" t="s">
        <v>45</v>
      </c>
      <c r="Q853" s="13" t="s">
        <v>1936</v>
      </c>
      <c r="R853" s="13">
        <v>0</v>
      </c>
      <c r="S853" s="13">
        <v>0</v>
      </c>
      <c r="T853" s="30">
        <f t="shared" si="94"/>
        <v>0</v>
      </c>
      <c r="U853" s="30">
        <f t="shared" si="95"/>
        <v>0.1</v>
      </c>
      <c r="V853" s="30">
        <f t="shared" si="96"/>
        <v>0.1</v>
      </c>
      <c r="W853" s="30">
        <f t="shared" si="97"/>
        <v>0</v>
      </c>
      <c r="X853" s="30">
        <f>VLOOKUP(N853,[1]PlayerC!$A$3:$B$30,2,FALSE)</f>
        <v>73</v>
      </c>
      <c r="Y853" s="30">
        <f>VLOOKUP(O853,[1]PlayerC!$C$3:$D$133,2,FALSE)</f>
        <v>52</v>
      </c>
      <c r="Z853" s="30">
        <f>VLOOKUP(R853,[2]PCharts!$R$3:$S$2003,2,FALSE)</f>
        <v>0</v>
      </c>
      <c r="AA853" s="30">
        <f>VLOOKUP(A853,PCharts!$T$3:$U$25,2,FALSE)</f>
        <v>1.05</v>
      </c>
      <c r="AB853" s="30">
        <f>ROUND((PFormulas!$F$2*AF853)+(PFormulas!$F$3*(120-AD853)),0)</f>
        <v>45</v>
      </c>
      <c r="AC853" s="30">
        <f>ROUND((PFormulas!$F$7*AF853)+(PFormulas!$F$9*AB853)+(PFormulas!$F$8*AD853),0)</f>
        <v>38</v>
      </c>
      <c r="AD853" s="30">
        <f>VLOOKUP(V853,PCharts!$I$3:$J$651,2,FALSE)</f>
        <v>96</v>
      </c>
      <c r="AE853" s="30">
        <f>ROUND((PFormulas!$B$29*AK853)+(PFormulas!$B$30*AI853)+(PFormulas!$B$31*AL853)+(PFormulas!$B$32*AF853)+PFormulas!$B$33,0)</f>
        <v>75</v>
      </c>
      <c r="AF853" s="30">
        <f t="shared" si="98"/>
        <v>63</v>
      </c>
      <c r="AG853" s="30">
        <f>ROUND((AK853*PFormulas!$F$40)+(AL853*PFormulas!$F$41)+(AH853*PFormulas!$F$42),0)</f>
        <v>53</v>
      </c>
      <c r="AH853" s="30">
        <f>VLOOKUP(D853,PCharts!$G$3:$H$83,2,FALSE)</f>
        <v>61</v>
      </c>
      <c r="AI853" s="30">
        <f>ROUND((AK853*PFormulas!$F$18)+(AL853*PFormulas!$F$17),0)</f>
        <v>50</v>
      </c>
      <c r="AJ853" s="30">
        <f>IF(C853&gt;7,25,IF(C853=1,IF(ROUND((PFormulas!$F$35*AK853)+(PFormulas!$F$36*AF853),0)&lt;50,50,ROUND((PFormulas!$F$35*AK853)+(PFormulas!$F$36*AF853),0)),ROUND((PFormulas!$F$35*AK853)+(PFormulas!$F$36*AF853),0)))</f>
        <v>25</v>
      </c>
      <c r="AK853" s="30">
        <f>ROUND(IF(C853&gt;7,ROUND(VLOOKUP(U853,PCharts!$K$3:$L$153,2,FALSE)*AA853,0)*PFormulas!$B$8,ROUND(VLOOKUP(U853,PCharts!$K$3:$L$153,2,FALSE)*AA853,0)),0)</f>
        <v>50</v>
      </c>
      <c r="AL853" s="30">
        <f>ROUND(IF(C853&gt;7,ROUND(VLOOKUP(T853,PCharts!$M$3:$N$133,2,FALSE)*AA853,0)*PFormulas!$B$9,ROUND(VLOOKUP(T853,PCharts!$M$3:$N$133,2,FALSE)*AA853,0)),0)</f>
        <v>40</v>
      </c>
      <c r="AM853" s="30">
        <f>ROUND(IF(C853&gt;7,ROUND((PFormulas!$F$30*Z853)+(PFormulas!$F$31*AB853)+(PFormulas!$F$32*AI853),0)*PFormulas!$B$13,ROUND((PFormulas!$F$30*Z853)+(PFormulas!$F$31*AB853)+(PFormulas!$F$32*AI853),0)+PFormulas!$B$14),0)</f>
        <v>51</v>
      </c>
      <c r="AN853" s="30">
        <f>ROUND((PFormulas!$F$46*AL853),0)</f>
        <v>42</v>
      </c>
      <c r="AO853" s="30">
        <f>VLOOKUP(2016-L853,PCharts!$O$3:$P$32,2,FALSE)</f>
        <v>50</v>
      </c>
      <c r="AP853" s="30">
        <f t="shared" si="99"/>
        <v>50</v>
      </c>
      <c r="AQ853" s="30">
        <f t="shared" si="100"/>
        <v>50</v>
      </c>
    </row>
    <row r="854" spans="1:43" x14ac:dyDescent="0.25">
      <c r="A854" s="13" t="s">
        <v>47</v>
      </c>
      <c r="B854" s="13" t="s">
        <v>1937</v>
      </c>
      <c r="C854" s="13">
        <v>8</v>
      </c>
      <c r="D854" s="13">
        <v>21</v>
      </c>
      <c r="E854" s="13">
        <v>0</v>
      </c>
      <c r="F854" s="13">
        <v>0</v>
      </c>
      <c r="G854" s="13">
        <v>0</v>
      </c>
      <c r="H854" s="13">
        <v>41</v>
      </c>
      <c r="I854" s="13">
        <v>-2</v>
      </c>
      <c r="J854" s="13">
        <v>30</v>
      </c>
      <c r="K854" s="13">
        <v>3</v>
      </c>
      <c r="L854" s="13">
        <v>1994</v>
      </c>
      <c r="M854" s="13"/>
      <c r="N854" s="13">
        <v>76</v>
      </c>
      <c r="O854" s="13">
        <v>220</v>
      </c>
      <c r="P854" s="13" t="s">
        <v>49</v>
      </c>
      <c r="Q854" s="13" t="s">
        <v>1938</v>
      </c>
      <c r="R854" s="13">
        <v>0</v>
      </c>
      <c r="S854" s="13">
        <v>0</v>
      </c>
      <c r="T854" s="30">
        <f t="shared" si="94"/>
        <v>0</v>
      </c>
      <c r="U854" s="30">
        <f t="shared" si="95"/>
        <v>0</v>
      </c>
      <c r="V854" s="30">
        <f t="shared" si="96"/>
        <v>1.95</v>
      </c>
      <c r="W854" s="30">
        <f t="shared" si="97"/>
        <v>0</v>
      </c>
      <c r="X854" s="30">
        <f>VLOOKUP(N854,[1]PlayerC!$A$3:$B$30,2,FALSE)</f>
        <v>81</v>
      </c>
      <c r="Y854" s="30">
        <f>VLOOKUP(O854,[1]PlayerC!$C$3:$D$133,2,FALSE)</f>
        <v>82</v>
      </c>
      <c r="Z854" s="30">
        <f>VLOOKUP(R854,[2]PCharts!$R$3:$S$2003,2,FALSE)</f>
        <v>0</v>
      </c>
      <c r="AA854" s="30">
        <f>VLOOKUP(A854,PCharts!$T$3:$U$25,2,FALSE)</f>
        <v>1.07</v>
      </c>
      <c r="AB854" s="30">
        <f>ROUND((PFormulas!$F$2*AF854)+(PFormulas!$F$3*(120-AD854)),0)</f>
        <v>71</v>
      </c>
      <c r="AC854" s="30">
        <f>ROUND((PFormulas!$F$7*AF854)+(PFormulas!$F$9*AB854)+(PFormulas!$F$8*AD854),0)</f>
        <v>69</v>
      </c>
      <c r="AD854" s="30">
        <f>VLOOKUP(V854,PCharts!$I$3:$J$651,2,FALSE)</f>
        <v>49</v>
      </c>
      <c r="AE854" s="30">
        <f>ROUND((PFormulas!$B$29*AK854)+(PFormulas!$B$30*AI854)+(PFormulas!$B$31*AL854)+(PFormulas!$B$32*AF854)+PFormulas!$B$33,0)</f>
        <v>68</v>
      </c>
      <c r="AF854" s="30">
        <f t="shared" si="98"/>
        <v>82</v>
      </c>
      <c r="AG854" s="30">
        <f>ROUND((AK854*PFormulas!$F$40)+(AL854*PFormulas!$F$41)+(AH854*PFormulas!$F$42),0)</f>
        <v>50</v>
      </c>
      <c r="AH854" s="30">
        <f>VLOOKUP(D854,PCharts!$G$3:$H$83,2,FALSE)</f>
        <v>61</v>
      </c>
      <c r="AI854" s="30">
        <f>ROUND((AK854*PFormulas!$F$18)+(AL854*PFormulas!$F$17),0)</f>
        <v>42</v>
      </c>
      <c r="AJ854" s="30">
        <f>IF(C854&gt;7,25,IF(C854=1,IF(ROUND((PFormulas!$F$35*AK854)+(PFormulas!$F$36*AF854),0)&lt;50,50,ROUND((PFormulas!$F$35*AK854)+(PFormulas!$F$36*AF854),0)),ROUND((PFormulas!$F$35*AK854)+(PFormulas!$F$36*AF854),0)))</f>
        <v>25</v>
      </c>
      <c r="AK854" s="30">
        <f>ROUND(IF(C854&gt;7,ROUND(VLOOKUP(U854,PCharts!$K$3:$L$153,2,FALSE)*AA854,0)*PFormulas!$B$8,ROUND(VLOOKUP(U854,PCharts!$K$3:$L$153,2,FALSE)*AA854,0)),0)</f>
        <v>35</v>
      </c>
      <c r="AL854" s="30">
        <f>ROUND(IF(C854&gt;7,ROUND(VLOOKUP(T854,PCharts!$M$3:$N$133,2,FALSE)*AA854,0)*PFormulas!$B$9,ROUND(VLOOKUP(T854,PCharts!$M$3:$N$133,2,FALSE)*AA854,0)),0)</f>
        <v>41</v>
      </c>
      <c r="AM854" s="49">
        <f>ROUND(IF(C854&gt;7,ROUND((PFormulas!$F$30*Z854)+(PFormulas!$F$31*AB854)+(PFormulas!$F$32*AI854),0)*PFormulas!$B$13,ROUND((PFormulas!$F$30*Z854)+(PFormulas!$F$31*AB854)+(PFormulas!$F$32*AI854),0)+PFormulas!$B$14),0)</f>
        <v>67</v>
      </c>
      <c r="AN854" s="30">
        <f>ROUND((PFormulas!$F$46*AL854),0)</f>
        <v>43</v>
      </c>
      <c r="AO854" s="30">
        <f>VLOOKUP(2016-L854,PCharts!$O$3:$P$32,2,FALSE)</f>
        <v>58</v>
      </c>
      <c r="AP854" s="30">
        <f t="shared" si="99"/>
        <v>58</v>
      </c>
      <c r="AQ854" s="30">
        <f t="shared" si="100"/>
        <v>52</v>
      </c>
    </row>
    <row r="855" spans="1:43" x14ac:dyDescent="0.25">
      <c r="A855" s="13" t="s">
        <v>43</v>
      </c>
      <c r="B855" s="13" t="s">
        <v>1939</v>
      </c>
      <c r="C855" s="13">
        <v>8</v>
      </c>
      <c r="D855" s="13">
        <v>21</v>
      </c>
      <c r="E855" s="13">
        <v>0</v>
      </c>
      <c r="F855" s="13">
        <v>1</v>
      </c>
      <c r="G855" s="13">
        <v>1</v>
      </c>
      <c r="H855" s="13">
        <v>13</v>
      </c>
      <c r="I855" s="13">
        <v>-4</v>
      </c>
      <c r="J855" s="13">
        <v>4</v>
      </c>
      <c r="K855" s="13">
        <v>11</v>
      </c>
      <c r="L855" s="13">
        <v>1994</v>
      </c>
      <c r="M855" s="13"/>
      <c r="N855" s="13">
        <v>72</v>
      </c>
      <c r="O855" s="13">
        <v>176</v>
      </c>
      <c r="P855" s="13" t="s">
        <v>45</v>
      </c>
      <c r="Q855" s="13" t="s">
        <v>1940</v>
      </c>
      <c r="R855" s="13">
        <v>0</v>
      </c>
      <c r="S855" s="13">
        <v>0</v>
      </c>
      <c r="T855" s="30">
        <f t="shared" si="94"/>
        <v>0</v>
      </c>
      <c r="U855" s="30">
        <f t="shared" si="95"/>
        <v>0.05</v>
      </c>
      <c r="V855" s="30">
        <f t="shared" si="96"/>
        <v>0.62</v>
      </c>
      <c r="W855" s="30">
        <f t="shared" si="97"/>
        <v>0</v>
      </c>
      <c r="X855" s="30">
        <f>VLOOKUP(N855,[1]PlayerC!$A$3:$B$30,2,FALSE)</f>
        <v>73</v>
      </c>
      <c r="Y855" s="30">
        <f>VLOOKUP(O855,[1]PlayerC!$C$3:$D$133,2,FALSE)</f>
        <v>55</v>
      </c>
      <c r="Z855" s="30">
        <f>VLOOKUP(R855,[2]PCharts!$R$3:$S$2003,2,FALSE)</f>
        <v>0</v>
      </c>
      <c r="AA855" s="30">
        <f>VLOOKUP(A855,PCharts!$T$3:$U$25,2,FALSE)</f>
        <v>1.05</v>
      </c>
      <c r="AB855" s="30">
        <f>ROUND((PFormulas!$F$2*AF855)+(PFormulas!$F$3*(120-AD855)),0)</f>
        <v>50</v>
      </c>
      <c r="AC855" s="30">
        <f>ROUND((PFormulas!$F$7*AF855)+(PFormulas!$F$9*AB855)+(PFormulas!$F$8*AD855),0)</f>
        <v>43</v>
      </c>
      <c r="AD855" s="30">
        <f>VLOOKUP(V855,PCharts!$I$3:$J$651,2,FALSE)</f>
        <v>82</v>
      </c>
      <c r="AE855" s="30">
        <f>ROUND((PFormulas!$B$29*AK855)+(PFormulas!$B$30*AI855)+(PFormulas!$B$31*AL855)+(PFormulas!$B$32*AF855)+PFormulas!$B$33,0)</f>
        <v>73</v>
      </c>
      <c r="AF855" s="30">
        <f t="shared" si="98"/>
        <v>64</v>
      </c>
      <c r="AG855" s="30">
        <f>ROUND((AK855*PFormulas!$F$40)+(AL855*PFormulas!$F$41)+(AH855*PFormulas!$F$42),0)</f>
        <v>49</v>
      </c>
      <c r="AH855" s="30">
        <f>VLOOKUP(D855,PCharts!$G$3:$H$83,2,FALSE)</f>
        <v>61</v>
      </c>
      <c r="AI855" s="30">
        <f>ROUND((AK855*PFormulas!$F$18)+(AL855*PFormulas!$F$17),0)</f>
        <v>41</v>
      </c>
      <c r="AJ855" s="30">
        <f>IF(C855&gt;7,25,IF(C855=1,IF(ROUND((PFormulas!$F$35*AK855)+(PFormulas!$F$36*AF855),0)&lt;50,50,ROUND((PFormulas!$F$35*AK855)+(PFormulas!$F$36*AF855),0)),ROUND((PFormulas!$F$35*AK855)+(PFormulas!$F$36*AF855),0)))</f>
        <v>25</v>
      </c>
      <c r="AK855" s="30">
        <f>ROUND(IF(C855&gt;7,ROUND(VLOOKUP(U855,PCharts!$K$3:$L$153,2,FALSE)*AA855,0)*PFormulas!$B$8,ROUND(VLOOKUP(U855,PCharts!$K$3:$L$153,2,FALSE)*AA855,0)),0)</f>
        <v>35</v>
      </c>
      <c r="AL855" s="30">
        <f>ROUND(IF(C855&gt;7,ROUND(VLOOKUP(T855,PCharts!$M$3:$N$133,2,FALSE)*AA855,0)*PFormulas!$B$9,ROUND(VLOOKUP(T855,PCharts!$M$3:$N$133,2,FALSE)*AA855,0)),0)</f>
        <v>40</v>
      </c>
      <c r="AM855" s="30">
        <f>ROUND(IF(C855&gt;7,ROUND((PFormulas!$F$30*Z855)+(PFormulas!$F$31*AB855)+(PFormulas!$F$32*AI855),0)*PFormulas!$B$13,ROUND((PFormulas!$F$30*Z855)+(PFormulas!$F$31*AB855)+(PFormulas!$F$32*AI855),0)+PFormulas!$B$14),0)</f>
        <v>51</v>
      </c>
      <c r="AN855" s="30">
        <f>ROUND((PFormulas!$F$46*AL855),0)</f>
        <v>42</v>
      </c>
      <c r="AO855" s="30">
        <f>VLOOKUP(2016-L855,PCharts!$O$3:$P$32,2,FALSE)</f>
        <v>58</v>
      </c>
      <c r="AP855" s="30">
        <f t="shared" si="99"/>
        <v>58</v>
      </c>
      <c r="AQ855" s="30">
        <f t="shared" si="100"/>
        <v>46</v>
      </c>
    </row>
    <row r="856" spans="1:43" x14ac:dyDescent="0.25">
      <c r="A856" s="13" t="s">
        <v>47</v>
      </c>
      <c r="B856" s="13" t="s">
        <v>1941</v>
      </c>
      <c r="C856" s="13">
        <v>8</v>
      </c>
      <c r="D856" s="13">
        <v>25</v>
      </c>
      <c r="E856" s="13">
        <v>0</v>
      </c>
      <c r="F856" s="13">
        <v>2</v>
      </c>
      <c r="G856" s="13">
        <v>2</v>
      </c>
      <c r="H856" s="13">
        <v>14</v>
      </c>
      <c r="I856" s="13">
        <v>-8</v>
      </c>
      <c r="J856" s="13">
        <v>30</v>
      </c>
      <c r="K856" s="13">
        <v>8</v>
      </c>
      <c r="L856" s="13">
        <v>1993</v>
      </c>
      <c r="M856" s="13"/>
      <c r="N856" s="13">
        <v>74</v>
      </c>
      <c r="O856" s="13">
        <v>209</v>
      </c>
      <c r="P856" s="13" t="s">
        <v>49</v>
      </c>
      <c r="Q856" s="13" t="s">
        <v>1942</v>
      </c>
      <c r="R856" s="13">
        <v>0</v>
      </c>
      <c r="S856" s="13">
        <v>0</v>
      </c>
      <c r="T856" s="30">
        <f t="shared" si="94"/>
        <v>0</v>
      </c>
      <c r="U856" s="30">
        <f t="shared" si="95"/>
        <v>0.08</v>
      </c>
      <c r="V856" s="30">
        <f t="shared" si="96"/>
        <v>0.56000000000000005</v>
      </c>
      <c r="W856" s="30">
        <f t="shared" si="97"/>
        <v>0</v>
      </c>
      <c r="X856" s="30">
        <f>VLOOKUP(N856,[1]PlayerC!$A$3:$B$30,2,FALSE)</f>
        <v>77</v>
      </c>
      <c r="Y856" s="30">
        <f>VLOOKUP(O856,[1]PlayerC!$C$3:$D$133,2,FALSE)</f>
        <v>73</v>
      </c>
      <c r="Z856" s="30">
        <f>VLOOKUP(R856,[2]PCharts!$R$3:$S$2003,2,FALSE)</f>
        <v>0</v>
      </c>
      <c r="AA856" s="30">
        <f>VLOOKUP(A856,PCharts!$T$3:$U$25,2,FALSE)</f>
        <v>1.07</v>
      </c>
      <c r="AB856" s="30">
        <f>ROUND((PFormulas!$F$2*AF856)+(PFormulas!$F$3*(120-AD856)),0)</f>
        <v>56</v>
      </c>
      <c r="AC856" s="30">
        <f>ROUND((PFormulas!$F$7*AF856)+(PFormulas!$F$9*AB856)+(PFormulas!$F$8*AD856),0)</f>
        <v>53</v>
      </c>
      <c r="AD856" s="30">
        <f>VLOOKUP(V856,PCharts!$I$3:$J$651,2,FALSE)</f>
        <v>83</v>
      </c>
      <c r="AE856" s="30">
        <f>ROUND((PFormulas!$B$29*AK856)+(PFormulas!$B$30*AI856)+(PFormulas!$B$31*AL856)+(PFormulas!$B$32*AF856)+PFormulas!$B$33,0)</f>
        <v>70</v>
      </c>
      <c r="AF856" s="30">
        <f t="shared" si="98"/>
        <v>75</v>
      </c>
      <c r="AG856" s="30">
        <f>ROUND((AK856*PFormulas!$F$40)+(AL856*PFormulas!$F$41)+(AH856*PFormulas!$F$42),0)</f>
        <v>52</v>
      </c>
      <c r="AH856" s="30">
        <f>VLOOKUP(D856,PCharts!$G$3:$H$83,2,FALSE)</f>
        <v>65</v>
      </c>
      <c r="AI856" s="30">
        <f>ROUND((AK856*PFormulas!$F$18)+(AL856*PFormulas!$F$17),0)</f>
        <v>42</v>
      </c>
      <c r="AJ856" s="30">
        <f>IF(C856&gt;7,25,IF(C856=1,IF(ROUND((PFormulas!$F$35*AK856)+(PFormulas!$F$36*AF856),0)&lt;50,50,ROUND((PFormulas!$F$35*AK856)+(PFormulas!$F$36*AF856),0)),ROUND((PFormulas!$F$35*AK856)+(PFormulas!$F$36*AF856),0)))</f>
        <v>25</v>
      </c>
      <c r="AK856" s="30">
        <f>ROUND(IF(C856&gt;7,ROUND(VLOOKUP(U856,PCharts!$K$3:$L$153,2,FALSE)*AA856,0)*PFormulas!$B$8,ROUND(VLOOKUP(U856,PCharts!$K$3:$L$153,2,FALSE)*AA856,0)),0)</f>
        <v>35</v>
      </c>
      <c r="AL856" s="30">
        <f>ROUND(IF(C856&gt;7,ROUND(VLOOKUP(T856,PCharts!$M$3:$N$133,2,FALSE)*AA856,0)*PFormulas!$B$9,ROUND(VLOOKUP(T856,PCharts!$M$3:$N$133,2,FALSE)*AA856,0)),0)</f>
        <v>41</v>
      </c>
      <c r="AM856" s="30">
        <f>ROUND(IF(C856&gt;7,ROUND((PFormulas!$F$30*Z856)+(PFormulas!$F$31*AB856)+(PFormulas!$F$32*AI856),0)*PFormulas!$B$13,ROUND((PFormulas!$F$30*Z856)+(PFormulas!$F$31*AB856)+(PFormulas!$F$32*AI856),0)+PFormulas!$B$14),0)</f>
        <v>56</v>
      </c>
      <c r="AN856" s="30">
        <f>ROUND((PFormulas!$F$46*AL856),0)</f>
        <v>43</v>
      </c>
      <c r="AO856" s="30">
        <f>VLOOKUP(2016-L856,PCharts!$O$3:$P$32,2,FALSE)</f>
        <v>60</v>
      </c>
      <c r="AP856" s="30">
        <f t="shared" si="99"/>
        <v>60</v>
      </c>
      <c r="AQ856" s="30">
        <f t="shared" si="100"/>
        <v>48</v>
      </c>
    </row>
    <row r="857" spans="1:43" x14ac:dyDescent="0.25">
      <c r="A857" s="13" t="s">
        <v>43</v>
      </c>
      <c r="B857" s="13" t="s">
        <v>1943</v>
      </c>
      <c r="C857" s="13">
        <v>8</v>
      </c>
      <c r="D857" s="13">
        <v>25</v>
      </c>
      <c r="E857" s="13">
        <v>0</v>
      </c>
      <c r="F857" s="13">
        <v>0</v>
      </c>
      <c r="G857" s="13">
        <v>0</v>
      </c>
      <c r="H857" s="13">
        <v>6</v>
      </c>
      <c r="I857" s="13">
        <v>-3</v>
      </c>
      <c r="J857" s="13">
        <v>29</v>
      </c>
      <c r="K857" s="13">
        <v>1</v>
      </c>
      <c r="L857" s="13">
        <v>1995</v>
      </c>
      <c r="M857" s="13"/>
      <c r="N857" s="13">
        <v>74</v>
      </c>
      <c r="O857" s="13">
        <v>181</v>
      </c>
      <c r="P857" s="13" t="s">
        <v>45</v>
      </c>
      <c r="Q857" s="13" t="s">
        <v>1944</v>
      </c>
      <c r="R857" s="13">
        <v>0</v>
      </c>
      <c r="S857" s="13">
        <v>0</v>
      </c>
      <c r="T857" s="30">
        <f t="shared" si="94"/>
        <v>0</v>
      </c>
      <c r="U857" s="30">
        <f t="shared" si="95"/>
        <v>0</v>
      </c>
      <c r="V857" s="30">
        <f t="shared" si="96"/>
        <v>0.24</v>
      </c>
      <c r="W857" s="30">
        <f t="shared" si="97"/>
        <v>0</v>
      </c>
      <c r="X857" s="30">
        <f>VLOOKUP(N857,[1]PlayerC!$A$3:$B$30,2,FALSE)</f>
        <v>77</v>
      </c>
      <c r="Y857" s="30">
        <f>VLOOKUP(O857,[1]PlayerC!$C$3:$D$133,2,FALSE)</f>
        <v>58</v>
      </c>
      <c r="Z857" s="30">
        <f>VLOOKUP(R857,[2]PCharts!$R$3:$S$2003,2,FALSE)</f>
        <v>0</v>
      </c>
      <c r="AA857" s="30">
        <f>VLOOKUP(A857,PCharts!$T$3:$U$25,2,FALSE)</f>
        <v>1.05</v>
      </c>
      <c r="AB857" s="30">
        <f>ROUND((PFormulas!$F$2*AF857)+(PFormulas!$F$3*(120-AD857)),0)</f>
        <v>50</v>
      </c>
      <c r="AC857" s="30">
        <f>ROUND((PFormulas!$F$7*AF857)+(PFormulas!$F$9*AB857)+(PFormulas!$F$8*AD857),0)</f>
        <v>44</v>
      </c>
      <c r="AD857" s="30">
        <f>VLOOKUP(V857,PCharts!$I$3:$J$651,2,FALSE)</f>
        <v>91</v>
      </c>
      <c r="AE857" s="30">
        <f>ROUND((PFormulas!$B$29*AK857)+(PFormulas!$B$30*AI857)+(PFormulas!$B$31*AL857)+(PFormulas!$B$32*AF857)+PFormulas!$B$33,0)</f>
        <v>72</v>
      </c>
      <c r="AF857" s="30">
        <f t="shared" si="98"/>
        <v>68</v>
      </c>
      <c r="AG857" s="30">
        <f>ROUND((AK857*PFormulas!$F$40)+(AL857*PFormulas!$F$41)+(AH857*PFormulas!$F$42),0)</f>
        <v>51</v>
      </c>
      <c r="AH857" s="30">
        <f>VLOOKUP(D857,PCharts!$G$3:$H$83,2,FALSE)</f>
        <v>65</v>
      </c>
      <c r="AI857" s="30">
        <f>ROUND((AK857*PFormulas!$F$18)+(AL857*PFormulas!$F$17),0)</f>
        <v>41</v>
      </c>
      <c r="AJ857" s="30">
        <f>IF(C857&gt;7,25,IF(C857=1,IF(ROUND((PFormulas!$F$35*AK857)+(PFormulas!$F$36*AF857),0)&lt;50,50,ROUND((PFormulas!$F$35*AK857)+(PFormulas!$F$36*AF857),0)),ROUND((PFormulas!$F$35*AK857)+(PFormulas!$F$36*AF857),0)))</f>
        <v>25</v>
      </c>
      <c r="AK857" s="30">
        <f>ROUND(IF(C857&gt;7,ROUND(VLOOKUP(U857,PCharts!$K$3:$L$153,2,FALSE)*AA857,0)*PFormulas!$B$8,ROUND(VLOOKUP(U857,PCharts!$K$3:$L$153,2,FALSE)*AA857,0)),0)</f>
        <v>35</v>
      </c>
      <c r="AL857" s="30">
        <f>ROUND(IF(C857&gt;7,ROUND(VLOOKUP(T857,PCharts!$M$3:$N$133,2,FALSE)*AA857,0)*PFormulas!$B$9,ROUND(VLOOKUP(T857,PCharts!$M$3:$N$133,2,FALSE)*AA857,0)),0)</f>
        <v>40</v>
      </c>
      <c r="AM857" s="30">
        <f>ROUND(IF(C857&gt;7,ROUND((PFormulas!$F$30*Z857)+(PFormulas!$F$31*AB857)+(PFormulas!$F$32*AI857),0)*PFormulas!$B$13,ROUND((PFormulas!$F$30*Z857)+(PFormulas!$F$31*AB857)+(PFormulas!$F$32*AI857),0)+PFormulas!$B$14),0)</f>
        <v>51</v>
      </c>
      <c r="AN857" s="30">
        <f>ROUND((PFormulas!$F$46*AL857),0)</f>
        <v>42</v>
      </c>
      <c r="AO857" s="30">
        <f>VLOOKUP(2016-L857,PCharts!$O$3:$P$32,2,FALSE)</f>
        <v>54</v>
      </c>
      <c r="AP857" s="30">
        <f t="shared" si="99"/>
        <v>54</v>
      </c>
      <c r="AQ857" s="30">
        <f t="shared" si="100"/>
        <v>46</v>
      </c>
    </row>
    <row r="858" spans="1:43" x14ac:dyDescent="0.25">
      <c r="A858" s="13" t="s">
        <v>43</v>
      </c>
      <c r="B858" s="13" t="s">
        <v>1945</v>
      </c>
      <c r="C858" s="13">
        <v>8</v>
      </c>
      <c r="D858" s="13">
        <v>25</v>
      </c>
      <c r="E858" s="13">
        <v>0</v>
      </c>
      <c r="F858" s="13">
        <v>1</v>
      </c>
      <c r="G858" s="13">
        <v>1</v>
      </c>
      <c r="H858" s="13">
        <v>12</v>
      </c>
      <c r="I858" s="13">
        <v>-1</v>
      </c>
      <c r="J858" s="13">
        <v>26</v>
      </c>
      <c r="K858" s="13">
        <v>11</v>
      </c>
      <c r="L858" s="13">
        <v>1996</v>
      </c>
      <c r="M858" s="13"/>
      <c r="N858" s="13">
        <v>72</v>
      </c>
      <c r="O858" s="13">
        <v>176</v>
      </c>
      <c r="P858" s="13" t="s">
        <v>45</v>
      </c>
      <c r="Q858" s="13" t="s">
        <v>1946</v>
      </c>
      <c r="R858" s="13">
        <v>0</v>
      </c>
      <c r="S858" s="13">
        <v>0</v>
      </c>
      <c r="T858" s="30">
        <f t="shared" si="94"/>
        <v>0</v>
      </c>
      <c r="U858" s="30">
        <f t="shared" si="95"/>
        <v>0.04</v>
      </c>
      <c r="V858" s="30">
        <f t="shared" si="96"/>
        <v>0.48</v>
      </c>
      <c r="W858" s="30">
        <f t="shared" si="97"/>
        <v>0</v>
      </c>
      <c r="X858" s="30">
        <f>VLOOKUP(N858,[1]PlayerC!$A$3:$B$30,2,FALSE)</f>
        <v>73</v>
      </c>
      <c r="Y858" s="30">
        <f>VLOOKUP(O858,[1]PlayerC!$C$3:$D$133,2,FALSE)</f>
        <v>55</v>
      </c>
      <c r="Z858" s="30">
        <f>VLOOKUP(R858,[2]PCharts!$R$3:$S$2003,2,FALSE)</f>
        <v>0</v>
      </c>
      <c r="AA858" s="30">
        <f>VLOOKUP(A858,PCharts!$T$3:$U$25,2,FALSE)</f>
        <v>1.05</v>
      </c>
      <c r="AB858" s="30">
        <f>ROUND((PFormulas!$F$2*AF858)+(PFormulas!$F$3*(120-AD858)),0)</f>
        <v>49</v>
      </c>
      <c r="AC858" s="30">
        <f>ROUND((PFormulas!$F$7*AF858)+(PFormulas!$F$9*AB858)+(PFormulas!$F$8*AD858),0)</f>
        <v>43</v>
      </c>
      <c r="AD858" s="30">
        <f>VLOOKUP(V858,PCharts!$I$3:$J$651,2,FALSE)</f>
        <v>85</v>
      </c>
      <c r="AE858" s="30">
        <f>ROUND((PFormulas!$B$29*AK858)+(PFormulas!$B$30*AI858)+(PFormulas!$B$31*AL858)+(PFormulas!$B$32*AF858)+PFormulas!$B$33,0)</f>
        <v>73</v>
      </c>
      <c r="AF858" s="30">
        <f t="shared" si="98"/>
        <v>64</v>
      </c>
      <c r="AG858" s="30">
        <f>ROUND((AK858*PFormulas!$F$40)+(AL858*PFormulas!$F$41)+(AH858*PFormulas!$F$42),0)</f>
        <v>51</v>
      </c>
      <c r="AH858" s="30">
        <f>VLOOKUP(D858,PCharts!$G$3:$H$83,2,FALSE)</f>
        <v>65</v>
      </c>
      <c r="AI858" s="30">
        <f>ROUND((AK858*PFormulas!$F$18)+(AL858*PFormulas!$F$17),0)</f>
        <v>41</v>
      </c>
      <c r="AJ858" s="30">
        <f>IF(C858&gt;7,25,IF(C858=1,IF(ROUND((PFormulas!$F$35*AK858)+(PFormulas!$F$36*AF858),0)&lt;50,50,ROUND((PFormulas!$F$35*AK858)+(PFormulas!$F$36*AF858),0)),ROUND((PFormulas!$F$35*AK858)+(PFormulas!$F$36*AF858),0)))</f>
        <v>25</v>
      </c>
      <c r="AK858" s="30">
        <f>ROUND(IF(C858&gt;7,ROUND(VLOOKUP(U858,PCharts!$K$3:$L$153,2,FALSE)*AA858,0)*PFormulas!$B$8,ROUND(VLOOKUP(U858,PCharts!$K$3:$L$153,2,FALSE)*AA858,0)),0)</f>
        <v>35</v>
      </c>
      <c r="AL858" s="30">
        <f>ROUND(IF(C858&gt;7,ROUND(VLOOKUP(T858,PCharts!$M$3:$N$133,2,FALSE)*AA858,0)*PFormulas!$B$9,ROUND(VLOOKUP(T858,PCharts!$M$3:$N$133,2,FALSE)*AA858,0)),0)</f>
        <v>40</v>
      </c>
      <c r="AM858" s="30">
        <f>ROUND(IF(C858&gt;7,ROUND((PFormulas!$F$30*Z858)+(PFormulas!$F$31*AB858)+(PFormulas!$F$32*AI858),0)*PFormulas!$B$13,ROUND((PFormulas!$F$30*Z858)+(PFormulas!$F$31*AB858)+(PFormulas!$F$32*AI858),0)+PFormulas!$B$14),0)</f>
        <v>51</v>
      </c>
      <c r="AN858" s="30">
        <f>ROUND((PFormulas!$F$46*AL858),0)</f>
        <v>42</v>
      </c>
      <c r="AO858" s="30">
        <f>VLOOKUP(2016-L858,PCharts!$O$3:$P$32,2,FALSE)</f>
        <v>50</v>
      </c>
      <c r="AP858" s="30">
        <f t="shared" si="99"/>
        <v>50</v>
      </c>
      <c r="AQ858" s="30">
        <f t="shared" si="100"/>
        <v>46</v>
      </c>
    </row>
    <row r="859" spans="1:43" x14ac:dyDescent="0.25">
      <c r="A859" s="13" t="s">
        <v>43</v>
      </c>
      <c r="B859" s="13" t="s">
        <v>1947</v>
      </c>
      <c r="C859" s="13">
        <v>8</v>
      </c>
      <c r="D859" s="13">
        <v>28</v>
      </c>
      <c r="E859" s="13">
        <v>0</v>
      </c>
      <c r="F859" s="13">
        <v>3</v>
      </c>
      <c r="G859" s="13">
        <v>3</v>
      </c>
      <c r="H859" s="13">
        <v>20</v>
      </c>
      <c r="I859" s="13">
        <v>7</v>
      </c>
      <c r="J859" s="13">
        <v>11</v>
      </c>
      <c r="K859" s="13">
        <v>2</v>
      </c>
      <c r="L859" s="13">
        <v>1995</v>
      </c>
      <c r="M859" s="13"/>
      <c r="N859" s="13">
        <v>73</v>
      </c>
      <c r="O859" s="13">
        <v>203</v>
      </c>
      <c r="P859" s="13" t="s">
        <v>45</v>
      </c>
      <c r="Q859" s="13" t="s">
        <v>1948</v>
      </c>
      <c r="R859" s="13">
        <v>0</v>
      </c>
      <c r="S859" s="13">
        <v>0</v>
      </c>
      <c r="T859" s="30">
        <f t="shared" si="94"/>
        <v>0</v>
      </c>
      <c r="U859" s="30">
        <f t="shared" si="95"/>
        <v>0.11</v>
      </c>
      <c r="V859" s="30">
        <f t="shared" si="96"/>
        <v>0.71</v>
      </c>
      <c r="W859" s="30">
        <f t="shared" si="97"/>
        <v>0</v>
      </c>
      <c r="X859" s="30">
        <f>VLOOKUP(N859,[1]PlayerC!$A$3:$B$30,2,FALSE)</f>
        <v>75</v>
      </c>
      <c r="Y859" s="30">
        <f>VLOOKUP(O859,[1]PlayerC!$C$3:$D$133,2,FALSE)</f>
        <v>70</v>
      </c>
      <c r="Z859" s="30">
        <f>VLOOKUP(R859,[2]PCharts!$R$3:$S$2003,2,FALSE)</f>
        <v>0</v>
      </c>
      <c r="AA859" s="30">
        <f>VLOOKUP(A859,PCharts!$T$3:$U$25,2,FALSE)</f>
        <v>1.05</v>
      </c>
      <c r="AB859" s="30">
        <f>ROUND((PFormulas!$F$2*AF859)+(PFormulas!$F$3*(120-AD859)),0)</f>
        <v>56</v>
      </c>
      <c r="AC859" s="30">
        <f>ROUND((PFormulas!$F$7*AF859)+(PFormulas!$F$9*AB859)+(PFormulas!$F$8*AD859),0)</f>
        <v>52</v>
      </c>
      <c r="AD859" s="30">
        <f>VLOOKUP(V859,PCharts!$I$3:$J$651,2,FALSE)</f>
        <v>80</v>
      </c>
      <c r="AE859" s="30">
        <f>ROUND((PFormulas!$B$29*AK859)+(PFormulas!$B$30*AI859)+(PFormulas!$B$31*AL859)+(PFormulas!$B$32*AF859)+PFormulas!$B$33,0)</f>
        <v>73</v>
      </c>
      <c r="AF859" s="30">
        <f t="shared" si="98"/>
        <v>73</v>
      </c>
      <c r="AG859" s="30">
        <f>ROUND((AK859*PFormulas!$F$40)+(AL859*PFormulas!$F$41)+(AH859*PFormulas!$F$42),0)</f>
        <v>57</v>
      </c>
      <c r="AH859" s="30">
        <f>VLOOKUP(D859,PCharts!$G$3:$H$83,2,FALSE)</f>
        <v>68</v>
      </c>
      <c r="AI859" s="30">
        <f>ROUND((AK859*PFormulas!$F$18)+(AL859*PFormulas!$F$17),0)</f>
        <v>50</v>
      </c>
      <c r="AJ859" s="30">
        <f>IF(C859&gt;7,25,IF(C859=1,IF(ROUND((PFormulas!$F$35*AK859)+(PFormulas!$F$36*AF859),0)&lt;50,50,ROUND((PFormulas!$F$35*AK859)+(PFormulas!$F$36*AF859),0)),ROUND((PFormulas!$F$35*AK859)+(PFormulas!$F$36*AF859),0)))</f>
        <v>25</v>
      </c>
      <c r="AK859" s="30">
        <f>ROUND(IF(C859&gt;7,ROUND(VLOOKUP(U859,PCharts!$K$3:$L$153,2,FALSE)*AA859,0)*PFormulas!$B$8,ROUND(VLOOKUP(U859,PCharts!$K$3:$L$153,2,FALSE)*AA859,0)),0)</f>
        <v>50</v>
      </c>
      <c r="AL859" s="30">
        <f>ROUND(IF(C859&gt;7,ROUND(VLOOKUP(T859,PCharts!$M$3:$N$133,2,FALSE)*AA859,0)*PFormulas!$B$9,ROUND(VLOOKUP(T859,PCharts!$M$3:$N$133,2,FALSE)*AA859,0)),0)</f>
        <v>40</v>
      </c>
      <c r="AM859" s="30">
        <f>ROUND(IF(C859&gt;7,ROUND((PFormulas!$F$30*Z859)+(PFormulas!$F$31*AB859)+(PFormulas!$F$32*AI859),0)*PFormulas!$B$13,ROUND((PFormulas!$F$30*Z859)+(PFormulas!$F$31*AB859)+(PFormulas!$F$32*AI859),0)+PFormulas!$B$14),0)</f>
        <v>60</v>
      </c>
      <c r="AN859" s="30">
        <f>ROUND((PFormulas!$F$46*AL859),0)</f>
        <v>42</v>
      </c>
      <c r="AO859" s="30">
        <f>VLOOKUP(2016-L859,PCharts!$O$3:$P$32,2,FALSE)</f>
        <v>54</v>
      </c>
      <c r="AP859" s="30">
        <f t="shared" si="99"/>
        <v>54</v>
      </c>
      <c r="AQ859" s="30">
        <f t="shared" si="100"/>
        <v>53</v>
      </c>
    </row>
    <row r="860" spans="1:43" x14ac:dyDescent="0.25">
      <c r="A860" s="13" t="s">
        <v>43</v>
      </c>
      <c r="B860" s="13" t="s">
        <v>1949</v>
      </c>
      <c r="C860" s="13">
        <v>8</v>
      </c>
      <c r="D860" s="13">
        <v>28</v>
      </c>
      <c r="E860" s="13">
        <v>0</v>
      </c>
      <c r="F860" s="13">
        <v>3</v>
      </c>
      <c r="G860" s="13">
        <v>3</v>
      </c>
      <c r="H860" s="13">
        <v>8</v>
      </c>
      <c r="I860" s="13">
        <v>0</v>
      </c>
      <c r="J860" s="13">
        <v>6</v>
      </c>
      <c r="K860" s="13">
        <v>8</v>
      </c>
      <c r="L860" s="13">
        <v>1994</v>
      </c>
      <c r="M860" s="13"/>
      <c r="N860" s="13">
        <v>72</v>
      </c>
      <c r="O860" s="13">
        <v>176</v>
      </c>
      <c r="P860" s="13" t="s">
        <v>45</v>
      </c>
      <c r="Q860" s="13" t="s">
        <v>1950</v>
      </c>
      <c r="R860" s="13">
        <v>0</v>
      </c>
      <c r="S860" s="13">
        <v>0</v>
      </c>
      <c r="T860" s="30">
        <f t="shared" si="94"/>
        <v>0</v>
      </c>
      <c r="U860" s="30">
        <f t="shared" si="95"/>
        <v>0.11</v>
      </c>
      <c r="V860" s="30">
        <f t="shared" si="96"/>
        <v>0.28999999999999998</v>
      </c>
      <c r="W860" s="30">
        <f t="shared" si="97"/>
        <v>0</v>
      </c>
      <c r="X860" s="30">
        <f>VLOOKUP(N860,[1]PlayerC!$A$3:$B$30,2,FALSE)</f>
        <v>73</v>
      </c>
      <c r="Y860" s="30">
        <f>VLOOKUP(O860,[1]PlayerC!$C$3:$D$133,2,FALSE)</f>
        <v>55</v>
      </c>
      <c r="Z860" s="30">
        <f>VLOOKUP(R860,[2]PCharts!$R$3:$S$2003,2,FALSE)</f>
        <v>0</v>
      </c>
      <c r="AA860" s="30">
        <f>VLOOKUP(A860,PCharts!$T$3:$U$25,2,FALSE)</f>
        <v>1.05</v>
      </c>
      <c r="AB860" s="30">
        <f>ROUND((PFormulas!$F$2*AF860)+(PFormulas!$F$3*(120-AD860)),0)</f>
        <v>47</v>
      </c>
      <c r="AC860" s="30">
        <f>ROUND((PFormulas!$F$7*AF860)+(PFormulas!$F$9*AB860)+(PFormulas!$F$8*AD860),0)</f>
        <v>41</v>
      </c>
      <c r="AD860" s="30">
        <f>VLOOKUP(V860,PCharts!$I$3:$J$651,2,FALSE)</f>
        <v>90</v>
      </c>
      <c r="AE860" s="30">
        <f>ROUND((PFormulas!$B$29*AK860)+(PFormulas!$B$30*AI860)+(PFormulas!$B$31*AL860)+(PFormulas!$B$32*AF860)+PFormulas!$B$33,0)</f>
        <v>75</v>
      </c>
      <c r="AF860" s="30">
        <f t="shared" si="98"/>
        <v>64</v>
      </c>
      <c r="AG860" s="30">
        <f>ROUND((AK860*PFormulas!$F$40)+(AL860*PFormulas!$F$41)+(AH860*PFormulas!$F$42),0)</f>
        <v>57</v>
      </c>
      <c r="AH860" s="30">
        <f>VLOOKUP(D860,PCharts!$G$3:$H$83,2,FALSE)</f>
        <v>68</v>
      </c>
      <c r="AI860" s="30">
        <f>ROUND((AK860*PFormulas!$F$18)+(AL860*PFormulas!$F$17),0)</f>
        <v>50</v>
      </c>
      <c r="AJ860" s="30">
        <f>IF(C860&gt;7,25,IF(C860=1,IF(ROUND((PFormulas!$F$35*AK860)+(PFormulas!$F$36*AF860),0)&lt;50,50,ROUND((PFormulas!$F$35*AK860)+(PFormulas!$F$36*AF860),0)),ROUND((PFormulas!$F$35*AK860)+(PFormulas!$F$36*AF860),0)))</f>
        <v>25</v>
      </c>
      <c r="AK860" s="30">
        <f>ROUND(IF(C860&gt;7,ROUND(VLOOKUP(U860,PCharts!$K$3:$L$153,2,FALSE)*AA860,0)*PFormulas!$B$8,ROUND(VLOOKUP(U860,PCharts!$K$3:$L$153,2,FALSE)*AA860,0)),0)</f>
        <v>50</v>
      </c>
      <c r="AL860" s="30">
        <f>ROUND(IF(C860&gt;7,ROUND(VLOOKUP(T860,PCharts!$M$3:$N$133,2,FALSE)*AA860,0)*PFormulas!$B$9,ROUND(VLOOKUP(T860,PCharts!$M$3:$N$133,2,FALSE)*AA860,0)),0)</f>
        <v>40</v>
      </c>
      <c r="AM860" s="30">
        <f>ROUND(IF(C860&gt;7,ROUND((PFormulas!$F$30*Z860)+(PFormulas!$F$31*AB860)+(PFormulas!$F$32*AI860),0)*PFormulas!$B$13,ROUND((PFormulas!$F$30*Z860)+(PFormulas!$F$31*AB860)+(PFormulas!$F$32*AI860),0)+PFormulas!$B$14),0)</f>
        <v>52</v>
      </c>
      <c r="AN860" s="30">
        <f>ROUND((PFormulas!$F$46*AL860),0)</f>
        <v>42</v>
      </c>
      <c r="AO860" s="30">
        <f>VLOOKUP(2016-L860,PCharts!$O$3:$P$32,2,FALSE)</f>
        <v>58</v>
      </c>
      <c r="AP860" s="30">
        <f t="shared" si="99"/>
        <v>58</v>
      </c>
      <c r="AQ860" s="30">
        <f t="shared" si="100"/>
        <v>51</v>
      </c>
    </row>
    <row r="861" spans="1:43" x14ac:dyDescent="0.25">
      <c r="A861" s="13" t="s">
        <v>43</v>
      </c>
      <c r="B861" s="13" t="s">
        <v>1951</v>
      </c>
      <c r="C861" s="13">
        <v>8</v>
      </c>
      <c r="D861" s="13">
        <v>30</v>
      </c>
      <c r="E861" s="13">
        <v>0</v>
      </c>
      <c r="F861" s="13">
        <v>1</v>
      </c>
      <c r="G861" s="13">
        <v>1</v>
      </c>
      <c r="H861" s="13">
        <v>17</v>
      </c>
      <c r="I861" s="13">
        <v>-6</v>
      </c>
      <c r="J861" s="13">
        <v>14</v>
      </c>
      <c r="K861" s="13">
        <v>6</v>
      </c>
      <c r="L861" s="13">
        <v>1995</v>
      </c>
      <c r="M861" s="13"/>
      <c r="N861" s="13">
        <v>75</v>
      </c>
      <c r="O861" s="13">
        <v>207</v>
      </c>
      <c r="P861" s="13" t="s">
        <v>45</v>
      </c>
      <c r="Q861" s="13" t="s">
        <v>1952</v>
      </c>
      <c r="R861" s="13">
        <v>0</v>
      </c>
      <c r="S861" s="13">
        <v>0</v>
      </c>
      <c r="T861" s="30">
        <f t="shared" si="94"/>
        <v>0</v>
      </c>
      <c r="U861" s="30">
        <f t="shared" si="95"/>
        <v>0.03</v>
      </c>
      <c r="V861" s="30">
        <f t="shared" si="96"/>
        <v>0.56999999999999995</v>
      </c>
      <c r="W861" s="30">
        <f t="shared" si="97"/>
        <v>0</v>
      </c>
      <c r="X861" s="30">
        <f>VLOOKUP(N861,[1]PlayerC!$A$3:$B$30,2,FALSE)</f>
        <v>79</v>
      </c>
      <c r="Y861" s="30">
        <f>VLOOKUP(O861,[1]PlayerC!$C$3:$D$133,2,FALSE)</f>
        <v>73</v>
      </c>
      <c r="Z861" s="30">
        <f>VLOOKUP(R861,[2]PCharts!$R$3:$S$2003,2,FALSE)</f>
        <v>0</v>
      </c>
      <c r="AA861" s="30">
        <f>VLOOKUP(A861,PCharts!$T$3:$U$25,2,FALSE)</f>
        <v>1.05</v>
      </c>
      <c r="AB861" s="30">
        <f>ROUND((PFormulas!$F$2*AF861)+(PFormulas!$F$3*(120-AD861)),0)</f>
        <v>57</v>
      </c>
      <c r="AC861" s="30">
        <f>ROUND((PFormulas!$F$7*AF861)+(PFormulas!$F$9*AB861)+(PFormulas!$F$8*AD861),0)</f>
        <v>54</v>
      </c>
      <c r="AD861" s="30">
        <f>VLOOKUP(V861,PCharts!$I$3:$J$651,2,FALSE)</f>
        <v>83</v>
      </c>
      <c r="AE861" s="30">
        <f>ROUND((PFormulas!$B$29*AK861)+(PFormulas!$B$30*AI861)+(PFormulas!$B$31*AL861)+(PFormulas!$B$32*AF861)+PFormulas!$B$33,0)</f>
        <v>70</v>
      </c>
      <c r="AF861" s="30">
        <f t="shared" si="98"/>
        <v>76</v>
      </c>
      <c r="AG861" s="30">
        <f>ROUND((AK861*PFormulas!$F$40)+(AL861*PFormulas!$F$41)+(AH861*PFormulas!$F$42),0)</f>
        <v>54</v>
      </c>
      <c r="AH861" s="30">
        <f>VLOOKUP(D861,PCharts!$G$3:$H$83,2,FALSE)</f>
        <v>70</v>
      </c>
      <c r="AI861" s="30">
        <f>ROUND((AK861*PFormulas!$F$18)+(AL861*PFormulas!$F$17),0)</f>
        <v>41</v>
      </c>
      <c r="AJ861" s="30">
        <f>IF(C861&gt;7,25,IF(C861=1,IF(ROUND((PFormulas!$F$35*AK861)+(PFormulas!$F$36*AF861),0)&lt;50,50,ROUND((PFormulas!$F$35*AK861)+(PFormulas!$F$36*AF861),0)),ROUND((PFormulas!$F$35*AK861)+(PFormulas!$F$36*AF861),0)))</f>
        <v>25</v>
      </c>
      <c r="AK861" s="30">
        <f>ROUND(IF(C861&gt;7,ROUND(VLOOKUP(U861,PCharts!$K$3:$L$153,2,FALSE)*AA861,0)*PFormulas!$B$8,ROUND(VLOOKUP(U861,PCharts!$K$3:$L$153,2,FALSE)*AA861,0)),0)</f>
        <v>35</v>
      </c>
      <c r="AL861" s="30">
        <f>ROUND(IF(C861&gt;7,ROUND(VLOOKUP(T861,PCharts!$M$3:$N$133,2,FALSE)*AA861,0)*PFormulas!$B$9,ROUND(VLOOKUP(T861,PCharts!$M$3:$N$133,2,FALSE)*AA861,0)),0)</f>
        <v>40</v>
      </c>
      <c r="AM861" s="30">
        <f>ROUND(IF(C861&gt;7,ROUND((PFormulas!$F$30*Z861)+(PFormulas!$F$31*AB861)+(PFormulas!$F$32*AI861),0)*PFormulas!$B$13,ROUND((PFormulas!$F$30*Z861)+(PFormulas!$F$31*AB861)+(PFormulas!$F$32*AI861),0)+PFormulas!$B$14),0)</f>
        <v>57</v>
      </c>
      <c r="AN861" s="30">
        <f>ROUND((PFormulas!$F$46*AL861),0)</f>
        <v>42</v>
      </c>
      <c r="AO861" s="30">
        <f>VLOOKUP(2016-L861,PCharts!$O$3:$P$32,2,FALSE)</f>
        <v>54</v>
      </c>
      <c r="AP861" s="30">
        <f t="shared" si="99"/>
        <v>54</v>
      </c>
      <c r="AQ861" s="30">
        <f t="shared" si="100"/>
        <v>48</v>
      </c>
    </row>
    <row r="862" spans="1:43" x14ac:dyDescent="0.25">
      <c r="A862" s="13" t="s">
        <v>43</v>
      </c>
      <c r="B862" s="13" t="s">
        <v>1953</v>
      </c>
      <c r="C862" s="13">
        <v>8</v>
      </c>
      <c r="D862" s="13">
        <v>33</v>
      </c>
      <c r="E862" s="13">
        <v>0</v>
      </c>
      <c r="F862" s="13">
        <v>2</v>
      </c>
      <c r="G862" s="13">
        <v>2</v>
      </c>
      <c r="H862" s="13">
        <v>12</v>
      </c>
      <c r="I862" s="13">
        <v>-5</v>
      </c>
      <c r="J862" s="13">
        <v>15</v>
      </c>
      <c r="K862" s="13">
        <v>5</v>
      </c>
      <c r="L862" s="13">
        <v>1995</v>
      </c>
      <c r="M862" s="13"/>
      <c r="N862" s="13">
        <v>74</v>
      </c>
      <c r="O862" s="13">
        <v>207</v>
      </c>
      <c r="P862" s="13" t="s">
        <v>45</v>
      </c>
      <c r="Q862" s="13" t="s">
        <v>1954</v>
      </c>
      <c r="R862" s="13">
        <v>0</v>
      </c>
      <c r="S862" s="13">
        <v>0</v>
      </c>
      <c r="T862" s="30">
        <f t="shared" si="94"/>
        <v>0</v>
      </c>
      <c r="U862" s="30">
        <f t="shared" si="95"/>
        <v>0.06</v>
      </c>
      <c r="V862" s="30">
        <f t="shared" si="96"/>
        <v>0.36</v>
      </c>
      <c r="W862" s="30">
        <f t="shared" si="97"/>
        <v>0</v>
      </c>
      <c r="X862" s="30">
        <f>VLOOKUP(N862,[1]PlayerC!$A$3:$B$30,2,FALSE)</f>
        <v>77</v>
      </c>
      <c r="Y862" s="30">
        <f>VLOOKUP(O862,[1]PlayerC!$C$3:$D$133,2,FALSE)</f>
        <v>73</v>
      </c>
      <c r="Z862" s="30">
        <f>VLOOKUP(R862,[2]PCharts!$R$3:$S$2003,2,FALSE)</f>
        <v>0</v>
      </c>
      <c r="AA862" s="30">
        <f>VLOOKUP(A862,PCharts!$T$3:$U$25,2,FALSE)</f>
        <v>1.05</v>
      </c>
      <c r="AB862" s="30">
        <f>ROUND((PFormulas!$F$2*AF862)+(PFormulas!$F$3*(120-AD862)),0)</f>
        <v>55</v>
      </c>
      <c r="AC862" s="30">
        <f>ROUND((PFormulas!$F$7*AF862)+(PFormulas!$F$9*AB862)+(PFormulas!$F$8*AD862),0)</f>
        <v>51</v>
      </c>
      <c r="AD862" s="30">
        <f>VLOOKUP(V862,PCharts!$I$3:$J$651,2,FALSE)</f>
        <v>88</v>
      </c>
      <c r="AE862" s="30">
        <f>ROUND((PFormulas!$B$29*AK862)+(PFormulas!$B$30*AI862)+(PFormulas!$B$31*AL862)+(PFormulas!$B$32*AF862)+PFormulas!$B$33,0)</f>
        <v>70</v>
      </c>
      <c r="AF862" s="30">
        <f t="shared" si="98"/>
        <v>75</v>
      </c>
      <c r="AG862" s="30">
        <f>ROUND((AK862*PFormulas!$F$40)+(AL862*PFormulas!$F$41)+(AH862*PFormulas!$F$42),0)</f>
        <v>55</v>
      </c>
      <c r="AH862" s="30">
        <f>VLOOKUP(D862,PCharts!$G$3:$H$83,2,FALSE)</f>
        <v>73</v>
      </c>
      <c r="AI862" s="30">
        <f>ROUND((AK862*PFormulas!$F$18)+(AL862*PFormulas!$F$17),0)</f>
        <v>41</v>
      </c>
      <c r="AJ862" s="30">
        <f>IF(C862&gt;7,25,IF(C862=1,IF(ROUND((PFormulas!$F$35*AK862)+(PFormulas!$F$36*AF862),0)&lt;50,50,ROUND((PFormulas!$F$35*AK862)+(PFormulas!$F$36*AF862),0)),ROUND((PFormulas!$F$35*AK862)+(PFormulas!$F$36*AF862),0)))</f>
        <v>25</v>
      </c>
      <c r="AK862" s="30">
        <f>ROUND(IF(C862&gt;7,ROUND(VLOOKUP(U862,PCharts!$K$3:$L$153,2,FALSE)*AA862,0)*PFormulas!$B$8,ROUND(VLOOKUP(U862,PCharts!$K$3:$L$153,2,FALSE)*AA862,0)),0)</f>
        <v>35</v>
      </c>
      <c r="AL862" s="30">
        <f>ROUND(IF(C862&gt;7,ROUND(VLOOKUP(T862,PCharts!$M$3:$N$133,2,FALSE)*AA862,0)*PFormulas!$B$9,ROUND(VLOOKUP(T862,PCharts!$M$3:$N$133,2,FALSE)*AA862,0)),0)</f>
        <v>40</v>
      </c>
      <c r="AM862" s="30">
        <f>ROUND(IF(C862&gt;7,ROUND((PFormulas!$F$30*Z862)+(PFormulas!$F$31*AB862)+(PFormulas!$F$32*AI862),0)*PFormulas!$B$13,ROUND((PFormulas!$F$30*Z862)+(PFormulas!$F$31*AB862)+(PFormulas!$F$32*AI862),0)+PFormulas!$B$14),0)</f>
        <v>55</v>
      </c>
      <c r="AN862" s="30">
        <f>ROUND((PFormulas!$F$46*AL862),0)</f>
        <v>42</v>
      </c>
      <c r="AO862" s="30">
        <f>VLOOKUP(2016-L862,PCharts!$O$3:$P$32,2,FALSE)</f>
        <v>54</v>
      </c>
      <c r="AP862" s="30">
        <f t="shared" si="99"/>
        <v>54</v>
      </c>
      <c r="AQ862" s="30">
        <f t="shared" si="100"/>
        <v>48</v>
      </c>
    </row>
    <row r="863" spans="1:43" x14ac:dyDescent="0.25">
      <c r="A863" s="13" t="s">
        <v>43</v>
      </c>
      <c r="B863" s="13" t="s">
        <v>1955</v>
      </c>
      <c r="C863" s="13">
        <v>8</v>
      </c>
      <c r="D863" s="13">
        <v>35</v>
      </c>
      <c r="E863" s="13">
        <v>0</v>
      </c>
      <c r="F863" s="13">
        <v>4</v>
      </c>
      <c r="G863" s="13">
        <v>4</v>
      </c>
      <c r="H863" s="13">
        <v>16</v>
      </c>
      <c r="I863" s="13">
        <v>3</v>
      </c>
      <c r="J863" s="13">
        <v>12</v>
      </c>
      <c r="K863" s="13">
        <v>6</v>
      </c>
      <c r="L863" s="13">
        <v>1993</v>
      </c>
      <c r="M863" s="13"/>
      <c r="N863" s="13">
        <v>72</v>
      </c>
      <c r="O863" s="13">
        <v>183</v>
      </c>
      <c r="P863" s="13" t="s">
        <v>45</v>
      </c>
      <c r="Q863" s="13" t="s">
        <v>1956</v>
      </c>
      <c r="R863" s="13">
        <v>0</v>
      </c>
      <c r="S863" s="13">
        <v>0</v>
      </c>
      <c r="T863" s="30">
        <f t="shared" si="94"/>
        <v>0</v>
      </c>
      <c r="U863" s="30">
        <f t="shared" si="95"/>
        <v>0.11</v>
      </c>
      <c r="V863" s="30">
        <f t="shared" si="96"/>
        <v>0.46</v>
      </c>
      <c r="W863" s="30">
        <f t="shared" si="97"/>
        <v>0</v>
      </c>
      <c r="X863" s="30">
        <f>VLOOKUP(N863,[1]PlayerC!$A$3:$B$30,2,FALSE)</f>
        <v>73</v>
      </c>
      <c r="Y863" s="30">
        <f>VLOOKUP(O863,[1]PlayerC!$C$3:$D$133,2,FALSE)</f>
        <v>58</v>
      </c>
      <c r="Z863" s="30">
        <f>VLOOKUP(R863,[2]PCharts!$R$3:$S$2003,2,FALSE)</f>
        <v>0</v>
      </c>
      <c r="AA863" s="30">
        <f>VLOOKUP(A863,PCharts!$T$3:$U$25,2,FALSE)</f>
        <v>1.05</v>
      </c>
      <c r="AB863" s="30">
        <f>ROUND((PFormulas!$F$2*AF863)+(PFormulas!$F$3*(120-AD863)),0)</f>
        <v>50</v>
      </c>
      <c r="AC863" s="30">
        <f>ROUND((PFormulas!$F$7*AF863)+(PFormulas!$F$9*AB863)+(PFormulas!$F$8*AD863),0)</f>
        <v>44</v>
      </c>
      <c r="AD863" s="30">
        <f>VLOOKUP(V863,PCharts!$I$3:$J$651,2,FALSE)</f>
        <v>86</v>
      </c>
      <c r="AE863" s="30">
        <f>ROUND((PFormulas!$B$29*AK863)+(PFormulas!$B$30*AI863)+(PFormulas!$B$31*AL863)+(PFormulas!$B$32*AF863)+PFormulas!$B$33,0)</f>
        <v>75</v>
      </c>
      <c r="AF863" s="30">
        <f t="shared" si="98"/>
        <v>66</v>
      </c>
      <c r="AG863" s="30">
        <f>ROUND((AK863*PFormulas!$F$40)+(AL863*PFormulas!$F$41)+(AH863*PFormulas!$F$42),0)</f>
        <v>60</v>
      </c>
      <c r="AH863" s="30">
        <f>VLOOKUP(D863,PCharts!$G$3:$H$83,2,FALSE)</f>
        <v>75</v>
      </c>
      <c r="AI863" s="30">
        <f>ROUND((AK863*PFormulas!$F$18)+(AL863*PFormulas!$F$17),0)</f>
        <v>50</v>
      </c>
      <c r="AJ863" s="30">
        <f>IF(C863&gt;7,25,IF(C863=1,IF(ROUND((PFormulas!$F$35*AK863)+(PFormulas!$F$36*AF863),0)&lt;50,50,ROUND((PFormulas!$F$35*AK863)+(PFormulas!$F$36*AF863),0)),ROUND((PFormulas!$F$35*AK863)+(PFormulas!$F$36*AF863),0)))</f>
        <v>25</v>
      </c>
      <c r="AK863" s="30">
        <f>ROUND(IF(C863&gt;7,ROUND(VLOOKUP(U863,PCharts!$K$3:$L$153,2,FALSE)*AA863,0)*PFormulas!$B$8,ROUND(VLOOKUP(U863,PCharts!$K$3:$L$153,2,FALSE)*AA863,0)),0)</f>
        <v>50</v>
      </c>
      <c r="AL863" s="30">
        <f>ROUND(IF(C863&gt;7,ROUND(VLOOKUP(T863,PCharts!$M$3:$N$133,2,FALSE)*AA863,0)*PFormulas!$B$9,ROUND(VLOOKUP(T863,PCharts!$M$3:$N$133,2,FALSE)*AA863,0)),0)</f>
        <v>40</v>
      </c>
      <c r="AM863" s="30">
        <f>ROUND(IF(C863&gt;7,ROUND((PFormulas!$F$30*Z863)+(PFormulas!$F$31*AB863)+(PFormulas!$F$32*AI863),0)*PFormulas!$B$13,ROUND((PFormulas!$F$30*Z863)+(PFormulas!$F$31*AB863)+(PFormulas!$F$32*AI863),0)+PFormulas!$B$14),0)</f>
        <v>55</v>
      </c>
      <c r="AN863" s="30">
        <f>ROUND((PFormulas!$F$46*AL863),0)</f>
        <v>42</v>
      </c>
      <c r="AO863" s="30">
        <f>VLOOKUP(2016-L863,PCharts!$O$3:$P$32,2,FALSE)</f>
        <v>60</v>
      </c>
      <c r="AP863" s="30">
        <f t="shared" si="99"/>
        <v>60</v>
      </c>
      <c r="AQ863" s="30">
        <f t="shared" si="100"/>
        <v>52</v>
      </c>
    </row>
    <row r="864" spans="1:43" x14ac:dyDescent="0.25">
      <c r="A864" s="13" t="s">
        <v>685</v>
      </c>
      <c r="B864" s="13" t="s">
        <v>1957</v>
      </c>
      <c r="C864" s="13">
        <v>7</v>
      </c>
      <c r="D864" s="13">
        <v>39</v>
      </c>
      <c r="E864" s="13">
        <v>3</v>
      </c>
      <c r="F864" s="13">
        <v>0</v>
      </c>
      <c r="G864" s="13">
        <v>3</v>
      </c>
      <c r="H864" s="13">
        <v>6</v>
      </c>
      <c r="I864" s="13">
        <v>-13</v>
      </c>
      <c r="J864" s="13">
        <v>3</v>
      </c>
      <c r="K864" s="13">
        <v>4</v>
      </c>
      <c r="L864" s="13">
        <v>1995</v>
      </c>
      <c r="M864" s="13"/>
      <c r="N864" s="13">
        <v>71</v>
      </c>
      <c r="O864" s="13">
        <v>181</v>
      </c>
      <c r="P864" s="13" t="s">
        <v>247</v>
      </c>
      <c r="Q864" s="13" t="s">
        <v>80</v>
      </c>
      <c r="R864" s="13">
        <v>0</v>
      </c>
      <c r="S864" s="13">
        <v>0</v>
      </c>
      <c r="T864" s="30">
        <f t="shared" si="94"/>
        <v>0.08</v>
      </c>
      <c r="U864" s="30">
        <f t="shared" si="95"/>
        <v>0</v>
      </c>
      <c r="V864" s="30">
        <f t="shared" si="96"/>
        <v>0.15</v>
      </c>
      <c r="W864" s="30">
        <f t="shared" si="97"/>
        <v>0.08</v>
      </c>
      <c r="X864" s="30">
        <f>VLOOKUP(N864,[1]PlayerC!$A$3:$B$30,2,FALSE)</f>
        <v>71</v>
      </c>
      <c r="Y864" s="30">
        <f>VLOOKUP(O864,[1]PlayerC!$C$3:$D$133,2,FALSE)</f>
        <v>58</v>
      </c>
      <c r="Z864" s="30">
        <f>VLOOKUP(R864,[2]PCharts!$R$3:$S$2003,2,FALSE)</f>
        <v>0</v>
      </c>
      <c r="AA864" s="30">
        <f>VLOOKUP(A864,PCharts!$T$3:$U$25,2,FALSE)</f>
        <v>0.9</v>
      </c>
      <c r="AB864" s="30">
        <f>ROUND((PFormulas!$F$2*AF864)+(PFormulas!$F$3*(120-AD864)),0)</f>
        <v>47</v>
      </c>
      <c r="AC864" s="30">
        <f>ROUND((PFormulas!$F$7*AF864)+(PFormulas!$F$9*AB864)+(PFormulas!$F$8*AD864),0)</f>
        <v>41</v>
      </c>
      <c r="AD864" s="30">
        <f>VLOOKUP(V864,PCharts!$I$3:$J$651,2,FALSE)</f>
        <v>94</v>
      </c>
      <c r="AE864" s="30">
        <f>ROUND((PFormulas!$B$29*AK864)+(PFormulas!$B$30*AI864)+(PFormulas!$B$31*AL864)+(PFormulas!$B$32*AF864)+PFormulas!$B$33,0)</f>
        <v>72</v>
      </c>
      <c r="AF864" s="30">
        <f t="shared" si="98"/>
        <v>65</v>
      </c>
      <c r="AG864" s="30">
        <f>ROUND((AK864*PFormulas!$F$40)+(AL864*PFormulas!$F$41)+(AH864*PFormulas!$F$42),0)</f>
        <v>57</v>
      </c>
      <c r="AH864" s="30">
        <f>VLOOKUP(D864,PCharts!$G$3:$H$83,2,FALSE)</f>
        <v>79</v>
      </c>
      <c r="AI864" s="30">
        <f>ROUND((AK864*PFormulas!$F$18)+(AL864*PFormulas!$F$17),0)</f>
        <v>39</v>
      </c>
      <c r="AJ864" s="30">
        <f>IF(C864&gt;7,25,IF(C864=1,IF(ROUND((PFormulas!$F$35*AK864)+(PFormulas!$F$36*AF864),0)&lt;50,50,ROUND((PFormulas!$F$35*AK864)+(PFormulas!$F$36*AF864),0)),ROUND((PFormulas!$F$35*AK864)+(PFormulas!$F$36*AF864),0)))</f>
        <v>40</v>
      </c>
      <c r="AK864" s="30">
        <f>ROUND(IF(C864&gt;7,ROUND(VLOOKUP(U864,PCharts!$K$3:$L$153,2,FALSE)*AA864,0)*PFormulas!$B$8,ROUND(VLOOKUP(U864,PCharts!$K$3:$L$153,2,FALSE)*AA864,0)),0)</f>
        <v>32</v>
      </c>
      <c r="AL864" s="30">
        <f>ROUND(IF(C864&gt;7,ROUND(VLOOKUP(T864,PCharts!$M$3:$N$133,2,FALSE)*AA864,0)*PFormulas!$B$9,ROUND(VLOOKUP(T864,PCharts!$M$3:$N$133,2,FALSE)*AA864,0)),0)</f>
        <v>39</v>
      </c>
      <c r="AM864" s="30">
        <f>ROUND(IF(C864&gt;7,ROUND((PFormulas!$F$30*Z864)+(PFormulas!$F$31*AB864)+(PFormulas!$F$32*AI864),0)*PFormulas!$B$13,ROUND((PFormulas!$F$30*Z864)+(PFormulas!$F$31*AB864)+(PFormulas!$F$32*AI864),0)+PFormulas!$B$14),0)</f>
        <v>41</v>
      </c>
      <c r="AN864" s="30">
        <f>ROUND((PFormulas!$F$46*AL864),0)</f>
        <v>41</v>
      </c>
      <c r="AO864" s="30">
        <f>VLOOKUP(2016-L864,PCharts!$O$3:$P$32,2,FALSE)</f>
        <v>54</v>
      </c>
      <c r="AP864" s="30">
        <f t="shared" si="99"/>
        <v>54</v>
      </c>
      <c r="AQ864" s="30">
        <f t="shared" si="100"/>
        <v>42</v>
      </c>
    </row>
    <row r="865" spans="1:43" x14ac:dyDescent="0.25">
      <c r="A865" s="13" t="s">
        <v>78</v>
      </c>
      <c r="B865" s="13" t="s">
        <v>1958</v>
      </c>
      <c r="C865" s="13">
        <v>8</v>
      </c>
      <c r="D865" s="13">
        <v>40</v>
      </c>
      <c r="E865" s="13">
        <v>3</v>
      </c>
      <c r="F865" s="13">
        <v>5</v>
      </c>
      <c r="G865" s="13">
        <v>8</v>
      </c>
      <c r="H865" s="13">
        <v>28</v>
      </c>
      <c r="I865" s="13">
        <v>16</v>
      </c>
      <c r="J865" s="13">
        <v>6</v>
      </c>
      <c r="K865" s="13">
        <v>5</v>
      </c>
      <c r="L865" s="13">
        <v>1997</v>
      </c>
      <c r="M865" s="13"/>
      <c r="N865" s="13">
        <v>74</v>
      </c>
      <c r="O865" s="13">
        <v>218</v>
      </c>
      <c r="P865" s="13" t="s">
        <v>162</v>
      </c>
      <c r="Q865" s="13" t="s">
        <v>80</v>
      </c>
      <c r="R865" s="13">
        <v>0</v>
      </c>
      <c r="S865" s="13">
        <v>0</v>
      </c>
      <c r="T865" s="30">
        <f t="shared" si="94"/>
        <v>0.08</v>
      </c>
      <c r="U865" s="30">
        <f t="shared" si="95"/>
        <v>0.13</v>
      </c>
      <c r="V865" s="30">
        <f t="shared" si="96"/>
        <v>0.7</v>
      </c>
      <c r="W865" s="30">
        <f t="shared" si="97"/>
        <v>0.08</v>
      </c>
      <c r="X865" s="30">
        <f>VLOOKUP(N865,[1]PlayerC!$A$3:$B$30,2,FALSE)</f>
        <v>77</v>
      </c>
      <c r="Y865" s="30">
        <f>VLOOKUP(O865,[1]PlayerC!$C$3:$D$133,2,FALSE)</f>
        <v>79</v>
      </c>
      <c r="Z865" s="30">
        <f>VLOOKUP(R865,[2]PCharts!$R$3:$S$2003,2,FALSE)</f>
        <v>0</v>
      </c>
      <c r="AA865" s="30">
        <f>VLOOKUP(A865,PCharts!$T$3:$U$25,2,FALSE)</f>
        <v>0.98</v>
      </c>
      <c r="AB865" s="30">
        <f>ROUND((PFormulas!$F$2*AF865)+(PFormulas!$F$3*(120-AD865)),0)</f>
        <v>59</v>
      </c>
      <c r="AC865" s="30">
        <f>ROUND((PFormulas!$F$7*AF865)+(PFormulas!$F$9*AB865)+(PFormulas!$F$8*AD865),0)</f>
        <v>56</v>
      </c>
      <c r="AD865" s="30">
        <f>VLOOKUP(V865,PCharts!$I$3:$J$651,2,FALSE)</f>
        <v>80</v>
      </c>
      <c r="AE865" s="30">
        <f>ROUND((PFormulas!$B$29*AK865)+(PFormulas!$B$30*AI865)+(PFormulas!$B$31*AL865)+(PFormulas!$B$32*AF865)+PFormulas!$B$33,0)</f>
        <v>71</v>
      </c>
      <c r="AF865" s="30">
        <f t="shared" si="98"/>
        <v>78</v>
      </c>
      <c r="AG865" s="30">
        <f>ROUND((AK865*PFormulas!$F$40)+(AL865*PFormulas!$F$41)+(AH865*PFormulas!$F$42),0)</f>
        <v>62</v>
      </c>
      <c r="AH865" s="30">
        <f>VLOOKUP(D865,PCharts!$G$3:$H$83,2,FALSE)</f>
        <v>80</v>
      </c>
      <c r="AI865" s="30">
        <f>ROUND((AK865*PFormulas!$F$18)+(AL865*PFormulas!$F$17),0)</f>
        <v>48</v>
      </c>
      <c r="AJ865" s="30">
        <f>IF(C865&gt;7,25,IF(C865=1,IF(ROUND((PFormulas!$F$35*AK865)+(PFormulas!$F$36*AF865),0)&lt;50,50,ROUND((PFormulas!$F$35*AK865)+(PFormulas!$F$36*AF865),0)),ROUND((PFormulas!$F$35*AK865)+(PFormulas!$F$36*AF865),0)))</f>
        <v>25</v>
      </c>
      <c r="AK865" s="30">
        <f>ROUND(IF(C865&gt;7,ROUND(VLOOKUP(U865,PCharts!$K$3:$L$153,2,FALSE)*AA865,0)*PFormulas!$B$8,ROUND(VLOOKUP(U865,PCharts!$K$3:$L$153,2,FALSE)*AA865,0)),0)</f>
        <v>47</v>
      </c>
      <c r="AL865" s="30">
        <f>ROUND(IF(C865&gt;7,ROUND(VLOOKUP(T865,PCharts!$M$3:$N$133,2,FALSE)*AA865,0)*PFormulas!$B$9,ROUND(VLOOKUP(T865,PCharts!$M$3:$N$133,2,FALSE)*AA865,0)),0)</f>
        <v>40</v>
      </c>
      <c r="AM865" s="30">
        <f>ROUND(IF(C865&gt;7,ROUND((PFormulas!$F$30*Z865)+(PFormulas!$F$31*AB865)+(PFormulas!$F$32*AI865),0)*PFormulas!$B$13,ROUND((PFormulas!$F$30*Z865)+(PFormulas!$F$31*AB865)+(PFormulas!$F$32*AI865),0)+PFormulas!$B$14),0)</f>
        <v>61</v>
      </c>
      <c r="AN865" s="30">
        <f>ROUND((PFormulas!$F$46*AL865),0)</f>
        <v>42</v>
      </c>
      <c r="AO865" s="30">
        <f>VLOOKUP(2016-L865,PCharts!$O$3:$P$32,2,FALSE)</f>
        <v>46</v>
      </c>
      <c r="AP865" s="30">
        <f t="shared" si="99"/>
        <v>46</v>
      </c>
      <c r="AQ865" s="30">
        <f t="shared" si="100"/>
        <v>53</v>
      </c>
    </row>
    <row r="866" spans="1:43" x14ac:dyDescent="0.25">
      <c r="A866" s="13" t="s">
        <v>47</v>
      </c>
      <c r="B866" s="13" t="s">
        <v>1959</v>
      </c>
      <c r="C866" s="13">
        <v>8</v>
      </c>
      <c r="D866" s="13">
        <v>40</v>
      </c>
      <c r="E866" s="13">
        <v>0</v>
      </c>
      <c r="F866" s="13">
        <v>2</v>
      </c>
      <c r="G866" s="13">
        <v>2</v>
      </c>
      <c r="H866" s="13">
        <v>20</v>
      </c>
      <c r="I866" s="13">
        <v>-10</v>
      </c>
      <c r="J866" s="13">
        <v>8</v>
      </c>
      <c r="K866" s="13">
        <v>2</v>
      </c>
      <c r="L866" s="13">
        <v>1995</v>
      </c>
      <c r="M866" s="13"/>
      <c r="N866" s="13">
        <v>74</v>
      </c>
      <c r="O866" s="13">
        <v>198</v>
      </c>
      <c r="P866" s="13" t="s">
        <v>49</v>
      </c>
      <c r="Q866" s="13" t="s">
        <v>1960</v>
      </c>
      <c r="R866" s="13">
        <v>0</v>
      </c>
      <c r="S866" s="13">
        <v>0</v>
      </c>
      <c r="T866" s="30">
        <f t="shared" si="94"/>
        <v>0</v>
      </c>
      <c r="U866" s="30">
        <f t="shared" si="95"/>
        <v>0.05</v>
      </c>
      <c r="V866" s="30">
        <f t="shared" si="96"/>
        <v>0.5</v>
      </c>
      <c r="W866" s="30">
        <f t="shared" si="97"/>
        <v>0</v>
      </c>
      <c r="X866" s="30">
        <f>VLOOKUP(N866,[1]PlayerC!$A$3:$B$30,2,FALSE)</f>
        <v>77</v>
      </c>
      <c r="Y866" s="30">
        <f>VLOOKUP(O866,[1]PlayerC!$C$3:$D$133,2,FALSE)</f>
        <v>67</v>
      </c>
      <c r="Z866" s="30">
        <f>VLOOKUP(R866,[2]PCharts!$R$3:$S$2003,2,FALSE)</f>
        <v>0</v>
      </c>
      <c r="AA866" s="30">
        <f>VLOOKUP(A866,PCharts!$T$3:$U$25,2,FALSE)</f>
        <v>1.07</v>
      </c>
      <c r="AB866" s="30">
        <f>ROUND((PFormulas!$F$2*AF866)+(PFormulas!$F$3*(120-AD866)),0)</f>
        <v>54</v>
      </c>
      <c r="AC866" s="30">
        <f>ROUND((PFormulas!$F$7*AF866)+(PFormulas!$F$9*AB866)+(PFormulas!$F$8*AD866),0)</f>
        <v>50</v>
      </c>
      <c r="AD866" s="30">
        <f>VLOOKUP(V866,PCharts!$I$3:$J$651,2,FALSE)</f>
        <v>85</v>
      </c>
      <c r="AE866" s="30">
        <f>ROUND((PFormulas!$B$29*AK866)+(PFormulas!$B$30*AI866)+(PFormulas!$B$31*AL866)+(PFormulas!$B$32*AF866)+PFormulas!$B$33,0)</f>
        <v>71</v>
      </c>
      <c r="AF866" s="30">
        <f t="shared" si="98"/>
        <v>72</v>
      </c>
      <c r="AG866" s="30">
        <f>ROUND((AK866*PFormulas!$F$40)+(AL866*PFormulas!$F$41)+(AH866*PFormulas!$F$42),0)</f>
        <v>59</v>
      </c>
      <c r="AH866" s="30">
        <f>VLOOKUP(D866,PCharts!$G$3:$H$83,2,FALSE)</f>
        <v>80</v>
      </c>
      <c r="AI866" s="30">
        <f>ROUND((AK866*PFormulas!$F$18)+(AL866*PFormulas!$F$17),0)</f>
        <v>42</v>
      </c>
      <c r="AJ866" s="30">
        <f>IF(C866&gt;7,25,IF(C866=1,IF(ROUND((PFormulas!$F$35*AK866)+(PFormulas!$F$36*AF866),0)&lt;50,50,ROUND((PFormulas!$F$35*AK866)+(PFormulas!$F$36*AF866),0)),ROUND((PFormulas!$F$35*AK866)+(PFormulas!$F$36*AF866),0)))</f>
        <v>25</v>
      </c>
      <c r="AK866" s="30">
        <f>ROUND(IF(C866&gt;7,ROUND(VLOOKUP(U866,PCharts!$K$3:$L$153,2,FALSE)*AA866,0)*PFormulas!$B$8,ROUND(VLOOKUP(U866,PCharts!$K$3:$L$153,2,FALSE)*AA866,0)),0)</f>
        <v>35</v>
      </c>
      <c r="AL866" s="30">
        <f>ROUND(IF(C866&gt;7,ROUND(VLOOKUP(T866,PCharts!$M$3:$N$133,2,FALSE)*AA866,0)*PFormulas!$B$9,ROUND(VLOOKUP(T866,PCharts!$M$3:$N$133,2,FALSE)*AA866,0)),0)</f>
        <v>41</v>
      </c>
      <c r="AM866" s="30">
        <f>ROUND(IF(C866&gt;7,ROUND((PFormulas!$F$30*Z866)+(PFormulas!$F$31*AB866)+(PFormulas!$F$32*AI866),0)*PFormulas!$B$13,ROUND((PFormulas!$F$30*Z866)+(PFormulas!$F$31*AB866)+(PFormulas!$F$32*AI866),0)+PFormulas!$B$14),0)</f>
        <v>55</v>
      </c>
      <c r="AN866" s="30">
        <f>ROUND((PFormulas!$F$46*AL866),0)</f>
        <v>43</v>
      </c>
      <c r="AO866" s="30">
        <f>VLOOKUP(2016-L866,PCharts!$O$3:$P$32,2,FALSE)</f>
        <v>54</v>
      </c>
      <c r="AP866" s="30">
        <f t="shared" si="99"/>
        <v>54</v>
      </c>
      <c r="AQ866" s="30">
        <f t="shared" si="100"/>
        <v>48</v>
      </c>
    </row>
    <row r="867" spans="1:43" x14ac:dyDescent="0.25">
      <c r="A867" s="13" t="s">
        <v>43</v>
      </c>
      <c r="B867" s="13" t="s">
        <v>1961</v>
      </c>
      <c r="C867" s="13">
        <v>8</v>
      </c>
      <c r="D867" s="13">
        <v>41</v>
      </c>
      <c r="E867" s="13">
        <v>0</v>
      </c>
      <c r="F867" s="13">
        <v>3</v>
      </c>
      <c r="G867" s="13">
        <v>3</v>
      </c>
      <c r="H867" s="13">
        <v>20</v>
      </c>
      <c r="I867" s="13">
        <v>-2</v>
      </c>
      <c r="J867" s="13">
        <v>23</v>
      </c>
      <c r="K867" s="13">
        <v>1</v>
      </c>
      <c r="L867" s="13">
        <v>1997</v>
      </c>
      <c r="M867" s="13"/>
      <c r="N867" s="13">
        <v>72</v>
      </c>
      <c r="O867" s="13">
        <v>183</v>
      </c>
      <c r="P867" s="13" t="s">
        <v>45</v>
      </c>
      <c r="Q867" s="13" t="s">
        <v>1962</v>
      </c>
      <c r="R867" s="13">
        <v>0</v>
      </c>
      <c r="S867" s="13">
        <v>0</v>
      </c>
      <c r="T867" s="30">
        <f t="shared" si="94"/>
        <v>0</v>
      </c>
      <c r="U867" s="30">
        <f t="shared" si="95"/>
        <v>7.0000000000000007E-2</v>
      </c>
      <c r="V867" s="30">
        <f t="shared" si="96"/>
        <v>0.49</v>
      </c>
      <c r="W867" s="30">
        <f t="shared" si="97"/>
        <v>0</v>
      </c>
      <c r="X867" s="30">
        <f>VLOOKUP(N867,[1]PlayerC!$A$3:$B$30,2,FALSE)</f>
        <v>73</v>
      </c>
      <c r="Y867" s="30">
        <f>VLOOKUP(O867,[1]PlayerC!$C$3:$D$133,2,FALSE)</f>
        <v>58</v>
      </c>
      <c r="Z867" s="30">
        <f>VLOOKUP(R867,[2]PCharts!$R$3:$S$2003,2,FALSE)</f>
        <v>0</v>
      </c>
      <c r="AA867" s="30">
        <f>VLOOKUP(A867,PCharts!$T$3:$U$25,2,FALSE)</f>
        <v>1.05</v>
      </c>
      <c r="AB867" s="30">
        <f>ROUND((PFormulas!$F$2*AF867)+(PFormulas!$F$3*(120-AD867)),0)</f>
        <v>50</v>
      </c>
      <c r="AC867" s="30">
        <f>ROUND((PFormulas!$F$7*AF867)+(PFormulas!$F$9*AB867)+(PFormulas!$F$8*AD867),0)</f>
        <v>44</v>
      </c>
      <c r="AD867" s="30">
        <f>VLOOKUP(V867,PCharts!$I$3:$J$651,2,FALSE)</f>
        <v>85</v>
      </c>
      <c r="AE867" s="30">
        <f>ROUND((PFormulas!$B$29*AK867)+(PFormulas!$B$30*AI867)+(PFormulas!$B$31*AL867)+(PFormulas!$B$32*AF867)+PFormulas!$B$33,0)</f>
        <v>72</v>
      </c>
      <c r="AF867" s="30">
        <f t="shared" si="98"/>
        <v>66</v>
      </c>
      <c r="AG867" s="30">
        <f>ROUND((AK867*PFormulas!$F$40)+(AL867*PFormulas!$F$41)+(AH867*PFormulas!$F$42),0)</f>
        <v>59</v>
      </c>
      <c r="AH867" s="30">
        <f>VLOOKUP(D867,PCharts!$G$3:$H$83,2,FALSE)</f>
        <v>81</v>
      </c>
      <c r="AI867" s="30">
        <f>ROUND((AK867*PFormulas!$F$18)+(AL867*PFormulas!$F$17),0)</f>
        <v>41</v>
      </c>
      <c r="AJ867" s="30">
        <f>IF(C867&gt;7,25,IF(C867=1,IF(ROUND((PFormulas!$F$35*AK867)+(PFormulas!$F$36*AF867),0)&lt;50,50,ROUND((PFormulas!$F$35*AK867)+(PFormulas!$F$36*AF867),0)),ROUND((PFormulas!$F$35*AK867)+(PFormulas!$F$36*AF867),0)))</f>
        <v>25</v>
      </c>
      <c r="AK867" s="30">
        <f>ROUND(IF(C867&gt;7,ROUND(VLOOKUP(U867,PCharts!$K$3:$L$153,2,FALSE)*AA867,0)*PFormulas!$B$8,ROUND(VLOOKUP(U867,PCharts!$K$3:$L$153,2,FALSE)*AA867,0)),0)</f>
        <v>35</v>
      </c>
      <c r="AL867" s="30">
        <f>ROUND(IF(C867&gt;7,ROUND(VLOOKUP(T867,PCharts!$M$3:$N$133,2,FALSE)*AA867,0)*PFormulas!$B$9,ROUND(VLOOKUP(T867,PCharts!$M$3:$N$133,2,FALSE)*AA867,0)),0)</f>
        <v>40</v>
      </c>
      <c r="AM867" s="30">
        <f>ROUND(IF(C867&gt;7,ROUND((PFormulas!$F$30*Z867)+(PFormulas!$F$31*AB867)+(PFormulas!$F$32*AI867),0)*PFormulas!$B$13,ROUND((PFormulas!$F$30*Z867)+(PFormulas!$F$31*AB867)+(PFormulas!$F$32*AI867),0)+PFormulas!$B$14),0)</f>
        <v>51</v>
      </c>
      <c r="AN867" s="30">
        <f>ROUND((PFormulas!$F$46*AL867),0)</f>
        <v>42</v>
      </c>
      <c r="AO867" s="30">
        <f>VLOOKUP(2016-L867,PCharts!$O$3:$P$32,2,FALSE)</f>
        <v>46</v>
      </c>
      <c r="AP867" s="30">
        <f t="shared" si="99"/>
        <v>46</v>
      </c>
      <c r="AQ867" s="30">
        <f t="shared" si="100"/>
        <v>46</v>
      </c>
    </row>
    <row r="868" spans="1:43" x14ac:dyDescent="0.25">
      <c r="A868" s="13" t="s">
        <v>47</v>
      </c>
      <c r="B868" s="13" t="s">
        <v>1963</v>
      </c>
      <c r="C868" s="13">
        <v>8</v>
      </c>
      <c r="D868" s="13">
        <v>41</v>
      </c>
      <c r="E868" s="13">
        <v>0</v>
      </c>
      <c r="F868" s="13">
        <v>1</v>
      </c>
      <c r="G868" s="13">
        <v>1</v>
      </c>
      <c r="H868" s="13">
        <v>12</v>
      </c>
      <c r="I868" s="13">
        <v>7</v>
      </c>
      <c r="J868" s="13">
        <v>3</v>
      </c>
      <c r="K868" s="13">
        <v>7</v>
      </c>
      <c r="L868" s="13">
        <v>1996</v>
      </c>
      <c r="M868" s="13"/>
      <c r="N868" s="13">
        <v>76</v>
      </c>
      <c r="O868" s="13">
        <v>227</v>
      </c>
      <c r="P868" s="13" t="s">
        <v>49</v>
      </c>
      <c r="Q868" s="13" t="s">
        <v>1964</v>
      </c>
      <c r="R868" s="13">
        <v>0</v>
      </c>
      <c r="S868" s="13">
        <v>0</v>
      </c>
      <c r="T868" s="30">
        <f t="shared" si="94"/>
        <v>0</v>
      </c>
      <c r="U868" s="30">
        <f t="shared" si="95"/>
        <v>0.02</v>
      </c>
      <c r="V868" s="30">
        <f t="shared" si="96"/>
        <v>0.28999999999999998</v>
      </c>
      <c r="W868" s="30">
        <f t="shared" si="97"/>
        <v>0</v>
      </c>
      <c r="X868" s="30">
        <f>VLOOKUP(N868,[1]PlayerC!$A$3:$B$30,2,FALSE)</f>
        <v>81</v>
      </c>
      <c r="Y868" s="30">
        <f>VLOOKUP(O868,[1]PlayerC!$C$3:$D$133,2,FALSE)</f>
        <v>85</v>
      </c>
      <c r="Z868" s="30">
        <f>VLOOKUP(R868,[2]PCharts!$R$3:$S$2003,2,FALSE)</f>
        <v>0</v>
      </c>
      <c r="AA868" s="30">
        <f>VLOOKUP(A868,PCharts!$T$3:$U$25,2,FALSE)</f>
        <v>1.07</v>
      </c>
      <c r="AB868" s="30">
        <f>ROUND((PFormulas!$F$2*AF868)+(PFormulas!$F$3*(120-AD868)),0)</f>
        <v>59</v>
      </c>
      <c r="AC868" s="30">
        <f>ROUND((PFormulas!$F$7*AF868)+(PFormulas!$F$9*AB868)+(PFormulas!$F$8*AD868),0)</f>
        <v>58</v>
      </c>
      <c r="AD868" s="30">
        <f>VLOOKUP(V868,PCharts!$I$3:$J$651,2,FALSE)</f>
        <v>90</v>
      </c>
      <c r="AE868" s="30">
        <f>ROUND((PFormulas!$B$29*AK868)+(PFormulas!$B$30*AI868)+(PFormulas!$B$31*AL868)+(PFormulas!$B$32*AF868)+PFormulas!$B$33,0)</f>
        <v>68</v>
      </c>
      <c r="AF868" s="30">
        <f t="shared" si="98"/>
        <v>83</v>
      </c>
      <c r="AG868" s="30">
        <f>ROUND((AK868*PFormulas!$F$40)+(AL868*PFormulas!$F$41)+(AH868*PFormulas!$F$42),0)</f>
        <v>60</v>
      </c>
      <c r="AH868" s="30">
        <f>VLOOKUP(D868,PCharts!$G$3:$H$83,2,FALSE)</f>
        <v>81</v>
      </c>
      <c r="AI868" s="30">
        <f>ROUND((AK868*PFormulas!$F$18)+(AL868*PFormulas!$F$17),0)</f>
        <v>42</v>
      </c>
      <c r="AJ868" s="30">
        <f>IF(C868&gt;7,25,IF(C868=1,IF(ROUND((PFormulas!$F$35*AK868)+(PFormulas!$F$36*AF868),0)&lt;50,50,ROUND((PFormulas!$F$35*AK868)+(PFormulas!$F$36*AF868),0)),ROUND((PFormulas!$F$35*AK868)+(PFormulas!$F$36*AF868),0)))</f>
        <v>25</v>
      </c>
      <c r="AK868" s="30">
        <f>ROUND(IF(C868&gt;7,ROUND(VLOOKUP(U868,PCharts!$K$3:$L$153,2,FALSE)*AA868,0)*PFormulas!$B$8,ROUND(VLOOKUP(U868,PCharts!$K$3:$L$153,2,FALSE)*AA868,0)),0)</f>
        <v>35</v>
      </c>
      <c r="AL868" s="30">
        <f>ROUND(IF(C868&gt;7,ROUND(VLOOKUP(T868,PCharts!$M$3:$N$133,2,FALSE)*AA868,0)*PFormulas!$B$9,ROUND(VLOOKUP(T868,PCharts!$M$3:$N$133,2,FALSE)*AA868,0)),0)</f>
        <v>41</v>
      </c>
      <c r="AM868" s="30">
        <f>ROUND(IF(C868&gt;7,ROUND((PFormulas!$F$30*Z868)+(PFormulas!$F$31*AB868)+(PFormulas!$F$32*AI868),0)*PFormulas!$B$13,ROUND((PFormulas!$F$30*Z868)+(PFormulas!$F$31*AB868)+(PFormulas!$F$32*AI868),0)+PFormulas!$B$14),0)</f>
        <v>59</v>
      </c>
      <c r="AN868" s="30">
        <f>ROUND((PFormulas!$F$46*AL868),0)</f>
        <v>43</v>
      </c>
      <c r="AO868" s="30">
        <f>VLOOKUP(2016-L868,PCharts!$O$3:$P$32,2,FALSE)</f>
        <v>50</v>
      </c>
      <c r="AP868" s="30">
        <f t="shared" si="99"/>
        <v>50</v>
      </c>
      <c r="AQ868" s="30">
        <f t="shared" si="100"/>
        <v>49</v>
      </c>
    </row>
    <row r="869" spans="1:43" x14ac:dyDescent="0.25">
      <c r="A869" s="13" t="s">
        <v>78</v>
      </c>
      <c r="B869" s="13" t="s">
        <v>1965</v>
      </c>
      <c r="C869" s="13">
        <v>5</v>
      </c>
      <c r="D869" s="13">
        <v>42</v>
      </c>
      <c r="E869" s="13">
        <v>2</v>
      </c>
      <c r="F869" s="13">
        <v>5</v>
      </c>
      <c r="G869" s="13">
        <v>7</v>
      </c>
      <c r="H869" s="13">
        <v>39</v>
      </c>
      <c r="I869" s="13">
        <v>-4</v>
      </c>
      <c r="J869" s="13">
        <v>16</v>
      </c>
      <c r="K869" s="13">
        <v>2</v>
      </c>
      <c r="L869" s="13">
        <v>1995</v>
      </c>
      <c r="M869" s="13"/>
      <c r="N869" s="13">
        <v>74</v>
      </c>
      <c r="O869" s="13">
        <v>192</v>
      </c>
      <c r="P869" s="13" t="s">
        <v>162</v>
      </c>
      <c r="Q869" s="13" t="s">
        <v>80</v>
      </c>
      <c r="R869" s="13">
        <v>0</v>
      </c>
      <c r="S869" s="13">
        <v>0</v>
      </c>
      <c r="T869" s="30">
        <f t="shared" si="94"/>
        <v>0.05</v>
      </c>
      <c r="U869" s="30">
        <f t="shared" si="95"/>
        <v>0.12</v>
      </c>
      <c r="V869" s="30">
        <f t="shared" si="96"/>
        <v>0.93</v>
      </c>
      <c r="W869" s="30">
        <f t="shared" si="97"/>
        <v>0.05</v>
      </c>
      <c r="X869" s="30">
        <f>VLOOKUP(N869,[1]PlayerC!$A$3:$B$30,2,FALSE)</f>
        <v>77</v>
      </c>
      <c r="Y869" s="30">
        <f>VLOOKUP(O869,[1]PlayerC!$C$3:$D$133,2,FALSE)</f>
        <v>64</v>
      </c>
      <c r="Z869" s="30">
        <f>VLOOKUP(R869,[2]PCharts!$R$3:$S$2003,2,FALSE)</f>
        <v>0</v>
      </c>
      <c r="AA869" s="30">
        <f>VLOOKUP(A869,PCharts!$T$3:$U$25,2,FALSE)</f>
        <v>0.98</v>
      </c>
      <c r="AB869" s="30">
        <f>ROUND((PFormulas!$F$2*AF869)+(PFormulas!$F$3*(120-AD869)),0)</f>
        <v>56</v>
      </c>
      <c r="AC869" s="30">
        <f>ROUND((PFormulas!$F$7*AF869)+(PFormulas!$F$9*AB869)+(PFormulas!$F$8*AD869),0)</f>
        <v>52</v>
      </c>
      <c r="AD869" s="30">
        <f>VLOOKUP(V869,PCharts!$I$3:$J$651,2,FALSE)</f>
        <v>74</v>
      </c>
      <c r="AE869" s="30">
        <f>ROUND((PFormulas!$B$29*AK869)+(PFormulas!$B$30*AI869)+(PFormulas!$B$31*AL869)+(PFormulas!$B$32*AF869)+PFormulas!$B$33,0)</f>
        <v>73</v>
      </c>
      <c r="AF869" s="30">
        <f t="shared" si="98"/>
        <v>71</v>
      </c>
      <c r="AG869" s="30">
        <f>ROUND((AK869*PFormulas!$F$40)+(AL869*PFormulas!$F$41)+(AH869*PFormulas!$F$42),0)</f>
        <v>64</v>
      </c>
      <c r="AH869" s="30">
        <f>VLOOKUP(D869,PCharts!$G$3:$H$83,2,FALSE)</f>
        <v>82</v>
      </c>
      <c r="AI869" s="30">
        <f>ROUND((AK869*PFormulas!$F$18)+(AL869*PFormulas!$F$17),0)</f>
        <v>50</v>
      </c>
      <c r="AJ869" s="30">
        <f>IF(C869&gt;7,25,IF(C869=1,IF(ROUND((PFormulas!$F$35*AK869)+(PFormulas!$F$36*AF869),0)&lt;50,50,ROUND((PFormulas!$F$35*AK869)+(PFormulas!$F$36*AF869),0)),ROUND((PFormulas!$F$35*AK869)+(PFormulas!$F$36*AF869),0)))</f>
        <v>55</v>
      </c>
      <c r="AK869" s="30">
        <f>ROUND(IF(C869&gt;7,ROUND(VLOOKUP(U869,PCharts!$K$3:$L$153,2,FALSE)*AA869,0)*PFormulas!$B$8,ROUND(VLOOKUP(U869,PCharts!$K$3:$L$153,2,FALSE)*AA869,0)),0)</f>
        <v>49</v>
      </c>
      <c r="AL869" s="30">
        <f>ROUND(IF(C869&gt;7,ROUND(VLOOKUP(T869,PCharts!$M$3:$N$133,2,FALSE)*AA869,0)*PFormulas!$B$9,ROUND(VLOOKUP(T869,PCharts!$M$3:$N$133,2,FALSE)*AA869,0)),0)</f>
        <v>41</v>
      </c>
      <c r="AM869" s="30">
        <f>ROUND(IF(C869&gt;7,ROUND((PFormulas!$F$30*Z869)+(PFormulas!$F$31*AB869)+(PFormulas!$F$32*AI869),0)*PFormulas!$B$13,ROUND((PFormulas!$F$30*Z869)+(PFormulas!$F$31*AB869)+(PFormulas!$F$32*AI869),0)+PFormulas!$B$14),0)</f>
        <v>50</v>
      </c>
      <c r="AN869" s="30">
        <f>ROUND((PFormulas!$F$46*AL869),0)</f>
        <v>43</v>
      </c>
      <c r="AO869" s="30">
        <f>VLOOKUP(2016-L869,PCharts!$O$3:$P$32,2,FALSE)</f>
        <v>54</v>
      </c>
      <c r="AP869" s="30">
        <f t="shared" si="99"/>
        <v>54</v>
      </c>
      <c r="AQ869" s="30">
        <f t="shared" si="100"/>
        <v>51</v>
      </c>
    </row>
    <row r="870" spans="1:43" x14ac:dyDescent="0.25">
      <c r="A870" s="13" t="s">
        <v>74</v>
      </c>
      <c r="B870" s="13" t="s">
        <v>1966</v>
      </c>
      <c r="C870" s="13">
        <v>8</v>
      </c>
      <c r="D870" s="13">
        <v>42</v>
      </c>
      <c r="E870" s="13">
        <v>2</v>
      </c>
      <c r="F870" s="13">
        <v>5</v>
      </c>
      <c r="G870" s="13">
        <v>7</v>
      </c>
      <c r="H870" s="13">
        <v>24</v>
      </c>
      <c r="I870" s="13">
        <v>16</v>
      </c>
      <c r="J870" s="13">
        <v>7</v>
      </c>
      <c r="K870" s="13">
        <v>12</v>
      </c>
      <c r="L870" s="13">
        <v>1994</v>
      </c>
      <c r="M870" s="13"/>
      <c r="N870" s="13">
        <v>76</v>
      </c>
      <c r="O870" s="13">
        <v>207</v>
      </c>
      <c r="P870" s="13" t="s">
        <v>76</v>
      </c>
      <c r="Q870" s="13" t="s">
        <v>80</v>
      </c>
      <c r="R870" s="13">
        <v>0</v>
      </c>
      <c r="S870" s="13">
        <v>0</v>
      </c>
      <c r="T870" s="30">
        <f t="shared" si="94"/>
        <v>0.05</v>
      </c>
      <c r="U870" s="30">
        <f t="shared" si="95"/>
        <v>0.12</v>
      </c>
      <c r="V870" s="30">
        <f t="shared" si="96"/>
        <v>0.56999999999999995</v>
      </c>
      <c r="W870" s="30">
        <f t="shared" si="97"/>
        <v>0.05</v>
      </c>
      <c r="X870" s="30">
        <f>VLOOKUP(N870,[1]PlayerC!$A$3:$B$30,2,FALSE)</f>
        <v>81</v>
      </c>
      <c r="Y870" s="30">
        <f>VLOOKUP(O870,[1]PlayerC!$C$3:$D$133,2,FALSE)</f>
        <v>73</v>
      </c>
      <c r="Z870" s="30">
        <f>VLOOKUP(R870,[2]PCharts!$R$3:$S$2003,2,FALSE)</f>
        <v>0</v>
      </c>
      <c r="AA870" s="30">
        <f>VLOOKUP(A870,PCharts!$T$3:$U$25,2,FALSE)</f>
        <v>0.95</v>
      </c>
      <c r="AB870" s="30">
        <f>ROUND((PFormulas!$F$2*AF870)+(PFormulas!$F$3*(120-AD870)),0)</f>
        <v>57</v>
      </c>
      <c r="AC870" s="30">
        <f>ROUND((PFormulas!$F$7*AF870)+(PFormulas!$F$9*AB870)+(PFormulas!$F$8*AD870),0)</f>
        <v>54</v>
      </c>
      <c r="AD870" s="30">
        <f>VLOOKUP(V870,PCharts!$I$3:$J$651,2,FALSE)</f>
        <v>83</v>
      </c>
      <c r="AE870" s="30">
        <f>ROUND((PFormulas!$B$29*AK870)+(PFormulas!$B$30*AI870)+(PFormulas!$B$31*AL870)+(PFormulas!$B$32*AF870)+PFormulas!$B$33,0)</f>
        <v>71</v>
      </c>
      <c r="AF870" s="30">
        <f t="shared" si="98"/>
        <v>77</v>
      </c>
      <c r="AG870" s="30">
        <f>ROUND((AK870*PFormulas!$F$40)+(AL870*PFormulas!$F$41)+(AH870*PFormulas!$F$42),0)</f>
        <v>62</v>
      </c>
      <c r="AH870" s="30">
        <f>VLOOKUP(D870,PCharts!$G$3:$H$83,2,FALSE)</f>
        <v>82</v>
      </c>
      <c r="AI870" s="30">
        <f>ROUND((AK870*PFormulas!$F$18)+(AL870*PFormulas!$F$17),0)</f>
        <v>46</v>
      </c>
      <c r="AJ870" s="30">
        <f>IF(C870&gt;7,25,IF(C870=1,IF(ROUND((PFormulas!$F$35*AK870)+(PFormulas!$F$36*AF870),0)&lt;50,50,ROUND((PFormulas!$F$35*AK870)+(PFormulas!$F$36*AF870),0)),ROUND((PFormulas!$F$35*AK870)+(PFormulas!$F$36*AF870),0)))</f>
        <v>25</v>
      </c>
      <c r="AK870" s="30">
        <f>ROUND(IF(C870&gt;7,ROUND(VLOOKUP(U870,PCharts!$K$3:$L$153,2,FALSE)*AA870,0)*PFormulas!$B$8,ROUND(VLOOKUP(U870,PCharts!$K$3:$L$153,2,FALSE)*AA870,0)),0)</f>
        <v>46</v>
      </c>
      <c r="AL870" s="30">
        <f>ROUND(IF(C870&gt;7,ROUND(VLOOKUP(T870,PCharts!$M$3:$N$133,2,FALSE)*AA870,0)*PFormulas!$B$9,ROUND(VLOOKUP(T870,PCharts!$M$3:$N$133,2,FALSE)*AA870,0)),0)</f>
        <v>38</v>
      </c>
      <c r="AM870" s="30">
        <f>ROUND(IF(C870&gt;7,ROUND((PFormulas!$F$30*Z870)+(PFormulas!$F$31*AB870)+(PFormulas!$F$32*AI870),0)*PFormulas!$B$13,ROUND((PFormulas!$F$30*Z870)+(PFormulas!$F$31*AB870)+(PFormulas!$F$32*AI870),0)+PFormulas!$B$14),0)</f>
        <v>59</v>
      </c>
      <c r="AN870" s="30">
        <f>ROUND((PFormulas!$F$46*AL870),0)</f>
        <v>40</v>
      </c>
      <c r="AO870" s="30">
        <f>VLOOKUP(2016-L870,PCharts!$O$3:$P$32,2,FALSE)</f>
        <v>58</v>
      </c>
      <c r="AP870" s="30">
        <f t="shared" si="99"/>
        <v>58</v>
      </c>
      <c r="AQ870" s="30">
        <f t="shared" si="100"/>
        <v>51</v>
      </c>
    </row>
    <row r="871" spans="1:43" x14ac:dyDescent="0.25">
      <c r="A871" s="13" t="s">
        <v>43</v>
      </c>
      <c r="B871" s="13" t="s">
        <v>1967</v>
      </c>
      <c r="C871" s="13">
        <v>8</v>
      </c>
      <c r="D871" s="13">
        <v>49</v>
      </c>
      <c r="E871" s="13">
        <v>0</v>
      </c>
      <c r="F871" s="13">
        <v>1</v>
      </c>
      <c r="G871" s="13">
        <v>1</v>
      </c>
      <c r="H871" s="13">
        <v>10</v>
      </c>
      <c r="I871" s="13">
        <v>-3</v>
      </c>
      <c r="J871" s="13">
        <v>24</v>
      </c>
      <c r="K871" s="13">
        <v>2</v>
      </c>
      <c r="L871" s="13">
        <v>1997</v>
      </c>
      <c r="M871" s="13"/>
      <c r="N871" s="13">
        <v>73</v>
      </c>
      <c r="O871" s="13">
        <v>179</v>
      </c>
      <c r="P871" s="13" t="s">
        <v>45</v>
      </c>
      <c r="Q871" s="13" t="s">
        <v>1968</v>
      </c>
      <c r="R871" s="13">
        <v>0</v>
      </c>
      <c r="S871" s="13">
        <v>0</v>
      </c>
      <c r="T871" s="30">
        <f t="shared" si="94"/>
        <v>0</v>
      </c>
      <c r="U871" s="30">
        <f t="shared" si="95"/>
        <v>0.02</v>
      </c>
      <c r="V871" s="30">
        <f t="shared" si="96"/>
        <v>0.2</v>
      </c>
      <c r="W871" s="30">
        <f t="shared" si="97"/>
        <v>0</v>
      </c>
      <c r="X871" s="30">
        <f>VLOOKUP(N871,[1]PlayerC!$A$3:$B$30,2,FALSE)</f>
        <v>75</v>
      </c>
      <c r="Y871" s="30">
        <f>VLOOKUP(O871,[1]PlayerC!$C$3:$D$133,2,FALSE)</f>
        <v>55</v>
      </c>
      <c r="Z871" s="30">
        <f>VLOOKUP(R871,[2]PCharts!$R$3:$S$2003,2,FALSE)</f>
        <v>0</v>
      </c>
      <c r="AA871" s="30">
        <f>VLOOKUP(A871,PCharts!$T$3:$U$25,2,FALSE)</f>
        <v>1.05</v>
      </c>
      <c r="AB871" s="30">
        <f>ROUND((PFormulas!$F$2*AF871)+(PFormulas!$F$3*(120-AD871)),0)</f>
        <v>47</v>
      </c>
      <c r="AC871" s="30">
        <f>ROUND((PFormulas!$F$7*AF871)+(PFormulas!$F$9*AB871)+(PFormulas!$F$8*AD871),0)</f>
        <v>41</v>
      </c>
      <c r="AD871" s="30">
        <f>VLOOKUP(V871,PCharts!$I$3:$J$651,2,FALSE)</f>
        <v>93</v>
      </c>
      <c r="AE871" s="30">
        <f>ROUND((PFormulas!$B$29*AK871)+(PFormulas!$B$30*AI871)+(PFormulas!$B$31*AL871)+(PFormulas!$B$32*AF871)+PFormulas!$B$33,0)</f>
        <v>72</v>
      </c>
      <c r="AF871" s="30">
        <f t="shared" si="98"/>
        <v>65</v>
      </c>
      <c r="AG871" s="30">
        <f>ROUND((AK871*PFormulas!$F$40)+(AL871*PFormulas!$F$41)+(AH871*PFormulas!$F$42),0)</f>
        <v>63</v>
      </c>
      <c r="AH871" s="30">
        <f>VLOOKUP(D871,PCharts!$G$3:$H$83,2,FALSE)</f>
        <v>89</v>
      </c>
      <c r="AI871" s="30">
        <f>ROUND((AK871*PFormulas!$F$18)+(AL871*PFormulas!$F$17),0)</f>
        <v>41</v>
      </c>
      <c r="AJ871" s="30">
        <f>IF(C871&gt;7,25,IF(C871=1,IF(ROUND((PFormulas!$F$35*AK871)+(PFormulas!$F$36*AF871),0)&lt;50,50,ROUND((PFormulas!$F$35*AK871)+(PFormulas!$F$36*AF871),0)),ROUND((PFormulas!$F$35*AK871)+(PFormulas!$F$36*AF871),0)))</f>
        <v>25</v>
      </c>
      <c r="AK871" s="30">
        <f>ROUND(IF(C871&gt;7,ROUND(VLOOKUP(U871,PCharts!$K$3:$L$153,2,FALSE)*AA871,0)*PFormulas!$B$8,ROUND(VLOOKUP(U871,PCharts!$K$3:$L$153,2,FALSE)*AA871,0)),0)</f>
        <v>35</v>
      </c>
      <c r="AL871" s="30">
        <f>ROUND(IF(C871&gt;7,ROUND(VLOOKUP(T871,PCharts!$M$3:$N$133,2,FALSE)*AA871,0)*PFormulas!$B$9,ROUND(VLOOKUP(T871,PCharts!$M$3:$N$133,2,FALSE)*AA871,0)),0)</f>
        <v>40</v>
      </c>
      <c r="AM871" s="30">
        <f>ROUND(IF(C871&gt;7,ROUND((PFormulas!$F$30*Z871)+(PFormulas!$F$31*AB871)+(PFormulas!$F$32*AI871),0)*PFormulas!$B$13,ROUND((PFormulas!$F$30*Z871)+(PFormulas!$F$31*AB871)+(PFormulas!$F$32*AI871),0)+PFormulas!$B$14),0)</f>
        <v>50</v>
      </c>
      <c r="AN871" s="30">
        <f>ROUND((PFormulas!$F$46*AL871),0)</f>
        <v>42</v>
      </c>
      <c r="AO871" s="30">
        <f>VLOOKUP(2016-L871,PCharts!$O$3:$P$32,2,FALSE)</f>
        <v>46</v>
      </c>
      <c r="AP871" s="30">
        <f t="shared" si="99"/>
        <v>46</v>
      </c>
      <c r="AQ871" s="30">
        <f t="shared" si="100"/>
        <v>45</v>
      </c>
    </row>
    <row r="872" spans="1:43" x14ac:dyDescent="0.25">
      <c r="A872" s="13" t="s">
        <v>78</v>
      </c>
      <c r="B872" s="13" t="s">
        <v>1969</v>
      </c>
      <c r="C872" s="13">
        <v>8</v>
      </c>
      <c r="D872" s="13">
        <v>50</v>
      </c>
      <c r="E872" s="13">
        <v>4</v>
      </c>
      <c r="F872" s="13">
        <v>15</v>
      </c>
      <c r="G872" s="13">
        <v>19</v>
      </c>
      <c r="H872" s="13">
        <v>2</v>
      </c>
      <c r="I872" s="13">
        <v>9</v>
      </c>
      <c r="J872" s="13">
        <v>15</v>
      </c>
      <c r="K872" s="13">
        <v>9</v>
      </c>
      <c r="L872" s="13">
        <v>1994</v>
      </c>
      <c r="M872" s="13"/>
      <c r="N872" s="13">
        <v>74</v>
      </c>
      <c r="O872" s="13">
        <v>196</v>
      </c>
      <c r="P872" s="13" t="s">
        <v>162</v>
      </c>
      <c r="Q872" s="13" t="s">
        <v>80</v>
      </c>
      <c r="R872" s="13"/>
      <c r="S872" s="13"/>
      <c r="T872" s="30">
        <f t="shared" si="94"/>
        <v>0.08</v>
      </c>
      <c r="U872" s="30">
        <f t="shared" si="95"/>
        <v>0.3</v>
      </c>
      <c r="V872" s="30">
        <f t="shared" si="96"/>
        <v>0.04</v>
      </c>
      <c r="W872" s="30">
        <f t="shared" si="97"/>
        <v>0.08</v>
      </c>
      <c r="X872" s="30">
        <f>VLOOKUP(N872,[1]PlayerC!$A$3:$B$30,2,FALSE)</f>
        <v>77</v>
      </c>
      <c r="Y872" s="30">
        <f>VLOOKUP(O872,[1]PlayerC!$C$3:$D$133,2,FALSE)</f>
        <v>67</v>
      </c>
      <c r="Z872" s="30">
        <f>VLOOKUP(R872,[2]PCharts!$R$3:$S$2003,2,FALSE)</f>
        <v>0</v>
      </c>
      <c r="AA872" s="30">
        <f>VLOOKUP(A872,PCharts!$T$3:$U$25,2,FALSE)</f>
        <v>0.98</v>
      </c>
      <c r="AB872" s="30">
        <f>ROUND((PFormulas!$F$2*AF872)+(PFormulas!$F$3*(120-AD872)),0)</f>
        <v>50</v>
      </c>
      <c r="AC872" s="30">
        <f>ROUND((PFormulas!$F$7*AF872)+(PFormulas!$F$9*AB872)+(PFormulas!$F$8*AD872),0)</f>
        <v>46</v>
      </c>
      <c r="AD872" s="30">
        <f>VLOOKUP(V872,PCharts!$I$3:$J$651,2,FALSE)</f>
        <v>98</v>
      </c>
      <c r="AE872" s="30">
        <f>ROUND((PFormulas!$B$29*AK872)+(PFormulas!$B$30*AI872)+(PFormulas!$B$31*AL872)+(PFormulas!$B$32*AF872)+PFormulas!$B$33,0)</f>
        <v>73</v>
      </c>
      <c r="AF872" s="30">
        <f t="shared" si="98"/>
        <v>72</v>
      </c>
      <c r="AG872" s="30">
        <f>ROUND((AK872*PFormulas!$F$40)+(AL872*PFormulas!$F$41)+(AH872*PFormulas!$F$42),0)</f>
        <v>68</v>
      </c>
      <c r="AH872" s="30">
        <f>VLOOKUP(D872,PCharts!$G$3:$H$83,2,FALSE)</f>
        <v>90</v>
      </c>
      <c r="AI872" s="30">
        <f>ROUND((AK872*PFormulas!$F$18)+(AL872*PFormulas!$F$17),0)</f>
        <v>51</v>
      </c>
      <c r="AJ872" s="30">
        <f>IF(C872&gt;7,25,IF(C872=1,IF(ROUND((PFormulas!$F$35*AK872)+(PFormulas!$F$36*AF872),0)&lt;50,50,ROUND((PFormulas!$F$35*AK872)+(PFormulas!$F$36*AF872),0)),ROUND((PFormulas!$F$35*AK872)+(PFormulas!$F$36*AF872),0)))</f>
        <v>25</v>
      </c>
      <c r="AK872" s="30">
        <f>ROUND(IF(C872&gt;7,ROUND(VLOOKUP(U872,PCharts!$K$3:$L$153,2,FALSE)*AA872,0)*PFormulas!$B$8,ROUND(VLOOKUP(U872,PCharts!$K$3:$L$153,2,FALSE)*AA872,0)),0)</f>
        <v>52</v>
      </c>
      <c r="AL872" s="30">
        <f>ROUND(IF(C872&gt;7,ROUND(VLOOKUP(T872,PCharts!$M$3:$N$133,2,FALSE)*AA872,0)*PFormulas!$B$9,ROUND(VLOOKUP(T872,PCharts!$M$3:$N$133,2,FALSE)*AA872,0)),0)</f>
        <v>40</v>
      </c>
      <c r="AM872" s="30">
        <f>ROUND(IF(C872&gt;7,ROUND((PFormulas!$F$30*Z872)+(PFormulas!$F$31*AB872)+(PFormulas!$F$32*AI872),0)*PFormulas!$B$13,ROUND((PFormulas!$F$30*Z872)+(PFormulas!$F$31*AB872)+(PFormulas!$F$32*AI872),0)+PFormulas!$B$14),0)</f>
        <v>55</v>
      </c>
      <c r="AN872" s="30">
        <f>ROUND((PFormulas!$F$46*AL872),0)</f>
        <v>42</v>
      </c>
      <c r="AO872" s="30">
        <f>VLOOKUP(2016-L872,PCharts!$O$3:$P$32,2,FALSE)</f>
        <v>58</v>
      </c>
      <c r="AP872" s="30">
        <f t="shared" si="99"/>
        <v>58</v>
      </c>
      <c r="AQ872" s="30">
        <f t="shared" si="100"/>
        <v>53</v>
      </c>
    </row>
    <row r="873" spans="1:43" x14ac:dyDescent="0.25">
      <c r="A873" s="13" t="s">
        <v>43</v>
      </c>
      <c r="B873" s="13" t="s">
        <v>1970</v>
      </c>
      <c r="C873" s="13">
        <v>8</v>
      </c>
      <c r="D873" s="13">
        <v>50</v>
      </c>
      <c r="E873" s="13">
        <v>0</v>
      </c>
      <c r="F873" s="13">
        <v>4</v>
      </c>
      <c r="G873" s="13">
        <v>4</v>
      </c>
      <c r="H873" s="13">
        <v>28</v>
      </c>
      <c r="I873" s="13">
        <v>-4</v>
      </c>
      <c r="J873" s="13">
        <v>21</v>
      </c>
      <c r="K873" s="13">
        <v>5</v>
      </c>
      <c r="L873" s="13">
        <v>1995</v>
      </c>
      <c r="M873" s="13"/>
      <c r="N873" s="13">
        <v>75</v>
      </c>
      <c r="O873" s="13">
        <v>196</v>
      </c>
      <c r="P873" s="13" t="s">
        <v>45</v>
      </c>
      <c r="Q873" s="13" t="s">
        <v>1971</v>
      </c>
      <c r="R873" s="13">
        <v>0</v>
      </c>
      <c r="S873" s="13">
        <v>0</v>
      </c>
      <c r="T873" s="30">
        <f t="shared" si="94"/>
        <v>0</v>
      </c>
      <c r="U873" s="30">
        <f t="shared" si="95"/>
        <v>0.08</v>
      </c>
      <c r="V873" s="30">
        <f t="shared" si="96"/>
        <v>0.56000000000000005</v>
      </c>
      <c r="W873" s="30">
        <f t="shared" si="97"/>
        <v>0</v>
      </c>
      <c r="X873" s="30">
        <f>VLOOKUP(N873,[1]PlayerC!$A$3:$B$30,2,FALSE)</f>
        <v>79</v>
      </c>
      <c r="Y873" s="30">
        <f>VLOOKUP(O873,[1]PlayerC!$C$3:$D$133,2,FALSE)</f>
        <v>67</v>
      </c>
      <c r="Z873" s="30">
        <f>VLOOKUP(R873,[2]PCharts!$R$3:$S$2003,2,FALSE)</f>
        <v>0</v>
      </c>
      <c r="AA873" s="30">
        <f>VLOOKUP(A873,PCharts!$T$3:$U$25,2,FALSE)</f>
        <v>1.05</v>
      </c>
      <c r="AB873" s="30">
        <f>ROUND((PFormulas!$F$2*AF873)+(PFormulas!$F$3*(120-AD873)),0)</f>
        <v>55</v>
      </c>
      <c r="AC873" s="30">
        <f>ROUND((PFormulas!$F$7*AF873)+(PFormulas!$F$9*AB873)+(PFormulas!$F$8*AD873),0)</f>
        <v>51</v>
      </c>
      <c r="AD873" s="30">
        <f>VLOOKUP(V873,PCharts!$I$3:$J$651,2,FALSE)</f>
        <v>83</v>
      </c>
      <c r="AE873" s="30">
        <f>ROUND((PFormulas!$B$29*AK873)+(PFormulas!$B$30*AI873)+(PFormulas!$B$31*AL873)+(PFormulas!$B$32*AF873)+PFormulas!$B$33,0)</f>
        <v>70</v>
      </c>
      <c r="AF873" s="30">
        <f t="shared" si="98"/>
        <v>73</v>
      </c>
      <c r="AG873" s="30">
        <f>ROUND((AK873*PFormulas!$F$40)+(AL873*PFormulas!$F$41)+(AH873*PFormulas!$F$42),0)</f>
        <v>64</v>
      </c>
      <c r="AH873" s="30">
        <f>VLOOKUP(D873,PCharts!$G$3:$H$83,2,FALSE)</f>
        <v>90</v>
      </c>
      <c r="AI873" s="30">
        <f>ROUND((AK873*PFormulas!$F$18)+(AL873*PFormulas!$F$17),0)</f>
        <v>41</v>
      </c>
      <c r="AJ873" s="30">
        <f>IF(C873&gt;7,25,IF(C873=1,IF(ROUND((PFormulas!$F$35*AK873)+(PFormulas!$F$36*AF873),0)&lt;50,50,ROUND((PFormulas!$F$35*AK873)+(PFormulas!$F$36*AF873),0)),ROUND((PFormulas!$F$35*AK873)+(PFormulas!$F$36*AF873),0)))</f>
        <v>25</v>
      </c>
      <c r="AK873" s="30">
        <f>ROUND(IF(C873&gt;7,ROUND(VLOOKUP(U873,PCharts!$K$3:$L$153,2,FALSE)*AA873,0)*PFormulas!$B$8,ROUND(VLOOKUP(U873,PCharts!$K$3:$L$153,2,FALSE)*AA873,0)),0)</f>
        <v>35</v>
      </c>
      <c r="AL873" s="30">
        <f>ROUND(IF(C873&gt;7,ROUND(VLOOKUP(T873,PCharts!$M$3:$N$133,2,FALSE)*AA873,0)*PFormulas!$B$9,ROUND(VLOOKUP(T873,PCharts!$M$3:$N$133,2,FALSE)*AA873,0)),0)</f>
        <v>40</v>
      </c>
      <c r="AM873" s="30">
        <f>ROUND(IF(C873&gt;7,ROUND((PFormulas!$F$30*Z873)+(PFormulas!$F$31*AB873)+(PFormulas!$F$32*AI873),0)*PFormulas!$B$13,ROUND((PFormulas!$F$30*Z873)+(PFormulas!$F$31*AB873)+(PFormulas!$F$32*AI873),0)+PFormulas!$B$14),0)</f>
        <v>55</v>
      </c>
      <c r="AN873" s="30">
        <f>ROUND((PFormulas!$F$46*AL873),0)</f>
        <v>42</v>
      </c>
      <c r="AO873" s="30">
        <f>VLOOKUP(2016-L873,PCharts!$O$3:$P$32,2,FALSE)</f>
        <v>54</v>
      </c>
      <c r="AP873" s="30">
        <f t="shared" si="99"/>
        <v>54</v>
      </c>
      <c r="AQ873" s="30">
        <f t="shared" si="100"/>
        <v>47</v>
      </c>
    </row>
    <row r="874" spans="1:43" x14ac:dyDescent="0.25">
      <c r="A874" s="48" t="s">
        <v>139</v>
      </c>
      <c r="B874" s="13" t="s">
        <v>1972</v>
      </c>
      <c r="C874" s="13">
        <v>8</v>
      </c>
      <c r="D874" s="13">
        <v>36</v>
      </c>
      <c r="E874" s="48">
        <f>ROUND(G874*0.33,0)</f>
        <v>4</v>
      </c>
      <c r="F874" s="48">
        <f>G874-E874</f>
        <v>7</v>
      </c>
      <c r="G874" s="13">
        <v>11</v>
      </c>
      <c r="H874" s="48">
        <v>20</v>
      </c>
      <c r="I874" s="13"/>
      <c r="J874" s="13"/>
      <c r="K874" s="13"/>
      <c r="L874" s="13">
        <v>1996</v>
      </c>
      <c r="M874" s="13">
        <v>7.5</v>
      </c>
      <c r="N874" s="13">
        <v>75</v>
      </c>
      <c r="O874" s="13">
        <v>190</v>
      </c>
      <c r="P874" s="13" t="s">
        <v>1973</v>
      </c>
      <c r="Q874" s="13" t="s">
        <v>1974</v>
      </c>
      <c r="R874" s="13">
        <v>0</v>
      </c>
      <c r="S874" s="13">
        <v>0</v>
      </c>
      <c r="T874" s="30">
        <f t="shared" si="94"/>
        <v>0.11</v>
      </c>
      <c r="U874" s="30">
        <f t="shared" si="95"/>
        <v>0.19</v>
      </c>
      <c r="V874" s="30">
        <f t="shared" si="96"/>
        <v>0.56000000000000005</v>
      </c>
      <c r="W874" s="30">
        <f t="shared" si="97"/>
        <v>0.11</v>
      </c>
      <c r="X874" s="30">
        <f>VLOOKUP(N874,[1]PlayerC!$A$3:$B$30,2,FALSE)</f>
        <v>79</v>
      </c>
      <c r="Y874" s="30">
        <f>VLOOKUP(O874,[1]PlayerC!$C$3:$D$133,2,FALSE)</f>
        <v>64</v>
      </c>
      <c r="Z874" s="30">
        <f>VLOOKUP(R874,[2]PCharts!$R$3:$S$2003,2,FALSE)</f>
        <v>0</v>
      </c>
      <c r="AA874" s="30">
        <f>VLOOKUP(A874,PCharts!$T$3:$U$25,2,FALSE)</f>
        <v>0.87</v>
      </c>
      <c r="AB874" s="30">
        <f>ROUND((PFormulas!$F$2*AF874)+(PFormulas!$F$3*(120-AD874)),0)</f>
        <v>54</v>
      </c>
      <c r="AC874" s="30">
        <f>ROUND((PFormulas!$F$7*AF874)+(PFormulas!$F$9*AB874)+(PFormulas!$F$8*AD874),0)</f>
        <v>50</v>
      </c>
      <c r="AD874" s="30">
        <f>VLOOKUP(V874,PCharts!$I$3:$J$651,2,FALSE)</f>
        <v>83</v>
      </c>
      <c r="AE874" s="30">
        <f>ROUND((PFormulas!$B$29*AK874)+(PFormulas!$B$30*AI874)+(PFormulas!$B$31*AL874)+(PFormulas!$B$32*AF874)+PFormulas!$B$33,0)</f>
        <v>71</v>
      </c>
      <c r="AF874" s="30">
        <f t="shared" si="98"/>
        <v>72</v>
      </c>
      <c r="AG874" s="30">
        <f>ROUND((AK874*PFormulas!$F$40)+(AL874*PFormulas!$F$41)+(AH874*PFormulas!$F$42),0)</f>
        <v>58</v>
      </c>
      <c r="AH874" s="30">
        <f>VLOOKUP(D874,PCharts!$G$3:$H$83,2,FALSE)</f>
        <v>76</v>
      </c>
      <c r="AI874" s="30">
        <f>ROUND((AK874*PFormulas!$F$18)+(AL874*PFormulas!$F$17),0)</f>
        <v>43</v>
      </c>
      <c r="AJ874" s="30">
        <f>IF(C874&gt;7,25,IF(C874=1,IF(ROUND((PFormulas!$F$35*AK874)+(PFormulas!$F$36*AF874),0)&lt;50,50,ROUND((PFormulas!$F$35*AK874)+(PFormulas!$F$36*AF874),0)),ROUND((PFormulas!$F$35*AK874)+(PFormulas!$F$36*AF874),0)))</f>
        <v>25</v>
      </c>
      <c r="AK874" s="30">
        <f>ROUND(IF(C874&gt;7,ROUND(VLOOKUP(U874,PCharts!$K$3:$L$153,2,FALSE)*AA874,0)*PFormulas!$B$8,ROUND(VLOOKUP(U874,PCharts!$K$3:$L$153,2,FALSE)*AA874,0)),0)</f>
        <v>42</v>
      </c>
      <c r="AL874" s="30">
        <f>ROUND(IF(C874&gt;7,ROUND(VLOOKUP(T874,PCharts!$M$3:$N$133,2,FALSE)*AA874,0)*PFormulas!$B$9,ROUND(VLOOKUP(T874,PCharts!$M$3:$N$133,2,FALSE)*AA874,0)),0)</f>
        <v>37</v>
      </c>
      <c r="AM874" s="30">
        <f>ROUND(IF(C874&gt;7,ROUND((PFormulas!$F$30*Z874)+(PFormulas!$F$31*AB874)+(PFormulas!$F$32*AI874),0)*PFormulas!$B$13,ROUND((PFormulas!$F$30*Z874)+(PFormulas!$F$31*AB874)+(PFormulas!$F$32*AI874),0)+PFormulas!$B$14),0)</f>
        <v>55</v>
      </c>
      <c r="AN874" s="30">
        <f>ROUND((PFormulas!$F$46*AL874),0)</f>
        <v>39</v>
      </c>
      <c r="AO874" s="30">
        <f>VLOOKUP(2016-L874,PCharts!$O$3:$P$32,2,FALSE)</f>
        <v>50</v>
      </c>
      <c r="AP874" s="30">
        <f t="shared" si="99"/>
        <v>50</v>
      </c>
      <c r="AQ874" s="30">
        <f t="shared" si="100"/>
        <v>49</v>
      </c>
    </row>
    <row r="875" spans="1:43" x14ac:dyDescent="0.25">
      <c r="A875" s="13" t="s">
        <v>130</v>
      </c>
      <c r="B875" s="13" t="s">
        <v>1975</v>
      </c>
      <c r="C875" s="13">
        <v>8</v>
      </c>
      <c r="D875" s="13">
        <v>45</v>
      </c>
      <c r="E875" s="13">
        <v>6</v>
      </c>
      <c r="F875" s="13">
        <v>28</v>
      </c>
      <c r="G875" s="13">
        <f>E875+F875</f>
        <v>34</v>
      </c>
      <c r="H875" s="13">
        <v>27</v>
      </c>
      <c r="I875" s="13"/>
      <c r="J875" s="13"/>
      <c r="K875" s="13"/>
      <c r="L875" s="13">
        <v>1997</v>
      </c>
      <c r="M875" s="13">
        <v>7.5</v>
      </c>
      <c r="N875" s="13">
        <v>73</v>
      </c>
      <c r="O875" s="13">
        <v>187</v>
      </c>
      <c r="P875" s="13" t="s">
        <v>1976</v>
      </c>
      <c r="Q875" s="13" t="s">
        <v>1977</v>
      </c>
      <c r="R875" s="13">
        <v>0</v>
      </c>
      <c r="S875" s="13">
        <v>0</v>
      </c>
      <c r="T875" s="30">
        <f t="shared" si="94"/>
        <v>0.13</v>
      </c>
      <c r="U875" s="30">
        <f t="shared" si="95"/>
        <v>0.62</v>
      </c>
      <c r="V875" s="30">
        <f t="shared" si="96"/>
        <v>0.6</v>
      </c>
      <c r="W875" s="30">
        <f t="shared" si="97"/>
        <v>0.13</v>
      </c>
      <c r="X875" s="30">
        <f>VLOOKUP(N875,[1]PlayerC!$A$3:$B$30,2,FALSE)</f>
        <v>75</v>
      </c>
      <c r="Y875" s="30">
        <f>VLOOKUP(O875,[1]PlayerC!$C$3:$D$133,2,FALSE)</f>
        <v>61</v>
      </c>
      <c r="Z875" s="30">
        <f>VLOOKUP(R875,[2]PCharts!$R$3:$S$2003,2,FALSE)</f>
        <v>0</v>
      </c>
      <c r="AA875" s="30">
        <f>VLOOKUP(A875,PCharts!$T$3:$U$25,2,FALSE)</f>
        <v>0.87</v>
      </c>
      <c r="AB875" s="30">
        <f>ROUND((PFormulas!$F$2*AF875)+(PFormulas!$F$3*(120-AD875)),0)</f>
        <v>52</v>
      </c>
      <c r="AC875" s="30">
        <f>ROUND((PFormulas!$F$7*AF875)+(PFormulas!$F$9*AB875)+(PFormulas!$F$8*AD875),0)</f>
        <v>47</v>
      </c>
      <c r="AD875" s="30">
        <f>VLOOKUP(V875,PCharts!$I$3:$J$651,2,FALSE)</f>
        <v>82</v>
      </c>
      <c r="AE875" s="30">
        <f>ROUND((PFormulas!$B$29*AK875)+(PFormulas!$B$30*AI875)+(PFormulas!$B$31*AL875)+(PFormulas!$B$32*AF875)+PFormulas!$B$33,0)</f>
        <v>74</v>
      </c>
      <c r="AF875" s="30">
        <f t="shared" si="98"/>
        <v>68</v>
      </c>
      <c r="AG875" s="30">
        <f>ROUND((AK875*PFormulas!$F$40)+(AL875*PFormulas!$F$41)+(AH875*PFormulas!$F$42),0)</f>
        <v>65</v>
      </c>
      <c r="AH875" s="30">
        <f>VLOOKUP(D875,PCharts!$G$3:$H$83,2,FALSE)</f>
        <v>85</v>
      </c>
      <c r="AI875" s="30">
        <f>ROUND((AK875*PFormulas!$F$18)+(AL875*PFormulas!$F$17),0)</f>
        <v>49</v>
      </c>
      <c r="AJ875" s="30">
        <f>IF(C875&gt;7,25,IF(C875=1,IF(ROUND((PFormulas!$F$35*AK875)+(PFormulas!$F$36*AF875),0)&lt;50,50,ROUND((PFormulas!$F$35*AK875)+(PFormulas!$F$36*AF875),0)),ROUND((PFormulas!$F$35*AK875)+(PFormulas!$F$36*AF875),0)))</f>
        <v>25</v>
      </c>
      <c r="AK875" s="30">
        <f>ROUND(IF(C875&gt;7,ROUND(VLOOKUP(U875,PCharts!$K$3:$L$153,2,FALSE)*AA875,0)*PFormulas!$B$8,ROUND(VLOOKUP(U875,PCharts!$K$3:$L$153,2,FALSE)*AA875,0)),0)</f>
        <v>52</v>
      </c>
      <c r="AL875" s="30">
        <f>ROUND(IF(C875&gt;7,ROUND(VLOOKUP(T875,PCharts!$M$3:$N$133,2,FALSE)*AA875,0)*PFormulas!$B$9,ROUND(VLOOKUP(T875,PCharts!$M$3:$N$133,2,FALSE)*AA875,0)),0)</f>
        <v>37</v>
      </c>
      <c r="AM875" s="30">
        <f>ROUND(IF(C875&gt;7,ROUND((PFormulas!$F$30*Z875)+(PFormulas!$F$31*AB875)+(PFormulas!$F$32*AI875),0)*PFormulas!$B$13,ROUND((PFormulas!$F$30*Z875)+(PFormulas!$F$31*AB875)+(PFormulas!$F$32*AI875),0)+PFormulas!$B$14),0)</f>
        <v>56</v>
      </c>
      <c r="AN875" s="30">
        <f>ROUND((PFormulas!$F$46*AL875),0)</f>
        <v>39</v>
      </c>
      <c r="AO875" s="30">
        <f>VLOOKUP(2016-L875,PCharts!$O$3:$P$32,2,FALSE)</f>
        <v>46</v>
      </c>
      <c r="AP875" s="30">
        <f t="shared" si="99"/>
        <v>46</v>
      </c>
      <c r="AQ875" s="30">
        <f t="shared" si="100"/>
        <v>52</v>
      </c>
    </row>
    <row r="876" spans="1:43" x14ac:dyDescent="0.25">
      <c r="A876" s="13" t="s">
        <v>130</v>
      </c>
      <c r="B876" s="13" t="s">
        <v>1978</v>
      </c>
      <c r="C876" s="13">
        <v>8</v>
      </c>
      <c r="D876" s="13">
        <v>50</v>
      </c>
      <c r="E876" s="13">
        <v>6</v>
      </c>
      <c r="F876" s="13">
        <v>14</v>
      </c>
      <c r="G876" s="13">
        <f>E876+F876</f>
        <v>20</v>
      </c>
      <c r="H876" s="13">
        <v>57</v>
      </c>
      <c r="I876" s="13"/>
      <c r="J876" s="13"/>
      <c r="K876" s="13"/>
      <c r="L876" s="13">
        <v>1997</v>
      </c>
      <c r="M876" s="13">
        <v>7.5</v>
      </c>
      <c r="N876" s="13">
        <v>74</v>
      </c>
      <c r="O876" s="13">
        <v>185</v>
      </c>
      <c r="P876" s="13" t="s">
        <v>1979</v>
      </c>
      <c r="Q876" s="13" t="s">
        <v>1980</v>
      </c>
      <c r="R876" s="13">
        <v>0</v>
      </c>
      <c r="S876" s="13">
        <v>0</v>
      </c>
      <c r="T876" s="30">
        <f t="shared" si="94"/>
        <v>0.12</v>
      </c>
      <c r="U876" s="30">
        <f t="shared" si="95"/>
        <v>0.28000000000000003</v>
      </c>
      <c r="V876" s="30">
        <f t="shared" si="96"/>
        <v>1.1399999999999999</v>
      </c>
      <c r="W876" s="30">
        <f t="shared" si="97"/>
        <v>0.12</v>
      </c>
      <c r="X876" s="30">
        <f>VLOOKUP(N876,[1]PlayerC!$A$3:$B$30,2,FALSE)</f>
        <v>77</v>
      </c>
      <c r="Y876" s="30">
        <f>VLOOKUP(O876,[1]PlayerC!$C$3:$D$133,2,FALSE)</f>
        <v>61</v>
      </c>
      <c r="Z876" s="30">
        <f>VLOOKUP(R876,[2]PCharts!$R$3:$S$2003,2,FALSE)</f>
        <v>0</v>
      </c>
      <c r="AA876" s="30">
        <f>VLOOKUP(A876,PCharts!$T$3:$U$25,2,FALSE)</f>
        <v>0.87</v>
      </c>
      <c r="AB876" s="30">
        <f>ROUND((PFormulas!$F$2*AF876)+(PFormulas!$F$3*(120-AD876)),0)</f>
        <v>57</v>
      </c>
      <c r="AC876" s="30">
        <f>ROUND((PFormulas!$F$7*AF876)+(PFormulas!$F$9*AB876)+(PFormulas!$F$8*AD876),0)</f>
        <v>52</v>
      </c>
      <c r="AD876" s="30">
        <f>VLOOKUP(V876,PCharts!$I$3:$J$651,2,FALSE)</f>
        <v>69</v>
      </c>
      <c r="AE876" s="30">
        <f>ROUND((PFormulas!$B$29*AK876)+(PFormulas!$B$30*AI876)+(PFormulas!$B$31*AL876)+(PFormulas!$B$32*AF876)+PFormulas!$B$33,0)</f>
        <v>73</v>
      </c>
      <c r="AF876" s="30">
        <f t="shared" si="98"/>
        <v>69</v>
      </c>
      <c r="AG876" s="30">
        <f>ROUND((AK876*PFormulas!$F$40)+(AL876*PFormulas!$F$41)+(AH876*PFormulas!$F$42),0)</f>
        <v>66</v>
      </c>
      <c r="AH876" s="30">
        <f>VLOOKUP(D876,PCharts!$G$3:$H$83,2,FALSE)</f>
        <v>90</v>
      </c>
      <c r="AI876" s="30">
        <f>ROUND((AK876*PFormulas!$F$18)+(AL876*PFormulas!$F$17),0)</f>
        <v>46</v>
      </c>
      <c r="AJ876" s="30">
        <f>IF(C876&gt;7,25,IF(C876=1,IF(ROUND((PFormulas!$F$35*AK876)+(PFormulas!$F$36*AF876),0)&lt;50,50,ROUND((PFormulas!$F$35*AK876)+(PFormulas!$F$36*AF876),0)),ROUND((PFormulas!$F$35*AK876)+(PFormulas!$F$36*AF876),0)))</f>
        <v>25</v>
      </c>
      <c r="AK876" s="30">
        <f>ROUND(IF(C876&gt;7,ROUND(VLOOKUP(U876,PCharts!$K$3:$L$153,2,FALSE)*AA876,0)*PFormulas!$B$8,ROUND(VLOOKUP(U876,PCharts!$K$3:$L$153,2,FALSE)*AA876,0)),0)</f>
        <v>47</v>
      </c>
      <c r="AL876" s="30">
        <f>ROUND(IF(C876&gt;7,ROUND(VLOOKUP(T876,PCharts!$M$3:$N$133,2,FALSE)*AA876,0)*PFormulas!$B$9,ROUND(VLOOKUP(T876,PCharts!$M$3:$N$133,2,FALSE)*AA876,0)),0)</f>
        <v>37</v>
      </c>
      <c r="AM876" s="30">
        <f>ROUND(IF(C876&gt;7,ROUND((PFormulas!$F$30*Z876)+(PFormulas!$F$31*AB876)+(PFormulas!$F$32*AI876),0)*PFormulas!$B$13,ROUND((PFormulas!$F$30*Z876)+(PFormulas!$F$31*AB876)+(PFormulas!$F$32*AI876),0)+PFormulas!$B$14),0)</f>
        <v>59</v>
      </c>
      <c r="AN876" s="30">
        <f>ROUND((PFormulas!$F$46*AL876),0)</f>
        <v>39</v>
      </c>
      <c r="AO876" s="30">
        <f>VLOOKUP(2016-L876,PCharts!$O$3:$P$32,2,FALSE)</f>
        <v>46</v>
      </c>
      <c r="AP876" s="30">
        <f t="shared" si="99"/>
        <v>46</v>
      </c>
      <c r="AQ876" s="30">
        <f t="shared" si="100"/>
        <v>51</v>
      </c>
    </row>
    <row r="877" spans="1:43" x14ac:dyDescent="0.25">
      <c r="A877" s="48" t="s">
        <v>139</v>
      </c>
      <c r="B877" s="13" t="s">
        <v>1981</v>
      </c>
      <c r="C877" s="13">
        <v>8</v>
      </c>
      <c r="D877" s="13">
        <v>31</v>
      </c>
      <c r="E877" s="13">
        <v>4</v>
      </c>
      <c r="F877" s="13">
        <v>11</v>
      </c>
      <c r="G877" s="13">
        <f>E877+F877</f>
        <v>15</v>
      </c>
      <c r="H877" s="13">
        <v>18</v>
      </c>
      <c r="I877" s="13"/>
      <c r="J877" s="13"/>
      <c r="K877" s="13"/>
      <c r="L877" s="13">
        <v>1995</v>
      </c>
      <c r="M877" s="13">
        <v>7</v>
      </c>
      <c r="N877" s="13">
        <v>74</v>
      </c>
      <c r="O877" s="13">
        <v>185</v>
      </c>
      <c r="P877" s="13" t="s">
        <v>1982</v>
      </c>
      <c r="Q877" s="13" t="s">
        <v>1983</v>
      </c>
      <c r="R877" s="13">
        <v>0</v>
      </c>
      <c r="S877" s="13">
        <v>0</v>
      </c>
      <c r="T877" s="30">
        <f t="shared" si="94"/>
        <v>0.13</v>
      </c>
      <c r="U877" s="30">
        <f t="shared" si="95"/>
        <v>0.35</v>
      </c>
      <c r="V877" s="30">
        <f t="shared" si="96"/>
        <v>0.57999999999999996</v>
      </c>
      <c r="W877" s="30">
        <f t="shared" si="97"/>
        <v>0.13</v>
      </c>
      <c r="X877" s="30">
        <f>VLOOKUP(N877,[1]PlayerC!$A$3:$B$30,2,FALSE)</f>
        <v>77</v>
      </c>
      <c r="Y877" s="30">
        <f>VLOOKUP(O877,[1]PlayerC!$C$3:$D$133,2,FALSE)</f>
        <v>61</v>
      </c>
      <c r="Z877" s="30">
        <f>VLOOKUP(R877,[2]PCharts!$R$3:$S$2003,2,FALSE)</f>
        <v>0</v>
      </c>
      <c r="AA877" s="30">
        <f>VLOOKUP(A877,PCharts!$T$3:$U$25,2,FALSE)</f>
        <v>0.87</v>
      </c>
      <c r="AB877" s="30">
        <f>ROUND((PFormulas!$F$2*AF877)+(PFormulas!$F$3*(120-AD877)),0)</f>
        <v>53</v>
      </c>
      <c r="AC877" s="30">
        <f>ROUND((PFormulas!$F$7*AF877)+(PFormulas!$F$9*AB877)+(PFormulas!$F$8*AD877),0)</f>
        <v>48</v>
      </c>
      <c r="AD877" s="30">
        <f>VLOOKUP(V877,PCharts!$I$3:$J$651,2,FALSE)</f>
        <v>83</v>
      </c>
      <c r="AE877" s="30">
        <f>ROUND((PFormulas!$B$29*AK877)+(PFormulas!$B$30*AI877)+(PFormulas!$B$31*AL877)+(PFormulas!$B$32*AF877)+PFormulas!$B$33,0)</f>
        <v>73</v>
      </c>
      <c r="AF877" s="30">
        <f t="shared" si="98"/>
        <v>69</v>
      </c>
      <c r="AG877" s="30">
        <f>ROUND((AK877*PFormulas!$F$40)+(AL877*PFormulas!$F$41)+(AH877*PFormulas!$F$42),0)</f>
        <v>57</v>
      </c>
      <c r="AH877" s="30">
        <f>VLOOKUP(D877,PCharts!$G$3:$H$83,2,FALSE)</f>
        <v>71</v>
      </c>
      <c r="AI877" s="30">
        <f>ROUND((AK877*PFormulas!$F$18)+(AL877*PFormulas!$F$17),0)</f>
        <v>47</v>
      </c>
      <c r="AJ877" s="30">
        <f>IF(C877&gt;7,25,IF(C877=1,IF(ROUND((PFormulas!$F$35*AK877)+(PFormulas!$F$36*AF877),0)&lt;50,50,ROUND((PFormulas!$F$35*AK877)+(PFormulas!$F$36*AF877),0)),ROUND((PFormulas!$F$35*AK877)+(PFormulas!$F$36*AF877),0)))</f>
        <v>25</v>
      </c>
      <c r="AK877" s="30">
        <f>ROUND(IF(C877&gt;7,ROUND(VLOOKUP(U877,PCharts!$K$3:$L$153,2,FALSE)*AA877,0)*PFormulas!$B$8,ROUND(VLOOKUP(U877,PCharts!$K$3:$L$153,2,FALSE)*AA877,0)),0)</f>
        <v>48</v>
      </c>
      <c r="AL877" s="30">
        <f>ROUND(IF(C877&gt;7,ROUND(VLOOKUP(T877,PCharts!$M$3:$N$133,2,FALSE)*AA877,0)*PFormulas!$B$9,ROUND(VLOOKUP(T877,PCharts!$M$3:$N$133,2,FALSE)*AA877,0)),0)</f>
        <v>37</v>
      </c>
      <c r="AM877" s="30">
        <f>ROUND(IF(C877&gt;7,ROUND((PFormulas!$F$30*Z877)+(PFormulas!$F$31*AB877)+(PFormulas!$F$32*AI877),0)*PFormulas!$B$13,ROUND((PFormulas!$F$30*Z877)+(PFormulas!$F$31*AB877)+(PFormulas!$F$32*AI877),0)+PFormulas!$B$14),0)</f>
        <v>56</v>
      </c>
      <c r="AN877" s="30">
        <f>ROUND((PFormulas!$F$46*AL877),0)</f>
        <v>39</v>
      </c>
      <c r="AO877" s="30">
        <f>VLOOKUP(2016-L877,PCharts!$O$3:$P$32,2,FALSE)</f>
        <v>54</v>
      </c>
      <c r="AP877" s="30">
        <f t="shared" si="99"/>
        <v>54</v>
      </c>
      <c r="AQ877" s="30">
        <f t="shared" si="100"/>
        <v>51</v>
      </c>
    </row>
    <row r="878" spans="1:43" x14ac:dyDescent="0.25">
      <c r="A878" s="13" t="s">
        <v>78</v>
      </c>
      <c r="B878" s="13" t="s">
        <v>1958</v>
      </c>
      <c r="C878" s="13">
        <v>8</v>
      </c>
      <c r="D878" s="13">
        <v>40</v>
      </c>
      <c r="E878" s="13">
        <v>3</v>
      </c>
      <c r="F878" s="13">
        <v>5</v>
      </c>
      <c r="G878" s="13">
        <f>E878+F878</f>
        <v>8</v>
      </c>
      <c r="H878" s="13">
        <v>28</v>
      </c>
      <c r="I878" s="13"/>
      <c r="J878" s="13"/>
      <c r="K878" s="13"/>
      <c r="L878" s="13">
        <v>1997</v>
      </c>
      <c r="M878" s="13">
        <v>7</v>
      </c>
      <c r="N878" s="13">
        <v>74</v>
      </c>
      <c r="O878" s="13">
        <v>218</v>
      </c>
      <c r="P878" s="13" t="s">
        <v>1984</v>
      </c>
      <c r="Q878" s="13" t="s">
        <v>1985</v>
      </c>
      <c r="R878" s="13">
        <v>0</v>
      </c>
      <c r="S878" s="13">
        <v>0</v>
      </c>
      <c r="T878" s="30">
        <f t="shared" si="94"/>
        <v>0.08</v>
      </c>
      <c r="U878" s="30">
        <f t="shared" si="95"/>
        <v>0.13</v>
      </c>
      <c r="V878" s="30">
        <f t="shared" si="96"/>
        <v>0.7</v>
      </c>
      <c r="W878" s="30">
        <f t="shared" si="97"/>
        <v>0.08</v>
      </c>
      <c r="X878" s="30">
        <f>VLOOKUP(N878,[1]PlayerC!$A$3:$B$30,2,FALSE)</f>
        <v>77</v>
      </c>
      <c r="Y878" s="30">
        <f>VLOOKUP(O878,[1]PlayerC!$C$3:$D$133,2,FALSE)</f>
        <v>79</v>
      </c>
      <c r="Z878" s="30">
        <f>VLOOKUP(R878,[2]PCharts!$R$3:$S$2003,2,FALSE)</f>
        <v>0</v>
      </c>
      <c r="AA878" s="30">
        <f>VLOOKUP(A878,PCharts!$T$3:$U$25,2,FALSE)</f>
        <v>0.98</v>
      </c>
      <c r="AB878" s="30">
        <f>ROUND((PFormulas!$F$2*AF878)+(PFormulas!$F$3*(120-AD878)),0)</f>
        <v>59</v>
      </c>
      <c r="AC878" s="30">
        <f>ROUND((PFormulas!$F$7*AF878)+(PFormulas!$F$9*AB878)+(PFormulas!$F$8*AD878),0)</f>
        <v>56</v>
      </c>
      <c r="AD878" s="30">
        <f>VLOOKUP(V878,PCharts!$I$3:$J$651,2,FALSE)</f>
        <v>80</v>
      </c>
      <c r="AE878" s="30">
        <f>ROUND((PFormulas!$B$29*AK878)+(PFormulas!$B$30*AI878)+(PFormulas!$B$31*AL878)+(PFormulas!$B$32*AF878)+PFormulas!$B$33,0)</f>
        <v>71</v>
      </c>
      <c r="AF878" s="30">
        <f t="shared" si="98"/>
        <v>78</v>
      </c>
      <c r="AG878" s="30">
        <f>ROUND((AK878*PFormulas!$F$40)+(AL878*PFormulas!$F$41)+(AH878*PFormulas!$F$42),0)</f>
        <v>62</v>
      </c>
      <c r="AH878" s="30">
        <f>VLOOKUP(D878,PCharts!$G$3:$H$83,2,FALSE)</f>
        <v>80</v>
      </c>
      <c r="AI878" s="30">
        <f>ROUND((AK878*PFormulas!$F$18)+(AL878*PFormulas!$F$17),0)</f>
        <v>48</v>
      </c>
      <c r="AJ878" s="30">
        <f>IF(C878&gt;7,25,IF(C878=1,IF(ROUND((PFormulas!$F$35*AK878)+(PFormulas!$F$36*AF878),0)&lt;50,50,ROUND((PFormulas!$F$35*AK878)+(PFormulas!$F$36*AF878),0)),ROUND((PFormulas!$F$35*AK878)+(PFormulas!$F$36*AF878),0)))</f>
        <v>25</v>
      </c>
      <c r="AK878" s="30">
        <f>ROUND(IF(C878&gt;7,ROUND(VLOOKUP(U878,PCharts!$K$3:$L$153,2,FALSE)*AA878,0)*PFormulas!$B$8,ROUND(VLOOKUP(U878,PCharts!$K$3:$L$153,2,FALSE)*AA878,0)),0)</f>
        <v>47</v>
      </c>
      <c r="AL878" s="30">
        <f>ROUND(IF(C878&gt;7,ROUND(VLOOKUP(T878,PCharts!$M$3:$N$133,2,FALSE)*AA878,0)*PFormulas!$B$9,ROUND(VLOOKUP(T878,PCharts!$M$3:$N$133,2,FALSE)*AA878,0)),0)</f>
        <v>40</v>
      </c>
      <c r="AM878" s="30">
        <f>ROUND(IF(C878&gt;7,ROUND((PFormulas!$F$30*Z878)+(PFormulas!$F$31*AB878)+(PFormulas!$F$32*AI878),0)*PFormulas!$B$13,ROUND((PFormulas!$F$30*Z878)+(PFormulas!$F$31*AB878)+(PFormulas!$F$32*AI878),0)+PFormulas!$B$14),0)</f>
        <v>61</v>
      </c>
      <c r="AN878" s="30">
        <f>ROUND((PFormulas!$F$46*AL878),0)</f>
        <v>42</v>
      </c>
      <c r="AO878" s="30">
        <f>VLOOKUP(2016-L878,PCharts!$O$3:$P$32,2,FALSE)</f>
        <v>46</v>
      </c>
      <c r="AP878" s="30">
        <f t="shared" si="99"/>
        <v>46</v>
      </c>
      <c r="AQ878" s="30">
        <f t="shared" si="100"/>
        <v>53</v>
      </c>
    </row>
    <row r="879" spans="1:43" x14ac:dyDescent="0.25">
      <c r="A879" s="13" t="s">
        <v>51</v>
      </c>
      <c r="B879" s="13" t="s">
        <v>1986</v>
      </c>
      <c r="C879" s="13">
        <v>8</v>
      </c>
      <c r="D879" s="13">
        <v>60</v>
      </c>
      <c r="E879" s="13">
        <v>5</v>
      </c>
      <c r="F879" s="13">
        <v>19</v>
      </c>
      <c r="G879" s="13">
        <f>E879+F879</f>
        <v>24</v>
      </c>
      <c r="H879" s="13">
        <v>46</v>
      </c>
      <c r="I879" s="13"/>
      <c r="J879" s="13"/>
      <c r="K879" s="13"/>
      <c r="L879" s="13">
        <v>1997</v>
      </c>
      <c r="M879" s="13">
        <v>7</v>
      </c>
      <c r="N879" s="13">
        <v>74</v>
      </c>
      <c r="O879" s="13">
        <v>203</v>
      </c>
      <c r="P879" s="13" t="s">
        <v>1987</v>
      </c>
      <c r="Q879" s="13" t="s">
        <v>1988</v>
      </c>
      <c r="R879" s="13">
        <v>0</v>
      </c>
      <c r="S879" s="13">
        <v>0</v>
      </c>
      <c r="T879" s="30">
        <f t="shared" si="94"/>
        <v>0.08</v>
      </c>
      <c r="U879" s="30">
        <f t="shared" si="95"/>
        <v>0.32</v>
      </c>
      <c r="V879" s="30">
        <f t="shared" si="96"/>
        <v>0.77</v>
      </c>
      <c r="W879" s="30">
        <f t="shared" si="97"/>
        <v>0.08</v>
      </c>
      <c r="X879" s="30">
        <f>VLOOKUP(N879,[1]PlayerC!$A$3:$B$30,2,FALSE)</f>
        <v>77</v>
      </c>
      <c r="Y879" s="30">
        <f>VLOOKUP(O879,[1]PlayerC!$C$3:$D$133,2,FALSE)</f>
        <v>70</v>
      </c>
      <c r="Z879" s="30">
        <f>VLOOKUP(R879,[2]PCharts!$R$3:$S$2003,2,FALSE)</f>
        <v>0</v>
      </c>
      <c r="AA879" s="30">
        <f>VLOOKUP(A879,PCharts!$T$3:$U$25,2,FALSE)</f>
        <v>0.9</v>
      </c>
      <c r="AB879" s="30">
        <f>ROUND((PFormulas!$F$2*AF879)+(PFormulas!$F$3*(120-AD879)),0)</f>
        <v>57</v>
      </c>
      <c r="AC879" s="30">
        <f>ROUND((PFormulas!$F$7*AF879)+(PFormulas!$F$9*AB879)+(PFormulas!$F$8*AD879),0)</f>
        <v>53</v>
      </c>
      <c r="AD879" s="30">
        <f>VLOOKUP(V879,PCharts!$I$3:$J$651,2,FALSE)</f>
        <v>78</v>
      </c>
      <c r="AE879" s="30">
        <f>ROUND((PFormulas!$B$29*AK879)+(PFormulas!$B$30*AI879)+(PFormulas!$B$31*AL879)+(PFormulas!$B$32*AF879)+PFormulas!$B$33,0)</f>
        <v>72</v>
      </c>
      <c r="AF879" s="30">
        <f t="shared" si="98"/>
        <v>74</v>
      </c>
      <c r="AG879" s="30">
        <f>ROUND((AK879*PFormulas!$F$40)+(AL879*PFormulas!$F$41)+(AH879*PFormulas!$F$42),0)</f>
        <v>69</v>
      </c>
      <c r="AH879" s="30">
        <f>VLOOKUP(D879,PCharts!$G$3:$H$83,2,FALSE)</f>
        <v>95</v>
      </c>
      <c r="AI879" s="30">
        <f>ROUND((AK879*PFormulas!$F$18)+(AL879*PFormulas!$F$17),0)</f>
        <v>47</v>
      </c>
      <c r="AJ879" s="30">
        <f>IF(C879&gt;7,25,IF(C879=1,IF(ROUND((PFormulas!$F$35*AK879)+(PFormulas!$F$36*AF879),0)&lt;50,50,ROUND((PFormulas!$F$35*AK879)+(PFormulas!$F$36*AF879),0)),ROUND((PFormulas!$F$35*AK879)+(PFormulas!$F$36*AF879),0)))</f>
        <v>25</v>
      </c>
      <c r="AK879" s="30">
        <f>ROUND(IF(C879&gt;7,ROUND(VLOOKUP(U879,PCharts!$K$3:$L$153,2,FALSE)*AA879,0)*PFormulas!$B$8,ROUND(VLOOKUP(U879,PCharts!$K$3:$L$153,2,FALSE)*AA879,0)),0)</f>
        <v>48</v>
      </c>
      <c r="AL879" s="30">
        <f>ROUND(IF(C879&gt;7,ROUND(VLOOKUP(T879,PCharts!$M$3:$N$133,2,FALSE)*AA879,0)*PFormulas!$B$9,ROUND(VLOOKUP(T879,PCharts!$M$3:$N$133,2,FALSE)*AA879,0)),0)</f>
        <v>37</v>
      </c>
      <c r="AM879" s="30">
        <f>ROUND(IF(C879&gt;7,ROUND((PFormulas!$F$30*Z879)+(PFormulas!$F$31*AB879)+(PFormulas!$F$32*AI879),0)*PFormulas!$B$13,ROUND((PFormulas!$F$30*Z879)+(PFormulas!$F$31*AB879)+(PFormulas!$F$32*AI879),0)+PFormulas!$B$14),0)</f>
        <v>59</v>
      </c>
      <c r="AN879" s="30">
        <f>ROUND((PFormulas!$F$46*AL879),0)</f>
        <v>39</v>
      </c>
      <c r="AO879" s="30">
        <f>VLOOKUP(2016-L879,PCharts!$O$3:$P$32,2,FALSE)</f>
        <v>46</v>
      </c>
      <c r="AP879" s="30">
        <f t="shared" si="99"/>
        <v>46</v>
      </c>
      <c r="AQ879" s="30">
        <f t="shared" si="100"/>
        <v>52</v>
      </c>
    </row>
    <row r="880" spans="1:43" x14ac:dyDescent="0.25">
      <c r="A880" s="48" t="s">
        <v>139</v>
      </c>
      <c r="B880" s="13" t="s">
        <v>1989</v>
      </c>
      <c r="C880" s="13">
        <v>8</v>
      </c>
      <c r="D880" s="13">
        <v>30</v>
      </c>
      <c r="E880" s="48">
        <f>ROUND(G880*0.33,0)</f>
        <v>4</v>
      </c>
      <c r="F880" s="48">
        <f>G880-E880</f>
        <v>8</v>
      </c>
      <c r="G880" s="13">
        <v>12</v>
      </c>
      <c r="H880" s="48">
        <v>20</v>
      </c>
      <c r="I880" s="13"/>
      <c r="J880" s="13"/>
      <c r="K880" s="13"/>
      <c r="L880" s="13">
        <v>1993</v>
      </c>
      <c r="M880" s="13">
        <v>6.5</v>
      </c>
      <c r="N880" s="13">
        <v>76</v>
      </c>
      <c r="O880" s="13">
        <v>207</v>
      </c>
      <c r="P880" s="13" t="s">
        <v>1990</v>
      </c>
      <c r="Q880" s="13" t="s">
        <v>1991</v>
      </c>
      <c r="R880" s="13">
        <v>0</v>
      </c>
      <c r="S880" s="13">
        <v>0</v>
      </c>
      <c r="T880" s="30">
        <f t="shared" si="94"/>
        <v>0.13</v>
      </c>
      <c r="U880" s="30">
        <f t="shared" si="95"/>
        <v>0.27</v>
      </c>
      <c r="V880" s="30">
        <f t="shared" si="96"/>
        <v>0.67</v>
      </c>
      <c r="W880" s="30">
        <f t="shared" si="97"/>
        <v>0.13</v>
      </c>
      <c r="X880" s="30">
        <f>VLOOKUP(N880,[1]PlayerC!$A$3:$B$30,2,FALSE)</f>
        <v>81</v>
      </c>
      <c r="Y880" s="30">
        <f>VLOOKUP(O880,[1]PlayerC!$C$3:$D$133,2,FALSE)</f>
        <v>73</v>
      </c>
      <c r="Z880" s="30">
        <f>VLOOKUP(R880,[2]PCharts!$R$3:$S$2003,2,FALSE)</f>
        <v>0</v>
      </c>
      <c r="AA880" s="30">
        <f>VLOOKUP(A880,PCharts!$T$3:$U$25,2,FALSE)</f>
        <v>0.87</v>
      </c>
      <c r="AB880" s="30">
        <f>ROUND((PFormulas!$F$2*AF880)+(PFormulas!$F$3*(120-AD880)),0)</f>
        <v>58</v>
      </c>
      <c r="AC880" s="30">
        <f>ROUND((PFormulas!$F$7*AF880)+(PFormulas!$F$9*AB880)+(PFormulas!$F$8*AD880),0)</f>
        <v>55</v>
      </c>
      <c r="AD880" s="30">
        <f>VLOOKUP(V880,PCharts!$I$3:$J$651,2,FALSE)</f>
        <v>81</v>
      </c>
      <c r="AE880" s="30">
        <f>ROUND((PFormulas!$B$29*AK880)+(PFormulas!$B$30*AI880)+(PFormulas!$B$31*AL880)+(PFormulas!$B$32*AF880)+PFormulas!$B$33,0)</f>
        <v>71</v>
      </c>
      <c r="AF880" s="30">
        <f t="shared" si="98"/>
        <v>77</v>
      </c>
      <c r="AG880" s="30">
        <f>ROUND((AK880*PFormulas!$F$40)+(AL880*PFormulas!$F$41)+(AH880*PFormulas!$F$42),0)</f>
        <v>56</v>
      </c>
      <c r="AH880" s="30">
        <f>VLOOKUP(D880,PCharts!$G$3:$H$83,2,FALSE)</f>
        <v>70</v>
      </c>
      <c r="AI880" s="30">
        <f>ROUND((AK880*PFormulas!$F$18)+(AL880*PFormulas!$F$17),0)</f>
        <v>46</v>
      </c>
      <c r="AJ880" s="30">
        <f>IF(C880&gt;7,25,IF(C880=1,IF(ROUND((PFormulas!$F$35*AK880)+(PFormulas!$F$36*AF880),0)&lt;50,50,ROUND((PFormulas!$F$35*AK880)+(PFormulas!$F$36*AF880),0)),ROUND((PFormulas!$F$35*AK880)+(PFormulas!$F$36*AF880),0)))</f>
        <v>25</v>
      </c>
      <c r="AK880" s="30">
        <f>ROUND(IF(C880&gt;7,ROUND(VLOOKUP(U880,PCharts!$K$3:$L$153,2,FALSE)*AA880,0)*PFormulas!$B$8,ROUND(VLOOKUP(U880,PCharts!$K$3:$L$153,2,FALSE)*AA880,0)),0)</f>
        <v>47</v>
      </c>
      <c r="AL880" s="30">
        <f>ROUND(IF(C880&gt;7,ROUND(VLOOKUP(T880,PCharts!$M$3:$N$133,2,FALSE)*AA880,0)*PFormulas!$B$9,ROUND(VLOOKUP(T880,PCharts!$M$3:$N$133,2,FALSE)*AA880,0)),0)</f>
        <v>37</v>
      </c>
      <c r="AM880" s="30">
        <f>ROUND(IF(C880&gt;7,ROUND((PFormulas!$F$30*Z880)+(PFormulas!$F$31*AB880)+(PFormulas!$F$32*AI880),0)*PFormulas!$B$13,ROUND((PFormulas!$F$30*Z880)+(PFormulas!$F$31*AB880)+(PFormulas!$F$32*AI880),0)+PFormulas!$B$14),0)</f>
        <v>60</v>
      </c>
      <c r="AN880" s="30">
        <f>ROUND((PFormulas!$F$46*AL880),0)</f>
        <v>39</v>
      </c>
      <c r="AO880" s="30">
        <f>VLOOKUP(2016-L880,PCharts!$O$3:$P$32,2,FALSE)</f>
        <v>60</v>
      </c>
      <c r="AP880" s="30">
        <f t="shared" si="99"/>
        <v>60</v>
      </c>
      <c r="AQ880" s="30">
        <f t="shared" si="100"/>
        <v>52</v>
      </c>
    </row>
    <row r="881" spans="1:43" x14ac:dyDescent="0.25">
      <c r="A881" s="48" t="s">
        <v>139</v>
      </c>
      <c r="B881" s="13" t="s">
        <v>1992</v>
      </c>
      <c r="C881" s="13">
        <v>8</v>
      </c>
      <c r="D881" s="13">
        <v>39</v>
      </c>
      <c r="E881" s="48">
        <f>ROUND(G881*0.33,0)</f>
        <v>4</v>
      </c>
      <c r="F881" s="48">
        <f>G881-E881</f>
        <v>9</v>
      </c>
      <c r="G881" s="13">
        <v>13</v>
      </c>
      <c r="H881" s="48">
        <v>20</v>
      </c>
      <c r="I881" s="13"/>
      <c r="J881" s="13"/>
      <c r="K881" s="13"/>
      <c r="L881" s="13">
        <v>1994</v>
      </c>
      <c r="M881" s="13">
        <v>6.5</v>
      </c>
      <c r="N881" s="13">
        <v>77</v>
      </c>
      <c r="O881" s="13">
        <v>223</v>
      </c>
      <c r="P881" s="13" t="s">
        <v>1993</v>
      </c>
      <c r="Q881" s="13" t="s">
        <v>1994</v>
      </c>
      <c r="R881" s="13">
        <v>0</v>
      </c>
      <c r="S881" s="13">
        <v>0</v>
      </c>
      <c r="T881" s="30">
        <f t="shared" si="94"/>
        <v>0.1</v>
      </c>
      <c r="U881" s="30">
        <f t="shared" si="95"/>
        <v>0.23</v>
      </c>
      <c r="V881" s="30">
        <f t="shared" si="96"/>
        <v>0.51</v>
      </c>
      <c r="W881" s="30">
        <f t="shared" si="97"/>
        <v>0.1</v>
      </c>
      <c r="X881" s="30">
        <f>VLOOKUP(N881,[1]PlayerC!$A$3:$B$30,2,FALSE)</f>
        <v>83</v>
      </c>
      <c r="Y881" s="30">
        <f>VLOOKUP(O881,[1]PlayerC!$C$3:$D$133,2,FALSE)</f>
        <v>82</v>
      </c>
      <c r="Z881" s="30">
        <f>VLOOKUP(R881,[2]PCharts!$R$3:$S$2003,2,FALSE)</f>
        <v>0</v>
      </c>
      <c r="AA881" s="30">
        <f>VLOOKUP(A881,PCharts!$T$3:$U$25,2,FALSE)</f>
        <v>0.87</v>
      </c>
      <c r="AB881" s="30">
        <f>ROUND((PFormulas!$F$2*AF881)+(PFormulas!$F$3*(120-AD881)),0)</f>
        <v>60</v>
      </c>
      <c r="AC881" s="30">
        <f>ROUND((PFormulas!$F$7*AF881)+(PFormulas!$F$9*AB881)+(PFormulas!$F$8*AD881),0)</f>
        <v>59</v>
      </c>
      <c r="AD881" s="30">
        <f>VLOOKUP(V881,PCharts!$I$3:$J$651,2,FALSE)</f>
        <v>85</v>
      </c>
      <c r="AE881" s="30">
        <f>ROUND((PFormulas!$B$29*AK881)+(PFormulas!$B$30*AI881)+(PFormulas!$B$31*AL881)+(PFormulas!$B$32*AF881)+PFormulas!$B$33,0)</f>
        <v>69</v>
      </c>
      <c r="AF881" s="30">
        <f t="shared" si="98"/>
        <v>83</v>
      </c>
      <c r="AG881" s="30">
        <f>ROUND((AK881*PFormulas!$F$40)+(AL881*PFormulas!$F$41)+(AH881*PFormulas!$F$42),0)</f>
        <v>60</v>
      </c>
      <c r="AH881" s="30">
        <f>VLOOKUP(D881,PCharts!$G$3:$H$83,2,FALSE)</f>
        <v>79</v>
      </c>
      <c r="AI881" s="30">
        <f>ROUND((AK881*PFormulas!$F$18)+(AL881*PFormulas!$F$17),0)</f>
        <v>46</v>
      </c>
      <c r="AJ881" s="30">
        <f>IF(C881&gt;7,25,IF(C881=1,IF(ROUND((PFormulas!$F$35*AK881)+(PFormulas!$F$36*AF881),0)&lt;50,50,ROUND((PFormulas!$F$35*AK881)+(PFormulas!$F$36*AF881),0)),ROUND((PFormulas!$F$35*AK881)+(PFormulas!$F$36*AF881),0)))</f>
        <v>25</v>
      </c>
      <c r="AK881" s="30">
        <f>ROUND(IF(C881&gt;7,ROUND(VLOOKUP(U881,PCharts!$K$3:$L$153,2,FALSE)*AA881,0)*PFormulas!$B$8,ROUND(VLOOKUP(U881,PCharts!$K$3:$L$153,2,FALSE)*AA881,0)),0)</f>
        <v>46</v>
      </c>
      <c r="AL881" s="30">
        <f>ROUND(IF(C881&gt;7,ROUND(VLOOKUP(T881,PCharts!$M$3:$N$133,2,FALSE)*AA881,0)*PFormulas!$B$9,ROUND(VLOOKUP(T881,PCharts!$M$3:$N$133,2,FALSE)*AA881,0)),0)</f>
        <v>37</v>
      </c>
      <c r="AM881" s="30">
        <f>ROUND(IF(C881&gt;7,ROUND((PFormulas!$F$30*Z881)+(PFormulas!$F$31*AB881)+(PFormulas!$F$32*AI881),0)*PFormulas!$B$13,ROUND((PFormulas!$F$30*Z881)+(PFormulas!$F$31*AB881)+(PFormulas!$F$32*AI881),0)+PFormulas!$B$14),0)</f>
        <v>61</v>
      </c>
      <c r="AN881" s="30">
        <f>ROUND((PFormulas!$F$46*AL881),0)</f>
        <v>39</v>
      </c>
      <c r="AO881" s="30">
        <f>VLOOKUP(2016-L881,PCharts!$O$3:$P$32,2,FALSE)</f>
        <v>58</v>
      </c>
      <c r="AP881" s="30">
        <f t="shared" si="99"/>
        <v>58</v>
      </c>
      <c r="AQ881" s="30">
        <f t="shared" si="100"/>
        <v>52</v>
      </c>
    </row>
    <row r="882" spans="1:43" x14ac:dyDescent="0.25">
      <c r="A882" s="13" t="s">
        <v>130</v>
      </c>
      <c r="B882" s="13" t="s">
        <v>1995</v>
      </c>
      <c r="C882" s="13">
        <v>8</v>
      </c>
      <c r="D882" s="13">
        <v>64</v>
      </c>
      <c r="E882" s="13">
        <v>8</v>
      </c>
      <c r="F882" s="13">
        <v>42</v>
      </c>
      <c r="G882" s="13">
        <f>E882+F882</f>
        <v>50</v>
      </c>
      <c r="H882" s="13">
        <v>63</v>
      </c>
      <c r="I882" s="13"/>
      <c r="J882" s="13"/>
      <c r="K882" s="13"/>
      <c r="L882" s="13">
        <v>1996</v>
      </c>
      <c r="M882" s="13">
        <v>6.5</v>
      </c>
      <c r="N882" s="13">
        <v>73</v>
      </c>
      <c r="O882" s="13">
        <v>185</v>
      </c>
      <c r="P882" s="13" t="s">
        <v>1996</v>
      </c>
      <c r="Q882" s="13" t="s">
        <v>1997</v>
      </c>
      <c r="R882" s="13">
        <v>0</v>
      </c>
      <c r="S882" s="13">
        <v>0</v>
      </c>
      <c r="T882" s="30">
        <f t="shared" si="94"/>
        <v>0.13</v>
      </c>
      <c r="U882" s="30">
        <f t="shared" si="95"/>
        <v>0.66</v>
      </c>
      <c r="V882" s="30">
        <f t="shared" si="96"/>
        <v>0.98</v>
      </c>
      <c r="W882" s="30">
        <f t="shared" si="97"/>
        <v>0.13</v>
      </c>
      <c r="X882" s="30">
        <f>VLOOKUP(N882,[1]PlayerC!$A$3:$B$30,2,FALSE)</f>
        <v>75</v>
      </c>
      <c r="Y882" s="30">
        <f>VLOOKUP(O882,[1]PlayerC!$C$3:$D$133,2,FALSE)</f>
        <v>61</v>
      </c>
      <c r="Z882" s="30">
        <f>VLOOKUP(R882,[2]PCharts!$R$3:$S$2003,2,FALSE)</f>
        <v>0</v>
      </c>
      <c r="AA882" s="30">
        <f>VLOOKUP(A882,PCharts!$T$3:$U$25,2,FALSE)</f>
        <v>0.87</v>
      </c>
      <c r="AB882" s="30">
        <f>ROUND((PFormulas!$F$2*AF882)+(PFormulas!$F$3*(120-AD882)),0)</f>
        <v>55</v>
      </c>
      <c r="AC882" s="30">
        <f>ROUND((PFormulas!$F$7*AF882)+(PFormulas!$F$9*AB882)+(PFormulas!$F$8*AD882),0)</f>
        <v>50</v>
      </c>
      <c r="AD882" s="30">
        <f>VLOOKUP(V882,PCharts!$I$3:$J$651,2,FALSE)</f>
        <v>73</v>
      </c>
      <c r="AE882" s="30">
        <f>ROUND((PFormulas!$B$29*AK882)+(PFormulas!$B$30*AI882)+(PFormulas!$B$31*AL882)+(PFormulas!$B$32*AF882)+PFormulas!$B$33,0)</f>
        <v>74</v>
      </c>
      <c r="AF882" s="30">
        <f t="shared" si="98"/>
        <v>68</v>
      </c>
      <c r="AG882" s="30">
        <f>ROUND((AK882*PFormulas!$F$40)+(AL882*PFormulas!$F$41)+(AH882*PFormulas!$F$42),0)</f>
        <v>70</v>
      </c>
      <c r="AH882" s="30">
        <f>VLOOKUP(D882,PCharts!$G$3:$H$83,2,FALSE)</f>
        <v>95</v>
      </c>
      <c r="AI882" s="30">
        <f>ROUND((AK882*PFormulas!$F$18)+(AL882*PFormulas!$F$17),0)</f>
        <v>50</v>
      </c>
      <c r="AJ882" s="30">
        <f>IF(C882&gt;7,25,IF(C882=1,IF(ROUND((PFormulas!$F$35*AK882)+(PFormulas!$F$36*AF882),0)&lt;50,50,ROUND((PFormulas!$F$35*AK882)+(PFormulas!$F$36*AF882),0)),ROUND((PFormulas!$F$35*AK882)+(PFormulas!$F$36*AF882),0)))</f>
        <v>25</v>
      </c>
      <c r="AK882" s="30">
        <f>ROUND(IF(C882&gt;7,ROUND(VLOOKUP(U882,PCharts!$K$3:$L$153,2,FALSE)*AA882,0)*PFormulas!$B$8,ROUND(VLOOKUP(U882,PCharts!$K$3:$L$153,2,FALSE)*AA882,0)),0)</f>
        <v>54</v>
      </c>
      <c r="AL882" s="30">
        <f>ROUND(IF(C882&gt;7,ROUND(VLOOKUP(T882,PCharts!$M$3:$N$133,2,FALSE)*AA882,0)*PFormulas!$B$9,ROUND(VLOOKUP(T882,PCharts!$M$3:$N$133,2,FALSE)*AA882,0)),0)</f>
        <v>37</v>
      </c>
      <c r="AM882" s="30">
        <f>ROUND(IF(C882&gt;7,ROUND((PFormulas!$F$30*Z882)+(PFormulas!$F$31*AB882)+(PFormulas!$F$32*AI882),0)*PFormulas!$B$13,ROUND((PFormulas!$F$30*Z882)+(PFormulas!$F$31*AB882)+(PFormulas!$F$32*AI882),0)+PFormulas!$B$14),0)</f>
        <v>59</v>
      </c>
      <c r="AN882" s="30">
        <f>ROUND((PFormulas!$F$46*AL882),0)</f>
        <v>39</v>
      </c>
      <c r="AO882" s="30">
        <f>VLOOKUP(2016-L882,PCharts!$O$3:$P$32,2,FALSE)</f>
        <v>50</v>
      </c>
      <c r="AP882" s="30">
        <f t="shared" si="99"/>
        <v>50</v>
      </c>
      <c r="AQ882" s="30">
        <f t="shared" si="100"/>
        <v>53</v>
      </c>
    </row>
    <row r="883" spans="1:43" x14ac:dyDescent="0.25">
      <c r="A883" s="13" t="s">
        <v>130</v>
      </c>
      <c r="B883" s="13" t="s">
        <v>1998</v>
      </c>
      <c r="C883" s="13">
        <v>8</v>
      </c>
      <c r="D883" s="13">
        <v>52</v>
      </c>
      <c r="E883" s="13">
        <v>6</v>
      </c>
      <c r="F883" s="13">
        <v>20</v>
      </c>
      <c r="G883" s="13">
        <f>E883+F883</f>
        <v>26</v>
      </c>
      <c r="H883" s="13">
        <v>73</v>
      </c>
      <c r="I883" s="13"/>
      <c r="J883" s="13"/>
      <c r="K883" s="13"/>
      <c r="L883" s="13">
        <v>1996</v>
      </c>
      <c r="M883" s="13">
        <v>6</v>
      </c>
      <c r="N883" s="13">
        <v>74</v>
      </c>
      <c r="O883" s="13">
        <v>188</v>
      </c>
      <c r="P883" s="13" t="s">
        <v>1999</v>
      </c>
      <c r="Q883" s="13" t="s">
        <v>2000</v>
      </c>
      <c r="R883" s="13">
        <v>0</v>
      </c>
      <c r="S883" s="13">
        <v>0</v>
      </c>
      <c r="T883" s="30">
        <f t="shared" si="94"/>
        <v>0.12</v>
      </c>
      <c r="U883" s="30">
        <f t="shared" si="95"/>
        <v>0.38</v>
      </c>
      <c r="V883" s="30">
        <f t="shared" si="96"/>
        <v>1.4</v>
      </c>
      <c r="W883" s="30">
        <f t="shared" si="97"/>
        <v>0.12</v>
      </c>
      <c r="X883" s="30">
        <f>VLOOKUP(N883,[1]PlayerC!$A$3:$B$30,2,FALSE)</f>
        <v>77</v>
      </c>
      <c r="Y883" s="30">
        <f>VLOOKUP(O883,[1]PlayerC!$C$3:$D$133,2,FALSE)</f>
        <v>61</v>
      </c>
      <c r="Z883" s="30">
        <f>VLOOKUP(R883,[2]PCharts!$R$3:$S$2003,2,FALSE)</f>
        <v>0</v>
      </c>
      <c r="AA883" s="30">
        <f>VLOOKUP(A883,PCharts!$T$3:$U$25,2,FALSE)</f>
        <v>0.87</v>
      </c>
      <c r="AB883" s="30">
        <f>ROUND((PFormulas!$F$2*AF883)+(PFormulas!$F$3*(120-AD883)),0)</f>
        <v>59</v>
      </c>
      <c r="AC883" s="30">
        <f>ROUND((PFormulas!$F$7*AF883)+(PFormulas!$F$9*AB883)+(PFormulas!$F$8*AD883),0)</f>
        <v>54</v>
      </c>
      <c r="AD883" s="30">
        <f>VLOOKUP(V883,PCharts!$I$3:$J$651,2,FALSE)</f>
        <v>62</v>
      </c>
      <c r="AE883" s="30">
        <f>ROUND((PFormulas!$B$29*AK883)+(PFormulas!$B$30*AI883)+(PFormulas!$B$31*AL883)+(PFormulas!$B$32*AF883)+PFormulas!$B$33,0)</f>
        <v>72</v>
      </c>
      <c r="AF883" s="30">
        <f t="shared" si="98"/>
        <v>69</v>
      </c>
      <c r="AG883" s="30">
        <f>ROUND((AK883*PFormulas!$F$40)+(AL883*PFormulas!$F$41)+(AH883*PFormulas!$F$42),0)</f>
        <v>66</v>
      </c>
      <c r="AH883" s="30">
        <f>VLOOKUP(D883,PCharts!$G$3:$H$83,2,FALSE)</f>
        <v>92</v>
      </c>
      <c r="AI883" s="30">
        <f>ROUND((AK883*PFormulas!$F$18)+(AL883*PFormulas!$F$17),0)</f>
        <v>45</v>
      </c>
      <c r="AJ883" s="30">
        <f>IF(C883&gt;7,25,IF(C883=1,IF(ROUND((PFormulas!$F$35*AK883)+(PFormulas!$F$36*AF883),0)&lt;50,50,ROUND((PFormulas!$F$35*AK883)+(PFormulas!$F$36*AF883),0)),ROUND((PFormulas!$F$35*AK883)+(PFormulas!$F$36*AF883),0)))</f>
        <v>25</v>
      </c>
      <c r="AK883" s="30">
        <f>ROUND(IF(C883&gt;7,ROUND(VLOOKUP(U883,PCharts!$K$3:$L$153,2,FALSE)*AA883,0)*PFormulas!$B$8,ROUND(VLOOKUP(U883,PCharts!$K$3:$L$153,2,FALSE)*AA883,0)),0)</f>
        <v>44</v>
      </c>
      <c r="AL883" s="30">
        <f>ROUND(IF(C883&gt;7,ROUND(VLOOKUP(T883,PCharts!$M$3:$N$133,2,FALSE)*AA883,0)*PFormulas!$B$9,ROUND(VLOOKUP(T883,PCharts!$M$3:$N$133,2,FALSE)*AA883,0)),0)</f>
        <v>37</v>
      </c>
      <c r="AM883" s="30">
        <f>ROUND(IF(C883&gt;7,ROUND((PFormulas!$F$30*Z883)+(PFormulas!$F$31*AB883)+(PFormulas!$F$32*AI883),0)*PFormulas!$B$13,ROUND((PFormulas!$F$30*Z883)+(PFormulas!$F$31*AB883)+(PFormulas!$F$32*AI883),0)+PFormulas!$B$14),0)</f>
        <v>60</v>
      </c>
      <c r="AN883" s="30">
        <f>ROUND((PFormulas!$F$46*AL883),0)</f>
        <v>39</v>
      </c>
      <c r="AO883" s="30">
        <f>VLOOKUP(2016-L883,PCharts!$O$3:$P$32,2,FALSE)</f>
        <v>50</v>
      </c>
      <c r="AP883" s="30">
        <f t="shared" si="99"/>
        <v>50</v>
      </c>
      <c r="AQ883" s="30">
        <f t="shared" si="100"/>
        <v>51</v>
      </c>
    </row>
    <row r="884" spans="1:43" x14ac:dyDescent="0.25">
      <c r="A884" s="48" t="s">
        <v>139</v>
      </c>
      <c r="B884" s="13" t="s">
        <v>2001</v>
      </c>
      <c r="C884" s="13">
        <v>8</v>
      </c>
      <c r="D884" s="13">
        <v>31</v>
      </c>
      <c r="E884" s="48">
        <f>ROUND(G884*0.33,0)</f>
        <v>4</v>
      </c>
      <c r="F884" s="48">
        <f>G884-E884</f>
        <v>8</v>
      </c>
      <c r="G884" s="13">
        <v>12</v>
      </c>
      <c r="H884" s="48">
        <v>20</v>
      </c>
      <c r="I884" s="13"/>
      <c r="J884" s="13"/>
      <c r="K884" s="13"/>
      <c r="L884" s="13">
        <v>1995</v>
      </c>
      <c r="M884" s="13">
        <v>5.5</v>
      </c>
      <c r="N884" s="13">
        <v>73</v>
      </c>
      <c r="O884" s="13">
        <v>207</v>
      </c>
      <c r="P884" s="13" t="s">
        <v>2002</v>
      </c>
      <c r="Q884" s="13" t="s">
        <v>2003</v>
      </c>
      <c r="R884" s="13">
        <v>0</v>
      </c>
      <c r="S884" s="13">
        <v>0</v>
      </c>
      <c r="T884" s="30">
        <f t="shared" si="94"/>
        <v>0.13</v>
      </c>
      <c r="U884" s="30">
        <f t="shared" si="95"/>
        <v>0.26</v>
      </c>
      <c r="V884" s="30">
        <f t="shared" si="96"/>
        <v>0.65</v>
      </c>
      <c r="W884" s="30">
        <f t="shared" si="97"/>
        <v>0.13</v>
      </c>
      <c r="X884" s="30">
        <f>VLOOKUP(N884,[1]PlayerC!$A$3:$B$30,2,FALSE)</f>
        <v>75</v>
      </c>
      <c r="Y884" s="30">
        <f>VLOOKUP(O884,[1]PlayerC!$C$3:$D$133,2,FALSE)</f>
        <v>73</v>
      </c>
      <c r="Z884" s="30">
        <f>VLOOKUP(R884,[2]PCharts!$R$3:$S$2003,2,FALSE)</f>
        <v>0</v>
      </c>
      <c r="AA884" s="30">
        <f>VLOOKUP(A884,PCharts!$T$3:$U$25,2,FALSE)</f>
        <v>0.87</v>
      </c>
      <c r="AB884" s="30">
        <f>ROUND((PFormulas!$F$2*AF884)+(PFormulas!$F$3*(120-AD884)),0)</f>
        <v>56</v>
      </c>
      <c r="AC884" s="30">
        <f>ROUND((PFormulas!$F$7*AF884)+(PFormulas!$F$9*AB884)+(PFormulas!$F$8*AD884),0)</f>
        <v>52</v>
      </c>
      <c r="AD884" s="30">
        <f>VLOOKUP(V884,PCharts!$I$3:$J$651,2,FALSE)</f>
        <v>81</v>
      </c>
      <c r="AE884" s="30">
        <f>ROUND((PFormulas!$B$29*AK884)+(PFormulas!$B$30*AI884)+(PFormulas!$B$31*AL884)+(PFormulas!$B$32*AF884)+PFormulas!$B$33,0)</f>
        <v>72</v>
      </c>
      <c r="AF884" s="30">
        <f t="shared" si="98"/>
        <v>74</v>
      </c>
      <c r="AG884" s="30">
        <f>ROUND((AK884*PFormulas!$F$40)+(AL884*PFormulas!$F$41)+(AH884*PFormulas!$F$42),0)</f>
        <v>57</v>
      </c>
      <c r="AH884" s="30">
        <f>VLOOKUP(D884,PCharts!$G$3:$H$83,2,FALSE)</f>
        <v>71</v>
      </c>
      <c r="AI884" s="30">
        <f>ROUND((AK884*PFormulas!$F$18)+(AL884*PFormulas!$F$17),0)</f>
        <v>46</v>
      </c>
      <c r="AJ884" s="30">
        <f>IF(C884&gt;7,25,IF(C884=1,IF(ROUND((PFormulas!$F$35*AK884)+(PFormulas!$F$36*AF884),0)&lt;50,50,ROUND((PFormulas!$F$35*AK884)+(PFormulas!$F$36*AF884),0)),ROUND((PFormulas!$F$35*AK884)+(PFormulas!$F$36*AF884),0)))</f>
        <v>25</v>
      </c>
      <c r="AK884" s="30">
        <f>ROUND(IF(C884&gt;7,ROUND(VLOOKUP(U884,PCharts!$K$3:$L$153,2,FALSE)*AA884,0)*PFormulas!$B$8,ROUND(VLOOKUP(U884,PCharts!$K$3:$L$153,2,FALSE)*AA884,0)),0)</f>
        <v>47</v>
      </c>
      <c r="AL884" s="30">
        <f>ROUND(IF(C884&gt;7,ROUND(VLOOKUP(T884,PCharts!$M$3:$N$133,2,FALSE)*AA884,0)*PFormulas!$B$9,ROUND(VLOOKUP(T884,PCharts!$M$3:$N$133,2,FALSE)*AA884,0)),0)</f>
        <v>37</v>
      </c>
      <c r="AM884" s="30">
        <f>ROUND(IF(C884&gt;7,ROUND((PFormulas!$F$30*Z884)+(PFormulas!$F$31*AB884)+(PFormulas!$F$32*AI884),0)*PFormulas!$B$13,ROUND((PFormulas!$F$30*Z884)+(PFormulas!$F$31*AB884)+(PFormulas!$F$32*AI884),0)+PFormulas!$B$14),0)</f>
        <v>57</v>
      </c>
      <c r="AN884" s="30">
        <f>ROUND((PFormulas!$F$46*AL884),0)</f>
        <v>39</v>
      </c>
      <c r="AO884" s="30">
        <f>VLOOKUP(2016-L884,PCharts!$O$3:$P$32,2,FALSE)</f>
        <v>54</v>
      </c>
      <c r="AP884" s="30">
        <f t="shared" si="99"/>
        <v>54</v>
      </c>
      <c r="AQ884" s="30">
        <f t="shared" si="100"/>
        <v>51</v>
      </c>
    </row>
    <row r="885" spans="1:43" x14ac:dyDescent="0.25">
      <c r="A885" s="48" t="s">
        <v>139</v>
      </c>
      <c r="B885" s="13" t="s">
        <v>2004</v>
      </c>
      <c r="C885" s="13">
        <v>8</v>
      </c>
      <c r="D885" s="13">
        <v>36</v>
      </c>
      <c r="E885" s="48">
        <f>ROUND(G885*0.33,0)</f>
        <v>4</v>
      </c>
      <c r="F885" s="48">
        <f>G885-E885</f>
        <v>8</v>
      </c>
      <c r="G885" s="13">
        <v>12</v>
      </c>
      <c r="H885" s="48">
        <v>20</v>
      </c>
      <c r="I885" s="13"/>
      <c r="J885" s="13"/>
      <c r="K885" s="13"/>
      <c r="L885" s="13">
        <v>1994</v>
      </c>
      <c r="M885" s="13">
        <v>5.5</v>
      </c>
      <c r="N885" s="13">
        <v>71</v>
      </c>
      <c r="O885" s="13">
        <v>181</v>
      </c>
      <c r="P885" s="13" t="s">
        <v>2005</v>
      </c>
      <c r="Q885" s="13" t="s">
        <v>2006</v>
      </c>
      <c r="R885" s="13">
        <v>0</v>
      </c>
      <c r="S885" s="13">
        <v>0</v>
      </c>
      <c r="T885" s="30">
        <f t="shared" si="94"/>
        <v>0.11</v>
      </c>
      <c r="U885" s="30">
        <f t="shared" si="95"/>
        <v>0.22</v>
      </c>
      <c r="V885" s="30">
        <f t="shared" si="96"/>
        <v>0.56000000000000005</v>
      </c>
      <c r="W885" s="30">
        <f t="shared" si="97"/>
        <v>0.11</v>
      </c>
      <c r="X885" s="30">
        <f>VLOOKUP(N885,[1]PlayerC!$A$3:$B$30,2,FALSE)</f>
        <v>71</v>
      </c>
      <c r="Y885" s="30">
        <f>VLOOKUP(O885,[1]PlayerC!$C$3:$D$133,2,FALSE)</f>
        <v>58</v>
      </c>
      <c r="Z885" s="30">
        <f>VLOOKUP(R885,[2]PCharts!$R$3:$S$2003,2,FALSE)</f>
        <v>0</v>
      </c>
      <c r="AA885" s="30">
        <f>VLOOKUP(A885,PCharts!$T$3:$U$25,2,FALSE)</f>
        <v>0.87</v>
      </c>
      <c r="AB885" s="30">
        <f>ROUND((PFormulas!$F$2*AF885)+(PFormulas!$F$3*(120-AD885)),0)</f>
        <v>50</v>
      </c>
      <c r="AC885" s="30">
        <f>ROUND((PFormulas!$F$7*AF885)+(PFormulas!$F$9*AB885)+(PFormulas!$F$8*AD885),0)</f>
        <v>44</v>
      </c>
      <c r="AD885" s="30">
        <f>VLOOKUP(V885,PCharts!$I$3:$J$651,2,FALSE)</f>
        <v>83</v>
      </c>
      <c r="AE885" s="30">
        <f>ROUND((PFormulas!$B$29*AK885)+(PFormulas!$B$30*AI885)+(PFormulas!$B$31*AL885)+(PFormulas!$B$32*AF885)+PFormulas!$B$33,0)</f>
        <v>74</v>
      </c>
      <c r="AF885" s="30">
        <f t="shared" si="98"/>
        <v>65</v>
      </c>
      <c r="AG885" s="30">
        <f>ROUND((AK885*PFormulas!$F$40)+(AL885*PFormulas!$F$41)+(AH885*PFormulas!$F$42),0)</f>
        <v>59</v>
      </c>
      <c r="AH885" s="30">
        <f>VLOOKUP(D885,PCharts!$G$3:$H$83,2,FALSE)</f>
        <v>76</v>
      </c>
      <c r="AI885" s="30">
        <f>ROUND((AK885*PFormulas!$F$18)+(AL885*PFormulas!$F$17),0)</f>
        <v>46</v>
      </c>
      <c r="AJ885" s="30">
        <f>IF(C885&gt;7,25,IF(C885=1,IF(ROUND((PFormulas!$F$35*AK885)+(PFormulas!$F$36*AF885),0)&lt;50,50,ROUND((PFormulas!$F$35*AK885)+(PFormulas!$F$36*AF885),0)),ROUND((PFormulas!$F$35*AK885)+(PFormulas!$F$36*AF885),0)))</f>
        <v>25</v>
      </c>
      <c r="AK885" s="30">
        <f>ROUND(IF(C885&gt;7,ROUND(VLOOKUP(U885,PCharts!$K$3:$L$153,2,FALSE)*AA885,0)*PFormulas!$B$8,ROUND(VLOOKUP(U885,PCharts!$K$3:$L$153,2,FALSE)*AA885,0)),0)</f>
        <v>46</v>
      </c>
      <c r="AL885" s="30">
        <f>ROUND(IF(C885&gt;7,ROUND(VLOOKUP(T885,PCharts!$M$3:$N$133,2,FALSE)*AA885,0)*PFormulas!$B$9,ROUND(VLOOKUP(T885,PCharts!$M$3:$N$133,2,FALSE)*AA885,0)),0)</f>
        <v>37</v>
      </c>
      <c r="AM885" s="30">
        <f>ROUND(IF(C885&gt;7,ROUND((PFormulas!$F$30*Z885)+(PFormulas!$F$31*AB885)+(PFormulas!$F$32*AI885),0)*PFormulas!$B$13,ROUND((PFormulas!$F$30*Z885)+(PFormulas!$F$31*AB885)+(PFormulas!$F$32*AI885),0)+PFormulas!$B$14),0)</f>
        <v>54</v>
      </c>
      <c r="AN885" s="30">
        <f>ROUND((PFormulas!$F$46*AL885),0)</f>
        <v>39</v>
      </c>
      <c r="AO885" s="30">
        <f>VLOOKUP(2016-L885,PCharts!$O$3:$P$32,2,FALSE)</f>
        <v>58</v>
      </c>
      <c r="AP885" s="30">
        <f t="shared" si="99"/>
        <v>58</v>
      </c>
      <c r="AQ885" s="30">
        <f t="shared" si="100"/>
        <v>49</v>
      </c>
    </row>
    <row r="886" spans="1:43" x14ac:dyDescent="0.25">
      <c r="A886" s="48" t="s">
        <v>139</v>
      </c>
      <c r="B886" s="13" t="s">
        <v>2007</v>
      </c>
      <c r="C886" s="13">
        <v>8</v>
      </c>
      <c r="D886" s="13">
        <v>40</v>
      </c>
      <c r="E886" s="13">
        <v>4</v>
      </c>
      <c r="F886" s="13">
        <v>15</v>
      </c>
      <c r="G886" s="13">
        <f>E886+F886</f>
        <v>19</v>
      </c>
      <c r="H886" s="13">
        <v>16</v>
      </c>
      <c r="I886" s="13"/>
      <c r="J886" s="13"/>
      <c r="K886" s="13"/>
      <c r="L886" s="13">
        <v>1996</v>
      </c>
      <c r="M886" s="13">
        <v>5.5</v>
      </c>
      <c r="N886" s="13">
        <v>73</v>
      </c>
      <c r="O886" s="13">
        <v>181</v>
      </c>
      <c r="P886" s="13" t="s">
        <v>2008</v>
      </c>
      <c r="Q886" s="13" t="s">
        <v>2009</v>
      </c>
      <c r="R886" s="13">
        <v>0</v>
      </c>
      <c r="S886" s="13">
        <v>0</v>
      </c>
      <c r="T886" s="30">
        <f t="shared" si="94"/>
        <v>0.1</v>
      </c>
      <c r="U886" s="30">
        <f t="shared" si="95"/>
        <v>0.38</v>
      </c>
      <c r="V886" s="30">
        <f t="shared" si="96"/>
        <v>0.4</v>
      </c>
      <c r="W886" s="30">
        <f t="shared" si="97"/>
        <v>0.1</v>
      </c>
      <c r="X886" s="30">
        <f>VLOOKUP(N886,[1]PlayerC!$A$3:$B$30,2,FALSE)</f>
        <v>75</v>
      </c>
      <c r="Y886" s="30">
        <f>VLOOKUP(O886,[1]PlayerC!$C$3:$D$133,2,FALSE)</f>
        <v>58</v>
      </c>
      <c r="Z886" s="30">
        <f>VLOOKUP(R886,[2]PCharts!$R$3:$S$2003,2,FALSE)</f>
        <v>0</v>
      </c>
      <c r="AA886" s="30">
        <f>VLOOKUP(A886,PCharts!$T$3:$U$25,2,FALSE)</f>
        <v>0.87</v>
      </c>
      <c r="AB886" s="30">
        <f>ROUND((PFormulas!$F$2*AF886)+(PFormulas!$F$3*(120-AD886)),0)</f>
        <v>50</v>
      </c>
      <c r="AC886" s="30">
        <f>ROUND((PFormulas!$F$7*AF886)+(PFormulas!$F$9*AB886)+(PFormulas!$F$8*AD886),0)</f>
        <v>45</v>
      </c>
      <c r="AD886" s="30">
        <f>VLOOKUP(V886,PCharts!$I$3:$J$651,2,FALSE)</f>
        <v>87</v>
      </c>
      <c r="AE886" s="30">
        <f>ROUND((PFormulas!$B$29*AK886)+(PFormulas!$B$30*AI886)+(PFormulas!$B$31*AL886)+(PFormulas!$B$32*AF886)+PFormulas!$B$33,0)</f>
        <v>73</v>
      </c>
      <c r="AF886" s="30">
        <f t="shared" si="98"/>
        <v>67</v>
      </c>
      <c r="AG886" s="30">
        <f>ROUND((AK886*PFormulas!$F$40)+(AL886*PFormulas!$F$41)+(AH886*PFormulas!$F$42),0)</f>
        <v>60</v>
      </c>
      <c r="AH886" s="30">
        <f>VLOOKUP(D886,PCharts!$G$3:$H$83,2,FALSE)</f>
        <v>80</v>
      </c>
      <c r="AI886" s="30">
        <f>ROUND((AK886*PFormulas!$F$18)+(AL886*PFormulas!$F$17),0)</f>
        <v>45</v>
      </c>
      <c r="AJ886" s="30">
        <f>IF(C886&gt;7,25,IF(C886=1,IF(ROUND((PFormulas!$F$35*AK886)+(PFormulas!$F$36*AF886),0)&lt;50,50,ROUND((PFormulas!$F$35*AK886)+(PFormulas!$F$36*AF886),0)),ROUND((PFormulas!$F$35*AK886)+(PFormulas!$F$36*AF886),0)))</f>
        <v>25</v>
      </c>
      <c r="AK886" s="30">
        <f>ROUND(IF(C886&gt;7,ROUND(VLOOKUP(U886,PCharts!$K$3:$L$153,2,FALSE)*AA886,0)*PFormulas!$B$8,ROUND(VLOOKUP(U886,PCharts!$K$3:$L$153,2,FALSE)*AA886,0)),0)</f>
        <v>44</v>
      </c>
      <c r="AL886" s="30">
        <f>ROUND(IF(C886&gt;7,ROUND(VLOOKUP(T886,PCharts!$M$3:$N$133,2,FALSE)*AA886,0)*PFormulas!$B$9,ROUND(VLOOKUP(T886,PCharts!$M$3:$N$133,2,FALSE)*AA886,0)),0)</f>
        <v>37</v>
      </c>
      <c r="AM886" s="30">
        <f>ROUND(IF(C886&gt;7,ROUND((PFormulas!$F$30*Z886)+(PFormulas!$F$31*AB886)+(PFormulas!$F$32*AI886),0)*PFormulas!$B$13,ROUND((PFormulas!$F$30*Z886)+(PFormulas!$F$31*AB886)+(PFormulas!$F$32*AI886),0)+PFormulas!$B$14),0)</f>
        <v>54</v>
      </c>
      <c r="AN886" s="30">
        <f>ROUND((PFormulas!$F$46*AL886),0)</f>
        <v>39</v>
      </c>
      <c r="AO886" s="30">
        <f>VLOOKUP(2016-L886,PCharts!$O$3:$P$32,2,FALSE)</f>
        <v>50</v>
      </c>
      <c r="AP886" s="30">
        <f t="shared" si="99"/>
        <v>50</v>
      </c>
      <c r="AQ886" s="30">
        <f t="shared" si="100"/>
        <v>49</v>
      </c>
    </row>
    <row r="887" spans="1:43" x14ac:dyDescent="0.25">
      <c r="A887" s="48" t="s">
        <v>139</v>
      </c>
      <c r="B887" s="13" t="s">
        <v>2010</v>
      </c>
      <c r="C887" s="13">
        <v>8</v>
      </c>
      <c r="D887" s="13">
        <v>41</v>
      </c>
      <c r="E887" s="13">
        <v>5</v>
      </c>
      <c r="F887" s="13">
        <v>14</v>
      </c>
      <c r="G887" s="13">
        <f>E887+F887</f>
        <v>19</v>
      </c>
      <c r="H887" s="13">
        <v>14</v>
      </c>
      <c r="I887" s="13"/>
      <c r="J887" s="13"/>
      <c r="K887" s="13"/>
      <c r="L887" s="13">
        <v>1992</v>
      </c>
      <c r="M887" s="13">
        <v>5.5</v>
      </c>
      <c r="N887" s="13">
        <v>74</v>
      </c>
      <c r="O887" s="13">
        <v>194</v>
      </c>
      <c r="P887" s="13" t="s">
        <v>2011</v>
      </c>
      <c r="Q887" s="13" t="s">
        <v>2012</v>
      </c>
      <c r="R887" s="13">
        <v>0</v>
      </c>
      <c r="S887" s="13">
        <v>0</v>
      </c>
      <c r="T887" s="30">
        <f t="shared" si="94"/>
        <v>0.12</v>
      </c>
      <c r="U887" s="30">
        <f t="shared" si="95"/>
        <v>0.34</v>
      </c>
      <c r="V887" s="30">
        <f t="shared" si="96"/>
        <v>0.34</v>
      </c>
      <c r="W887" s="30">
        <f t="shared" si="97"/>
        <v>0.12</v>
      </c>
      <c r="X887" s="30">
        <f>VLOOKUP(N887,[1]PlayerC!$A$3:$B$30,2,FALSE)</f>
        <v>77</v>
      </c>
      <c r="Y887" s="30">
        <f>VLOOKUP(O887,[1]PlayerC!$C$3:$D$133,2,FALSE)</f>
        <v>64</v>
      </c>
      <c r="Z887" s="30">
        <f>VLOOKUP(R887,[2]PCharts!$R$3:$S$2003,2,FALSE)</f>
        <v>0</v>
      </c>
      <c r="AA887" s="30">
        <f>VLOOKUP(A887,PCharts!$T$3:$U$25,2,FALSE)</f>
        <v>0.87</v>
      </c>
      <c r="AB887" s="30">
        <f>ROUND((PFormulas!$F$2*AF887)+(PFormulas!$F$3*(120-AD887)),0)</f>
        <v>52</v>
      </c>
      <c r="AC887" s="30">
        <f>ROUND((PFormulas!$F$7*AF887)+(PFormulas!$F$9*AB887)+(PFormulas!$F$8*AD887),0)</f>
        <v>48</v>
      </c>
      <c r="AD887" s="30">
        <f>VLOOKUP(V887,PCharts!$I$3:$J$651,2,FALSE)</f>
        <v>89</v>
      </c>
      <c r="AE887" s="30">
        <f>ROUND((PFormulas!$B$29*AK887)+(PFormulas!$B$30*AI887)+(PFormulas!$B$31*AL887)+(PFormulas!$B$32*AF887)+PFormulas!$B$33,0)</f>
        <v>72</v>
      </c>
      <c r="AF887" s="30">
        <f t="shared" si="98"/>
        <v>71</v>
      </c>
      <c r="AG887" s="30">
        <f>ROUND((AK887*PFormulas!$F$40)+(AL887*PFormulas!$F$41)+(AH887*PFormulas!$F$42),0)</f>
        <v>62</v>
      </c>
      <c r="AH887" s="30">
        <f>VLOOKUP(D887,PCharts!$G$3:$H$83,2,FALSE)</f>
        <v>81</v>
      </c>
      <c r="AI887" s="30">
        <f>ROUND((AK887*PFormulas!$F$18)+(AL887*PFormulas!$F$17),0)</f>
        <v>47</v>
      </c>
      <c r="AJ887" s="30">
        <f>IF(C887&gt;7,25,IF(C887=1,IF(ROUND((PFormulas!$F$35*AK887)+(PFormulas!$F$36*AF887),0)&lt;50,50,ROUND((PFormulas!$F$35*AK887)+(PFormulas!$F$36*AF887),0)),ROUND((PFormulas!$F$35*AK887)+(PFormulas!$F$36*AF887),0)))</f>
        <v>25</v>
      </c>
      <c r="AK887" s="30">
        <f>ROUND(IF(C887&gt;7,ROUND(VLOOKUP(U887,PCharts!$K$3:$L$153,2,FALSE)*AA887,0)*PFormulas!$B$8,ROUND(VLOOKUP(U887,PCharts!$K$3:$L$153,2,FALSE)*AA887,0)),0)</f>
        <v>48</v>
      </c>
      <c r="AL887" s="30">
        <f>ROUND(IF(C887&gt;7,ROUND(VLOOKUP(T887,PCharts!$M$3:$N$133,2,FALSE)*AA887,0)*PFormulas!$B$9,ROUND(VLOOKUP(T887,PCharts!$M$3:$N$133,2,FALSE)*AA887,0)),0)</f>
        <v>37</v>
      </c>
      <c r="AM887" s="30">
        <f>ROUND(IF(C887&gt;7,ROUND((PFormulas!$F$30*Z887)+(PFormulas!$F$31*AB887)+(PFormulas!$F$32*AI887),0)*PFormulas!$B$13,ROUND((PFormulas!$F$30*Z887)+(PFormulas!$F$31*AB887)+(PFormulas!$F$32*AI887),0)+PFormulas!$B$14),0)</f>
        <v>55</v>
      </c>
      <c r="AN887" s="30">
        <f>ROUND((PFormulas!$F$46*AL887),0)</f>
        <v>39</v>
      </c>
      <c r="AO887" s="30">
        <f>VLOOKUP(2016-L887,PCharts!$O$3:$P$32,2,FALSE)</f>
        <v>62</v>
      </c>
      <c r="AP887" s="30">
        <f t="shared" si="99"/>
        <v>62</v>
      </c>
      <c r="AQ887" s="30">
        <f t="shared" si="100"/>
        <v>50</v>
      </c>
    </row>
    <row r="888" spans="1:43" x14ac:dyDescent="0.25">
      <c r="A888" s="48" t="s">
        <v>139</v>
      </c>
      <c r="B888" s="13" t="s">
        <v>2013</v>
      </c>
      <c r="C888" s="13">
        <v>8</v>
      </c>
      <c r="D888" s="13">
        <v>42</v>
      </c>
      <c r="E888" s="48">
        <f>ROUND(G888*0.33,0)</f>
        <v>4</v>
      </c>
      <c r="F888" s="48">
        <f>G888-E888</f>
        <v>7</v>
      </c>
      <c r="G888" s="13">
        <v>11</v>
      </c>
      <c r="H888" s="48">
        <v>20</v>
      </c>
      <c r="I888" s="13"/>
      <c r="J888" s="13"/>
      <c r="K888" s="13"/>
      <c r="L888" s="13">
        <v>1995</v>
      </c>
      <c r="M888" s="13">
        <v>5.5</v>
      </c>
      <c r="N888" s="13">
        <v>73</v>
      </c>
      <c r="O888" s="13">
        <v>209</v>
      </c>
      <c r="P888" s="13" t="s">
        <v>2014</v>
      </c>
      <c r="Q888" s="13" t="s">
        <v>2015</v>
      </c>
      <c r="R888" s="13">
        <v>0</v>
      </c>
      <c r="S888" s="13">
        <v>0</v>
      </c>
      <c r="T888" s="30">
        <f t="shared" si="94"/>
        <v>0.1</v>
      </c>
      <c r="U888" s="30">
        <f t="shared" si="95"/>
        <v>0.17</v>
      </c>
      <c r="V888" s="30">
        <f t="shared" si="96"/>
        <v>0.48</v>
      </c>
      <c r="W888" s="30">
        <f t="shared" si="97"/>
        <v>0.1</v>
      </c>
      <c r="X888" s="30">
        <f>VLOOKUP(N888,[1]PlayerC!$A$3:$B$30,2,FALSE)</f>
        <v>75</v>
      </c>
      <c r="Y888" s="30">
        <f>VLOOKUP(O888,[1]PlayerC!$C$3:$D$133,2,FALSE)</f>
        <v>73</v>
      </c>
      <c r="Z888" s="30">
        <f>VLOOKUP(R888,[2]PCharts!$R$3:$S$2003,2,FALSE)</f>
        <v>0</v>
      </c>
      <c r="AA888" s="30">
        <f>VLOOKUP(A888,PCharts!$T$3:$U$25,2,FALSE)</f>
        <v>0.87</v>
      </c>
      <c r="AB888" s="30">
        <f>ROUND((PFormulas!$F$2*AF888)+(PFormulas!$F$3*(120-AD888)),0)</f>
        <v>55</v>
      </c>
      <c r="AC888" s="30">
        <f>ROUND((PFormulas!$F$7*AF888)+(PFormulas!$F$9*AB888)+(PFormulas!$F$8*AD888),0)</f>
        <v>51</v>
      </c>
      <c r="AD888" s="30">
        <f>VLOOKUP(V888,PCharts!$I$3:$J$651,2,FALSE)</f>
        <v>85</v>
      </c>
      <c r="AE888" s="30">
        <f>ROUND((PFormulas!$B$29*AK888)+(PFormulas!$B$30*AI888)+(PFormulas!$B$31*AL888)+(PFormulas!$B$32*AF888)+PFormulas!$B$33,0)</f>
        <v>71</v>
      </c>
      <c r="AF888" s="30">
        <f t="shared" si="98"/>
        <v>74</v>
      </c>
      <c r="AG888" s="30">
        <f>ROUND((AK888*PFormulas!$F$40)+(AL888*PFormulas!$F$41)+(AH888*PFormulas!$F$42),0)</f>
        <v>61</v>
      </c>
      <c r="AH888" s="30">
        <f>VLOOKUP(D888,PCharts!$G$3:$H$83,2,FALSE)</f>
        <v>82</v>
      </c>
      <c r="AI888" s="30">
        <f>ROUND((AK888*PFormulas!$F$18)+(AL888*PFormulas!$F$17),0)</f>
        <v>43</v>
      </c>
      <c r="AJ888" s="30">
        <f>IF(C888&gt;7,25,IF(C888=1,IF(ROUND((PFormulas!$F$35*AK888)+(PFormulas!$F$36*AF888),0)&lt;50,50,ROUND((PFormulas!$F$35*AK888)+(PFormulas!$F$36*AF888),0)),ROUND((PFormulas!$F$35*AK888)+(PFormulas!$F$36*AF888),0)))</f>
        <v>25</v>
      </c>
      <c r="AK888" s="30">
        <f>ROUND(IF(C888&gt;7,ROUND(VLOOKUP(U888,PCharts!$K$3:$L$153,2,FALSE)*AA888,0)*PFormulas!$B$8,ROUND(VLOOKUP(U888,PCharts!$K$3:$L$153,2,FALSE)*AA888,0)),0)</f>
        <v>42</v>
      </c>
      <c r="AL888" s="30">
        <f>ROUND(IF(C888&gt;7,ROUND(VLOOKUP(T888,PCharts!$M$3:$N$133,2,FALSE)*AA888,0)*PFormulas!$B$9,ROUND(VLOOKUP(T888,PCharts!$M$3:$N$133,2,FALSE)*AA888,0)),0)</f>
        <v>37</v>
      </c>
      <c r="AM888" s="30">
        <f>ROUND(IF(C888&gt;7,ROUND((PFormulas!$F$30*Z888)+(PFormulas!$F$31*AB888)+(PFormulas!$F$32*AI888),0)*PFormulas!$B$13,ROUND((PFormulas!$F$30*Z888)+(PFormulas!$F$31*AB888)+(PFormulas!$F$32*AI888),0)+PFormulas!$B$14),0)</f>
        <v>56</v>
      </c>
      <c r="AN888" s="30">
        <f>ROUND((PFormulas!$F$46*AL888),0)</f>
        <v>39</v>
      </c>
      <c r="AO888" s="30">
        <f>VLOOKUP(2016-L888,PCharts!$O$3:$P$32,2,FALSE)</f>
        <v>54</v>
      </c>
      <c r="AP888" s="30">
        <f t="shared" si="99"/>
        <v>54</v>
      </c>
      <c r="AQ888" s="30">
        <f t="shared" si="100"/>
        <v>49</v>
      </c>
    </row>
    <row r="889" spans="1:43" x14ac:dyDescent="0.25">
      <c r="A889" s="13" t="s">
        <v>51</v>
      </c>
      <c r="B889" s="13" t="s">
        <v>2016</v>
      </c>
      <c r="C889" s="13">
        <v>8</v>
      </c>
      <c r="D889" s="13">
        <v>55</v>
      </c>
      <c r="E889" s="48">
        <f>ROUND(G889*0.33,0)</f>
        <v>4</v>
      </c>
      <c r="F889" s="48">
        <f>G889-E889</f>
        <v>8</v>
      </c>
      <c r="G889" s="13">
        <v>12</v>
      </c>
      <c r="H889" s="48">
        <v>20</v>
      </c>
      <c r="I889" s="13"/>
      <c r="J889" s="13"/>
      <c r="K889" s="13"/>
      <c r="L889" s="13">
        <v>1996</v>
      </c>
      <c r="M889" s="13">
        <v>5.5</v>
      </c>
      <c r="N889" s="13">
        <v>76</v>
      </c>
      <c r="O889" s="13">
        <v>220</v>
      </c>
      <c r="P889" s="13" t="s">
        <v>2017</v>
      </c>
      <c r="Q889" s="13" t="s">
        <v>2018</v>
      </c>
      <c r="R889" s="13">
        <v>0</v>
      </c>
      <c r="S889" s="13">
        <v>0</v>
      </c>
      <c r="T889" s="30">
        <f t="shared" si="94"/>
        <v>7.0000000000000007E-2</v>
      </c>
      <c r="U889" s="30">
        <f t="shared" si="95"/>
        <v>0.15</v>
      </c>
      <c r="V889" s="30">
        <f t="shared" si="96"/>
        <v>0.36</v>
      </c>
      <c r="W889" s="30">
        <f t="shared" si="97"/>
        <v>7.0000000000000007E-2</v>
      </c>
      <c r="X889" s="30">
        <f>VLOOKUP(N889,[1]PlayerC!$A$3:$B$30,2,FALSE)</f>
        <v>81</v>
      </c>
      <c r="Y889" s="30">
        <f>VLOOKUP(O889,[1]PlayerC!$C$3:$D$133,2,FALSE)</f>
        <v>82</v>
      </c>
      <c r="Z889" s="30">
        <f>VLOOKUP(R889,[2]PCharts!$R$3:$S$2003,2,FALSE)</f>
        <v>0</v>
      </c>
      <c r="AA889" s="30">
        <f>VLOOKUP(A889,PCharts!$T$3:$U$25,2,FALSE)</f>
        <v>0.9</v>
      </c>
      <c r="AB889" s="30">
        <f>ROUND((PFormulas!$F$2*AF889)+(PFormulas!$F$3*(120-AD889)),0)</f>
        <v>59</v>
      </c>
      <c r="AC889" s="30">
        <f>ROUND((PFormulas!$F$7*AF889)+(PFormulas!$F$9*AB889)+(PFormulas!$F$8*AD889),0)</f>
        <v>58</v>
      </c>
      <c r="AD889" s="30">
        <f>VLOOKUP(V889,PCharts!$I$3:$J$651,2,FALSE)</f>
        <v>88</v>
      </c>
      <c r="AE889" s="30">
        <f>ROUND((PFormulas!$B$29*AK889)+(PFormulas!$B$30*AI889)+(PFormulas!$B$31*AL889)+(PFormulas!$B$32*AF889)+PFormulas!$B$33,0)</f>
        <v>69</v>
      </c>
      <c r="AF889" s="30">
        <f t="shared" si="98"/>
        <v>82</v>
      </c>
      <c r="AG889" s="30">
        <f>ROUND((AK889*PFormulas!$F$40)+(AL889*PFormulas!$F$41)+(AH889*PFormulas!$F$42),0)</f>
        <v>68</v>
      </c>
      <c r="AH889" s="30">
        <f>VLOOKUP(D889,PCharts!$G$3:$H$83,2,FALSE)</f>
        <v>95</v>
      </c>
      <c r="AI889" s="30">
        <f>ROUND((AK889*PFormulas!$F$18)+(AL889*PFormulas!$F$17),0)</f>
        <v>44</v>
      </c>
      <c r="AJ889" s="30">
        <f>IF(C889&gt;7,25,IF(C889=1,IF(ROUND((PFormulas!$F$35*AK889)+(PFormulas!$F$36*AF889),0)&lt;50,50,ROUND((PFormulas!$F$35*AK889)+(PFormulas!$F$36*AF889),0)),ROUND((PFormulas!$F$35*AK889)+(PFormulas!$F$36*AF889),0)))</f>
        <v>25</v>
      </c>
      <c r="AK889" s="30">
        <f>ROUND(IF(C889&gt;7,ROUND(VLOOKUP(U889,PCharts!$K$3:$L$153,2,FALSE)*AA889,0)*PFormulas!$B$8,ROUND(VLOOKUP(U889,PCharts!$K$3:$L$153,2,FALSE)*AA889,0)),0)</f>
        <v>43</v>
      </c>
      <c r="AL889" s="30">
        <f>ROUND(IF(C889&gt;7,ROUND(VLOOKUP(T889,PCharts!$M$3:$N$133,2,FALSE)*AA889,0)*PFormulas!$B$9,ROUND(VLOOKUP(T889,PCharts!$M$3:$N$133,2,FALSE)*AA889,0)),0)</f>
        <v>37</v>
      </c>
      <c r="AM889" s="30">
        <f>ROUND(IF(C889&gt;7,ROUND((PFormulas!$F$30*Z889)+(PFormulas!$F$31*AB889)+(PFormulas!$F$32*AI889),0)*PFormulas!$B$13,ROUND((PFormulas!$F$30*Z889)+(PFormulas!$F$31*AB889)+(PFormulas!$F$32*AI889),0)+PFormulas!$B$14),0)</f>
        <v>60</v>
      </c>
      <c r="AN889" s="30">
        <f>ROUND((PFormulas!$F$46*AL889),0)</f>
        <v>39</v>
      </c>
      <c r="AO889" s="30">
        <f>VLOOKUP(2016-L889,PCharts!$O$3:$P$32,2,FALSE)</f>
        <v>50</v>
      </c>
      <c r="AP889" s="30">
        <f t="shared" si="99"/>
        <v>50</v>
      </c>
      <c r="AQ889" s="30">
        <f t="shared" si="100"/>
        <v>51</v>
      </c>
    </row>
    <row r="890" spans="1:43" x14ac:dyDescent="0.25">
      <c r="A890" s="13" t="s">
        <v>130</v>
      </c>
      <c r="B890" s="13" t="s">
        <v>2019</v>
      </c>
      <c r="C890" s="13">
        <v>8</v>
      </c>
      <c r="D890" s="13">
        <v>61</v>
      </c>
      <c r="E890" s="48">
        <f>ROUND(G890*0.33,0)</f>
        <v>7</v>
      </c>
      <c r="F890" s="48">
        <f>G890-E890</f>
        <v>13</v>
      </c>
      <c r="G890" s="13">
        <v>20</v>
      </c>
      <c r="H890" s="48">
        <v>20</v>
      </c>
      <c r="I890" s="13"/>
      <c r="J890" s="13"/>
      <c r="K890" s="13"/>
      <c r="L890" s="13">
        <v>1995</v>
      </c>
      <c r="M890" s="13">
        <v>5.5</v>
      </c>
      <c r="N890" s="13">
        <v>77</v>
      </c>
      <c r="O890" s="13">
        <v>216</v>
      </c>
      <c r="P890" s="13" t="s">
        <v>2020</v>
      </c>
      <c r="Q890" s="13" t="s">
        <v>2021</v>
      </c>
      <c r="R890" s="13">
        <v>0</v>
      </c>
      <c r="S890" s="13">
        <v>0</v>
      </c>
      <c r="T890" s="30">
        <f t="shared" si="94"/>
        <v>0.11</v>
      </c>
      <c r="U890" s="30">
        <f t="shared" si="95"/>
        <v>0.21</v>
      </c>
      <c r="V890" s="30">
        <f t="shared" si="96"/>
        <v>0.33</v>
      </c>
      <c r="W890" s="30">
        <f t="shared" si="97"/>
        <v>0.11</v>
      </c>
      <c r="X890" s="30">
        <f>VLOOKUP(N890,[1]PlayerC!$A$3:$B$30,2,FALSE)</f>
        <v>83</v>
      </c>
      <c r="Y890" s="30">
        <f>VLOOKUP(O890,[1]PlayerC!$C$3:$D$133,2,FALSE)</f>
        <v>79</v>
      </c>
      <c r="Z890" s="30">
        <f>VLOOKUP(R890,[2]PCharts!$R$3:$S$2003,2,FALSE)</f>
        <v>0</v>
      </c>
      <c r="AA890" s="30">
        <f>VLOOKUP(A890,PCharts!$T$3:$U$25,2,FALSE)</f>
        <v>0.87</v>
      </c>
      <c r="AB890" s="30">
        <f>ROUND((PFormulas!$F$2*AF890)+(PFormulas!$F$3*(120-AD890)),0)</f>
        <v>58</v>
      </c>
      <c r="AC890" s="30">
        <f>ROUND((PFormulas!$F$7*AF890)+(PFormulas!$F$9*AB890)+(PFormulas!$F$8*AD890),0)</f>
        <v>56</v>
      </c>
      <c r="AD890" s="30">
        <f>VLOOKUP(V890,PCharts!$I$3:$J$651,2,FALSE)</f>
        <v>89</v>
      </c>
      <c r="AE890" s="30">
        <f>ROUND((PFormulas!$B$29*AK890)+(PFormulas!$B$30*AI890)+(PFormulas!$B$31*AL890)+(PFormulas!$B$32*AF890)+PFormulas!$B$33,0)</f>
        <v>70</v>
      </c>
      <c r="AF890" s="30">
        <f t="shared" si="98"/>
        <v>81</v>
      </c>
      <c r="AG890" s="30">
        <f>ROUND((AK890*PFormulas!$F$40)+(AL890*PFormulas!$F$41)+(AH890*PFormulas!$F$42),0)</f>
        <v>68</v>
      </c>
      <c r="AH890" s="30">
        <f>VLOOKUP(D890,PCharts!$G$3:$H$83,2,FALSE)</f>
        <v>95</v>
      </c>
      <c r="AI890" s="30">
        <f>ROUND((AK890*PFormulas!$F$18)+(AL890*PFormulas!$F$17),0)</f>
        <v>46</v>
      </c>
      <c r="AJ890" s="30">
        <f>IF(C890&gt;7,25,IF(C890=1,IF(ROUND((PFormulas!$F$35*AK890)+(PFormulas!$F$36*AF890),0)&lt;50,50,ROUND((PFormulas!$F$35*AK890)+(PFormulas!$F$36*AF890),0)),ROUND((PFormulas!$F$35*AK890)+(PFormulas!$F$36*AF890),0)))</f>
        <v>25</v>
      </c>
      <c r="AK890" s="30">
        <f>ROUND(IF(C890&gt;7,ROUND(VLOOKUP(U890,PCharts!$K$3:$L$153,2,FALSE)*AA890,0)*PFormulas!$B$8,ROUND(VLOOKUP(U890,PCharts!$K$3:$L$153,2,FALSE)*AA890,0)),0)</f>
        <v>46</v>
      </c>
      <c r="AL890" s="30">
        <f>ROUND(IF(C890&gt;7,ROUND(VLOOKUP(T890,PCharts!$M$3:$N$133,2,FALSE)*AA890,0)*PFormulas!$B$9,ROUND(VLOOKUP(T890,PCharts!$M$3:$N$133,2,FALSE)*AA890,0)),0)</f>
        <v>37</v>
      </c>
      <c r="AM890" s="30">
        <f>ROUND(IF(C890&gt;7,ROUND((PFormulas!$F$30*Z890)+(PFormulas!$F$31*AB890)+(PFormulas!$F$32*AI890),0)*PFormulas!$B$13,ROUND((PFormulas!$F$30*Z890)+(PFormulas!$F$31*AB890)+(PFormulas!$F$32*AI890),0)+PFormulas!$B$14),0)</f>
        <v>60</v>
      </c>
      <c r="AN890" s="30">
        <f>ROUND((PFormulas!$F$46*AL890),0)</f>
        <v>39</v>
      </c>
      <c r="AO890" s="30">
        <f>VLOOKUP(2016-L890,PCharts!$O$3:$P$32,2,FALSE)</f>
        <v>54</v>
      </c>
      <c r="AP890" s="30">
        <f t="shared" si="99"/>
        <v>54</v>
      </c>
      <c r="AQ890" s="30">
        <f t="shared" si="100"/>
        <v>52</v>
      </c>
    </row>
    <row r="891" spans="1:43" x14ac:dyDescent="0.25">
      <c r="A891" s="48" t="s">
        <v>139</v>
      </c>
      <c r="B891" s="13" t="s">
        <v>2022</v>
      </c>
      <c r="C891" s="13">
        <v>8</v>
      </c>
      <c r="D891" s="13">
        <v>31</v>
      </c>
      <c r="E891" s="13">
        <v>4</v>
      </c>
      <c r="F891" s="13">
        <v>6</v>
      </c>
      <c r="G891" s="13">
        <f>E891+F891</f>
        <v>10</v>
      </c>
      <c r="H891" s="13">
        <v>10</v>
      </c>
      <c r="I891" s="13"/>
      <c r="J891" s="13"/>
      <c r="K891" s="13"/>
      <c r="L891" s="13">
        <v>1995</v>
      </c>
      <c r="M891" s="13">
        <v>5</v>
      </c>
      <c r="N891" s="13">
        <v>78</v>
      </c>
      <c r="O891" s="13">
        <v>201</v>
      </c>
      <c r="P891" s="13" t="s">
        <v>2023</v>
      </c>
      <c r="Q891" s="13" t="s">
        <v>2024</v>
      </c>
      <c r="R891" s="13">
        <v>0</v>
      </c>
      <c r="S891" s="13">
        <v>0</v>
      </c>
      <c r="T891" s="30">
        <f t="shared" si="94"/>
        <v>0.13</v>
      </c>
      <c r="U891" s="30">
        <f t="shared" si="95"/>
        <v>0.19</v>
      </c>
      <c r="V891" s="30">
        <f t="shared" si="96"/>
        <v>0.32</v>
      </c>
      <c r="W891" s="30">
        <f t="shared" si="97"/>
        <v>0.13</v>
      </c>
      <c r="X891" s="30">
        <f>VLOOKUP(N891,[1]PlayerC!$A$3:$B$30,2,FALSE)</f>
        <v>85</v>
      </c>
      <c r="Y891" s="30">
        <f>VLOOKUP(O891,[1]PlayerC!$C$3:$D$133,2,FALSE)</f>
        <v>70</v>
      </c>
      <c r="Z891" s="30">
        <f>VLOOKUP(R891,[2]PCharts!$R$3:$S$2003,2,FALSE)</f>
        <v>0</v>
      </c>
      <c r="AA891" s="30">
        <f>VLOOKUP(A891,PCharts!$T$3:$U$25,2,FALSE)</f>
        <v>0.87</v>
      </c>
      <c r="AB891" s="30">
        <f>ROUND((PFormulas!$F$2*AF891)+(PFormulas!$F$3*(120-AD891)),0)</f>
        <v>56</v>
      </c>
      <c r="AC891" s="30">
        <f>ROUND((PFormulas!$F$7*AF891)+(PFormulas!$F$9*AB891)+(PFormulas!$F$8*AD891),0)</f>
        <v>54</v>
      </c>
      <c r="AD891" s="30">
        <f>VLOOKUP(V891,PCharts!$I$3:$J$651,2,FALSE)</f>
        <v>89</v>
      </c>
      <c r="AE891" s="30">
        <f>ROUND((PFormulas!$B$29*AK891)+(PFormulas!$B$30*AI891)+(PFormulas!$B$31*AL891)+(PFormulas!$B$32*AF891)+PFormulas!$B$33,0)</f>
        <v>70</v>
      </c>
      <c r="AF891" s="30">
        <f t="shared" si="98"/>
        <v>78</v>
      </c>
      <c r="AG891" s="30">
        <f>ROUND((AK891*PFormulas!$F$40)+(AL891*PFormulas!$F$41)+(AH891*PFormulas!$F$42),0)</f>
        <v>55</v>
      </c>
      <c r="AH891" s="30">
        <f>VLOOKUP(D891,PCharts!$G$3:$H$83,2,FALSE)</f>
        <v>71</v>
      </c>
      <c r="AI891" s="30">
        <f>ROUND((AK891*PFormulas!$F$18)+(AL891*PFormulas!$F$17),0)</f>
        <v>43</v>
      </c>
      <c r="AJ891" s="30">
        <f>IF(C891&gt;7,25,IF(C891=1,IF(ROUND((PFormulas!$F$35*AK891)+(PFormulas!$F$36*AF891),0)&lt;50,50,ROUND((PFormulas!$F$35*AK891)+(PFormulas!$F$36*AF891),0)),ROUND((PFormulas!$F$35*AK891)+(PFormulas!$F$36*AF891),0)))</f>
        <v>25</v>
      </c>
      <c r="AK891" s="30">
        <f>ROUND(IF(C891&gt;7,ROUND(VLOOKUP(U891,PCharts!$K$3:$L$153,2,FALSE)*AA891,0)*PFormulas!$B$8,ROUND(VLOOKUP(U891,PCharts!$K$3:$L$153,2,FALSE)*AA891,0)),0)</f>
        <v>42</v>
      </c>
      <c r="AL891" s="30">
        <f>ROUND(IF(C891&gt;7,ROUND(VLOOKUP(T891,PCharts!$M$3:$N$133,2,FALSE)*AA891,0)*PFormulas!$B$9,ROUND(VLOOKUP(T891,PCharts!$M$3:$N$133,2,FALSE)*AA891,0)),0)</f>
        <v>37</v>
      </c>
      <c r="AM891" s="30">
        <f>ROUND(IF(C891&gt;7,ROUND((PFormulas!$F$30*Z891)+(PFormulas!$F$31*AB891)+(PFormulas!$F$32*AI891),0)*PFormulas!$B$13,ROUND((PFormulas!$F$30*Z891)+(PFormulas!$F$31*AB891)+(PFormulas!$F$32*AI891),0)+PFormulas!$B$14),0)</f>
        <v>57</v>
      </c>
      <c r="AN891" s="30">
        <f>ROUND((PFormulas!$F$46*AL891),0)</f>
        <v>39</v>
      </c>
      <c r="AO891" s="30">
        <f>VLOOKUP(2016-L891,PCharts!$O$3:$P$32,2,FALSE)</f>
        <v>54</v>
      </c>
      <c r="AP891" s="30">
        <f t="shared" si="99"/>
        <v>54</v>
      </c>
      <c r="AQ891" s="30">
        <f t="shared" si="100"/>
        <v>49</v>
      </c>
    </row>
    <row r="892" spans="1:43" x14ac:dyDescent="0.25">
      <c r="A892" s="48" t="s">
        <v>139</v>
      </c>
      <c r="B892" s="13" t="s">
        <v>2025</v>
      </c>
      <c r="C892" s="13">
        <v>2</v>
      </c>
      <c r="D892" s="13">
        <v>40</v>
      </c>
      <c r="E892" s="13">
        <v>3</v>
      </c>
      <c r="F892" s="13">
        <v>10</v>
      </c>
      <c r="G892" s="13">
        <f>E892+F892</f>
        <v>13</v>
      </c>
      <c r="H892" s="13">
        <v>12</v>
      </c>
      <c r="I892" s="13"/>
      <c r="J892" s="13"/>
      <c r="K892" s="13"/>
      <c r="L892" s="13">
        <v>1993</v>
      </c>
      <c r="M892" s="13">
        <v>5</v>
      </c>
      <c r="N892" s="13">
        <v>69</v>
      </c>
      <c r="O892" s="13">
        <v>176</v>
      </c>
      <c r="P892" s="13" t="s">
        <v>2026</v>
      </c>
      <c r="Q892" s="13" t="s">
        <v>2027</v>
      </c>
      <c r="R892" s="13">
        <v>0</v>
      </c>
      <c r="S892" s="13">
        <v>0</v>
      </c>
      <c r="T892" s="30">
        <f t="shared" si="94"/>
        <v>0.08</v>
      </c>
      <c r="U892" s="30">
        <f t="shared" si="95"/>
        <v>0.25</v>
      </c>
      <c r="V892" s="30">
        <f t="shared" si="96"/>
        <v>0.3</v>
      </c>
      <c r="W892" s="30">
        <f t="shared" si="97"/>
        <v>0.08</v>
      </c>
      <c r="X892" s="30">
        <f>VLOOKUP(N892,[1]PlayerC!$A$3:$B$30,2,FALSE)</f>
        <v>67</v>
      </c>
      <c r="Y892" s="30">
        <f>VLOOKUP(O892,[1]PlayerC!$C$3:$D$133,2,FALSE)</f>
        <v>55</v>
      </c>
      <c r="Z892" s="30">
        <f>VLOOKUP(R892,[2]PCharts!$R$3:$S$2003,2,FALSE)</f>
        <v>0</v>
      </c>
      <c r="AA892" s="30">
        <f>VLOOKUP(A892,PCharts!$T$3:$U$25,2,FALSE)</f>
        <v>0.87</v>
      </c>
      <c r="AB892" s="30">
        <f>ROUND((PFormulas!$F$2*AF892)+(PFormulas!$F$3*(120-AD892)),0)</f>
        <v>46</v>
      </c>
      <c r="AC892" s="30">
        <f>ROUND((PFormulas!$F$7*AF892)+(PFormulas!$F$9*AB892)+(PFormulas!$F$8*AD892),0)</f>
        <v>39</v>
      </c>
      <c r="AD892" s="30">
        <f>VLOOKUP(V892,PCharts!$I$3:$J$651,2,FALSE)</f>
        <v>90</v>
      </c>
      <c r="AE892" s="30">
        <f>ROUND((PFormulas!$B$29*AK892)+(PFormulas!$B$30*AI892)+(PFormulas!$B$31*AL892)+(PFormulas!$B$32*AF892)+PFormulas!$B$33,0)</f>
        <v>75</v>
      </c>
      <c r="AF892" s="30">
        <f t="shared" si="98"/>
        <v>61</v>
      </c>
      <c r="AG892" s="30">
        <f>ROUND((AK892*PFormulas!$F$40)+(AL892*PFormulas!$F$41)+(AH892*PFormulas!$F$42),0)</f>
        <v>61</v>
      </c>
      <c r="AH892" s="30">
        <f>VLOOKUP(D892,PCharts!$G$3:$H$83,2,FALSE)</f>
        <v>80</v>
      </c>
      <c r="AI892" s="30">
        <f>ROUND((AK892*PFormulas!$F$18)+(AL892*PFormulas!$F$17),0)</f>
        <v>47</v>
      </c>
      <c r="AJ892" s="30">
        <f>IF(C892&gt;7,25,IF(C892=1,IF(ROUND((PFormulas!$F$35*AK892)+(PFormulas!$F$36*AF892),0)&lt;50,50,ROUND((PFormulas!$F$35*AK892)+(PFormulas!$F$36*AF892),0)),ROUND((PFormulas!$F$35*AK892)+(PFormulas!$F$36*AF892),0)))</f>
        <v>51</v>
      </c>
      <c r="AK892" s="30">
        <f>ROUND(IF(C892&gt;7,ROUND(VLOOKUP(U892,PCharts!$K$3:$L$153,2,FALSE)*AA892,0)*PFormulas!$B$8,ROUND(VLOOKUP(U892,PCharts!$K$3:$L$153,2,FALSE)*AA892,0)),0)</f>
        <v>48</v>
      </c>
      <c r="AL892" s="30">
        <f>ROUND(IF(C892&gt;7,ROUND(VLOOKUP(T892,PCharts!$M$3:$N$133,2,FALSE)*AA892,0)*PFormulas!$B$9,ROUND(VLOOKUP(T892,PCharts!$M$3:$N$133,2,FALSE)*AA892,0)),0)</f>
        <v>37</v>
      </c>
      <c r="AM892" s="30">
        <f>ROUND(IF(C892&gt;7,ROUND((PFormulas!$F$30*Z892)+(PFormulas!$F$31*AB892)+(PFormulas!$F$32*AI892),0)*PFormulas!$B$13,ROUND((PFormulas!$F$30*Z892)+(PFormulas!$F$31*AB892)+(PFormulas!$F$32*AI892),0)+PFormulas!$B$14),0)</f>
        <v>43</v>
      </c>
      <c r="AN892" s="30">
        <f>ROUND((PFormulas!$F$46*AL892),0)</f>
        <v>39</v>
      </c>
      <c r="AO892" s="30">
        <f>VLOOKUP(2016-L892,PCharts!$O$3:$P$32,2,FALSE)</f>
        <v>60</v>
      </c>
      <c r="AP892" s="30">
        <f t="shared" si="99"/>
        <v>60</v>
      </c>
      <c r="AQ892" s="30">
        <f t="shared" si="100"/>
        <v>47</v>
      </c>
    </row>
    <row r="893" spans="1:43" x14ac:dyDescent="0.25">
      <c r="A893" s="13" t="s">
        <v>78</v>
      </c>
      <c r="B893" s="13" t="s">
        <v>2028</v>
      </c>
      <c r="C893" s="13">
        <v>8</v>
      </c>
      <c r="D893" s="13">
        <v>16</v>
      </c>
      <c r="E893" s="13">
        <v>1</v>
      </c>
      <c r="F893" s="13">
        <v>1</v>
      </c>
      <c r="G893" s="13">
        <v>2</v>
      </c>
      <c r="H893" s="13">
        <v>4</v>
      </c>
      <c r="I893" s="13">
        <v>1</v>
      </c>
      <c r="J893" s="13">
        <v>18</v>
      </c>
      <c r="K893" s="13">
        <v>7</v>
      </c>
      <c r="L893" s="13">
        <v>1996</v>
      </c>
      <c r="M893" s="13"/>
      <c r="N893" s="13">
        <v>75</v>
      </c>
      <c r="O893" s="13">
        <v>203</v>
      </c>
      <c r="P893" s="13" t="s">
        <v>162</v>
      </c>
      <c r="Q893" s="13" t="s">
        <v>80</v>
      </c>
      <c r="R893" s="13">
        <v>0</v>
      </c>
      <c r="S893" s="13">
        <v>0</v>
      </c>
      <c r="T893" s="30">
        <f t="shared" si="94"/>
        <v>0.06</v>
      </c>
      <c r="U893" s="30">
        <f t="shared" si="95"/>
        <v>0.06</v>
      </c>
      <c r="V893" s="30">
        <f t="shared" si="96"/>
        <v>0.25</v>
      </c>
      <c r="W893" s="30">
        <f t="shared" si="97"/>
        <v>0.06</v>
      </c>
      <c r="X893" s="30">
        <f>VLOOKUP(N893,[1]PlayerC!$A$3:$B$30,2,FALSE)</f>
        <v>79</v>
      </c>
      <c r="Y893" s="30">
        <f>VLOOKUP(O893,[1]PlayerC!$C$3:$D$133,2,FALSE)</f>
        <v>70</v>
      </c>
      <c r="Z893" s="30">
        <f>VLOOKUP(R893,[2]PCharts!$R$3:$S$2003,2,FALSE)</f>
        <v>0</v>
      </c>
      <c r="AA893" s="30">
        <f>VLOOKUP(A893,PCharts!$T$3:$U$25,2,FALSE)</f>
        <v>0.98</v>
      </c>
      <c r="AB893" s="30">
        <f>ROUND((PFormulas!$F$2*AF893)+(PFormulas!$F$3*(120-AD893)),0)</f>
        <v>54</v>
      </c>
      <c r="AC893" s="30">
        <f>ROUND((PFormulas!$F$7*AF893)+(PFormulas!$F$9*AB893)+(PFormulas!$F$8*AD893),0)</f>
        <v>51</v>
      </c>
      <c r="AD893" s="30">
        <f>VLOOKUP(V893,PCharts!$I$3:$J$651,2,FALSE)</f>
        <v>91</v>
      </c>
      <c r="AE893" s="30">
        <f>ROUND((PFormulas!$B$29*AK893)+(PFormulas!$B$30*AI893)+(PFormulas!$B$31*AL893)+(PFormulas!$B$32*AF893)+PFormulas!$B$33,0)</f>
        <v>69</v>
      </c>
      <c r="AF893" s="30">
        <f t="shared" si="98"/>
        <v>75</v>
      </c>
      <c r="AG893" s="30">
        <f>ROUND((AK893*PFormulas!$F$40)+(AL893*PFormulas!$F$41)+(AH893*PFormulas!$F$42),0)</f>
        <v>46</v>
      </c>
      <c r="AH893" s="30">
        <f>VLOOKUP(D893,PCharts!$G$3:$H$83,2,FALSE)</f>
        <v>56</v>
      </c>
      <c r="AI893" s="30">
        <f>ROUND((AK893*PFormulas!$F$18)+(AL893*PFormulas!$F$17),0)</f>
        <v>39</v>
      </c>
      <c r="AJ893" s="30">
        <f>IF(C893&gt;7,25,IF(C893=1,IF(ROUND((PFormulas!$F$35*AK893)+(PFormulas!$F$36*AF893),0)&lt;50,50,ROUND((PFormulas!$F$35*AK893)+(PFormulas!$F$36*AF893),0)),ROUND((PFormulas!$F$35*AK893)+(PFormulas!$F$36*AF893),0)))</f>
        <v>25</v>
      </c>
      <c r="AK893" s="30">
        <f>ROUND(IF(C893&gt;7,ROUND(VLOOKUP(U893,PCharts!$K$3:$L$153,2,FALSE)*AA893,0)*PFormulas!$B$8,ROUND(VLOOKUP(U893,PCharts!$K$3:$L$153,2,FALSE)*AA893,0)),0)</f>
        <v>32</v>
      </c>
      <c r="AL893" s="30">
        <f>ROUND(IF(C893&gt;7,ROUND(VLOOKUP(T893,PCharts!$M$3:$N$133,2,FALSE)*AA893,0)*PFormulas!$B$9,ROUND(VLOOKUP(T893,PCharts!$M$3:$N$133,2,FALSE)*AA893,0)),0)</f>
        <v>39</v>
      </c>
      <c r="AM893" s="30">
        <f>ROUND(IF(C893&gt;7,ROUND((PFormulas!$F$30*Z893)+(PFormulas!$F$31*AB893)+(PFormulas!$F$32*AI893),0)*PFormulas!$B$13,ROUND((PFormulas!$F$30*Z893)+(PFormulas!$F$31*AB893)+(PFormulas!$F$32*AI893),0)+PFormulas!$B$14),0)</f>
        <v>54</v>
      </c>
      <c r="AN893" s="30">
        <f>ROUND((PFormulas!$F$46*AL893),0)</f>
        <v>41</v>
      </c>
      <c r="AO893" s="30">
        <f>VLOOKUP(2016-L893,PCharts!$O$3:$P$32,2,FALSE)</f>
        <v>50</v>
      </c>
      <c r="AP893" s="30">
        <f t="shared" si="99"/>
        <v>50</v>
      </c>
      <c r="AQ893" s="30">
        <f t="shared" si="100"/>
        <v>46</v>
      </c>
    </row>
    <row r="894" spans="1:43" x14ac:dyDescent="0.25">
      <c r="A894" s="13" t="s">
        <v>518</v>
      </c>
      <c r="B894" s="13" t="s">
        <v>2029</v>
      </c>
      <c r="C894" s="13">
        <v>4</v>
      </c>
      <c r="D894" s="13">
        <v>36</v>
      </c>
      <c r="E894" s="13">
        <v>2</v>
      </c>
      <c r="F894" s="13">
        <v>9</v>
      </c>
      <c r="G894" s="13">
        <v>11</v>
      </c>
      <c r="H894" s="13">
        <v>37</v>
      </c>
      <c r="I894" s="13">
        <v>1</v>
      </c>
      <c r="J894" s="13">
        <v>19</v>
      </c>
      <c r="K894" s="13">
        <v>8</v>
      </c>
      <c r="L894" s="13">
        <v>1993</v>
      </c>
      <c r="M894" s="13"/>
      <c r="N894" s="13">
        <v>69</v>
      </c>
      <c r="O894" s="13">
        <v>176</v>
      </c>
      <c r="P894" s="13" t="s">
        <v>520</v>
      </c>
      <c r="Q894" s="13" t="s">
        <v>2030</v>
      </c>
      <c r="R894" s="13">
        <v>0</v>
      </c>
      <c r="S894" s="13">
        <v>0</v>
      </c>
      <c r="T894" s="30">
        <f t="shared" si="94"/>
        <v>0.06</v>
      </c>
      <c r="U894" s="30">
        <f t="shared" si="95"/>
        <v>0.25</v>
      </c>
      <c r="V894" s="30">
        <f t="shared" si="96"/>
        <v>1.03</v>
      </c>
      <c r="W894" s="30">
        <f t="shared" si="97"/>
        <v>0.06</v>
      </c>
      <c r="X894" s="30">
        <f>VLOOKUP(N894,[1]PlayerC!$A$3:$B$30,2,FALSE)</f>
        <v>67</v>
      </c>
      <c r="Y894" s="30">
        <f>VLOOKUP(O894,[1]PlayerC!$C$3:$D$133,2,FALSE)</f>
        <v>55</v>
      </c>
      <c r="Z894" s="30">
        <f>VLOOKUP(R894,[2]PCharts!$R$3:$S$2003,2,FALSE)</f>
        <v>0</v>
      </c>
      <c r="AA894" s="30">
        <f>VLOOKUP(A894,PCharts!$T$3:$U$25,2,FALSE)</f>
        <v>0.93</v>
      </c>
      <c r="AB894" s="30">
        <f>ROUND((PFormulas!$F$2*AF894)+(PFormulas!$F$3*(120-AD894)),0)</f>
        <v>51</v>
      </c>
      <c r="AC894" s="30">
        <f>ROUND((PFormulas!$F$7*AF894)+(PFormulas!$F$9*AB894)+(PFormulas!$F$8*AD894),0)</f>
        <v>44</v>
      </c>
      <c r="AD894" s="30">
        <f>VLOOKUP(V894,PCharts!$I$3:$J$651,2,FALSE)</f>
        <v>72</v>
      </c>
      <c r="AE894" s="30">
        <f>ROUND((PFormulas!$B$29*AK894)+(PFormulas!$B$30*AI894)+(PFormulas!$B$31*AL894)+(PFormulas!$B$32*AF894)+PFormulas!$B$33,0)</f>
        <v>76</v>
      </c>
      <c r="AF894" s="30">
        <f t="shared" si="98"/>
        <v>61</v>
      </c>
      <c r="AG894" s="30">
        <f>ROUND((AK894*PFormulas!$F$40)+(AL894*PFormulas!$F$41)+(AH894*PFormulas!$F$42),0)</f>
        <v>61</v>
      </c>
      <c r="AH894" s="30">
        <f>VLOOKUP(D894,PCharts!$G$3:$H$83,2,FALSE)</f>
        <v>76</v>
      </c>
      <c r="AI894" s="30">
        <f>ROUND((AK894*PFormulas!$F$18)+(AL894*PFormulas!$F$17),0)</f>
        <v>50</v>
      </c>
      <c r="AJ894" s="30">
        <f>IF(C894&gt;7,25,IF(C894=1,IF(ROUND((PFormulas!$F$35*AK894)+(PFormulas!$F$36*AF894),0)&lt;50,50,ROUND((PFormulas!$F$35*AK894)+(PFormulas!$F$36*AF894),0)),ROUND((PFormulas!$F$35*AK894)+(PFormulas!$F$36*AF894),0)))</f>
        <v>54</v>
      </c>
      <c r="AK894" s="30">
        <f>ROUND(IF(C894&gt;7,ROUND(VLOOKUP(U894,PCharts!$K$3:$L$153,2,FALSE)*AA894,0)*PFormulas!$B$8,ROUND(VLOOKUP(U894,PCharts!$K$3:$L$153,2,FALSE)*AA894,0)),0)</f>
        <v>51</v>
      </c>
      <c r="AL894" s="30">
        <f>ROUND(IF(C894&gt;7,ROUND(VLOOKUP(T894,PCharts!$M$3:$N$133,2,FALSE)*AA894,0)*PFormulas!$B$9,ROUND(VLOOKUP(T894,PCharts!$M$3:$N$133,2,FALSE)*AA894,0)),0)</f>
        <v>39</v>
      </c>
      <c r="AM894" s="30">
        <f>ROUND(IF(C894&gt;7,ROUND((PFormulas!$F$30*Z894)+(PFormulas!$F$31*AB894)+(PFormulas!$F$32*AI894),0)*PFormulas!$B$13,ROUND((PFormulas!$F$30*Z894)+(PFormulas!$F$31*AB894)+(PFormulas!$F$32*AI894),0)+PFormulas!$B$14),0)</f>
        <v>47</v>
      </c>
      <c r="AN894" s="30">
        <f>ROUND((PFormulas!$F$46*AL894),0)</f>
        <v>41</v>
      </c>
      <c r="AO894" s="30">
        <f>VLOOKUP(2016-L894,PCharts!$O$3:$P$32,2,FALSE)</f>
        <v>60</v>
      </c>
      <c r="AP894" s="30">
        <f t="shared" si="99"/>
        <v>60</v>
      </c>
      <c r="AQ894" s="30">
        <f t="shared" si="100"/>
        <v>50</v>
      </c>
    </row>
    <row r="895" spans="1:43" x14ac:dyDescent="0.25">
      <c r="A895" s="13" t="s">
        <v>74</v>
      </c>
      <c r="B895" s="13" t="s">
        <v>2031</v>
      </c>
      <c r="C895" s="13">
        <v>8</v>
      </c>
      <c r="D895" s="13">
        <v>45</v>
      </c>
      <c r="E895" s="13">
        <v>2</v>
      </c>
      <c r="F895" s="13">
        <v>20</v>
      </c>
      <c r="G895" s="13">
        <v>22</v>
      </c>
      <c r="H895" s="13">
        <v>18</v>
      </c>
      <c r="I895" s="13">
        <v>12</v>
      </c>
      <c r="J895" s="13">
        <v>26</v>
      </c>
      <c r="K895" s="13">
        <v>1</v>
      </c>
      <c r="L895" s="13">
        <v>1993</v>
      </c>
      <c r="M895" s="13"/>
      <c r="N895" s="13">
        <v>75</v>
      </c>
      <c r="O895" s="13">
        <v>209</v>
      </c>
      <c r="P895" s="13" t="s">
        <v>247</v>
      </c>
      <c r="Q895" s="13" t="s">
        <v>80</v>
      </c>
      <c r="R895" s="13">
        <v>0</v>
      </c>
      <c r="S895" s="13">
        <v>0</v>
      </c>
      <c r="T895" s="30">
        <f t="shared" si="94"/>
        <v>0.04</v>
      </c>
      <c r="U895" s="30">
        <f t="shared" si="95"/>
        <v>0.44</v>
      </c>
      <c r="V895" s="30">
        <f t="shared" si="96"/>
        <v>0.4</v>
      </c>
      <c r="W895" s="30">
        <f t="shared" si="97"/>
        <v>0.04</v>
      </c>
      <c r="X895" s="30">
        <f>VLOOKUP(N895,[1]PlayerC!$A$3:$B$30,2,FALSE)</f>
        <v>79</v>
      </c>
      <c r="Y895" s="30">
        <f>VLOOKUP(O895,[1]PlayerC!$C$3:$D$133,2,FALSE)</f>
        <v>73</v>
      </c>
      <c r="Z895" s="30">
        <f>VLOOKUP(R895,[2]PCharts!$R$3:$S$2003,2,FALSE)</f>
        <v>0</v>
      </c>
      <c r="AA895" s="30">
        <f>VLOOKUP(A895,PCharts!$T$3:$U$25,2,FALSE)</f>
        <v>0.95</v>
      </c>
      <c r="AB895" s="30">
        <f>ROUND((PFormulas!$F$2*AF895)+(PFormulas!$F$3*(120-AD895)),0)</f>
        <v>56</v>
      </c>
      <c r="AC895" s="30">
        <f>ROUND((PFormulas!$F$7*AF895)+(PFormulas!$F$9*AB895)+(PFormulas!$F$8*AD895),0)</f>
        <v>53</v>
      </c>
      <c r="AD895" s="30">
        <f>VLOOKUP(V895,PCharts!$I$3:$J$651,2,FALSE)</f>
        <v>87</v>
      </c>
      <c r="AE895" s="30">
        <f>ROUND((PFormulas!$B$29*AK895)+(PFormulas!$B$30*AI895)+(PFormulas!$B$31*AL895)+(PFormulas!$B$32*AF895)+PFormulas!$B$33,0)</f>
        <v>71</v>
      </c>
      <c r="AF895" s="30">
        <f t="shared" si="98"/>
        <v>76</v>
      </c>
      <c r="AG895" s="30">
        <f>ROUND((AK895*PFormulas!$F$40)+(AL895*PFormulas!$F$41)+(AH895*PFormulas!$F$42),0)</f>
        <v>64</v>
      </c>
      <c r="AH895" s="30">
        <f>VLOOKUP(D895,PCharts!$G$3:$H$83,2,FALSE)</f>
        <v>85</v>
      </c>
      <c r="AI895" s="30">
        <f>ROUND((AK895*PFormulas!$F$18)+(AL895*PFormulas!$F$17),0)</f>
        <v>47</v>
      </c>
      <c r="AJ895" s="30">
        <f>IF(C895&gt;7,25,IF(C895=1,IF(ROUND((PFormulas!$F$35*AK895)+(PFormulas!$F$36*AF895),0)&lt;50,50,ROUND((PFormulas!$F$35*AK895)+(PFormulas!$F$36*AF895),0)),ROUND((PFormulas!$F$35*AK895)+(PFormulas!$F$36*AF895),0)))</f>
        <v>25</v>
      </c>
      <c r="AK895" s="30">
        <f>ROUND(IF(C895&gt;7,ROUND(VLOOKUP(U895,PCharts!$K$3:$L$153,2,FALSE)*AA895,0)*PFormulas!$B$8,ROUND(VLOOKUP(U895,PCharts!$K$3:$L$153,2,FALSE)*AA895,0)),0)</f>
        <v>49</v>
      </c>
      <c r="AL895" s="30">
        <f>ROUND(IF(C895&gt;7,ROUND(VLOOKUP(T895,PCharts!$M$3:$N$133,2,FALSE)*AA895,0)*PFormulas!$B$9,ROUND(VLOOKUP(T895,PCharts!$M$3:$N$133,2,FALSE)*AA895,0)),0)</f>
        <v>37</v>
      </c>
      <c r="AM895" s="30">
        <f>ROUND(IF(C895&gt;7,ROUND((PFormulas!$F$30*Z895)+(PFormulas!$F$31*AB895)+(PFormulas!$F$32*AI895),0)*PFormulas!$B$13,ROUND((PFormulas!$F$30*Z895)+(PFormulas!$F$31*AB895)+(PFormulas!$F$32*AI895),0)+PFormulas!$B$14),0)</f>
        <v>59</v>
      </c>
      <c r="AN895" s="30">
        <f>ROUND((PFormulas!$F$46*AL895),0)</f>
        <v>39</v>
      </c>
      <c r="AO895" s="30">
        <f>VLOOKUP(2016-L895,PCharts!$O$3:$P$32,2,FALSE)</f>
        <v>60</v>
      </c>
      <c r="AP895" s="30">
        <f t="shared" si="99"/>
        <v>60</v>
      </c>
      <c r="AQ895" s="30">
        <f t="shared" si="100"/>
        <v>52</v>
      </c>
    </row>
    <row r="896" spans="1:43" x14ac:dyDescent="0.25">
      <c r="A896" s="13" t="s">
        <v>685</v>
      </c>
      <c r="B896" s="13" t="s">
        <v>2032</v>
      </c>
      <c r="C896" s="13">
        <v>7</v>
      </c>
      <c r="D896" s="13">
        <v>55</v>
      </c>
      <c r="E896" s="13">
        <v>4</v>
      </c>
      <c r="F896" s="13">
        <v>11</v>
      </c>
      <c r="G896" s="13">
        <v>15</v>
      </c>
      <c r="H896" s="13">
        <v>28</v>
      </c>
      <c r="I896" s="13">
        <v>-4</v>
      </c>
      <c r="J896" s="13">
        <v>30</v>
      </c>
      <c r="K896" s="13">
        <v>5</v>
      </c>
      <c r="L896" s="13">
        <v>1994</v>
      </c>
      <c r="M896" s="13"/>
      <c r="N896" s="13">
        <v>71</v>
      </c>
      <c r="O896" s="13">
        <v>174</v>
      </c>
      <c r="P896" s="13" t="s">
        <v>247</v>
      </c>
      <c r="Q896" s="13" t="s">
        <v>2033</v>
      </c>
      <c r="R896" s="13">
        <v>0</v>
      </c>
      <c r="S896" s="13">
        <v>0</v>
      </c>
      <c r="T896" s="30">
        <f t="shared" si="94"/>
        <v>7.0000000000000007E-2</v>
      </c>
      <c r="U896" s="30">
        <f t="shared" si="95"/>
        <v>0.2</v>
      </c>
      <c r="V896" s="30">
        <f t="shared" si="96"/>
        <v>0.51</v>
      </c>
      <c r="W896" s="30">
        <f t="shared" si="97"/>
        <v>7.0000000000000007E-2</v>
      </c>
      <c r="X896" s="30">
        <f>VLOOKUP(N896,[1]PlayerC!$A$3:$B$30,2,FALSE)</f>
        <v>71</v>
      </c>
      <c r="Y896" s="30">
        <f>VLOOKUP(O896,[1]PlayerC!$C$3:$D$133,2,FALSE)</f>
        <v>52</v>
      </c>
      <c r="Z896" s="30">
        <f>VLOOKUP(R896,[2]PCharts!$R$3:$S$2003,2,FALSE)</f>
        <v>0</v>
      </c>
      <c r="AA896" s="30">
        <f>VLOOKUP(A896,PCharts!$T$3:$U$25,2,FALSE)</f>
        <v>0.9</v>
      </c>
      <c r="AB896" s="30">
        <f>ROUND((PFormulas!$F$2*AF896)+(PFormulas!$F$3*(120-AD896)),0)</f>
        <v>48</v>
      </c>
      <c r="AC896" s="30">
        <f>ROUND((PFormulas!$F$7*AF896)+(PFormulas!$F$9*AB896)+(PFormulas!$F$8*AD896),0)</f>
        <v>41</v>
      </c>
      <c r="AD896" s="30">
        <f>VLOOKUP(V896,PCharts!$I$3:$J$651,2,FALSE)</f>
        <v>85</v>
      </c>
      <c r="AE896" s="30">
        <f>ROUND((PFormulas!$B$29*AK896)+(PFormulas!$B$30*AI896)+(PFormulas!$B$31*AL896)+(PFormulas!$B$32*AF896)+PFormulas!$B$33,0)</f>
        <v>75</v>
      </c>
      <c r="AF896" s="30">
        <f t="shared" si="98"/>
        <v>62</v>
      </c>
      <c r="AG896" s="30">
        <f>ROUND((AK896*PFormulas!$F$40)+(AL896*PFormulas!$F$41)+(AH896*PFormulas!$F$42),0)</f>
        <v>70</v>
      </c>
      <c r="AH896" s="30">
        <f>VLOOKUP(D896,PCharts!$G$3:$H$83,2,FALSE)</f>
        <v>95</v>
      </c>
      <c r="AI896" s="30">
        <f>ROUND((AK896*PFormulas!$F$18)+(AL896*PFormulas!$F$17),0)</f>
        <v>49</v>
      </c>
      <c r="AJ896" s="30">
        <f>IF(C896&gt;7,25,IF(C896=1,IF(ROUND((PFormulas!$F$35*AK896)+(PFormulas!$F$36*AF896),0)&lt;50,50,ROUND((PFormulas!$F$35*AK896)+(PFormulas!$F$36*AF896),0)),ROUND((PFormulas!$F$35*AK896)+(PFormulas!$F$36*AF896),0)))</f>
        <v>53</v>
      </c>
      <c r="AK896" s="30">
        <f>ROUND(IF(C896&gt;7,ROUND(VLOOKUP(U896,PCharts!$K$3:$L$153,2,FALSE)*AA896,0)*PFormulas!$B$8,ROUND(VLOOKUP(U896,PCharts!$K$3:$L$153,2,FALSE)*AA896,0)),0)</f>
        <v>50</v>
      </c>
      <c r="AL896" s="30">
        <f>ROUND(IF(C896&gt;7,ROUND(VLOOKUP(T896,PCharts!$M$3:$N$133,2,FALSE)*AA896,0)*PFormulas!$B$9,ROUND(VLOOKUP(T896,PCharts!$M$3:$N$133,2,FALSE)*AA896,0)),0)</f>
        <v>39</v>
      </c>
      <c r="AM896" s="30">
        <f>ROUND(IF(C896&gt;7,ROUND((PFormulas!$F$30*Z896)+(PFormulas!$F$31*AB896)+(PFormulas!$F$32*AI896),0)*PFormulas!$B$13,ROUND((PFormulas!$F$30*Z896)+(PFormulas!$F$31*AB896)+(PFormulas!$F$32*AI896),0)+PFormulas!$B$14),0)</f>
        <v>45</v>
      </c>
      <c r="AN896" s="30">
        <f>ROUND((PFormulas!$F$46*AL896),0)</f>
        <v>41</v>
      </c>
      <c r="AO896" s="30">
        <f>VLOOKUP(2016-L896,PCharts!$O$3:$P$32,2,FALSE)</f>
        <v>58</v>
      </c>
      <c r="AP896" s="30">
        <f t="shared" si="99"/>
        <v>58</v>
      </c>
      <c r="AQ896" s="30">
        <f t="shared" si="100"/>
        <v>49</v>
      </c>
    </row>
    <row r="897" spans="1:43" x14ac:dyDescent="0.25">
      <c r="A897" s="13" t="s">
        <v>685</v>
      </c>
      <c r="B897" s="13" t="s">
        <v>2034</v>
      </c>
      <c r="C897" s="13">
        <v>7</v>
      </c>
      <c r="D897" s="13">
        <v>16</v>
      </c>
      <c r="E897" s="13">
        <v>1</v>
      </c>
      <c r="F897" s="13">
        <v>0</v>
      </c>
      <c r="G897" s="13">
        <v>1</v>
      </c>
      <c r="H897" s="13">
        <v>0</v>
      </c>
      <c r="I897" s="13">
        <v>-3</v>
      </c>
      <c r="J897" s="13">
        <v>12</v>
      </c>
      <c r="K897" s="13">
        <v>8</v>
      </c>
      <c r="L897" s="13">
        <v>1994</v>
      </c>
      <c r="M897" s="13"/>
      <c r="N897" s="13">
        <v>71</v>
      </c>
      <c r="O897" s="13">
        <v>174</v>
      </c>
      <c r="P897" s="13" t="s">
        <v>247</v>
      </c>
      <c r="Q897" s="13" t="s">
        <v>80</v>
      </c>
      <c r="R897" s="13">
        <v>0</v>
      </c>
      <c r="S897" s="13">
        <v>0</v>
      </c>
      <c r="T897" s="30">
        <f t="shared" si="94"/>
        <v>0.06</v>
      </c>
      <c r="U897" s="30">
        <f t="shared" si="95"/>
        <v>0</v>
      </c>
      <c r="V897" s="30">
        <f t="shared" si="96"/>
        <v>0</v>
      </c>
      <c r="W897" s="30">
        <f t="shared" si="97"/>
        <v>0.06</v>
      </c>
      <c r="X897" s="30">
        <f>VLOOKUP(N897,[1]PlayerC!$A$3:$B$30,2,FALSE)</f>
        <v>71</v>
      </c>
      <c r="Y897" s="30">
        <f>VLOOKUP(O897,[1]PlayerC!$C$3:$D$133,2,FALSE)</f>
        <v>52</v>
      </c>
      <c r="Z897" s="30">
        <f>VLOOKUP(R897,[2]PCharts!$R$3:$S$2003,2,FALSE)</f>
        <v>0</v>
      </c>
      <c r="AA897" s="30">
        <f>VLOOKUP(A897,PCharts!$T$3:$U$25,2,FALSE)</f>
        <v>0.9</v>
      </c>
      <c r="AB897" s="30">
        <f>ROUND((PFormulas!$F$2*AF897)+(PFormulas!$F$3*(120-AD897)),0)</f>
        <v>44</v>
      </c>
      <c r="AC897" s="30">
        <f>ROUND((PFormulas!$F$7*AF897)+(PFormulas!$F$9*AB897)+(PFormulas!$F$8*AD897),0)</f>
        <v>37</v>
      </c>
      <c r="AD897" s="30">
        <f>VLOOKUP(V897,PCharts!$I$3:$J$651,2,FALSE)</f>
        <v>99</v>
      </c>
      <c r="AE897" s="30">
        <f>ROUND((PFormulas!$B$29*AK897)+(PFormulas!$B$30*AI897)+(PFormulas!$B$31*AL897)+(PFormulas!$B$32*AF897)+PFormulas!$B$33,0)</f>
        <v>72</v>
      </c>
      <c r="AF897" s="30">
        <f t="shared" si="98"/>
        <v>62</v>
      </c>
      <c r="AG897" s="30">
        <f>ROUND((AK897*PFormulas!$F$40)+(AL897*PFormulas!$F$41)+(AH897*PFormulas!$F$42),0)</f>
        <v>46</v>
      </c>
      <c r="AH897" s="30">
        <f>VLOOKUP(D897,PCharts!$G$3:$H$83,2,FALSE)</f>
        <v>56</v>
      </c>
      <c r="AI897" s="30">
        <f>ROUND((AK897*PFormulas!$F$18)+(AL897*PFormulas!$F$17),0)</f>
        <v>39</v>
      </c>
      <c r="AJ897" s="30">
        <f>IF(C897&gt;7,25,IF(C897=1,IF(ROUND((PFormulas!$F$35*AK897)+(PFormulas!$F$36*AF897),0)&lt;50,50,ROUND((PFormulas!$F$35*AK897)+(PFormulas!$F$36*AF897),0)),ROUND((PFormulas!$F$35*AK897)+(PFormulas!$F$36*AF897),0)))</f>
        <v>40</v>
      </c>
      <c r="AK897" s="30">
        <f>ROUND(IF(C897&gt;7,ROUND(VLOOKUP(U897,PCharts!$K$3:$L$153,2,FALSE)*AA897,0)*PFormulas!$B$8,ROUND(VLOOKUP(U897,PCharts!$K$3:$L$153,2,FALSE)*AA897,0)),0)</f>
        <v>32</v>
      </c>
      <c r="AL897" s="30">
        <f>ROUND(IF(C897&gt;7,ROUND(VLOOKUP(T897,PCharts!$M$3:$N$133,2,FALSE)*AA897,0)*PFormulas!$B$9,ROUND(VLOOKUP(T897,PCharts!$M$3:$N$133,2,FALSE)*AA897,0)),0)</f>
        <v>38</v>
      </c>
      <c r="AM897" s="30">
        <f>ROUND(IF(C897&gt;7,ROUND((PFormulas!$F$30*Z897)+(PFormulas!$F$31*AB897)+(PFormulas!$F$32*AI897),0)*PFormulas!$B$13,ROUND((PFormulas!$F$30*Z897)+(PFormulas!$F$31*AB897)+(PFormulas!$F$32*AI897),0)+PFormulas!$B$14),0)</f>
        <v>39</v>
      </c>
      <c r="AN897" s="30">
        <f>ROUND((PFormulas!$F$46*AL897),0)</f>
        <v>40</v>
      </c>
      <c r="AO897" s="30">
        <f>VLOOKUP(2016-L897,PCharts!$O$3:$P$32,2,FALSE)</f>
        <v>58</v>
      </c>
      <c r="AP897" s="30">
        <f t="shared" si="99"/>
        <v>58</v>
      </c>
      <c r="AQ897" s="30">
        <f t="shared" si="100"/>
        <v>41</v>
      </c>
    </row>
    <row r="898" spans="1:43" x14ac:dyDescent="0.25">
      <c r="A898" s="13" t="s">
        <v>518</v>
      </c>
      <c r="B898" s="13" t="s">
        <v>2035</v>
      </c>
      <c r="C898" s="13">
        <v>7</v>
      </c>
      <c r="D898" s="13">
        <v>29</v>
      </c>
      <c r="E898" s="13">
        <v>2</v>
      </c>
      <c r="F898" s="13">
        <v>6</v>
      </c>
      <c r="G898" s="13">
        <v>8</v>
      </c>
      <c r="H898" s="13">
        <v>28</v>
      </c>
      <c r="I898" s="13">
        <v>1</v>
      </c>
      <c r="J898" s="13">
        <v>3</v>
      </c>
      <c r="K898" s="13">
        <v>1</v>
      </c>
      <c r="L898" s="13">
        <v>1993</v>
      </c>
      <c r="M898" s="13"/>
      <c r="N898" s="13">
        <v>70</v>
      </c>
      <c r="O898" s="13">
        <v>163</v>
      </c>
      <c r="P898" s="13" t="s">
        <v>520</v>
      </c>
      <c r="Q898" s="13" t="s">
        <v>2036</v>
      </c>
      <c r="R898" s="13">
        <v>0</v>
      </c>
      <c r="S898" s="13">
        <v>0</v>
      </c>
      <c r="T898" s="30">
        <f t="shared" ref="T898:T961" si="101">ROUND(E898/D898,2)</f>
        <v>7.0000000000000007E-2</v>
      </c>
      <c r="U898" s="30">
        <f t="shared" ref="U898:U961" si="102">ROUND(F898/D898,2)</f>
        <v>0.21</v>
      </c>
      <c r="V898" s="30">
        <f t="shared" ref="V898:V961" si="103">ROUND(H898/D898,2)</f>
        <v>0.97</v>
      </c>
      <c r="W898" s="30">
        <f t="shared" ref="W898:W961" si="104">ROUND(E898/D898,2)</f>
        <v>7.0000000000000007E-2</v>
      </c>
      <c r="X898" s="30">
        <f>VLOOKUP(N898,[1]PlayerC!$A$3:$B$30,2,FALSE)</f>
        <v>69</v>
      </c>
      <c r="Y898" s="30">
        <f>VLOOKUP(O898,[1]PlayerC!$C$3:$D$133,2,FALSE)</f>
        <v>46</v>
      </c>
      <c r="Z898" s="30">
        <f>VLOOKUP(R898,[2]PCharts!$R$3:$S$2003,2,FALSE)</f>
        <v>0</v>
      </c>
      <c r="AA898" s="30">
        <f>VLOOKUP(A898,PCharts!$T$3:$U$25,2,FALSE)</f>
        <v>0.93</v>
      </c>
      <c r="AB898" s="30">
        <f>ROUND((PFormulas!$F$2*AF898)+(PFormulas!$F$3*(120-AD898)),0)</f>
        <v>49</v>
      </c>
      <c r="AC898" s="30">
        <f>ROUND((PFormulas!$F$7*AF898)+(PFormulas!$F$9*AB898)+(PFormulas!$F$8*AD898),0)</f>
        <v>41</v>
      </c>
      <c r="AD898" s="30">
        <f>VLOOKUP(V898,PCharts!$I$3:$J$651,2,FALSE)</f>
        <v>73</v>
      </c>
      <c r="AE898" s="30">
        <f>ROUND((PFormulas!$B$29*AK898)+(PFormulas!$B$30*AI898)+(PFormulas!$B$31*AL898)+(PFormulas!$B$32*AF898)+PFormulas!$B$33,0)</f>
        <v>77</v>
      </c>
      <c r="AF898" s="30">
        <f t="shared" ref="AF898:AF961" si="105">ROUND((X898+Y898)/2,0)</f>
        <v>58</v>
      </c>
      <c r="AG898" s="30">
        <f>ROUND((AK898*PFormulas!$F$40)+(AL898*PFormulas!$F$41)+(AH898*PFormulas!$F$42),0)</f>
        <v>57</v>
      </c>
      <c r="AH898" s="30">
        <f>VLOOKUP(D898,PCharts!$G$3:$H$83,2,FALSE)</f>
        <v>69</v>
      </c>
      <c r="AI898" s="30">
        <f>ROUND((AK898*PFormulas!$F$18)+(AL898*PFormulas!$F$17),0)</f>
        <v>50</v>
      </c>
      <c r="AJ898" s="30">
        <f>IF(C898&gt;7,25,IF(C898=1,IF(ROUND((PFormulas!$F$35*AK898)+(PFormulas!$F$36*AF898),0)&lt;50,50,ROUND((PFormulas!$F$35*AK898)+(PFormulas!$F$36*AF898),0)),ROUND((PFormulas!$F$35*AK898)+(PFormulas!$F$36*AF898),0)))</f>
        <v>53</v>
      </c>
      <c r="AK898" s="30">
        <f>ROUND(IF(C898&gt;7,ROUND(VLOOKUP(U898,PCharts!$K$3:$L$153,2,FALSE)*AA898,0)*PFormulas!$B$8,ROUND(VLOOKUP(U898,PCharts!$K$3:$L$153,2,FALSE)*AA898,0)),0)</f>
        <v>51</v>
      </c>
      <c r="AL898" s="30">
        <f>ROUND(IF(C898&gt;7,ROUND(VLOOKUP(T898,PCharts!$M$3:$N$133,2,FALSE)*AA898,0)*PFormulas!$B$9,ROUND(VLOOKUP(T898,PCharts!$M$3:$N$133,2,FALSE)*AA898,0)),0)</f>
        <v>40</v>
      </c>
      <c r="AM898" s="30">
        <f>ROUND(IF(C898&gt;7,ROUND((PFormulas!$F$30*Z898)+(PFormulas!$F$31*AB898)+(PFormulas!$F$32*AI898),0)*PFormulas!$B$13,ROUND((PFormulas!$F$30*Z898)+(PFormulas!$F$31*AB898)+(PFormulas!$F$32*AI898),0)+PFormulas!$B$14),0)</f>
        <v>45</v>
      </c>
      <c r="AN898" s="30">
        <f>ROUND((PFormulas!$F$46*AL898),0)</f>
        <v>42</v>
      </c>
      <c r="AO898" s="30">
        <f>VLOOKUP(2016-L898,PCharts!$O$3:$P$32,2,FALSE)</f>
        <v>60</v>
      </c>
      <c r="AP898" s="30">
        <f t="shared" ref="AP898:AP961" si="106">IF(ROUND(AO898+(Z898/7),0)&gt;99,99,ROUND(AO898+(Z898/7),0))</f>
        <v>60</v>
      </c>
      <c r="AQ898" s="30">
        <f t="shared" ref="AQ898:AQ961" si="107">ROUND((((AB898+AE898+AF898)/3)*20%)+(((AI898+AK898+AL898+AM898)/4)*80%),0)</f>
        <v>49</v>
      </c>
    </row>
    <row r="899" spans="1:43" x14ac:dyDescent="0.25">
      <c r="A899" s="13" t="s">
        <v>685</v>
      </c>
      <c r="B899" s="13" t="s">
        <v>2037</v>
      </c>
      <c r="C899" s="13">
        <v>7</v>
      </c>
      <c r="D899" s="13">
        <v>32</v>
      </c>
      <c r="E899" s="13">
        <v>2</v>
      </c>
      <c r="F899" s="13">
        <v>8</v>
      </c>
      <c r="G899" s="13">
        <v>10</v>
      </c>
      <c r="H899" s="13">
        <v>20</v>
      </c>
      <c r="I899" s="13">
        <v>-4</v>
      </c>
      <c r="J899" s="13">
        <v>11</v>
      </c>
      <c r="K899" s="13">
        <v>5</v>
      </c>
      <c r="L899" s="13">
        <v>1995</v>
      </c>
      <c r="M899" s="13"/>
      <c r="N899" s="13">
        <v>72</v>
      </c>
      <c r="O899" s="13">
        <v>179</v>
      </c>
      <c r="P899" s="13" t="s">
        <v>247</v>
      </c>
      <c r="Q899" s="13" t="s">
        <v>80</v>
      </c>
      <c r="R899" s="13">
        <v>0</v>
      </c>
      <c r="S899" s="13">
        <v>0</v>
      </c>
      <c r="T899" s="30">
        <f t="shared" si="101"/>
        <v>0.06</v>
      </c>
      <c r="U899" s="30">
        <f t="shared" si="102"/>
        <v>0.25</v>
      </c>
      <c r="V899" s="30">
        <f t="shared" si="103"/>
        <v>0.63</v>
      </c>
      <c r="W899" s="30">
        <f t="shared" si="104"/>
        <v>0.06</v>
      </c>
      <c r="X899" s="30">
        <f>VLOOKUP(N899,[1]PlayerC!$A$3:$B$30,2,FALSE)</f>
        <v>73</v>
      </c>
      <c r="Y899" s="30">
        <f>VLOOKUP(O899,[1]PlayerC!$C$3:$D$133,2,FALSE)</f>
        <v>55</v>
      </c>
      <c r="Z899" s="30">
        <f>VLOOKUP(R899,[2]PCharts!$R$3:$S$2003,2,FALSE)</f>
        <v>0</v>
      </c>
      <c r="AA899" s="30">
        <f>VLOOKUP(A899,PCharts!$T$3:$U$25,2,FALSE)</f>
        <v>0.9</v>
      </c>
      <c r="AB899" s="30">
        <f>ROUND((PFormulas!$F$2*AF899)+(PFormulas!$F$3*(120-AD899)),0)</f>
        <v>50</v>
      </c>
      <c r="AC899" s="30">
        <f>ROUND((PFormulas!$F$7*AF899)+(PFormulas!$F$9*AB899)+(PFormulas!$F$8*AD899),0)</f>
        <v>43</v>
      </c>
      <c r="AD899" s="30">
        <f>VLOOKUP(V899,PCharts!$I$3:$J$651,2,FALSE)</f>
        <v>82</v>
      </c>
      <c r="AE899" s="30">
        <f>ROUND((PFormulas!$B$29*AK899)+(PFormulas!$B$30*AI899)+(PFormulas!$B$31*AL899)+(PFormulas!$B$32*AF899)+PFormulas!$B$33,0)</f>
        <v>75</v>
      </c>
      <c r="AF899" s="30">
        <f t="shared" si="105"/>
        <v>64</v>
      </c>
      <c r="AG899" s="30">
        <f>ROUND((AK899*PFormulas!$F$40)+(AL899*PFormulas!$F$41)+(AH899*PFormulas!$F$42),0)</f>
        <v>58</v>
      </c>
      <c r="AH899" s="30">
        <f>VLOOKUP(D899,PCharts!$G$3:$H$83,2,FALSE)</f>
        <v>72</v>
      </c>
      <c r="AI899" s="30">
        <f>ROUND((AK899*PFormulas!$F$18)+(AL899*PFormulas!$F$17),0)</f>
        <v>48</v>
      </c>
      <c r="AJ899" s="30">
        <f>IF(C899&gt;7,25,IF(C899=1,IF(ROUND((PFormulas!$F$35*AK899)+(PFormulas!$F$36*AF899),0)&lt;50,50,ROUND((PFormulas!$F$35*AK899)+(PFormulas!$F$36*AF899),0)),ROUND((PFormulas!$F$35*AK899)+(PFormulas!$F$36*AF899),0)))</f>
        <v>54</v>
      </c>
      <c r="AK899" s="30">
        <f>ROUND(IF(C899&gt;7,ROUND(VLOOKUP(U899,PCharts!$K$3:$L$153,2,FALSE)*AA899,0)*PFormulas!$B$8,ROUND(VLOOKUP(U899,PCharts!$K$3:$L$153,2,FALSE)*AA899,0)),0)</f>
        <v>50</v>
      </c>
      <c r="AL899" s="30">
        <f>ROUND(IF(C899&gt;7,ROUND(VLOOKUP(T899,PCharts!$M$3:$N$133,2,FALSE)*AA899,0)*PFormulas!$B$9,ROUND(VLOOKUP(T899,PCharts!$M$3:$N$133,2,FALSE)*AA899,0)),0)</f>
        <v>38</v>
      </c>
      <c r="AM899" s="30">
        <f>ROUND(IF(C899&gt;7,ROUND((PFormulas!$F$30*Z899)+(PFormulas!$F$31*AB899)+(PFormulas!$F$32*AI899),0)*PFormulas!$B$13,ROUND((PFormulas!$F$30*Z899)+(PFormulas!$F$31*AB899)+(PFormulas!$F$32*AI899),0)+PFormulas!$B$14),0)</f>
        <v>45</v>
      </c>
      <c r="AN899" s="30">
        <f>ROUND((PFormulas!$F$46*AL899),0)</f>
        <v>40</v>
      </c>
      <c r="AO899" s="30">
        <f>VLOOKUP(2016-L899,PCharts!$O$3:$P$32,2,FALSE)</f>
        <v>54</v>
      </c>
      <c r="AP899" s="30">
        <f t="shared" si="106"/>
        <v>54</v>
      </c>
      <c r="AQ899" s="30">
        <f t="shared" si="107"/>
        <v>49</v>
      </c>
    </row>
    <row r="900" spans="1:43" x14ac:dyDescent="0.25">
      <c r="A900" s="13" t="s">
        <v>74</v>
      </c>
      <c r="B900" s="13" t="s">
        <v>2038</v>
      </c>
      <c r="C900" s="13">
        <v>8</v>
      </c>
      <c r="D900" s="13">
        <v>37</v>
      </c>
      <c r="E900" s="13">
        <v>1</v>
      </c>
      <c r="F900" s="13">
        <v>8</v>
      </c>
      <c r="G900" s="13">
        <v>9</v>
      </c>
      <c r="H900" s="13">
        <v>18</v>
      </c>
      <c r="I900" s="13">
        <v>2</v>
      </c>
      <c r="J900" s="13">
        <v>12</v>
      </c>
      <c r="K900" s="13">
        <v>6</v>
      </c>
      <c r="L900" s="13">
        <v>1992</v>
      </c>
      <c r="M900" s="13"/>
      <c r="N900" s="13">
        <v>71</v>
      </c>
      <c r="O900" s="13">
        <v>170</v>
      </c>
      <c r="P900" s="13" t="s">
        <v>76</v>
      </c>
      <c r="Q900" s="13" t="s">
        <v>2039</v>
      </c>
      <c r="R900" s="13">
        <v>0</v>
      </c>
      <c r="S900" s="13">
        <v>0</v>
      </c>
      <c r="T900" s="30">
        <f t="shared" si="101"/>
        <v>0.03</v>
      </c>
      <c r="U900" s="30">
        <f t="shared" si="102"/>
        <v>0.22</v>
      </c>
      <c r="V900" s="30">
        <f t="shared" si="103"/>
        <v>0.49</v>
      </c>
      <c r="W900" s="30">
        <f t="shared" si="104"/>
        <v>0.03</v>
      </c>
      <c r="X900" s="30">
        <f>VLOOKUP(N900,[1]PlayerC!$A$3:$B$30,2,FALSE)</f>
        <v>71</v>
      </c>
      <c r="Y900" s="30">
        <f>VLOOKUP(O900,[1]PlayerC!$C$3:$D$133,2,FALSE)</f>
        <v>52</v>
      </c>
      <c r="Z900" s="30">
        <f>VLOOKUP(R900,[2]PCharts!$R$3:$S$2003,2,FALSE)</f>
        <v>0</v>
      </c>
      <c r="AA900" s="30">
        <f>VLOOKUP(A900,PCharts!$T$3:$U$25,2,FALSE)</f>
        <v>0.95</v>
      </c>
      <c r="AB900" s="30">
        <f>ROUND((PFormulas!$F$2*AF900)+(PFormulas!$F$3*(120-AD900)),0)</f>
        <v>48</v>
      </c>
      <c r="AC900" s="30">
        <f>ROUND((PFormulas!$F$7*AF900)+(PFormulas!$F$9*AB900)+(PFormulas!$F$8*AD900),0)</f>
        <v>41</v>
      </c>
      <c r="AD900" s="30">
        <f>VLOOKUP(V900,PCharts!$I$3:$J$651,2,FALSE)</f>
        <v>85</v>
      </c>
      <c r="AE900" s="30">
        <f>ROUND((PFormulas!$B$29*AK900)+(PFormulas!$B$30*AI900)+(PFormulas!$B$31*AL900)+(PFormulas!$B$32*AF900)+PFormulas!$B$33,0)</f>
        <v>75</v>
      </c>
      <c r="AF900" s="30">
        <f t="shared" si="105"/>
        <v>62</v>
      </c>
      <c r="AG900" s="30">
        <f>ROUND((AK900*PFormulas!$F$40)+(AL900*PFormulas!$F$41)+(AH900*PFormulas!$F$42),0)</f>
        <v>60</v>
      </c>
      <c r="AH900" s="30">
        <f>VLOOKUP(D900,PCharts!$G$3:$H$83,2,FALSE)</f>
        <v>77</v>
      </c>
      <c r="AI900" s="30">
        <f>ROUND((AK900*PFormulas!$F$18)+(AL900*PFormulas!$F$17),0)</f>
        <v>47</v>
      </c>
      <c r="AJ900" s="30">
        <f>IF(C900&gt;7,25,IF(C900=1,IF(ROUND((PFormulas!$F$35*AK900)+(PFormulas!$F$36*AF900),0)&lt;50,50,ROUND((PFormulas!$F$35*AK900)+(PFormulas!$F$36*AF900),0)),ROUND((PFormulas!$F$35*AK900)+(PFormulas!$F$36*AF900),0)))</f>
        <v>25</v>
      </c>
      <c r="AK900" s="30">
        <f>ROUND(IF(C900&gt;7,ROUND(VLOOKUP(U900,PCharts!$K$3:$L$153,2,FALSE)*AA900,0)*PFormulas!$B$8,ROUND(VLOOKUP(U900,PCharts!$K$3:$L$153,2,FALSE)*AA900,0)),0)</f>
        <v>49</v>
      </c>
      <c r="AL900" s="30">
        <f>ROUND(IF(C900&gt;7,ROUND(VLOOKUP(T900,PCharts!$M$3:$N$133,2,FALSE)*AA900,0)*PFormulas!$B$9,ROUND(VLOOKUP(T900,PCharts!$M$3:$N$133,2,FALSE)*AA900,0)),0)</f>
        <v>37</v>
      </c>
      <c r="AM900" s="30">
        <f>ROUND(IF(C900&gt;7,ROUND((PFormulas!$F$30*Z900)+(PFormulas!$F$31*AB900)+(PFormulas!$F$32*AI900),0)*PFormulas!$B$13,ROUND((PFormulas!$F$30*Z900)+(PFormulas!$F$31*AB900)+(PFormulas!$F$32*AI900),0)+PFormulas!$B$14),0)</f>
        <v>52</v>
      </c>
      <c r="AN900" s="30">
        <f>ROUND((PFormulas!$F$46*AL900),0)</f>
        <v>39</v>
      </c>
      <c r="AO900" s="30">
        <f>VLOOKUP(2016-L900,PCharts!$O$3:$P$32,2,FALSE)</f>
        <v>62</v>
      </c>
      <c r="AP900" s="30">
        <f t="shared" si="106"/>
        <v>62</v>
      </c>
      <c r="AQ900" s="30">
        <f t="shared" si="107"/>
        <v>49</v>
      </c>
    </row>
    <row r="901" spans="1:43" x14ac:dyDescent="0.25">
      <c r="A901" s="13" t="s">
        <v>685</v>
      </c>
      <c r="B901" s="13" t="s">
        <v>2040</v>
      </c>
      <c r="C901" s="13">
        <v>7</v>
      </c>
      <c r="D901" s="13">
        <v>45</v>
      </c>
      <c r="E901" s="13">
        <v>3</v>
      </c>
      <c r="F901" s="13">
        <v>5</v>
      </c>
      <c r="G901" s="13">
        <v>8</v>
      </c>
      <c r="H901" s="13">
        <v>45</v>
      </c>
      <c r="I901" s="13">
        <v>-15</v>
      </c>
      <c r="J901" s="13">
        <v>12</v>
      </c>
      <c r="K901" s="13">
        <v>7</v>
      </c>
      <c r="L901" s="13">
        <v>1994</v>
      </c>
      <c r="M901" s="13"/>
      <c r="N901" s="13">
        <v>76</v>
      </c>
      <c r="O901" s="13">
        <v>203</v>
      </c>
      <c r="P901" s="13" t="s">
        <v>76</v>
      </c>
      <c r="Q901" s="13" t="s">
        <v>2041</v>
      </c>
      <c r="R901" s="13">
        <v>0</v>
      </c>
      <c r="S901" s="13">
        <v>0</v>
      </c>
      <c r="T901" s="30">
        <f t="shared" si="101"/>
        <v>7.0000000000000007E-2</v>
      </c>
      <c r="U901" s="30">
        <f t="shared" si="102"/>
        <v>0.11</v>
      </c>
      <c r="V901" s="30">
        <f t="shared" si="103"/>
        <v>1</v>
      </c>
      <c r="W901" s="30">
        <f t="shared" si="104"/>
        <v>7.0000000000000007E-2</v>
      </c>
      <c r="X901" s="30">
        <f>VLOOKUP(N901,[1]PlayerC!$A$3:$B$30,2,FALSE)</f>
        <v>81</v>
      </c>
      <c r="Y901" s="30">
        <f>VLOOKUP(O901,[1]PlayerC!$C$3:$D$133,2,FALSE)</f>
        <v>70</v>
      </c>
      <c r="Z901" s="30">
        <f>VLOOKUP(R901,[2]PCharts!$R$3:$S$2003,2,FALSE)</f>
        <v>0</v>
      </c>
      <c r="AA901" s="30">
        <f>VLOOKUP(A901,PCharts!$T$3:$U$25,2,FALSE)</f>
        <v>0.9</v>
      </c>
      <c r="AB901" s="30">
        <f>ROUND((PFormulas!$F$2*AF901)+(PFormulas!$F$3*(120-AD901)),0)</f>
        <v>60</v>
      </c>
      <c r="AC901" s="30">
        <f>ROUND((PFormulas!$F$7*AF901)+(PFormulas!$F$9*AB901)+(PFormulas!$F$8*AD901),0)</f>
        <v>57</v>
      </c>
      <c r="AD901" s="30">
        <f>VLOOKUP(V901,PCharts!$I$3:$J$651,2,FALSE)</f>
        <v>72</v>
      </c>
      <c r="AE901" s="30">
        <f>ROUND((PFormulas!$B$29*AK901)+(PFormulas!$B$30*AI901)+(PFormulas!$B$31*AL901)+(PFormulas!$B$32*AF901)+PFormulas!$B$33,0)</f>
        <v>71</v>
      </c>
      <c r="AF901" s="30">
        <f t="shared" si="105"/>
        <v>76</v>
      </c>
      <c r="AG901" s="30">
        <f>ROUND((AK901*PFormulas!$F$40)+(AL901*PFormulas!$F$41)+(AH901*PFormulas!$F$42),0)</f>
        <v>64</v>
      </c>
      <c r="AH901" s="30">
        <f>VLOOKUP(D901,PCharts!$G$3:$H$83,2,FALSE)</f>
        <v>85</v>
      </c>
      <c r="AI901" s="30">
        <f>ROUND((AK901*PFormulas!$F$18)+(AL901*PFormulas!$F$17),0)</f>
        <v>46</v>
      </c>
      <c r="AJ901" s="30">
        <f>IF(C901&gt;7,25,IF(C901=1,IF(ROUND((PFormulas!$F$35*AK901)+(PFormulas!$F$36*AF901),0)&lt;50,50,ROUND((PFormulas!$F$35*AK901)+(PFormulas!$F$36*AF901),0)),ROUND((PFormulas!$F$35*AK901)+(PFormulas!$F$36*AF901),0)))</f>
        <v>53</v>
      </c>
      <c r="AK901" s="30">
        <f>ROUND(IF(C901&gt;7,ROUND(VLOOKUP(U901,PCharts!$K$3:$L$153,2,FALSE)*AA901,0)*PFormulas!$B$8,ROUND(VLOOKUP(U901,PCharts!$K$3:$L$153,2,FALSE)*AA901,0)),0)</f>
        <v>45</v>
      </c>
      <c r="AL901" s="30">
        <f>ROUND(IF(C901&gt;7,ROUND(VLOOKUP(T901,PCharts!$M$3:$N$133,2,FALSE)*AA901,0)*PFormulas!$B$9,ROUND(VLOOKUP(T901,PCharts!$M$3:$N$133,2,FALSE)*AA901,0)),0)</f>
        <v>39</v>
      </c>
      <c r="AM901" s="30">
        <f>ROUND(IF(C901&gt;7,ROUND((PFormulas!$F$30*Z901)+(PFormulas!$F$31*AB901)+(PFormulas!$F$32*AI901),0)*PFormulas!$B$13,ROUND((PFormulas!$F$30*Z901)+(PFormulas!$F$31*AB901)+(PFormulas!$F$32*AI901),0)+PFormulas!$B$14),0)</f>
        <v>51</v>
      </c>
      <c r="AN901" s="30">
        <f>ROUND((PFormulas!$F$46*AL901),0)</f>
        <v>41</v>
      </c>
      <c r="AO901" s="30">
        <f>VLOOKUP(2016-L901,PCharts!$O$3:$P$32,2,FALSE)</f>
        <v>58</v>
      </c>
      <c r="AP901" s="30">
        <f t="shared" si="106"/>
        <v>58</v>
      </c>
      <c r="AQ901" s="30">
        <f t="shared" si="107"/>
        <v>50</v>
      </c>
    </row>
    <row r="902" spans="1:43" x14ac:dyDescent="0.25">
      <c r="A902" s="13" t="s">
        <v>74</v>
      </c>
      <c r="B902" s="13" t="s">
        <v>2042</v>
      </c>
      <c r="C902" s="13">
        <v>8</v>
      </c>
      <c r="D902" s="13">
        <v>46</v>
      </c>
      <c r="E902" s="13">
        <v>2</v>
      </c>
      <c r="F902" s="13">
        <v>7</v>
      </c>
      <c r="G902" s="13">
        <v>9</v>
      </c>
      <c r="H902" s="13">
        <v>35</v>
      </c>
      <c r="I902" s="13">
        <v>-3</v>
      </c>
      <c r="J902" s="13">
        <v>1</v>
      </c>
      <c r="K902" s="13">
        <v>1</v>
      </c>
      <c r="L902" s="13">
        <v>1993</v>
      </c>
      <c r="M902" s="13"/>
      <c r="N902" s="13">
        <v>72</v>
      </c>
      <c r="O902" s="13">
        <v>198</v>
      </c>
      <c r="P902" s="13" t="s">
        <v>76</v>
      </c>
      <c r="Q902" s="13" t="s">
        <v>80</v>
      </c>
      <c r="R902" s="13">
        <v>0</v>
      </c>
      <c r="S902" s="13">
        <v>0</v>
      </c>
      <c r="T902" s="30">
        <f t="shared" si="101"/>
        <v>0.04</v>
      </c>
      <c r="U902" s="30">
        <f t="shared" si="102"/>
        <v>0.15</v>
      </c>
      <c r="V902" s="30">
        <f t="shared" si="103"/>
        <v>0.76</v>
      </c>
      <c r="W902" s="30">
        <f t="shared" si="104"/>
        <v>0.04</v>
      </c>
      <c r="X902" s="30">
        <f>VLOOKUP(N902,[1]PlayerC!$A$3:$B$30,2,FALSE)</f>
        <v>73</v>
      </c>
      <c r="Y902" s="30">
        <f>VLOOKUP(O902,[1]PlayerC!$C$3:$D$133,2,FALSE)</f>
        <v>67</v>
      </c>
      <c r="Z902" s="30">
        <f>VLOOKUP(R902,[2]PCharts!$R$3:$S$2003,2,FALSE)</f>
        <v>0</v>
      </c>
      <c r="AA902" s="30">
        <f>VLOOKUP(A902,PCharts!$T$3:$U$25,2,FALSE)</f>
        <v>0.95</v>
      </c>
      <c r="AB902" s="30">
        <f>ROUND((PFormulas!$F$2*AF902)+(PFormulas!$F$3*(120-AD902)),0)</f>
        <v>55</v>
      </c>
      <c r="AC902" s="30">
        <f>ROUND((PFormulas!$F$7*AF902)+(PFormulas!$F$9*AB902)+(PFormulas!$F$8*AD902),0)</f>
        <v>50</v>
      </c>
      <c r="AD902" s="30">
        <f>VLOOKUP(V902,PCharts!$I$3:$J$651,2,FALSE)</f>
        <v>78</v>
      </c>
      <c r="AE902" s="30">
        <f>ROUND((PFormulas!$B$29*AK902)+(PFormulas!$B$30*AI902)+(PFormulas!$B$31*AL902)+(PFormulas!$B$32*AF902)+PFormulas!$B$33,0)</f>
        <v>72</v>
      </c>
      <c r="AF902" s="30">
        <f t="shared" si="105"/>
        <v>70</v>
      </c>
      <c r="AG902" s="30">
        <f>ROUND((AK902*PFormulas!$F$40)+(AL902*PFormulas!$F$41)+(AH902*PFormulas!$F$42),0)</f>
        <v>64</v>
      </c>
      <c r="AH902" s="30">
        <f>VLOOKUP(D902,PCharts!$G$3:$H$83,2,FALSE)</f>
        <v>86</v>
      </c>
      <c r="AI902" s="30">
        <f>ROUND((AK902*PFormulas!$F$18)+(AL902*PFormulas!$F$17),0)</f>
        <v>46</v>
      </c>
      <c r="AJ902" s="30">
        <f>IF(C902&gt;7,25,IF(C902=1,IF(ROUND((PFormulas!$F$35*AK902)+(PFormulas!$F$36*AF902),0)&lt;50,50,ROUND((PFormulas!$F$35*AK902)+(PFormulas!$F$36*AF902),0)),ROUND((PFormulas!$F$35*AK902)+(PFormulas!$F$36*AF902),0)))</f>
        <v>25</v>
      </c>
      <c r="AK902" s="30">
        <f>ROUND(IF(C902&gt;7,ROUND(VLOOKUP(U902,PCharts!$K$3:$L$153,2,FALSE)*AA902,0)*PFormulas!$B$8,ROUND(VLOOKUP(U902,PCharts!$K$3:$L$153,2,FALSE)*AA902,0)),0)</f>
        <v>46</v>
      </c>
      <c r="AL902" s="30">
        <f>ROUND(IF(C902&gt;7,ROUND(VLOOKUP(T902,PCharts!$M$3:$N$133,2,FALSE)*AA902,0)*PFormulas!$B$9,ROUND(VLOOKUP(T902,PCharts!$M$3:$N$133,2,FALSE)*AA902,0)),0)</f>
        <v>37</v>
      </c>
      <c r="AM902" s="30">
        <f>ROUND(IF(C902&gt;7,ROUND((PFormulas!$F$30*Z902)+(PFormulas!$F$31*AB902)+(PFormulas!$F$32*AI902),0)*PFormulas!$B$13,ROUND((PFormulas!$F$30*Z902)+(PFormulas!$F$31*AB902)+(PFormulas!$F$32*AI902),0)+PFormulas!$B$14),0)</f>
        <v>57</v>
      </c>
      <c r="AN902" s="30">
        <f>ROUND((PFormulas!$F$46*AL902),0)</f>
        <v>39</v>
      </c>
      <c r="AO902" s="30">
        <f>VLOOKUP(2016-L902,PCharts!$O$3:$P$32,2,FALSE)</f>
        <v>60</v>
      </c>
      <c r="AP902" s="30">
        <f t="shared" si="106"/>
        <v>60</v>
      </c>
      <c r="AQ902" s="30">
        <f t="shared" si="107"/>
        <v>50</v>
      </c>
    </row>
    <row r="903" spans="1:43" x14ac:dyDescent="0.25">
      <c r="A903" s="13" t="s">
        <v>78</v>
      </c>
      <c r="B903" s="13" t="s">
        <v>2043</v>
      </c>
      <c r="C903" s="13">
        <v>1</v>
      </c>
      <c r="D903" s="13">
        <v>47</v>
      </c>
      <c r="E903" s="13">
        <v>2</v>
      </c>
      <c r="F903" s="13">
        <v>8</v>
      </c>
      <c r="G903" s="13">
        <v>10</v>
      </c>
      <c r="H903" s="13">
        <v>20</v>
      </c>
      <c r="I903" s="13">
        <v>-5</v>
      </c>
      <c r="J903" s="13">
        <v>14</v>
      </c>
      <c r="K903" s="13">
        <v>9</v>
      </c>
      <c r="L903" s="13">
        <v>1995</v>
      </c>
      <c r="M903" s="13"/>
      <c r="N903" s="13">
        <v>69</v>
      </c>
      <c r="O903" s="13">
        <v>165</v>
      </c>
      <c r="P903" s="13" t="s">
        <v>162</v>
      </c>
      <c r="Q903" s="13" t="s">
        <v>2044</v>
      </c>
      <c r="R903" s="13"/>
      <c r="S903" s="13"/>
      <c r="T903" s="30">
        <f t="shared" si="101"/>
        <v>0.04</v>
      </c>
      <c r="U903" s="30">
        <f t="shared" si="102"/>
        <v>0.17</v>
      </c>
      <c r="V903" s="30">
        <f t="shared" si="103"/>
        <v>0.43</v>
      </c>
      <c r="W903" s="30">
        <f t="shared" si="104"/>
        <v>0.04</v>
      </c>
      <c r="X903" s="30">
        <f>VLOOKUP(N903,[1]PlayerC!$A$3:$B$30,2,FALSE)</f>
        <v>67</v>
      </c>
      <c r="Y903" s="30">
        <f>VLOOKUP(O903,[1]PlayerC!$C$3:$D$133,2,FALSE)</f>
        <v>49</v>
      </c>
      <c r="Z903" s="30">
        <f>VLOOKUP(R903,[2]PCharts!$R$3:$S$2003,2,FALSE)</f>
        <v>0</v>
      </c>
      <c r="AA903" s="30">
        <f>VLOOKUP(A903,PCharts!$T$3:$U$25,2,FALSE)</f>
        <v>0.98</v>
      </c>
      <c r="AB903" s="30">
        <f>ROUND((PFormulas!$F$2*AF903)+(PFormulas!$F$3*(120-AD903)),0)</f>
        <v>45</v>
      </c>
      <c r="AC903" s="30">
        <f>ROUND((PFormulas!$F$7*AF903)+(PFormulas!$F$9*AB903)+(PFormulas!$F$8*AD903),0)</f>
        <v>37</v>
      </c>
      <c r="AD903" s="30">
        <f>VLOOKUP(V903,PCharts!$I$3:$J$651,2,FALSE)</f>
        <v>87</v>
      </c>
      <c r="AE903" s="30">
        <f>ROUND((PFormulas!$B$29*AK903)+(PFormulas!$B$30*AI903)+(PFormulas!$B$31*AL903)+(PFormulas!$B$32*AF903)+PFormulas!$B$33,0)</f>
        <v>76</v>
      </c>
      <c r="AF903" s="30">
        <f t="shared" si="105"/>
        <v>58</v>
      </c>
      <c r="AG903" s="30">
        <f>ROUND((AK903*PFormulas!$F$40)+(AL903*PFormulas!$F$41)+(AH903*PFormulas!$F$42),0)</f>
        <v>66</v>
      </c>
      <c r="AH903" s="30">
        <f>VLOOKUP(D903,PCharts!$G$3:$H$83,2,FALSE)</f>
        <v>87</v>
      </c>
      <c r="AI903" s="30">
        <f>ROUND((AK903*PFormulas!$F$18)+(AL903*PFormulas!$F$17),0)</f>
        <v>49</v>
      </c>
      <c r="AJ903" s="30">
        <f>IF(C903&gt;7,25,IF(C903=1,IF(ROUND((PFormulas!$F$35*AK903)+(PFormulas!$F$36*AF903),0)&lt;50,50,ROUND((PFormulas!$F$35*AK903)+(PFormulas!$F$36*AF903),0)),ROUND((PFormulas!$F$35*AK903)+(PFormulas!$F$36*AF903),0)))</f>
        <v>51</v>
      </c>
      <c r="AK903" s="30">
        <f>ROUND(IF(C903&gt;7,ROUND(VLOOKUP(U903,PCharts!$K$3:$L$153,2,FALSE)*AA903,0)*PFormulas!$B$8,ROUND(VLOOKUP(U903,PCharts!$K$3:$L$153,2,FALSE)*AA903,0)),0)</f>
        <v>49</v>
      </c>
      <c r="AL903" s="30">
        <f>ROUND(IF(C903&gt;7,ROUND(VLOOKUP(T903,PCharts!$M$3:$N$133,2,FALSE)*AA903,0)*PFormulas!$B$9,ROUND(VLOOKUP(T903,PCharts!$M$3:$N$133,2,FALSE)*AA903,0)),0)</f>
        <v>40</v>
      </c>
      <c r="AM903" s="30">
        <f>ROUND(IF(C903&gt;7,ROUND((PFormulas!$F$30*Z903)+(PFormulas!$F$31*AB903)+(PFormulas!$F$32*AI903),0)*PFormulas!$B$13,ROUND((PFormulas!$F$30*Z903)+(PFormulas!$F$31*AB903)+(PFormulas!$F$32*AI903),0)+PFormulas!$B$14),0)</f>
        <v>43</v>
      </c>
      <c r="AN903" s="30">
        <f>ROUND((PFormulas!$F$46*AL903),0)</f>
        <v>42</v>
      </c>
      <c r="AO903" s="30">
        <f>VLOOKUP(2016-L903,PCharts!$O$3:$P$32,2,FALSE)</f>
        <v>54</v>
      </c>
      <c r="AP903" s="30">
        <f t="shared" si="106"/>
        <v>54</v>
      </c>
      <c r="AQ903" s="30">
        <f t="shared" si="107"/>
        <v>48</v>
      </c>
    </row>
    <row r="904" spans="1:43" x14ac:dyDescent="0.25">
      <c r="A904" s="13" t="s">
        <v>74</v>
      </c>
      <c r="B904" s="13" t="s">
        <v>2045</v>
      </c>
      <c r="C904" s="13">
        <v>8</v>
      </c>
      <c r="D904" s="13">
        <v>47</v>
      </c>
      <c r="E904" s="13">
        <v>2</v>
      </c>
      <c r="F904" s="13">
        <v>3</v>
      </c>
      <c r="G904" s="13">
        <v>5</v>
      </c>
      <c r="H904" s="13">
        <v>28</v>
      </c>
      <c r="I904" s="13">
        <v>-18</v>
      </c>
      <c r="J904" s="13">
        <v>20</v>
      </c>
      <c r="K904" s="13">
        <v>5</v>
      </c>
      <c r="L904" s="13">
        <v>1996</v>
      </c>
      <c r="M904" s="13"/>
      <c r="N904" s="13">
        <v>74</v>
      </c>
      <c r="O904" s="13">
        <v>201</v>
      </c>
      <c r="P904" s="13" t="s">
        <v>76</v>
      </c>
      <c r="Q904" s="13" t="s">
        <v>80</v>
      </c>
      <c r="R904" s="13">
        <v>0</v>
      </c>
      <c r="S904" s="13">
        <v>0</v>
      </c>
      <c r="T904" s="30">
        <f t="shared" si="101"/>
        <v>0.04</v>
      </c>
      <c r="U904" s="30">
        <f t="shared" si="102"/>
        <v>0.06</v>
      </c>
      <c r="V904" s="30">
        <f t="shared" si="103"/>
        <v>0.6</v>
      </c>
      <c r="W904" s="30">
        <f t="shared" si="104"/>
        <v>0.04</v>
      </c>
      <c r="X904" s="30">
        <f>VLOOKUP(N904,[1]PlayerC!$A$3:$B$30,2,FALSE)</f>
        <v>77</v>
      </c>
      <c r="Y904" s="30">
        <f>VLOOKUP(O904,[1]PlayerC!$C$3:$D$133,2,FALSE)</f>
        <v>70</v>
      </c>
      <c r="Z904" s="30">
        <f>VLOOKUP(R904,[2]PCharts!$R$3:$S$2003,2,FALSE)</f>
        <v>0</v>
      </c>
      <c r="AA904" s="30">
        <f>VLOOKUP(A904,PCharts!$T$3:$U$25,2,FALSE)</f>
        <v>0.95</v>
      </c>
      <c r="AB904" s="30">
        <f>ROUND((PFormulas!$F$2*AF904)+(PFormulas!$F$3*(120-AD904)),0)</f>
        <v>56</v>
      </c>
      <c r="AC904" s="30">
        <f>ROUND((PFormulas!$F$7*AF904)+(PFormulas!$F$9*AB904)+(PFormulas!$F$8*AD904),0)</f>
        <v>52</v>
      </c>
      <c r="AD904" s="30">
        <f>VLOOKUP(V904,PCharts!$I$3:$J$651,2,FALSE)</f>
        <v>82</v>
      </c>
      <c r="AE904" s="30">
        <f>ROUND((PFormulas!$B$29*AK904)+(PFormulas!$B$30*AI904)+(PFormulas!$B$31*AL904)+(PFormulas!$B$32*AF904)+PFormulas!$B$33,0)</f>
        <v>69</v>
      </c>
      <c r="AF904" s="30">
        <f t="shared" si="105"/>
        <v>74</v>
      </c>
      <c r="AG904" s="30">
        <f>ROUND((AK904*PFormulas!$F$40)+(AL904*PFormulas!$F$41)+(AH904*PFormulas!$F$42),0)</f>
        <v>61</v>
      </c>
      <c r="AH904" s="30">
        <f>VLOOKUP(D904,PCharts!$G$3:$H$83,2,FALSE)</f>
        <v>87</v>
      </c>
      <c r="AI904" s="30">
        <f>ROUND((AK904*PFormulas!$F$18)+(AL904*PFormulas!$F$17),0)</f>
        <v>37</v>
      </c>
      <c r="AJ904" s="30">
        <f>IF(C904&gt;7,25,IF(C904=1,IF(ROUND((PFormulas!$F$35*AK904)+(PFormulas!$F$36*AF904),0)&lt;50,50,ROUND((PFormulas!$F$35*AK904)+(PFormulas!$F$36*AF904),0)),ROUND((PFormulas!$F$35*AK904)+(PFormulas!$F$36*AF904),0)))</f>
        <v>25</v>
      </c>
      <c r="AK904" s="30">
        <f>ROUND(IF(C904&gt;7,ROUND(VLOOKUP(U904,PCharts!$K$3:$L$153,2,FALSE)*AA904,0)*PFormulas!$B$8,ROUND(VLOOKUP(U904,PCharts!$K$3:$L$153,2,FALSE)*AA904,0)),0)</f>
        <v>31</v>
      </c>
      <c r="AL904" s="30">
        <f>ROUND(IF(C904&gt;7,ROUND(VLOOKUP(T904,PCharts!$M$3:$N$133,2,FALSE)*AA904,0)*PFormulas!$B$9,ROUND(VLOOKUP(T904,PCharts!$M$3:$N$133,2,FALSE)*AA904,0)),0)</f>
        <v>37</v>
      </c>
      <c r="AM904" s="30">
        <f>ROUND(IF(C904&gt;7,ROUND((PFormulas!$F$30*Z904)+(PFormulas!$F$31*AB904)+(PFormulas!$F$32*AI904),0)*PFormulas!$B$13,ROUND((PFormulas!$F$30*Z904)+(PFormulas!$F$31*AB904)+(PFormulas!$F$32*AI904),0)+PFormulas!$B$14),0)</f>
        <v>55</v>
      </c>
      <c r="AN904" s="30">
        <f>ROUND((PFormulas!$F$46*AL904),0)</f>
        <v>39</v>
      </c>
      <c r="AO904" s="30">
        <f>VLOOKUP(2016-L904,PCharts!$O$3:$P$32,2,FALSE)</f>
        <v>50</v>
      </c>
      <c r="AP904" s="30">
        <f t="shared" si="106"/>
        <v>50</v>
      </c>
      <c r="AQ904" s="30">
        <f t="shared" si="107"/>
        <v>45</v>
      </c>
    </row>
    <row r="905" spans="1:43" x14ac:dyDescent="0.25">
      <c r="A905" s="13" t="s">
        <v>55</v>
      </c>
      <c r="B905" s="13" t="s">
        <v>2046</v>
      </c>
      <c r="C905" s="13">
        <v>8</v>
      </c>
      <c r="D905" s="13">
        <v>70</v>
      </c>
      <c r="E905" s="13">
        <v>4</v>
      </c>
      <c r="F905" s="13">
        <v>26</v>
      </c>
      <c r="G905" s="13">
        <f>E905+F905</f>
        <v>30</v>
      </c>
      <c r="H905" s="13">
        <v>102</v>
      </c>
      <c r="I905" s="13"/>
      <c r="J905" s="13"/>
      <c r="K905" s="13"/>
      <c r="L905" s="13">
        <v>1997</v>
      </c>
      <c r="M905" s="13">
        <v>6.5</v>
      </c>
      <c r="N905" s="13">
        <v>75</v>
      </c>
      <c r="O905" s="13">
        <v>191</v>
      </c>
      <c r="P905" s="13" t="s">
        <v>2047</v>
      </c>
      <c r="Q905" s="13" t="s">
        <v>2048</v>
      </c>
      <c r="R905" s="13">
        <v>0</v>
      </c>
      <c r="S905" s="13">
        <v>0</v>
      </c>
      <c r="T905" s="30">
        <f t="shared" si="101"/>
        <v>0.06</v>
      </c>
      <c r="U905" s="30">
        <f t="shared" si="102"/>
        <v>0.37</v>
      </c>
      <c r="V905" s="30">
        <f t="shared" si="103"/>
        <v>1.46</v>
      </c>
      <c r="W905" s="30">
        <f t="shared" si="104"/>
        <v>0.06</v>
      </c>
      <c r="X905" s="30">
        <f>VLOOKUP(N905,[1]PlayerC!$A$3:$B$30,2,FALSE)</f>
        <v>79</v>
      </c>
      <c r="Y905" s="30">
        <f>VLOOKUP(O905,[1]PlayerC!$C$3:$D$133,2,FALSE)</f>
        <v>64</v>
      </c>
      <c r="Z905" s="30">
        <f>VLOOKUP(R905,[2]PCharts!$R$3:$S$2003,2,FALSE)</f>
        <v>0</v>
      </c>
      <c r="AA905" s="30">
        <f>VLOOKUP(A905,PCharts!$T$3:$U$25,2,FALSE)</f>
        <v>0.9</v>
      </c>
      <c r="AB905" s="30">
        <f>ROUND((PFormulas!$F$2*AF905)+(PFormulas!$F$3*(120-AD905)),0)</f>
        <v>61</v>
      </c>
      <c r="AC905" s="30">
        <f>ROUND((PFormulas!$F$7*AF905)+(PFormulas!$F$9*AB905)+(PFormulas!$F$8*AD905),0)</f>
        <v>57</v>
      </c>
      <c r="AD905" s="30">
        <f>VLOOKUP(V905,PCharts!$I$3:$J$651,2,FALSE)</f>
        <v>61</v>
      </c>
      <c r="AE905" s="30">
        <f>ROUND((PFormulas!$B$29*AK905)+(PFormulas!$B$30*AI905)+(PFormulas!$B$31*AL905)+(PFormulas!$B$32*AF905)+PFormulas!$B$33,0)</f>
        <v>72</v>
      </c>
      <c r="AF905" s="30">
        <f t="shared" si="105"/>
        <v>72</v>
      </c>
      <c r="AG905" s="30">
        <f>ROUND((AK905*PFormulas!$F$40)+(AL905*PFormulas!$F$41)+(AH905*PFormulas!$F$42),0)</f>
        <v>68</v>
      </c>
      <c r="AH905" s="30">
        <f>VLOOKUP(D905,PCharts!$G$3:$H$83,2,FALSE)</f>
        <v>95</v>
      </c>
      <c r="AI905" s="30">
        <f>ROUND((AK905*PFormulas!$F$18)+(AL905*PFormulas!$F$17),0)</f>
        <v>45</v>
      </c>
      <c r="AJ905" s="30">
        <f>IF(C905&gt;7,25,IF(C905=1,IF(ROUND((PFormulas!$F$35*AK905)+(PFormulas!$F$36*AF905),0)&lt;50,50,ROUND((PFormulas!$F$35*AK905)+(PFormulas!$F$36*AF905),0)),ROUND((PFormulas!$F$35*AK905)+(PFormulas!$F$36*AF905),0)))</f>
        <v>25</v>
      </c>
      <c r="AK905" s="30">
        <f>ROUND(IF(C905&gt;7,ROUND(VLOOKUP(U905,PCharts!$K$3:$L$153,2,FALSE)*AA905,0)*PFormulas!$B$8,ROUND(VLOOKUP(U905,PCharts!$K$3:$L$153,2,FALSE)*AA905,0)),0)</f>
        <v>46</v>
      </c>
      <c r="AL905" s="30">
        <f>ROUND(IF(C905&gt;7,ROUND(VLOOKUP(T905,PCharts!$M$3:$N$133,2,FALSE)*AA905,0)*PFormulas!$B$9,ROUND(VLOOKUP(T905,PCharts!$M$3:$N$133,2,FALSE)*AA905,0)),0)</f>
        <v>36</v>
      </c>
      <c r="AM905" s="49">
        <f>ROUND(IF(C905&gt;7,ROUND((PFormulas!$F$30*Z905)+(PFormulas!$F$31*AB905)+(PFormulas!$F$32*AI905),0)*PFormulas!$B$13,ROUND((PFormulas!$F$30*Z905)+(PFormulas!$F$31*AB905)+(PFormulas!$F$32*AI905),0)+PFormulas!$B$14),0)</f>
        <v>61</v>
      </c>
      <c r="AN905" s="30">
        <f>ROUND((PFormulas!$F$46*AL905),0)</f>
        <v>38</v>
      </c>
      <c r="AO905" s="30">
        <f>VLOOKUP(2016-L905,PCharts!$O$3:$P$32,2,FALSE)</f>
        <v>46</v>
      </c>
      <c r="AP905" s="30">
        <f t="shared" si="106"/>
        <v>46</v>
      </c>
      <c r="AQ905" s="30">
        <f t="shared" si="107"/>
        <v>51</v>
      </c>
    </row>
    <row r="906" spans="1:43" x14ac:dyDescent="0.25">
      <c r="A906" s="48" t="s">
        <v>139</v>
      </c>
      <c r="B906" s="13" t="s">
        <v>2049</v>
      </c>
      <c r="C906" s="13">
        <v>4</v>
      </c>
      <c r="D906" s="13">
        <v>27</v>
      </c>
      <c r="E906" s="48">
        <f>ROUND(G906*0.33,0)</f>
        <v>2</v>
      </c>
      <c r="F906" s="48">
        <f>G906-E906</f>
        <v>5</v>
      </c>
      <c r="G906" s="13">
        <v>7</v>
      </c>
      <c r="H906" s="48">
        <v>20</v>
      </c>
      <c r="I906" s="13"/>
      <c r="J906" s="13"/>
      <c r="K906" s="13"/>
      <c r="L906" s="13">
        <v>1994</v>
      </c>
      <c r="M906" s="13">
        <v>5.5</v>
      </c>
      <c r="N906" s="13">
        <v>74</v>
      </c>
      <c r="O906" s="13">
        <v>207</v>
      </c>
      <c r="P906" s="13" t="s">
        <v>2050</v>
      </c>
      <c r="Q906" s="13" t="s">
        <v>2051</v>
      </c>
      <c r="R906" s="13">
        <v>0</v>
      </c>
      <c r="S906" s="13">
        <v>0</v>
      </c>
      <c r="T906" s="30">
        <f t="shared" si="101"/>
        <v>7.0000000000000007E-2</v>
      </c>
      <c r="U906" s="30">
        <f t="shared" si="102"/>
        <v>0.19</v>
      </c>
      <c r="V906" s="30">
        <f t="shared" si="103"/>
        <v>0.74</v>
      </c>
      <c r="W906" s="30">
        <f t="shared" si="104"/>
        <v>7.0000000000000007E-2</v>
      </c>
      <c r="X906" s="30">
        <f>VLOOKUP(N906,[1]PlayerC!$A$3:$B$30,2,FALSE)</f>
        <v>77</v>
      </c>
      <c r="Y906" s="30">
        <f>VLOOKUP(O906,[1]PlayerC!$C$3:$D$133,2,FALSE)</f>
        <v>73</v>
      </c>
      <c r="Z906" s="30">
        <f>VLOOKUP(R906,[2]PCharts!$R$3:$S$2003,2,FALSE)</f>
        <v>0</v>
      </c>
      <c r="AA906" s="30">
        <f>VLOOKUP(A906,PCharts!$T$3:$U$25,2,FALSE)</f>
        <v>0.87</v>
      </c>
      <c r="AB906" s="30">
        <f>ROUND((PFormulas!$F$2*AF906)+(PFormulas!$F$3*(120-AD906)),0)</f>
        <v>57</v>
      </c>
      <c r="AC906" s="30">
        <f>ROUND((PFormulas!$F$7*AF906)+(PFormulas!$F$9*AB906)+(PFormulas!$F$8*AD906),0)</f>
        <v>54</v>
      </c>
      <c r="AD906" s="30">
        <f>VLOOKUP(V906,PCharts!$I$3:$J$651,2,FALSE)</f>
        <v>79</v>
      </c>
      <c r="AE906" s="30">
        <f>ROUND((PFormulas!$B$29*AK906)+(PFormulas!$B$30*AI906)+(PFormulas!$B$31*AL906)+(PFormulas!$B$32*AF906)+PFormulas!$B$33,0)</f>
        <v>71</v>
      </c>
      <c r="AF906" s="30">
        <f t="shared" si="105"/>
        <v>75</v>
      </c>
      <c r="AG906" s="30">
        <f>ROUND((AK906*PFormulas!$F$40)+(AL906*PFormulas!$F$41)+(AH906*PFormulas!$F$42),0)</f>
        <v>54</v>
      </c>
      <c r="AH906" s="30">
        <f>VLOOKUP(D906,PCharts!$G$3:$H$83,2,FALSE)</f>
        <v>67</v>
      </c>
      <c r="AI906" s="30">
        <f>ROUND((AK906*PFormulas!$F$18)+(AL906*PFormulas!$F$17),0)</f>
        <v>45</v>
      </c>
      <c r="AJ906" s="30">
        <f>IF(C906&gt;7,25,IF(C906=1,IF(ROUND((PFormulas!$F$35*AK906)+(PFormulas!$F$36*AF906),0)&lt;50,50,ROUND((PFormulas!$F$35*AK906)+(PFormulas!$F$36*AF906),0)),ROUND((PFormulas!$F$35*AK906)+(PFormulas!$F$36*AF906),0)))</f>
        <v>52</v>
      </c>
      <c r="AK906" s="30">
        <f>ROUND(IF(C906&gt;7,ROUND(VLOOKUP(U906,PCharts!$K$3:$L$153,2,FALSE)*AA906,0)*PFormulas!$B$8,ROUND(VLOOKUP(U906,PCharts!$K$3:$L$153,2,FALSE)*AA906,0)),0)</f>
        <v>44</v>
      </c>
      <c r="AL906" s="30">
        <f>ROUND(IF(C906&gt;7,ROUND(VLOOKUP(T906,PCharts!$M$3:$N$133,2,FALSE)*AA906,0)*PFormulas!$B$9,ROUND(VLOOKUP(T906,PCharts!$M$3:$N$133,2,FALSE)*AA906,0)),0)</f>
        <v>37</v>
      </c>
      <c r="AM906" s="30">
        <f>ROUND(IF(C906&gt;7,ROUND((PFormulas!$F$30*Z906)+(PFormulas!$F$31*AB906)+(PFormulas!$F$32*AI906),0)*PFormulas!$B$13,ROUND((PFormulas!$F$30*Z906)+(PFormulas!$F$31*AB906)+(PFormulas!$F$32*AI906),0)+PFormulas!$B$14),0)</f>
        <v>49</v>
      </c>
      <c r="AN906" s="30">
        <f>ROUND((PFormulas!$F$46*AL906),0)</f>
        <v>39</v>
      </c>
      <c r="AO906" s="30">
        <f>VLOOKUP(2016-L906,PCharts!$O$3:$P$32,2,FALSE)</f>
        <v>58</v>
      </c>
      <c r="AP906" s="30">
        <f t="shared" si="106"/>
        <v>58</v>
      </c>
      <c r="AQ906" s="30">
        <f t="shared" si="107"/>
        <v>49</v>
      </c>
    </row>
    <row r="907" spans="1:43" x14ac:dyDescent="0.25">
      <c r="A907" s="13" t="s">
        <v>51</v>
      </c>
      <c r="B907" s="13" t="s">
        <v>2052</v>
      </c>
      <c r="C907" s="13">
        <v>8</v>
      </c>
      <c r="D907" s="13">
        <v>35</v>
      </c>
      <c r="E907" s="13">
        <v>2</v>
      </c>
      <c r="F907" s="13">
        <v>14</v>
      </c>
      <c r="G907" s="13">
        <f>E907+F907</f>
        <v>16</v>
      </c>
      <c r="H907" s="13">
        <v>26</v>
      </c>
      <c r="I907" s="13"/>
      <c r="J907" s="13"/>
      <c r="K907" s="13"/>
      <c r="L907" s="13">
        <v>1996</v>
      </c>
      <c r="M907" s="13">
        <v>5.5</v>
      </c>
      <c r="N907" s="13">
        <v>75</v>
      </c>
      <c r="O907" s="13">
        <v>201</v>
      </c>
      <c r="P907" s="13" t="s">
        <v>2053</v>
      </c>
      <c r="Q907" s="13" t="s">
        <v>2054</v>
      </c>
      <c r="R907" s="13">
        <v>0</v>
      </c>
      <c r="S907" s="13">
        <v>0</v>
      </c>
      <c r="T907" s="30">
        <f t="shared" si="101"/>
        <v>0.06</v>
      </c>
      <c r="U907" s="30">
        <f t="shared" si="102"/>
        <v>0.4</v>
      </c>
      <c r="V907" s="30">
        <f t="shared" si="103"/>
        <v>0.74</v>
      </c>
      <c r="W907" s="30">
        <f t="shared" si="104"/>
        <v>0.06</v>
      </c>
      <c r="X907" s="30">
        <f>VLOOKUP(N907,[1]PlayerC!$A$3:$B$30,2,FALSE)</f>
        <v>79</v>
      </c>
      <c r="Y907" s="30">
        <f>VLOOKUP(O907,[1]PlayerC!$C$3:$D$133,2,FALSE)</f>
        <v>70</v>
      </c>
      <c r="Z907" s="30">
        <f>VLOOKUP(R907,[2]PCharts!$R$3:$S$2003,2,FALSE)</f>
        <v>0</v>
      </c>
      <c r="AA907" s="30">
        <f>VLOOKUP(A907,PCharts!$T$3:$U$25,2,FALSE)</f>
        <v>0.9</v>
      </c>
      <c r="AB907" s="30">
        <f>ROUND((PFormulas!$F$2*AF907)+(PFormulas!$F$3*(120-AD907)),0)</f>
        <v>57</v>
      </c>
      <c r="AC907" s="30">
        <f>ROUND((PFormulas!$F$7*AF907)+(PFormulas!$F$9*AB907)+(PFormulas!$F$8*AD907),0)</f>
        <v>54</v>
      </c>
      <c r="AD907" s="30">
        <f>VLOOKUP(V907,PCharts!$I$3:$J$651,2,FALSE)</f>
        <v>79</v>
      </c>
      <c r="AE907" s="30">
        <f>ROUND((PFormulas!$B$29*AK907)+(PFormulas!$B$30*AI907)+(PFormulas!$B$31*AL907)+(PFormulas!$B$32*AF907)+PFormulas!$B$33,0)</f>
        <v>71</v>
      </c>
      <c r="AF907" s="30">
        <f t="shared" si="105"/>
        <v>75</v>
      </c>
      <c r="AG907" s="30">
        <f>ROUND((AK907*PFormulas!$F$40)+(AL907*PFormulas!$F$41)+(AH907*PFormulas!$F$42),0)</f>
        <v>59</v>
      </c>
      <c r="AH907" s="30">
        <f>VLOOKUP(D907,PCharts!$G$3:$H$83,2,FALSE)</f>
        <v>75</v>
      </c>
      <c r="AI907" s="30">
        <f>ROUND((AK907*PFormulas!$F$18)+(AL907*PFormulas!$F$17),0)</f>
        <v>46</v>
      </c>
      <c r="AJ907" s="30">
        <f>IF(C907&gt;7,25,IF(C907=1,IF(ROUND((PFormulas!$F$35*AK907)+(PFormulas!$F$36*AF907),0)&lt;50,50,ROUND((PFormulas!$F$35*AK907)+(PFormulas!$F$36*AF907),0)),ROUND((PFormulas!$F$35*AK907)+(PFormulas!$F$36*AF907),0)))</f>
        <v>25</v>
      </c>
      <c r="AK907" s="30">
        <f>ROUND(IF(C907&gt;7,ROUND(VLOOKUP(U907,PCharts!$K$3:$L$153,2,FALSE)*AA907,0)*PFormulas!$B$8,ROUND(VLOOKUP(U907,PCharts!$K$3:$L$153,2,FALSE)*AA907,0)),0)</f>
        <v>48</v>
      </c>
      <c r="AL907" s="30">
        <f>ROUND(IF(C907&gt;7,ROUND(VLOOKUP(T907,PCharts!$M$3:$N$133,2,FALSE)*AA907,0)*PFormulas!$B$9,ROUND(VLOOKUP(T907,PCharts!$M$3:$N$133,2,FALSE)*AA907,0)),0)</f>
        <v>36</v>
      </c>
      <c r="AM907" s="30">
        <f>ROUND(IF(C907&gt;7,ROUND((PFormulas!$F$30*Z907)+(PFormulas!$F$31*AB907)+(PFormulas!$F$32*AI907),0)*PFormulas!$B$13,ROUND((PFormulas!$F$30*Z907)+(PFormulas!$F$31*AB907)+(PFormulas!$F$32*AI907),0)+PFormulas!$B$14),0)</f>
        <v>59</v>
      </c>
      <c r="AN907" s="30">
        <f>ROUND((PFormulas!$F$46*AL907),0)</f>
        <v>38</v>
      </c>
      <c r="AO907" s="30">
        <f>VLOOKUP(2016-L907,PCharts!$O$3:$P$32,2,FALSE)</f>
        <v>50</v>
      </c>
      <c r="AP907" s="30">
        <f t="shared" si="106"/>
        <v>50</v>
      </c>
      <c r="AQ907" s="30">
        <f t="shared" si="107"/>
        <v>51</v>
      </c>
    </row>
    <row r="908" spans="1:43" x14ac:dyDescent="0.25">
      <c r="A908" s="13" t="s">
        <v>55</v>
      </c>
      <c r="B908" s="13" t="s">
        <v>2055</v>
      </c>
      <c r="C908" s="13">
        <v>8</v>
      </c>
      <c r="D908" s="13">
        <v>69</v>
      </c>
      <c r="E908" s="13">
        <v>4</v>
      </c>
      <c r="F908" s="13">
        <v>21</v>
      </c>
      <c r="G908" s="13">
        <f>E908+F908</f>
        <v>25</v>
      </c>
      <c r="H908" s="13">
        <v>100</v>
      </c>
      <c r="I908" s="13"/>
      <c r="J908" s="13"/>
      <c r="K908" s="13"/>
      <c r="L908" s="13">
        <v>1996</v>
      </c>
      <c r="M908" s="13">
        <v>5.5</v>
      </c>
      <c r="N908" s="13">
        <v>76</v>
      </c>
      <c r="O908" s="13">
        <v>193</v>
      </c>
      <c r="P908" s="13" t="s">
        <v>2056</v>
      </c>
      <c r="Q908" s="13" t="s">
        <v>2057</v>
      </c>
      <c r="R908" s="13">
        <v>0</v>
      </c>
      <c r="S908" s="13">
        <v>0</v>
      </c>
      <c r="T908" s="30">
        <f t="shared" si="101"/>
        <v>0.06</v>
      </c>
      <c r="U908" s="30">
        <f t="shared" si="102"/>
        <v>0.3</v>
      </c>
      <c r="V908" s="30">
        <f t="shared" si="103"/>
        <v>1.45</v>
      </c>
      <c r="W908" s="30">
        <f t="shared" si="104"/>
        <v>0.06</v>
      </c>
      <c r="X908" s="30">
        <f>VLOOKUP(N908,[1]PlayerC!$A$3:$B$30,2,FALSE)</f>
        <v>81</v>
      </c>
      <c r="Y908" s="30">
        <f>VLOOKUP(O908,[1]PlayerC!$C$3:$D$133,2,FALSE)</f>
        <v>64</v>
      </c>
      <c r="Z908" s="30">
        <f>VLOOKUP(R908,[2]PCharts!$R$3:$S$2003,2,FALSE)</f>
        <v>0</v>
      </c>
      <c r="AA908" s="30">
        <f>VLOOKUP(A908,PCharts!$T$3:$U$25,2,FALSE)</f>
        <v>0.9</v>
      </c>
      <c r="AB908" s="30">
        <f>ROUND((PFormulas!$F$2*AF908)+(PFormulas!$F$3*(120-AD908)),0)</f>
        <v>62</v>
      </c>
      <c r="AC908" s="30">
        <f>ROUND((PFormulas!$F$7*AF908)+(PFormulas!$F$9*AB908)+(PFormulas!$F$8*AD908),0)</f>
        <v>58</v>
      </c>
      <c r="AD908" s="30">
        <f>VLOOKUP(V908,PCharts!$I$3:$J$651,2,FALSE)</f>
        <v>61</v>
      </c>
      <c r="AE908" s="30">
        <f>ROUND((PFormulas!$B$29*AK908)+(PFormulas!$B$30*AI908)+(PFormulas!$B$31*AL908)+(PFormulas!$B$32*AF908)+PFormulas!$B$33,0)</f>
        <v>72</v>
      </c>
      <c r="AF908" s="30">
        <f t="shared" si="105"/>
        <v>73</v>
      </c>
      <c r="AG908" s="30">
        <f>ROUND((AK908*PFormulas!$F$40)+(AL908*PFormulas!$F$41)+(AH908*PFormulas!$F$42),0)</f>
        <v>69</v>
      </c>
      <c r="AH908" s="30">
        <f>VLOOKUP(D908,PCharts!$G$3:$H$83,2,FALSE)</f>
        <v>95</v>
      </c>
      <c r="AI908" s="30">
        <f>ROUND((AK908*PFormulas!$F$18)+(AL908*PFormulas!$F$17),0)</f>
        <v>46</v>
      </c>
      <c r="AJ908" s="30">
        <f>IF(C908&gt;7,25,IF(C908=1,IF(ROUND((PFormulas!$F$35*AK908)+(PFormulas!$F$36*AF908),0)&lt;50,50,ROUND((PFormulas!$F$35*AK908)+(PFormulas!$F$36*AF908),0)),ROUND((PFormulas!$F$35*AK908)+(PFormulas!$F$36*AF908),0)))</f>
        <v>25</v>
      </c>
      <c r="AK908" s="30">
        <f>ROUND(IF(C908&gt;7,ROUND(VLOOKUP(U908,PCharts!$K$3:$L$153,2,FALSE)*AA908,0)*PFormulas!$B$8,ROUND(VLOOKUP(U908,PCharts!$K$3:$L$153,2,FALSE)*AA908,0)),0)</f>
        <v>48</v>
      </c>
      <c r="AL908" s="30">
        <f>ROUND(IF(C908&gt;7,ROUND(VLOOKUP(T908,PCharts!$M$3:$N$133,2,FALSE)*AA908,0)*PFormulas!$B$9,ROUND(VLOOKUP(T908,PCharts!$M$3:$N$133,2,FALSE)*AA908,0)),0)</f>
        <v>36</v>
      </c>
      <c r="AM908" s="49">
        <f>ROUND(IF(C908&gt;7,ROUND((PFormulas!$F$30*Z908)+(PFormulas!$F$31*AB908)+(PFormulas!$F$32*AI908),0)*PFormulas!$B$13,ROUND((PFormulas!$F$30*Z908)+(PFormulas!$F$31*AB908)+(PFormulas!$F$32*AI908),0)+PFormulas!$B$14),0)</f>
        <v>62</v>
      </c>
      <c r="AN908" s="30">
        <f>ROUND((PFormulas!$F$46*AL908),0)</f>
        <v>38</v>
      </c>
      <c r="AO908" s="30">
        <f>VLOOKUP(2016-L908,PCharts!$O$3:$P$32,2,FALSE)</f>
        <v>50</v>
      </c>
      <c r="AP908" s="30">
        <f t="shared" si="106"/>
        <v>50</v>
      </c>
      <c r="AQ908" s="30">
        <f t="shared" si="107"/>
        <v>52</v>
      </c>
    </row>
    <row r="909" spans="1:43" x14ac:dyDescent="0.25">
      <c r="A909" s="48" t="s">
        <v>139</v>
      </c>
      <c r="B909" s="13" t="s">
        <v>2058</v>
      </c>
      <c r="C909" s="13">
        <v>8</v>
      </c>
      <c r="D909" s="13">
        <v>35</v>
      </c>
      <c r="E909" s="48">
        <f>ROUND(G909*0.33,0)</f>
        <v>3</v>
      </c>
      <c r="F909" s="48">
        <f>G909-E909</f>
        <v>7</v>
      </c>
      <c r="G909" s="13">
        <v>10</v>
      </c>
      <c r="H909" s="48">
        <v>20</v>
      </c>
      <c r="I909" s="13"/>
      <c r="J909" s="13"/>
      <c r="K909" s="13"/>
      <c r="L909" s="13">
        <v>1992</v>
      </c>
      <c r="M909" s="13">
        <v>5</v>
      </c>
      <c r="N909" s="13">
        <v>71</v>
      </c>
      <c r="O909" s="13">
        <v>192</v>
      </c>
      <c r="P909" s="13" t="s">
        <v>2059</v>
      </c>
      <c r="Q909" s="13" t="s">
        <v>2060</v>
      </c>
      <c r="R909" s="13">
        <v>0</v>
      </c>
      <c r="S909" s="13">
        <v>0</v>
      </c>
      <c r="T909" s="30">
        <f t="shared" si="101"/>
        <v>0.09</v>
      </c>
      <c r="U909" s="30">
        <f t="shared" si="102"/>
        <v>0.2</v>
      </c>
      <c r="V909" s="30">
        <f t="shared" si="103"/>
        <v>0.56999999999999995</v>
      </c>
      <c r="W909" s="30">
        <f t="shared" si="104"/>
        <v>0.09</v>
      </c>
      <c r="X909" s="30">
        <f>VLOOKUP(N909,[1]PlayerC!$A$3:$B$30,2,FALSE)</f>
        <v>71</v>
      </c>
      <c r="Y909" s="30">
        <f>VLOOKUP(O909,[1]PlayerC!$C$3:$D$133,2,FALSE)</f>
        <v>64</v>
      </c>
      <c r="Z909" s="30">
        <f>VLOOKUP(R909,[2]PCharts!$R$3:$S$2003,2,FALSE)</f>
        <v>0</v>
      </c>
      <c r="AA909" s="30">
        <f>VLOOKUP(A909,PCharts!$T$3:$U$25,2,FALSE)</f>
        <v>0.87</v>
      </c>
      <c r="AB909" s="30">
        <f>ROUND((PFormulas!$F$2*AF909)+(PFormulas!$F$3*(120-AD909)),0)</f>
        <v>52</v>
      </c>
      <c r="AC909" s="30">
        <f>ROUND((PFormulas!$F$7*AF909)+(PFormulas!$F$9*AB909)+(PFormulas!$F$8*AD909),0)</f>
        <v>47</v>
      </c>
      <c r="AD909" s="30">
        <f>VLOOKUP(V909,PCharts!$I$3:$J$651,2,FALSE)</f>
        <v>83</v>
      </c>
      <c r="AE909" s="30">
        <f>ROUND((PFormulas!$B$29*AK909)+(PFormulas!$B$30*AI909)+(PFormulas!$B$31*AL909)+(PFormulas!$B$32*AF909)+PFormulas!$B$33,0)</f>
        <v>73</v>
      </c>
      <c r="AF909" s="30">
        <f t="shared" si="105"/>
        <v>68</v>
      </c>
      <c r="AG909" s="30">
        <f>ROUND((AK909*PFormulas!$F$40)+(AL909*PFormulas!$F$41)+(AH909*PFormulas!$F$42),0)</f>
        <v>58</v>
      </c>
      <c r="AH909" s="30">
        <f>VLOOKUP(D909,PCharts!$G$3:$H$83,2,FALSE)</f>
        <v>75</v>
      </c>
      <c r="AI909" s="30">
        <f>ROUND((AK909*PFormulas!$F$18)+(AL909*PFormulas!$F$17),0)</f>
        <v>45</v>
      </c>
      <c r="AJ909" s="30">
        <f>IF(C909&gt;7,25,IF(C909=1,IF(ROUND((PFormulas!$F$35*AK909)+(PFormulas!$F$36*AF909),0)&lt;50,50,ROUND((PFormulas!$F$35*AK909)+(PFormulas!$F$36*AF909),0)),ROUND((PFormulas!$F$35*AK909)+(PFormulas!$F$36*AF909),0)))</f>
        <v>25</v>
      </c>
      <c r="AK909" s="30">
        <f>ROUND(IF(C909&gt;7,ROUND(VLOOKUP(U909,PCharts!$K$3:$L$153,2,FALSE)*AA909,0)*PFormulas!$B$8,ROUND(VLOOKUP(U909,PCharts!$K$3:$L$153,2,FALSE)*AA909,0)),0)</f>
        <v>46</v>
      </c>
      <c r="AL909" s="30">
        <f>ROUND(IF(C909&gt;7,ROUND(VLOOKUP(T909,PCharts!$M$3:$N$133,2,FALSE)*AA909,0)*PFormulas!$B$9,ROUND(VLOOKUP(T909,PCharts!$M$3:$N$133,2,FALSE)*AA909,0)),0)</f>
        <v>36</v>
      </c>
      <c r="AM909" s="30">
        <f>ROUND(IF(C909&gt;7,ROUND((PFormulas!$F$30*Z909)+(PFormulas!$F$31*AB909)+(PFormulas!$F$32*AI909),0)*PFormulas!$B$13,ROUND((PFormulas!$F$30*Z909)+(PFormulas!$F$31*AB909)+(PFormulas!$F$32*AI909),0)+PFormulas!$B$14),0)</f>
        <v>55</v>
      </c>
      <c r="AN909" s="30">
        <f>ROUND((PFormulas!$F$46*AL909),0)</f>
        <v>38</v>
      </c>
      <c r="AO909" s="30">
        <f>VLOOKUP(2016-L909,PCharts!$O$3:$P$32,2,FALSE)</f>
        <v>62</v>
      </c>
      <c r="AP909" s="30">
        <f t="shared" si="106"/>
        <v>62</v>
      </c>
      <c r="AQ909" s="30">
        <f t="shared" si="107"/>
        <v>49</v>
      </c>
    </row>
    <row r="910" spans="1:43" x14ac:dyDescent="0.25">
      <c r="A910" s="13" t="s">
        <v>74</v>
      </c>
      <c r="B910" s="13" t="s">
        <v>2061</v>
      </c>
      <c r="C910" s="13">
        <v>4</v>
      </c>
      <c r="D910" s="13">
        <v>5</v>
      </c>
      <c r="E910" s="13">
        <v>0</v>
      </c>
      <c r="F910" s="13">
        <v>0</v>
      </c>
      <c r="G910" s="13">
        <v>0</v>
      </c>
      <c r="H910" s="13">
        <v>0</v>
      </c>
      <c r="I910" s="13">
        <v>1</v>
      </c>
      <c r="J910" s="13">
        <v>2</v>
      </c>
      <c r="K910" s="13">
        <v>4</v>
      </c>
      <c r="L910" s="13">
        <v>1994</v>
      </c>
      <c r="M910" s="13"/>
      <c r="N910" s="13">
        <v>71</v>
      </c>
      <c r="O910" s="13">
        <v>196</v>
      </c>
      <c r="P910" s="13" t="s">
        <v>76</v>
      </c>
      <c r="Q910" s="13" t="s">
        <v>80</v>
      </c>
      <c r="R910" s="13">
        <v>0</v>
      </c>
      <c r="S910" s="13">
        <v>0</v>
      </c>
      <c r="T910" s="30">
        <f t="shared" si="101"/>
        <v>0</v>
      </c>
      <c r="U910" s="30">
        <f t="shared" si="102"/>
        <v>0</v>
      </c>
      <c r="V910" s="30">
        <f t="shared" si="103"/>
        <v>0</v>
      </c>
      <c r="W910" s="30">
        <f t="shared" si="104"/>
        <v>0</v>
      </c>
      <c r="X910" s="30">
        <f>VLOOKUP(N910,[1]PlayerC!$A$3:$B$30,2,FALSE)</f>
        <v>71</v>
      </c>
      <c r="Y910" s="30">
        <f>VLOOKUP(O910,[1]PlayerC!$C$3:$D$133,2,FALSE)</f>
        <v>67</v>
      </c>
      <c r="Z910" s="30">
        <f>VLOOKUP(R910,[2]PCharts!$R$3:$S$2003,2,FALSE)</f>
        <v>0</v>
      </c>
      <c r="AA910" s="30">
        <f>VLOOKUP(A910,PCharts!$T$3:$U$25,2,FALSE)</f>
        <v>0.95</v>
      </c>
      <c r="AB910" s="30">
        <f>ROUND((PFormulas!$F$2*AF910)+(PFormulas!$F$3*(120-AD910)),0)</f>
        <v>48</v>
      </c>
      <c r="AC910" s="30">
        <f>ROUND((PFormulas!$F$7*AF910)+(PFormulas!$F$9*AB910)+(PFormulas!$F$8*AD910),0)</f>
        <v>43</v>
      </c>
      <c r="AD910" s="30">
        <f>VLOOKUP(V910,PCharts!$I$3:$J$651,2,FALSE)</f>
        <v>99</v>
      </c>
      <c r="AE910" s="30">
        <f>ROUND((PFormulas!$B$29*AK910)+(PFormulas!$B$30*AI910)+(PFormulas!$B$31*AL910)+(PFormulas!$B$32*AF910)+PFormulas!$B$33,0)</f>
        <v>71</v>
      </c>
      <c r="AF910" s="30">
        <f t="shared" si="105"/>
        <v>69</v>
      </c>
      <c r="AG910" s="30">
        <f>ROUND((AK910*PFormulas!$F$40)+(AL910*PFormulas!$F$41)+(AH910*PFormulas!$F$42),0)</f>
        <v>38</v>
      </c>
      <c r="AH910" s="30">
        <f>VLOOKUP(D910,PCharts!$G$3:$H$83,2,FALSE)</f>
        <v>40</v>
      </c>
      <c r="AI910" s="30">
        <f>ROUND((AK910*PFormulas!$F$18)+(AL910*PFormulas!$F$17),0)</f>
        <v>39</v>
      </c>
      <c r="AJ910" s="30">
        <f>IF(C910&gt;7,25,IF(C910=1,IF(ROUND((PFormulas!$F$35*AK910)+(PFormulas!$F$36*AF910),0)&lt;50,50,ROUND((PFormulas!$F$35*AK910)+(PFormulas!$F$36*AF910),0)),ROUND((PFormulas!$F$35*AK910)+(PFormulas!$F$36*AF910),0)))</f>
        <v>42</v>
      </c>
      <c r="AK910" s="30">
        <f>ROUND(IF(C910&gt;7,ROUND(VLOOKUP(U910,PCharts!$K$3:$L$153,2,FALSE)*AA910,0)*PFormulas!$B$8,ROUND(VLOOKUP(U910,PCharts!$K$3:$L$153,2,FALSE)*AA910,0)),0)</f>
        <v>33</v>
      </c>
      <c r="AL910" s="30">
        <f>ROUND(IF(C910&gt;7,ROUND(VLOOKUP(T910,PCharts!$M$3:$N$133,2,FALSE)*AA910,0)*PFormulas!$B$9,ROUND(VLOOKUP(T910,PCharts!$M$3:$N$133,2,FALSE)*AA910,0)),0)</f>
        <v>38</v>
      </c>
      <c r="AM910" s="30">
        <f>ROUND(IF(C910&gt;7,ROUND((PFormulas!$F$30*Z910)+(PFormulas!$F$31*AB910)+(PFormulas!$F$32*AI910),0)*PFormulas!$B$13,ROUND((PFormulas!$F$30*Z910)+(PFormulas!$F$31*AB910)+(PFormulas!$F$32*AI910),0)+PFormulas!$B$14),0)</f>
        <v>42</v>
      </c>
      <c r="AN910" s="30">
        <f>ROUND((PFormulas!$F$46*AL910),0)</f>
        <v>40</v>
      </c>
      <c r="AO910" s="30">
        <f>VLOOKUP(2016-L910,PCharts!$O$3:$P$32,2,FALSE)</f>
        <v>58</v>
      </c>
      <c r="AP910" s="30">
        <f t="shared" si="106"/>
        <v>58</v>
      </c>
      <c r="AQ910" s="30">
        <f t="shared" si="107"/>
        <v>43</v>
      </c>
    </row>
    <row r="911" spans="1:43" x14ac:dyDescent="0.25">
      <c r="A911" s="13" t="s">
        <v>74</v>
      </c>
      <c r="B911" s="13" t="s">
        <v>2062</v>
      </c>
      <c r="C911" s="13">
        <v>7</v>
      </c>
      <c r="D911" s="13">
        <v>6</v>
      </c>
      <c r="E911" s="13">
        <v>0</v>
      </c>
      <c r="F911" s="13">
        <v>0</v>
      </c>
      <c r="G911" s="13">
        <v>0</v>
      </c>
      <c r="H911" s="13">
        <v>2</v>
      </c>
      <c r="I911" s="13">
        <v>-1</v>
      </c>
      <c r="J911" s="13">
        <v>9</v>
      </c>
      <c r="K911" s="13">
        <v>3</v>
      </c>
      <c r="L911" s="13">
        <v>1997</v>
      </c>
      <c r="M911" s="13"/>
      <c r="N911" s="13">
        <v>73</v>
      </c>
      <c r="O911" s="13">
        <v>172</v>
      </c>
      <c r="P911" s="13" t="s">
        <v>76</v>
      </c>
      <c r="Q911" s="13" t="s">
        <v>80</v>
      </c>
      <c r="R911" s="13">
        <v>0</v>
      </c>
      <c r="S911" s="13">
        <v>0</v>
      </c>
      <c r="T911" s="30">
        <f t="shared" si="101"/>
        <v>0</v>
      </c>
      <c r="U911" s="30">
        <f t="shared" si="102"/>
        <v>0</v>
      </c>
      <c r="V911" s="30">
        <f t="shared" si="103"/>
        <v>0.33</v>
      </c>
      <c r="W911" s="30">
        <f t="shared" si="104"/>
        <v>0</v>
      </c>
      <c r="X911" s="30">
        <f>VLOOKUP(N911,[1]PlayerC!$A$3:$B$30,2,FALSE)</f>
        <v>75</v>
      </c>
      <c r="Y911" s="30">
        <f>VLOOKUP(O911,[1]PlayerC!$C$3:$D$133,2,FALSE)</f>
        <v>52</v>
      </c>
      <c r="Z911" s="30">
        <f>VLOOKUP(R911,[2]PCharts!$R$3:$S$2003,2,FALSE)</f>
        <v>0</v>
      </c>
      <c r="AA911" s="30">
        <f>VLOOKUP(A911,PCharts!$T$3:$U$25,2,FALSE)</f>
        <v>0.95</v>
      </c>
      <c r="AB911" s="30">
        <f>ROUND((PFormulas!$F$2*AF911)+(PFormulas!$F$3*(120-AD911)),0)</f>
        <v>48</v>
      </c>
      <c r="AC911" s="30">
        <f>ROUND((PFormulas!$F$7*AF911)+(PFormulas!$F$9*AB911)+(PFormulas!$F$8*AD911),0)</f>
        <v>41</v>
      </c>
      <c r="AD911" s="30">
        <f>VLOOKUP(V911,PCharts!$I$3:$J$651,2,FALSE)</f>
        <v>89</v>
      </c>
      <c r="AE911" s="30">
        <f>ROUND((PFormulas!$B$29*AK911)+(PFormulas!$B$30*AI911)+(PFormulas!$B$31*AL911)+(PFormulas!$B$32*AF911)+PFormulas!$B$33,0)</f>
        <v>72</v>
      </c>
      <c r="AF911" s="30">
        <f t="shared" si="105"/>
        <v>64</v>
      </c>
      <c r="AG911" s="30">
        <f>ROUND((AK911*PFormulas!$F$40)+(AL911*PFormulas!$F$41)+(AH911*PFormulas!$F$42),0)</f>
        <v>39</v>
      </c>
      <c r="AH911" s="30">
        <f>VLOOKUP(D911,PCharts!$G$3:$H$83,2,FALSE)</f>
        <v>42</v>
      </c>
      <c r="AI911" s="30">
        <f>ROUND((AK911*PFormulas!$F$18)+(AL911*PFormulas!$F$17),0)</f>
        <v>39</v>
      </c>
      <c r="AJ911" s="30">
        <f>IF(C911&gt;7,25,IF(C911=1,IF(ROUND((PFormulas!$F$35*AK911)+(PFormulas!$F$36*AF911),0)&lt;50,50,ROUND((PFormulas!$F$35*AK911)+(PFormulas!$F$36*AF911),0)),ROUND((PFormulas!$F$35*AK911)+(PFormulas!$F$36*AF911),0)))</f>
        <v>41</v>
      </c>
      <c r="AK911" s="30">
        <f>ROUND(IF(C911&gt;7,ROUND(VLOOKUP(U911,PCharts!$K$3:$L$153,2,FALSE)*AA911,0)*PFormulas!$B$8,ROUND(VLOOKUP(U911,PCharts!$K$3:$L$153,2,FALSE)*AA911,0)),0)</f>
        <v>33</v>
      </c>
      <c r="AL911" s="30">
        <f>ROUND(IF(C911&gt;7,ROUND(VLOOKUP(T911,PCharts!$M$3:$N$133,2,FALSE)*AA911,0)*PFormulas!$B$9,ROUND(VLOOKUP(T911,PCharts!$M$3:$N$133,2,FALSE)*AA911,0)),0)</f>
        <v>38</v>
      </c>
      <c r="AM911" s="30">
        <f>ROUND(IF(C911&gt;7,ROUND((PFormulas!$F$30*Z911)+(PFormulas!$F$31*AB911)+(PFormulas!$F$32*AI911),0)*PFormulas!$B$13,ROUND((PFormulas!$F$30*Z911)+(PFormulas!$F$31*AB911)+(PFormulas!$F$32*AI911),0)+PFormulas!$B$14),0)</f>
        <v>42</v>
      </c>
      <c r="AN911" s="30">
        <f>ROUND((PFormulas!$F$46*AL911),0)</f>
        <v>40</v>
      </c>
      <c r="AO911" s="30">
        <f>VLOOKUP(2016-L911,PCharts!$O$3:$P$32,2,FALSE)</f>
        <v>46</v>
      </c>
      <c r="AP911" s="30">
        <f t="shared" si="106"/>
        <v>46</v>
      </c>
      <c r="AQ911" s="30">
        <f t="shared" si="107"/>
        <v>43</v>
      </c>
    </row>
    <row r="912" spans="1:43" x14ac:dyDescent="0.25">
      <c r="A912" s="13" t="s">
        <v>74</v>
      </c>
      <c r="B912" s="13" t="s">
        <v>2063</v>
      </c>
      <c r="C912" s="13">
        <v>7</v>
      </c>
      <c r="D912" s="13">
        <v>10</v>
      </c>
      <c r="E912" s="13">
        <v>0</v>
      </c>
      <c r="F912" s="13">
        <v>0</v>
      </c>
      <c r="G912" s="13">
        <v>0</v>
      </c>
      <c r="H912" s="13">
        <v>4</v>
      </c>
      <c r="I912" s="13">
        <v>-3</v>
      </c>
      <c r="J912" s="13">
        <v>24</v>
      </c>
      <c r="K912" s="13">
        <v>6</v>
      </c>
      <c r="L912" s="13">
        <v>1996</v>
      </c>
      <c r="M912" s="13"/>
      <c r="N912" s="13">
        <v>75</v>
      </c>
      <c r="O912" s="13">
        <v>170</v>
      </c>
      <c r="P912" s="13" t="s">
        <v>76</v>
      </c>
      <c r="Q912" s="13" t="s">
        <v>80</v>
      </c>
      <c r="R912" s="13">
        <v>0</v>
      </c>
      <c r="S912" s="13">
        <v>0</v>
      </c>
      <c r="T912" s="30">
        <f t="shared" si="101"/>
        <v>0</v>
      </c>
      <c r="U912" s="30">
        <f t="shared" si="102"/>
        <v>0</v>
      </c>
      <c r="V912" s="30">
        <f t="shared" si="103"/>
        <v>0.4</v>
      </c>
      <c r="W912" s="30">
        <f t="shared" si="104"/>
        <v>0</v>
      </c>
      <c r="X912" s="30">
        <f>VLOOKUP(N912,[1]PlayerC!$A$3:$B$30,2,FALSE)</f>
        <v>79</v>
      </c>
      <c r="Y912" s="30">
        <f>VLOOKUP(O912,[1]PlayerC!$C$3:$D$133,2,FALSE)</f>
        <v>52</v>
      </c>
      <c r="Z912" s="30">
        <f>VLOOKUP(R912,[2]PCharts!$R$3:$S$2003,2,FALSE)</f>
        <v>0</v>
      </c>
      <c r="AA912" s="30">
        <f>VLOOKUP(A912,PCharts!$T$3:$U$25,2,FALSE)</f>
        <v>0.95</v>
      </c>
      <c r="AB912" s="30">
        <f>ROUND((PFormulas!$F$2*AF912)+(PFormulas!$F$3*(120-AD912)),0)</f>
        <v>50</v>
      </c>
      <c r="AC912" s="30">
        <f>ROUND((PFormulas!$F$7*AF912)+(PFormulas!$F$9*AB912)+(PFormulas!$F$8*AD912),0)</f>
        <v>44</v>
      </c>
      <c r="AD912" s="30">
        <f>VLOOKUP(V912,PCharts!$I$3:$J$651,2,FALSE)</f>
        <v>87</v>
      </c>
      <c r="AE912" s="30">
        <f>ROUND((PFormulas!$B$29*AK912)+(PFormulas!$B$30*AI912)+(PFormulas!$B$31*AL912)+(PFormulas!$B$32*AF912)+PFormulas!$B$33,0)</f>
        <v>72</v>
      </c>
      <c r="AF912" s="30">
        <f t="shared" si="105"/>
        <v>66</v>
      </c>
      <c r="AG912" s="30">
        <f>ROUND((AK912*PFormulas!$F$40)+(AL912*PFormulas!$F$41)+(AH912*PFormulas!$F$42),0)</f>
        <v>43</v>
      </c>
      <c r="AH912" s="30">
        <f>VLOOKUP(D912,PCharts!$G$3:$H$83,2,FALSE)</f>
        <v>50</v>
      </c>
      <c r="AI912" s="30">
        <f>ROUND((AK912*PFormulas!$F$18)+(AL912*PFormulas!$F$17),0)</f>
        <v>39</v>
      </c>
      <c r="AJ912" s="30">
        <f>IF(C912&gt;7,25,IF(C912=1,IF(ROUND((PFormulas!$F$35*AK912)+(PFormulas!$F$36*AF912),0)&lt;50,50,ROUND((PFormulas!$F$35*AK912)+(PFormulas!$F$36*AF912),0)),ROUND((PFormulas!$F$35*AK912)+(PFormulas!$F$36*AF912),0)))</f>
        <v>41</v>
      </c>
      <c r="AK912" s="30">
        <f>ROUND(IF(C912&gt;7,ROUND(VLOOKUP(U912,PCharts!$K$3:$L$153,2,FALSE)*AA912,0)*PFormulas!$B$8,ROUND(VLOOKUP(U912,PCharts!$K$3:$L$153,2,FALSE)*AA912,0)),0)</f>
        <v>33</v>
      </c>
      <c r="AL912" s="30">
        <f>ROUND(IF(C912&gt;7,ROUND(VLOOKUP(T912,PCharts!$M$3:$N$133,2,FALSE)*AA912,0)*PFormulas!$B$9,ROUND(VLOOKUP(T912,PCharts!$M$3:$N$133,2,FALSE)*AA912,0)),0)</f>
        <v>38</v>
      </c>
      <c r="AM912" s="30">
        <f>ROUND(IF(C912&gt;7,ROUND((PFormulas!$F$30*Z912)+(PFormulas!$F$31*AB912)+(PFormulas!$F$32*AI912),0)*PFormulas!$B$13,ROUND((PFormulas!$F$30*Z912)+(PFormulas!$F$31*AB912)+(PFormulas!$F$32*AI912),0)+PFormulas!$B$14),0)</f>
        <v>43</v>
      </c>
      <c r="AN912" s="30">
        <f>ROUND((PFormulas!$F$46*AL912),0)</f>
        <v>40</v>
      </c>
      <c r="AO912" s="30">
        <f>VLOOKUP(2016-L912,PCharts!$O$3:$P$32,2,FALSE)</f>
        <v>50</v>
      </c>
      <c r="AP912" s="30">
        <f t="shared" si="106"/>
        <v>50</v>
      </c>
      <c r="AQ912" s="30">
        <f t="shared" si="107"/>
        <v>43</v>
      </c>
    </row>
    <row r="913" spans="1:43" x14ac:dyDescent="0.25">
      <c r="A913" s="13" t="s">
        <v>74</v>
      </c>
      <c r="B913" s="13" t="s">
        <v>2064</v>
      </c>
      <c r="C913" s="13">
        <v>7</v>
      </c>
      <c r="D913" s="13">
        <v>14</v>
      </c>
      <c r="E913" s="13">
        <v>0</v>
      </c>
      <c r="F913" s="13">
        <v>1</v>
      </c>
      <c r="G913" s="13">
        <v>1</v>
      </c>
      <c r="H913" s="13">
        <v>4</v>
      </c>
      <c r="I913" s="13">
        <v>-9</v>
      </c>
      <c r="J913" s="13">
        <v>28</v>
      </c>
      <c r="K913" s="13">
        <v>11</v>
      </c>
      <c r="L913" s="13">
        <v>1994</v>
      </c>
      <c r="M913" s="13"/>
      <c r="N913" s="13">
        <v>71</v>
      </c>
      <c r="O913" s="13">
        <v>176</v>
      </c>
      <c r="P913" s="13" t="s">
        <v>247</v>
      </c>
      <c r="Q913" s="13" t="s">
        <v>80</v>
      </c>
      <c r="R913" s="13">
        <v>0</v>
      </c>
      <c r="S913" s="13">
        <v>0</v>
      </c>
      <c r="T913" s="30">
        <f t="shared" si="101"/>
        <v>0</v>
      </c>
      <c r="U913" s="30">
        <f t="shared" si="102"/>
        <v>7.0000000000000007E-2</v>
      </c>
      <c r="V913" s="30">
        <f t="shared" si="103"/>
        <v>0.28999999999999998</v>
      </c>
      <c r="W913" s="30">
        <f t="shared" si="104"/>
        <v>0</v>
      </c>
      <c r="X913" s="30">
        <f>VLOOKUP(N913,[1]PlayerC!$A$3:$B$30,2,FALSE)</f>
        <v>71</v>
      </c>
      <c r="Y913" s="30">
        <f>VLOOKUP(O913,[1]PlayerC!$C$3:$D$133,2,FALSE)</f>
        <v>55</v>
      </c>
      <c r="Z913" s="30">
        <f>VLOOKUP(R913,[2]PCharts!$R$3:$S$2003,2,FALSE)</f>
        <v>0</v>
      </c>
      <c r="AA913" s="30">
        <f>VLOOKUP(A913,PCharts!$T$3:$U$25,2,FALSE)</f>
        <v>0.95</v>
      </c>
      <c r="AB913" s="30">
        <f>ROUND((PFormulas!$F$2*AF913)+(PFormulas!$F$3*(120-AD913)),0)</f>
        <v>47</v>
      </c>
      <c r="AC913" s="30">
        <f>ROUND((PFormulas!$F$7*AF913)+(PFormulas!$F$9*AB913)+(PFormulas!$F$8*AD913),0)</f>
        <v>40</v>
      </c>
      <c r="AD913" s="30">
        <f>VLOOKUP(V913,PCharts!$I$3:$J$651,2,FALSE)</f>
        <v>90</v>
      </c>
      <c r="AE913" s="30">
        <f>ROUND((PFormulas!$B$29*AK913)+(PFormulas!$B$30*AI913)+(PFormulas!$B$31*AL913)+(PFormulas!$B$32*AF913)+PFormulas!$B$33,0)</f>
        <v>72</v>
      </c>
      <c r="AF913" s="30">
        <f t="shared" si="105"/>
        <v>63</v>
      </c>
      <c r="AG913" s="30">
        <f>ROUND((AK913*PFormulas!$F$40)+(AL913*PFormulas!$F$41)+(AH913*PFormulas!$F$42),0)</f>
        <v>45</v>
      </c>
      <c r="AH913" s="30">
        <f>VLOOKUP(D913,PCharts!$G$3:$H$83,2,FALSE)</f>
        <v>54</v>
      </c>
      <c r="AI913" s="30">
        <f>ROUND((AK913*PFormulas!$F$18)+(AL913*PFormulas!$F$17),0)</f>
        <v>39</v>
      </c>
      <c r="AJ913" s="30">
        <f>IF(C913&gt;7,25,IF(C913=1,IF(ROUND((PFormulas!$F$35*AK913)+(PFormulas!$F$36*AF913),0)&lt;50,50,ROUND((PFormulas!$F$35*AK913)+(PFormulas!$F$36*AF913),0)),ROUND((PFormulas!$F$35*AK913)+(PFormulas!$F$36*AF913),0)))</f>
        <v>41</v>
      </c>
      <c r="AK913" s="30">
        <f>ROUND(IF(C913&gt;7,ROUND(VLOOKUP(U913,PCharts!$K$3:$L$153,2,FALSE)*AA913,0)*PFormulas!$B$8,ROUND(VLOOKUP(U913,PCharts!$K$3:$L$153,2,FALSE)*AA913,0)),0)</f>
        <v>33</v>
      </c>
      <c r="AL913" s="30">
        <f>ROUND(IF(C913&gt;7,ROUND(VLOOKUP(T913,PCharts!$M$3:$N$133,2,FALSE)*AA913,0)*PFormulas!$B$9,ROUND(VLOOKUP(T913,PCharts!$M$3:$N$133,2,FALSE)*AA913,0)),0)</f>
        <v>38</v>
      </c>
      <c r="AM913" s="30">
        <f>ROUND(IF(C913&gt;7,ROUND((PFormulas!$F$30*Z913)+(PFormulas!$F$31*AB913)+(PFormulas!$F$32*AI913),0)*PFormulas!$B$13,ROUND((PFormulas!$F$30*Z913)+(PFormulas!$F$31*AB913)+(PFormulas!$F$32*AI913),0)+PFormulas!$B$14),0)</f>
        <v>41</v>
      </c>
      <c r="AN913" s="30">
        <f>ROUND((PFormulas!$F$46*AL913),0)</f>
        <v>40</v>
      </c>
      <c r="AO913" s="30">
        <f>VLOOKUP(2016-L913,PCharts!$O$3:$P$32,2,FALSE)</f>
        <v>58</v>
      </c>
      <c r="AP913" s="30">
        <f t="shared" si="106"/>
        <v>58</v>
      </c>
      <c r="AQ913" s="30">
        <f t="shared" si="107"/>
        <v>42</v>
      </c>
    </row>
    <row r="914" spans="1:43" x14ac:dyDescent="0.25">
      <c r="A914" s="13" t="s">
        <v>74</v>
      </c>
      <c r="B914" s="13" t="s">
        <v>2065</v>
      </c>
      <c r="C914" s="13">
        <v>7</v>
      </c>
      <c r="D914" s="13">
        <v>5</v>
      </c>
      <c r="E914" s="13">
        <v>0</v>
      </c>
      <c r="F914" s="13">
        <v>0</v>
      </c>
      <c r="G914" s="13">
        <v>0</v>
      </c>
      <c r="H914" s="13">
        <v>0</v>
      </c>
      <c r="I914" s="13">
        <v>0</v>
      </c>
      <c r="J914" s="13">
        <v>8</v>
      </c>
      <c r="K914" s="13">
        <v>7</v>
      </c>
      <c r="L914" s="13">
        <v>1993</v>
      </c>
      <c r="M914" s="13"/>
      <c r="N914" s="13">
        <v>72</v>
      </c>
      <c r="O914" s="13">
        <v>198</v>
      </c>
      <c r="P914" s="13" t="s">
        <v>76</v>
      </c>
      <c r="Q914" s="13" t="s">
        <v>80</v>
      </c>
      <c r="R914" s="13">
        <v>0</v>
      </c>
      <c r="S914" s="13">
        <v>0</v>
      </c>
      <c r="T914" s="30">
        <f t="shared" si="101"/>
        <v>0</v>
      </c>
      <c r="U914" s="30">
        <f t="shared" si="102"/>
        <v>0</v>
      </c>
      <c r="V914" s="30">
        <f t="shared" si="103"/>
        <v>0</v>
      </c>
      <c r="W914" s="30">
        <f t="shared" si="104"/>
        <v>0</v>
      </c>
      <c r="X914" s="30">
        <f>VLOOKUP(N914,[1]PlayerC!$A$3:$B$30,2,FALSE)</f>
        <v>73</v>
      </c>
      <c r="Y914" s="30">
        <f>VLOOKUP(O914,[1]PlayerC!$C$3:$D$133,2,FALSE)</f>
        <v>67</v>
      </c>
      <c r="Z914" s="30">
        <f>VLOOKUP(R914,[2]PCharts!$R$3:$S$2003,2,FALSE)</f>
        <v>0</v>
      </c>
      <c r="AA914" s="30">
        <f>VLOOKUP(A914,PCharts!$T$3:$U$25,2,FALSE)</f>
        <v>0.95</v>
      </c>
      <c r="AB914" s="30">
        <f>ROUND((PFormulas!$F$2*AF914)+(PFormulas!$F$3*(120-AD914)),0)</f>
        <v>48</v>
      </c>
      <c r="AC914" s="30">
        <f>ROUND((PFormulas!$F$7*AF914)+(PFormulas!$F$9*AB914)+(PFormulas!$F$8*AD914),0)</f>
        <v>44</v>
      </c>
      <c r="AD914" s="30">
        <f>VLOOKUP(V914,PCharts!$I$3:$J$651,2,FALSE)</f>
        <v>99</v>
      </c>
      <c r="AE914" s="30">
        <f>ROUND((PFormulas!$B$29*AK914)+(PFormulas!$B$30*AI914)+(PFormulas!$B$31*AL914)+(PFormulas!$B$32*AF914)+PFormulas!$B$33,0)</f>
        <v>71</v>
      </c>
      <c r="AF914" s="30">
        <f t="shared" si="105"/>
        <v>70</v>
      </c>
      <c r="AG914" s="30">
        <f>ROUND((AK914*PFormulas!$F$40)+(AL914*PFormulas!$F$41)+(AH914*PFormulas!$F$42),0)</f>
        <v>38</v>
      </c>
      <c r="AH914" s="30">
        <f>VLOOKUP(D914,PCharts!$G$3:$H$83,2,FALSE)</f>
        <v>40</v>
      </c>
      <c r="AI914" s="30">
        <f>ROUND((AK914*PFormulas!$F$18)+(AL914*PFormulas!$F$17),0)</f>
        <v>39</v>
      </c>
      <c r="AJ914" s="30">
        <f>IF(C914&gt;7,25,IF(C914=1,IF(ROUND((PFormulas!$F$35*AK914)+(PFormulas!$F$36*AF914),0)&lt;50,50,ROUND((PFormulas!$F$35*AK914)+(PFormulas!$F$36*AF914),0)),ROUND((PFormulas!$F$35*AK914)+(PFormulas!$F$36*AF914),0)))</f>
        <v>42</v>
      </c>
      <c r="AK914" s="30">
        <f>ROUND(IF(C914&gt;7,ROUND(VLOOKUP(U914,PCharts!$K$3:$L$153,2,FALSE)*AA914,0)*PFormulas!$B$8,ROUND(VLOOKUP(U914,PCharts!$K$3:$L$153,2,FALSE)*AA914,0)),0)</f>
        <v>33</v>
      </c>
      <c r="AL914" s="30">
        <f>ROUND(IF(C914&gt;7,ROUND(VLOOKUP(T914,PCharts!$M$3:$N$133,2,FALSE)*AA914,0)*PFormulas!$B$9,ROUND(VLOOKUP(T914,PCharts!$M$3:$N$133,2,FALSE)*AA914,0)),0)</f>
        <v>38</v>
      </c>
      <c r="AM914" s="30">
        <f>ROUND(IF(C914&gt;7,ROUND((PFormulas!$F$30*Z914)+(PFormulas!$F$31*AB914)+(PFormulas!$F$32*AI914),0)*PFormulas!$B$13,ROUND((PFormulas!$F$30*Z914)+(PFormulas!$F$31*AB914)+(PFormulas!$F$32*AI914),0)+PFormulas!$B$14),0)</f>
        <v>42</v>
      </c>
      <c r="AN914" s="30">
        <f>ROUND((PFormulas!$F$46*AL914),0)</f>
        <v>40</v>
      </c>
      <c r="AO914" s="30">
        <f>VLOOKUP(2016-L914,PCharts!$O$3:$P$32,2,FALSE)</f>
        <v>60</v>
      </c>
      <c r="AP914" s="30">
        <f t="shared" si="106"/>
        <v>60</v>
      </c>
      <c r="AQ914" s="30">
        <f t="shared" si="107"/>
        <v>43</v>
      </c>
    </row>
    <row r="915" spans="1:43" x14ac:dyDescent="0.25">
      <c r="A915" s="13" t="s">
        <v>74</v>
      </c>
      <c r="B915" s="13" t="s">
        <v>2066</v>
      </c>
      <c r="C915" s="13">
        <v>7</v>
      </c>
      <c r="D915" s="13">
        <v>5</v>
      </c>
      <c r="E915" s="13">
        <v>0</v>
      </c>
      <c r="F915" s="13">
        <v>0</v>
      </c>
      <c r="G915" s="13">
        <v>0</v>
      </c>
      <c r="H915" s="13">
        <v>0</v>
      </c>
      <c r="I915" s="13">
        <v>0</v>
      </c>
      <c r="J915" s="13">
        <v>1</v>
      </c>
      <c r="K915" s="13">
        <v>12</v>
      </c>
      <c r="L915" s="13">
        <v>1995</v>
      </c>
      <c r="M915" s="13"/>
      <c r="N915" s="13">
        <v>73</v>
      </c>
      <c r="O915" s="13">
        <v>181</v>
      </c>
      <c r="P915" s="13" t="s">
        <v>76</v>
      </c>
      <c r="Q915" s="13" t="s">
        <v>80</v>
      </c>
      <c r="R915" s="13">
        <v>0</v>
      </c>
      <c r="S915" s="13">
        <v>0</v>
      </c>
      <c r="T915" s="30">
        <f t="shared" si="101"/>
        <v>0</v>
      </c>
      <c r="U915" s="30">
        <f t="shared" si="102"/>
        <v>0</v>
      </c>
      <c r="V915" s="30">
        <f t="shared" si="103"/>
        <v>0</v>
      </c>
      <c r="W915" s="30">
        <f t="shared" si="104"/>
        <v>0</v>
      </c>
      <c r="X915" s="30">
        <f>VLOOKUP(N915,[1]PlayerC!$A$3:$B$30,2,FALSE)</f>
        <v>75</v>
      </c>
      <c r="Y915" s="30">
        <f>VLOOKUP(O915,[1]PlayerC!$C$3:$D$133,2,FALSE)</f>
        <v>58</v>
      </c>
      <c r="Z915" s="30">
        <f>VLOOKUP(R915,[2]PCharts!$R$3:$S$2003,2,FALSE)</f>
        <v>0</v>
      </c>
      <c r="AA915" s="30">
        <f>VLOOKUP(A915,PCharts!$T$3:$U$25,2,FALSE)</f>
        <v>0.95</v>
      </c>
      <c r="AB915" s="30">
        <f>ROUND((PFormulas!$F$2*AF915)+(PFormulas!$F$3*(120-AD915)),0)</f>
        <v>47</v>
      </c>
      <c r="AC915" s="30">
        <f>ROUND((PFormulas!$F$7*AF915)+(PFormulas!$F$9*AB915)+(PFormulas!$F$8*AD915),0)</f>
        <v>41</v>
      </c>
      <c r="AD915" s="30">
        <f>VLOOKUP(V915,PCharts!$I$3:$J$651,2,FALSE)</f>
        <v>99</v>
      </c>
      <c r="AE915" s="30">
        <f>ROUND((PFormulas!$B$29*AK915)+(PFormulas!$B$30*AI915)+(PFormulas!$B$31*AL915)+(PFormulas!$B$32*AF915)+PFormulas!$B$33,0)</f>
        <v>71</v>
      </c>
      <c r="AF915" s="30">
        <f t="shared" si="105"/>
        <v>67</v>
      </c>
      <c r="AG915" s="30">
        <f>ROUND((AK915*PFormulas!$F$40)+(AL915*PFormulas!$F$41)+(AH915*PFormulas!$F$42),0)</f>
        <v>38</v>
      </c>
      <c r="AH915" s="30">
        <f>VLOOKUP(D915,PCharts!$G$3:$H$83,2,FALSE)</f>
        <v>40</v>
      </c>
      <c r="AI915" s="30">
        <f>ROUND((AK915*PFormulas!$F$18)+(AL915*PFormulas!$F$17),0)</f>
        <v>39</v>
      </c>
      <c r="AJ915" s="30">
        <f>IF(C915&gt;7,25,IF(C915=1,IF(ROUND((PFormulas!$F$35*AK915)+(PFormulas!$F$36*AF915),0)&lt;50,50,ROUND((PFormulas!$F$35*AK915)+(PFormulas!$F$36*AF915),0)),ROUND((PFormulas!$F$35*AK915)+(PFormulas!$F$36*AF915),0)))</f>
        <v>42</v>
      </c>
      <c r="AK915" s="30">
        <f>ROUND(IF(C915&gt;7,ROUND(VLOOKUP(U915,PCharts!$K$3:$L$153,2,FALSE)*AA915,0)*PFormulas!$B$8,ROUND(VLOOKUP(U915,PCharts!$K$3:$L$153,2,FALSE)*AA915,0)),0)</f>
        <v>33</v>
      </c>
      <c r="AL915" s="30">
        <f>ROUND(IF(C915&gt;7,ROUND(VLOOKUP(T915,PCharts!$M$3:$N$133,2,FALSE)*AA915,0)*PFormulas!$B$9,ROUND(VLOOKUP(T915,PCharts!$M$3:$N$133,2,FALSE)*AA915,0)),0)</f>
        <v>38</v>
      </c>
      <c r="AM915" s="30">
        <f>ROUND(IF(C915&gt;7,ROUND((PFormulas!$F$30*Z915)+(PFormulas!$F$31*AB915)+(PFormulas!$F$32*AI915),0)*PFormulas!$B$13,ROUND((PFormulas!$F$30*Z915)+(PFormulas!$F$31*AB915)+(PFormulas!$F$32*AI915),0)+PFormulas!$B$14),0)</f>
        <v>41</v>
      </c>
      <c r="AN915" s="30">
        <f>ROUND((PFormulas!$F$46*AL915),0)</f>
        <v>40</v>
      </c>
      <c r="AO915" s="30">
        <f>VLOOKUP(2016-L915,PCharts!$O$3:$P$32,2,FALSE)</f>
        <v>54</v>
      </c>
      <c r="AP915" s="30">
        <f t="shared" si="106"/>
        <v>54</v>
      </c>
      <c r="AQ915" s="30">
        <f t="shared" si="107"/>
        <v>43</v>
      </c>
    </row>
    <row r="916" spans="1:43" x14ac:dyDescent="0.25">
      <c r="A916" s="13" t="s">
        <v>74</v>
      </c>
      <c r="B916" s="13" t="s">
        <v>2067</v>
      </c>
      <c r="C916" s="13">
        <v>7</v>
      </c>
      <c r="D916" s="13">
        <v>5</v>
      </c>
      <c r="E916" s="13">
        <v>0</v>
      </c>
      <c r="F916" s="13">
        <v>0</v>
      </c>
      <c r="G916" s="13">
        <v>0</v>
      </c>
      <c r="H916" s="13">
        <v>2</v>
      </c>
      <c r="I916" s="13">
        <v>1</v>
      </c>
      <c r="J916" s="13">
        <v>1</v>
      </c>
      <c r="K916" s="13">
        <v>5</v>
      </c>
      <c r="L916" s="13">
        <v>1995</v>
      </c>
      <c r="M916" s="13"/>
      <c r="N916" s="13">
        <v>71</v>
      </c>
      <c r="O916" s="13">
        <v>170</v>
      </c>
      <c r="P916" s="13" t="s">
        <v>76</v>
      </c>
      <c r="Q916" s="13" t="s">
        <v>80</v>
      </c>
      <c r="R916" s="13">
        <v>0</v>
      </c>
      <c r="S916" s="13">
        <v>0</v>
      </c>
      <c r="T916" s="30">
        <f t="shared" si="101"/>
        <v>0</v>
      </c>
      <c r="U916" s="30">
        <f t="shared" si="102"/>
        <v>0</v>
      </c>
      <c r="V916" s="30">
        <f t="shared" si="103"/>
        <v>0.4</v>
      </c>
      <c r="W916" s="30">
        <f t="shared" si="104"/>
        <v>0</v>
      </c>
      <c r="X916" s="30">
        <f>VLOOKUP(N916,[1]PlayerC!$A$3:$B$30,2,FALSE)</f>
        <v>71</v>
      </c>
      <c r="Y916" s="30">
        <f>VLOOKUP(O916,[1]PlayerC!$C$3:$D$133,2,FALSE)</f>
        <v>52</v>
      </c>
      <c r="Z916" s="30">
        <f>VLOOKUP(R916,[2]PCharts!$R$3:$S$2003,2,FALSE)</f>
        <v>0</v>
      </c>
      <c r="AA916" s="30">
        <f>VLOOKUP(A916,PCharts!$T$3:$U$25,2,FALSE)</f>
        <v>0.95</v>
      </c>
      <c r="AB916" s="30">
        <f>ROUND((PFormulas!$F$2*AF916)+(PFormulas!$F$3*(120-AD916)),0)</f>
        <v>47</v>
      </c>
      <c r="AC916" s="30">
        <f>ROUND((PFormulas!$F$7*AF916)+(PFormulas!$F$9*AB916)+(PFormulas!$F$8*AD916),0)</f>
        <v>40</v>
      </c>
      <c r="AD916" s="30">
        <f>VLOOKUP(V916,PCharts!$I$3:$J$651,2,FALSE)</f>
        <v>87</v>
      </c>
      <c r="AE916" s="30">
        <f>ROUND((PFormulas!$B$29*AK916)+(PFormulas!$B$30*AI916)+(PFormulas!$B$31*AL916)+(PFormulas!$B$32*AF916)+PFormulas!$B$33,0)</f>
        <v>73</v>
      </c>
      <c r="AF916" s="30">
        <f t="shared" si="105"/>
        <v>62</v>
      </c>
      <c r="AG916" s="30">
        <f>ROUND((AK916*PFormulas!$F$40)+(AL916*PFormulas!$F$41)+(AH916*PFormulas!$F$42),0)</f>
        <v>38</v>
      </c>
      <c r="AH916" s="30">
        <f>VLOOKUP(D916,PCharts!$G$3:$H$83,2,FALSE)</f>
        <v>40</v>
      </c>
      <c r="AI916" s="30">
        <f>ROUND((AK916*PFormulas!$F$18)+(AL916*PFormulas!$F$17),0)</f>
        <v>39</v>
      </c>
      <c r="AJ916" s="30">
        <f>IF(C916&gt;7,25,IF(C916=1,IF(ROUND((PFormulas!$F$35*AK916)+(PFormulas!$F$36*AF916),0)&lt;50,50,ROUND((PFormulas!$F$35*AK916)+(PFormulas!$F$36*AF916),0)),ROUND((PFormulas!$F$35*AK916)+(PFormulas!$F$36*AF916),0)))</f>
        <v>40</v>
      </c>
      <c r="AK916" s="30">
        <f>ROUND(IF(C916&gt;7,ROUND(VLOOKUP(U916,PCharts!$K$3:$L$153,2,FALSE)*AA916,0)*PFormulas!$B$8,ROUND(VLOOKUP(U916,PCharts!$K$3:$L$153,2,FALSE)*AA916,0)),0)</f>
        <v>33</v>
      </c>
      <c r="AL916" s="30">
        <f>ROUND(IF(C916&gt;7,ROUND(VLOOKUP(T916,PCharts!$M$3:$N$133,2,FALSE)*AA916,0)*PFormulas!$B$9,ROUND(VLOOKUP(T916,PCharts!$M$3:$N$133,2,FALSE)*AA916,0)),0)</f>
        <v>38</v>
      </c>
      <c r="AM916" s="30">
        <f>ROUND(IF(C916&gt;7,ROUND((PFormulas!$F$30*Z916)+(PFormulas!$F$31*AB916)+(PFormulas!$F$32*AI916),0)*PFormulas!$B$13,ROUND((PFormulas!$F$30*Z916)+(PFormulas!$F$31*AB916)+(PFormulas!$F$32*AI916),0)+PFormulas!$B$14),0)</f>
        <v>41</v>
      </c>
      <c r="AN916" s="30">
        <f>ROUND((PFormulas!$F$46*AL916),0)</f>
        <v>40</v>
      </c>
      <c r="AO916" s="30">
        <f>VLOOKUP(2016-L916,PCharts!$O$3:$P$32,2,FALSE)</f>
        <v>54</v>
      </c>
      <c r="AP916" s="30">
        <f t="shared" si="106"/>
        <v>54</v>
      </c>
      <c r="AQ916" s="30">
        <f t="shared" si="107"/>
        <v>42</v>
      </c>
    </row>
    <row r="917" spans="1:43" x14ac:dyDescent="0.25">
      <c r="A917" s="13" t="s">
        <v>74</v>
      </c>
      <c r="B917" s="13" t="s">
        <v>2068</v>
      </c>
      <c r="C917" s="13">
        <v>7</v>
      </c>
      <c r="D917" s="13">
        <v>5</v>
      </c>
      <c r="E917" s="13">
        <v>0</v>
      </c>
      <c r="F917" s="13">
        <v>0</v>
      </c>
      <c r="G917" s="13">
        <v>0</v>
      </c>
      <c r="H917" s="13">
        <v>0</v>
      </c>
      <c r="I917" s="13">
        <v>-1</v>
      </c>
      <c r="J917" s="13">
        <v>8</v>
      </c>
      <c r="K917" s="13">
        <v>7</v>
      </c>
      <c r="L917" s="13">
        <v>1996</v>
      </c>
      <c r="M917" s="13"/>
      <c r="N917" s="13">
        <v>70</v>
      </c>
      <c r="O917" s="13">
        <v>168</v>
      </c>
      <c r="P917" s="13" t="s">
        <v>76</v>
      </c>
      <c r="Q917" s="13" t="s">
        <v>80</v>
      </c>
      <c r="R917" s="13">
        <v>0</v>
      </c>
      <c r="S917" s="13">
        <v>0</v>
      </c>
      <c r="T917" s="30">
        <f t="shared" si="101"/>
        <v>0</v>
      </c>
      <c r="U917" s="30">
        <f t="shared" si="102"/>
        <v>0</v>
      </c>
      <c r="V917" s="30">
        <f t="shared" si="103"/>
        <v>0</v>
      </c>
      <c r="W917" s="30">
        <f t="shared" si="104"/>
        <v>0</v>
      </c>
      <c r="X917" s="30">
        <f>VLOOKUP(N917,[1]PlayerC!$A$3:$B$30,2,FALSE)</f>
        <v>69</v>
      </c>
      <c r="Y917" s="30">
        <f>VLOOKUP(O917,[1]PlayerC!$C$3:$D$133,2,FALSE)</f>
        <v>49</v>
      </c>
      <c r="Z917" s="30">
        <f>VLOOKUP(R917,[2]PCharts!$R$3:$S$2003,2,FALSE)</f>
        <v>0</v>
      </c>
      <c r="AA917" s="30">
        <f>VLOOKUP(A917,PCharts!$T$3:$U$25,2,FALSE)</f>
        <v>0.95</v>
      </c>
      <c r="AB917" s="30">
        <f>ROUND((PFormulas!$F$2*AF917)+(PFormulas!$F$3*(120-AD917)),0)</f>
        <v>42</v>
      </c>
      <c r="AC917" s="30">
        <f>ROUND((PFormulas!$F$7*AF917)+(PFormulas!$F$9*AB917)+(PFormulas!$F$8*AD917),0)</f>
        <v>34</v>
      </c>
      <c r="AD917" s="30">
        <f>VLOOKUP(V917,PCharts!$I$3:$J$651,2,FALSE)</f>
        <v>99</v>
      </c>
      <c r="AE917" s="30">
        <f>ROUND((PFormulas!$B$29*AK917)+(PFormulas!$B$30*AI917)+(PFormulas!$B$31*AL917)+(PFormulas!$B$32*AF917)+PFormulas!$B$33,0)</f>
        <v>73</v>
      </c>
      <c r="AF917" s="30">
        <f t="shared" si="105"/>
        <v>59</v>
      </c>
      <c r="AG917" s="30">
        <f>ROUND((AK917*PFormulas!$F$40)+(AL917*PFormulas!$F$41)+(AH917*PFormulas!$F$42),0)</f>
        <v>38</v>
      </c>
      <c r="AH917" s="30">
        <f>VLOOKUP(D917,PCharts!$G$3:$H$83,2,FALSE)</f>
        <v>40</v>
      </c>
      <c r="AI917" s="30">
        <f>ROUND((AK917*PFormulas!$F$18)+(AL917*PFormulas!$F$17),0)</f>
        <v>39</v>
      </c>
      <c r="AJ917" s="30">
        <f>IF(C917&gt;7,25,IF(C917=1,IF(ROUND((PFormulas!$F$35*AK917)+(PFormulas!$F$36*AF917),0)&lt;50,50,ROUND((PFormulas!$F$35*AK917)+(PFormulas!$F$36*AF917),0)),ROUND((PFormulas!$F$35*AK917)+(PFormulas!$F$36*AF917),0)))</f>
        <v>40</v>
      </c>
      <c r="AK917" s="30">
        <f>ROUND(IF(C917&gt;7,ROUND(VLOOKUP(U917,PCharts!$K$3:$L$153,2,FALSE)*AA917,0)*PFormulas!$B$8,ROUND(VLOOKUP(U917,PCharts!$K$3:$L$153,2,FALSE)*AA917,0)),0)</f>
        <v>33</v>
      </c>
      <c r="AL917" s="30">
        <f>ROUND(IF(C917&gt;7,ROUND(VLOOKUP(T917,PCharts!$M$3:$N$133,2,FALSE)*AA917,0)*PFormulas!$B$9,ROUND(VLOOKUP(T917,PCharts!$M$3:$N$133,2,FALSE)*AA917,0)),0)</f>
        <v>38</v>
      </c>
      <c r="AM917" s="30">
        <f>ROUND(IF(C917&gt;7,ROUND((PFormulas!$F$30*Z917)+(PFormulas!$F$31*AB917)+(PFormulas!$F$32*AI917),0)*PFormulas!$B$13,ROUND((PFormulas!$F$30*Z917)+(PFormulas!$F$31*AB917)+(PFormulas!$F$32*AI917),0)+PFormulas!$B$14),0)</f>
        <v>38</v>
      </c>
      <c r="AN917" s="30">
        <f>ROUND((PFormulas!$F$46*AL917),0)</f>
        <v>40</v>
      </c>
      <c r="AO917" s="30">
        <f>VLOOKUP(2016-L917,PCharts!$O$3:$P$32,2,FALSE)</f>
        <v>50</v>
      </c>
      <c r="AP917" s="30">
        <f t="shared" si="106"/>
        <v>50</v>
      </c>
      <c r="AQ917" s="30">
        <f t="shared" si="107"/>
        <v>41</v>
      </c>
    </row>
    <row r="918" spans="1:43" x14ac:dyDescent="0.25">
      <c r="A918" s="13" t="s">
        <v>74</v>
      </c>
      <c r="B918" s="13" t="s">
        <v>2069</v>
      </c>
      <c r="C918" s="13">
        <v>7</v>
      </c>
      <c r="D918" s="13">
        <v>5</v>
      </c>
      <c r="E918" s="13">
        <v>0</v>
      </c>
      <c r="F918" s="13">
        <v>0</v>
      </c>
      <c r="G918" s="13">
        <v>0</v>
      </c>
      <c r="H918" s="13">
        <v>2</v>
      </c>
      <c r="I918" s="13">
        <v>-1</v>
      </c>
      <c r="J918" s="13">
        <v>16</v>
      </c>
      <c r="K918" s="13">
        <v>12</v>
      </c>
      <c r="L918" s="13">
        <v>1997</v>
      </c>
      <c r="M918" s="13"/>
      <c r="N918" s="13">
        <v>68</v>
      </c>
      <c r="O918" s="13">
        <v>172</v>
      </c>
      <c r="P918" s="13" t="s">
        <v>76</v>
      </c>
      <c r="Q918" s="13" t="s">
        <v>80</v>
      </c>
      <c r="R918" s="13">
        <v>0</v>
      </c>
      <c r="S918" s="13">
        <v>0</v>
      </c>
      <c r="T918" s="30">
        <f t="shared" si="101"/>
        <v>0</v>
      </c>
      <c r="U918" s="30">
        <f t="shared" si="102"/>
        <v>0</v>
      </c>
      <c r="V918" s="30">
        <f t="shared" si="103"/>
        <v>0.4</v>
      </c>
      <c r="W918" s="30">
        <f t="shared" si="104"/>
        <v>0</v>
      </c>
      <c r="X918" s="30">
        <f>VLOOKUP(N918,[1]PlayerC!$A$3:$B$30,2,FALSE)</f>
        <v>65</v>
      </c>
      <c r="Y918" s="30">
        <f>VLOOKUP(O918,[1]PlayerC!$C$3:$D$133,2,FALSE)</f>
        <v>52</v>
      </c>
      <c r="Z918" s="30">
        <f>VLOOKUP(R918,[2]PCharts!$R$3:$S$2003,2,FALSE)</f>
        <v>0</v>
      </c>
      <c r="AA918" s="30">
        <f>VLOOKUP(A918,PCharts!$T$3:$U$25,2,FALSE)</f>
        <v>0.95</v>
      </c>
      <c r="AB918" s="30">
        <f>ROUND((PFormulas!$F$2*AF918)+(PFormulas!$F$3*(120-AD918)),0)</f>
        <v>45</v>
      </c>
      <c r="AC918" s="30">
        <f>ROUND((PFormulas!$F$7*AF918)+(PFormulas!$F$9*AB918)+(PFormulas!$F$8*AD918),0)</f>
        <v>37</v>
      </c>
      <c r="AD918" s="30">
        <f>VLOOKUP(V918,PCharts!$I$3:$J$651,2,FALSE)</f>
        <v>87</v>
      </c>
      <c r="AE918" s="30">
        <f>ROUND((PFormulas!$B$29*AK918)+(PFormulas!$B$30*AI918)+(PFormulas!$B$31*AL918)+(PFormulas!$B$32*AF918)+PFormulas!$B$33,0)</f>
        <v>73</v>
      </c>
      <c r="AF918" s="30">
        <f t="shared" si="105"/>
        <v>59</v>
      </c>
      <c r="AG918" s="30">
        <f>ROUND((AK918*PFormulas!$F$40)+(AL918*PFormulas!$F$41)+(AH918*PFormulas!$F$42),0)</f>
        <v>38</v>
      </c>
      <c r="AH918" s="30">
        <f>VLOOKUP(D918,PCharts!$G$3:$H$83,2,FALSE)</f>
        <v>40</v>
      </c>
      <c r="AI918" s="30">
        <f>ROUND((AK918*PFormulas!$F$18)+(AL918*PFormulas!$F$17),0)</f>
        <v>39</v>
      </c>
      <c r="AJ918" s="30">
        <f>IF(C918&gt;7,25,IF(C918=1,IF(ROUND((PFormulas!$F$35*AK918)+(PFormulas!$F$36*AF918),0)&lt;50,50,ROUND((PFormulas!$F$35*AK918)+(PFormulas!$F$36*AF918),0)),ROUND((PFormulas!$F$35*AK918)+(PFormulas!$F$36*AF918),0)))</f>
        <v>40</v>
      </c>
      <c r="AK918" s="30">
        <f>ROUND(IF(C918&gt;7,ROUND(VLOOKUP(U918,PCharts!$K$3:$L$153,2,FALSE)*AA918,0)*PFormulas!$B$8,ROUND(VLOOKUP(U918,PCharts!$K$3:$L$153,2,FALSE)*AA918,0)),0)</f>
        <v>33</v>
      </c>
      <c r="AL918" s="30">
        <f>ROUND(IF(C918&gt;7,ROUND(VLOOKUP(T918,PCharts!$M$3:$N$133,2,FALSE)*AA918,0)*PFormulas!$B$9,ROUND(VLOOKUP(T918,PCharts!$M$3:$N$133,2,FALSE)*AA918,0)),0)</f>
        <v>38</v>
      </c>
      <c r="AM918" s="30">
        <f>ROUND(IF(C918&gt;7,ROUND((PFormulas!$F$30*Z918)+(PFormulas!$F$31*AB918)+(PFormulas!$F$32*AI918),0)*PFormulas!$B$13,ROUND((PFormulas!$F$30*Z918)+(PFormulas!$F$31*AB918)+(PFormulas!$F$32*AI918),0)+PFormulas!$B$14),0)</f>
        <v>40</v>
      </c>
      <c r="AN918" s="30">
        <f>ROUND((PFormulas!$F$46*AL918),0)</f>
        <v>40</v>
      </c>
      <c r="AO918" s="30">
        <f>VLOOKUP(2016-L918,PCharts!$O$3:$P$32,2,FALSE)</f>
        <v>46</v>
      </c>
      <c r="AP918" s="30">
        <f t="shared" si="106"/>
        <v>46</v>
      </c>
      <c r="AQ918" s="30">
        <f t="shared" si="107"/>
        <v>42</v>
      </c>
    </row>
    <row r="919" spans="1:43" x14ac:dyDescent="0.25">
      <c r="A919" s="13" t="s">
        <v>74</v>
      </c>
      <c r="B919" s="13" t="s">
        <v>2070</v>
      </c>
      <c r="C919" s="13">
        <v>7</v>
      </c>
      <c r="D919" s="13">
        <v>5</v>
      </c>
      <c r="E919" s="13">
        <v>0</v>
      </c>
      <c r="F919" s="13">
        <v>0</v>
      </c>
      <c r="G919" s="13">
        <v>0</v>
      </c>
      <c r="H919" s="13">
        <v>0</v>
      </c>
      <c r="I919" s="13">
        <v>2</v>
      </c>
      <c r="J919" s="13">
        <v>28</v>
      </c>
      <c r="K919" s="13">
        <v>2</v>
      </c>
      <c r="L919" s="13">
        <v>1996</v>
      </c>
      <c r="M919" s="13"/>
      <c r="N919" s="13">
        <v>69</v>
      </c>
      <c r="O919" s="13">
        <v>168</v>
      </c>
      <c r="P919" s="13" t="s">
        <v>76</v>
      </c>
      <c r="Q919" s="13" t="s">
        <v>80</v>
      </c>
      <c r="R919" s="13">
        <v>0</v>
      </c>
      <c r="S919" s="13">
        <v>0</v>
      </c>
      <c r="T919" s="30">
        <f t="shared" si="101"/>
        <v>0</v>
      </c>
      <c r="U919" s="30">
        <f t="shared" si="102"/>
        <v>0</v>
      </c>
      <c r="V919" s="30">
        <f t="shared" si="103"/>
        <v>0</v>
      </c>
      <c r="W919" s="30">
        <f t="shared" si="104"/>
        <v>0</v>
      </c>
      <c r="X919" s="30">
        <f>VLOOKUP(N919,[1]PlayerC!$A$3:$B$30,2,FALSE)</f>
        <v>67</v>
      </c>
      <c r="Y919" s="30">
        <f>VLOOKUP(O919,[1]PlayerC!$C$3:$D$133,2,FALSE)</f>
        <v>49</v>
      </c>
      <c r="Z919" s="30">
        <f>VLOOKUP(R919,[2]PCharts!$R$3:$S$2003,2,FALSE)</f>
        <v>0</v>
      </c>
      <c r="AA919" s="30">
        <f>VLOOKUP(A919,PCharts!$T$3:$U$25,2,FALSE)</f>
        <v>0.95</v>
      </c>
      <c r="AB919" s="30">
        <f>ROUND((PFormulas!$F$2*AF919)+(PFormulas!$F$3*(120-AD919)),0)</f>
        <v>41</v>
      </c>
      <c r="AC919" s="30">
        <f>ROUND((PFormulas!$F$7*AF919)+(PFormulas!$F$9*AB919)+(PFormulas!$F$8*AD919),0)</f>
        <v>33</v>
      </c>
      <c r="AD919" s="30">
        <f>VLOOKUP(V919,PCharts!$I$3:$J$651,2,FALSE)</f>
        <v>99</v>
      </c>
      <c r="AE919" s="30">
        <f>ROUND((PFormulas!$B$29*AK919)+(PFormulas!$B$30*AI919)+(PFormulas!$B$31*AL919)+(PFormulas!$B$32*AF919)+PFormulas!$B$33,0)</f>
        <v>74</v>
      </c>
      <c r="AF919" s="30">
        <f t="shared" si="105"/>
        <v>58</v>
      </c>
      <c r="AG919" s="30">
        <f>ROUND((AK919*PFormulas!$F$40)+(AL919*PFormulas!$F$41)+(AH919*PFormulas!$F$42),0)</f>
        <v>38</v>
      </c>
      <c r="AH919" s="30">
        <f>VLOOKUP(D919,PCharts!$G$3:$H$83,2,FALSE)</f>
        <v>40</v>
      </c>
      <c r="AI919" s="30">
        <f>ROUND((AK919*PFormulas!$F$18)+(AL919*PFormulas!$F$17),0)</f>
        <v>39</v>
      </c>
      <c r="AJ919" s="30">
        <f>IF(C919&gt;7,25,IF(C919=1,IF(ROUND((PFormulas!$F$35*AK919)+(PFormulas!$F$36*AF919),0)&lt;50,50,ROUND((PFormulas!$F$35*AK919)+(PFormulas!$F$36*AF919),0)),ROUND((PFormulas!$F$35*AK919)+(PFormulas!$F$36*AF919),0)))</f>
        <v>39</v>
      </c>
      <c r="AK919" s="30">
        <f>ROUND(IF(C919&gt;7,ROUND(VLOOKUP(U919,PCharts!$K$3:$L$153,2,FALSE)*AA919,0)*PFormulas!$B$8,ROUND(VLOOKUP(U919,PCharts!$K$3:$L$153,2,FALSE)*AA919,0)),0)</f>
        <v>33</v>
      </c>
      <c r="AL919" s="30">
        <f>ROUND(IF(C919&gt;7,ROUND(VLOOKUP(T919,PCharts!$M$3:$N$133,2,FALSE)*AA919,0)*PFormulas!$B$9,ROUND(VLOOKUP(T919,PCharts!$M$3:$N$133,2,FALSE)*AA919,0)),0)</f>
        <v>38</v>
      </c>
      <c r="AM919" s="30">
        <f>ROUND(IF(C919&gt;7,ROUND((PFormulas!$F$30*Z919)+(PFormulas!$F$31*AB919)+(PFormulas!$F$32*AI919),0)*PFormulas!$B$13,ROUND((PFormulas!$F$30*Z919)+(PFormulas!$F$31*AB919)+(PFormulas!$F$32*AI919),0)+PFormulas!$B$14),0)</f>
        <v>37</v>
      </c>
      <c r="AN919" s="30">
        <f>ROUND((PFormulas!$F$46*AL919),0)</f>
        <v>40</v>
      </c>
      <c r="AO919" s="30">
        <f>VLOOKUP(2016-L919,PCharts!$O$3:$P$32,2,FALSE)</f>
        <v>50</v>
      </c>
      <c r="AP919" s="30">
        <f t="shared" si="106"/>
        <v>50</v>
      </c>
      <c r="AQ919" s="30">
        <f t="shared" si="107"/>
        <v>41</v>
      </c>
    </row>
    <row r="920" spans="1:43" x14ac:dyDescent="0.25">
      <c r="A920" s="13" t="s">
        <v>74</v>
      </c>
      <c r="B920" s="13" t="s">
        <v>2071</v>
      </c>
      <c r="C920" s="13">
        <v>7</v>
      </c>
      <c r="D920" s="13">
        <v>5</v>
      </c>
      <c r="E920" s="13">
        <v>0</v>
      </c>
      <c r="F920" s="13">
        <v>0</v>
      </c>
      <c r="G920" s="13">
        <v>0</v>
      </c>
      <c r="H920" s="13">
        <v>2</v>
      </c>
      <c r="I920" s="13">
        <v>1</v>
      </c>
      <c r="J920" s="13">
        <v>19</v>
      </c>
      <c r="K920" s="13">
        <v>11</v>
      </c>
      <c r="L920" s="13">
        <v>1996</v>
      </c>
      <c r="M920" s="13"/>
      <c r="N920" s="13">
        <v>70</v>
      </c>
      <c r="O920" s="13">
        <v>152</v>
      </c>
      <c r="P920" s="13" t="s">
        <v>76</v>
      </c>
      <c r="Q920" s="13" t="s">
        <v>80</v>
      </c>
      <c r="R920" s="13">
        <v>0</v>
      </c>
      <c r="S920" s="13">
        <v>0</v>
      </c>
      <c r="T920" s="30">
        <f t="shared" si="101"/>
        <v>0</v>
      </c>
      <c r="U920" s="30">
        <f t="shared" si="102"/>
        <v>0</v>
      </c>
      <c r="V920" s="30">
        <f t="shared" si="103"/>
        <v>0.4</v>
      </c>
      <c r="W920" s="30">
        <f t="shared" si="104"/>
        <v>0</v>
      </c>
      <c r="X920" s="30">
        <f>VLOOKUP(N920,[1]PlayerC!$A$3:$B$30,2,FALSE)</f>
        <v>69</v>
      </c>
      <c r="Y920" s="30">
        <f>VLOOKUP(O920,[1]PlayerC!$C$3:$D$133,2,FALSE)</f>
        <v>40</v>
      </c>
      <c r="Z920" s="30">
        <f>VLOOKUP(R920,[2]PCharts!$R$3:$S$2003,2,FALSE)</f>
        <v>0</v>
      </c>
      <c r="AA920" s="30">
        <f>VLOOKUP(A920,PCharts!$T$3:$U$25,2,FALSE)</f>
        <v>0.95</v>
      </c>
      <c r="AB920" s="30">
        <f>ROUND((PFormulas!$F$2*AF920)+(PFormulas!$F$3*(120-AD920)),0)</f>
        <v>43</v>
      </c>
      <c r="AC920" s="30">
        <f>ROUND((PFormulas!$F$7*AF920)+(PFormulas!$F$9*AB920)+(PFormulas!$F$8*AD920),0)</f>
        <v>34</v>
      </c>
      <c r="AD920" s="30">
        <f>VLOOKUP(V920,PCharts!$I$3:$J$651,2,FALSE)</f>
        <v>87</v>
      </c>
      <c r="AE920" s="30">
        <f>ROUND((PFormulas!$B$29*AK920)+(PFormulas!$B$30*AI920)+(PFormulas!$B$31*AL920)+(PFormulas!$B$32*AF920)+PFormulas!$B$33,0)</f>
        <v>74</v>
      </c>
      <c r="AF920" s="30">
        <f t="shared" si="105"/>
        <v>55</v>
      </c>
      <c r="AG920" s="30">
        <f>ROUND((AK920*PFormulas!$F$40)+(AL920*PFormulas!$F$41)+(AH920*PFormulas!$F$42),0)</f>
        <v>38</v>
      </c>
      <c r="AH920" s="30">
        <f>VLOOKUP(D920,PCharts!$G$3:$H$83,2,FALSE)</f>
        <v>40</v>
      </c>
      <c r="AI920" s="30">
        <f>ROUND((AK920*PFormulas!$F$18)+(AL920*PFormulas!$F$17),0)</f>
        <v>39</v>
      </c>
      <c r="AJ920" s="30">
        <f>IF(C920&gt;7,25,IF(C920=1,IF(ROUND((PFormulas!$F$35*AK920)+(PFormulas!$F$36*AF920),0)&lt;50,50,ROUND((PFormulas!$F$35*AK920)+(PFormulas!$F$36*AF920),0)),ROUND((PFormulas!$F$35*AK920)+(PFormulas!$F$36*AF920),0)))</f>
        <v>39</v>
      </c>
      <c r="AK920" s="30">
        <f>ROUND(IF(C920&gt;7,ROUND(VLOOKUP(U920,PCharts!$K$3:$L$153,2,FALSE)*AA920,0)*PFormulas!$B$8,ROUND(VLOOKUP(U920,PCharts!$K$3:$L$153,2,FALSE)*AA920,0)),0)</f>
        <v>33</v>
      </c>
      <c r="AL920" s="30">
        <f>ROUND(IF(C920&gt;7,ROUND(VLOOKUP(T920,PCharts!$M$3:$N$133,2,FALSE)*AA920,0)*PFormulas!$B$9,ROUND(VLOOKUP(T920,PCharts!$M$3:$N$133,2,FALSE)*AA920,0)),0)</f>
        <v>38</v>
      </c>
      <c r="AM920" s="30">
        <f>ROUND(IF(C920&gt;7,ROUND((PFormulas!$F$30*Z920)+(PFormulas!$F$31*AB920)+(PFormulas!$F$32*AI920),0)*PFormulas!$B$13,ROUND((PFormulas!$F$30*Z920)+(PFormulas!$F$31*AB920)+(PFormulas!$F$32*AI920),0)+PFormulas!$B$14),0)</f>
        <v>39</v>
      </c>
      <c r="AN920" s="30">
        <f>ROUND((PFormulas!$F$46*AL920),0)</f>
        <v>40</v>
      </c>
      <c r="AO920" s="30">
        <f>VLOOKUP(2016-L920,PCharts!$O$3:$P$32,2,FALSE)</f>
        <v>50</v>
      </c>
      <c r="AP920" s="30">
        <f t="shared" si="106"/>
        <v>50</v>
      </c>
      <c r="AQ920" s="30">
        <f t="shared" si="107"/>
        <v>41</v>
      </c>
    </row>
    <row r="921" spans="1:43" x14ac:dyDescent="0.25">
      <c r="A921" s="13" t="s">
        <v>74</v>
      </c>
      <c r="B921" s="13" t="s">
        <v>2072</v>
      </c>
      <c r="C921" s="13">
        <v>7</v>
      </c>
      <c r="D921" s="13">
        <v>7</v>
      </c>
      <c r="E921" s="13">
        <v>0</v>
      </c>
      <c r="F921" s="13">
        <v>0</v>
      </c>
      <c r="G921" s="13">
        <v>0</v>
      </c>
      <c r="H921" s="13">
        <v>0</v>
      </c>
      <c r="I921" s="13">
        <v>0</v>
      </c>
      <c r="J921" s="13">
        <v>17</v>
      </c>
      <c r="K921" s="13">
        <v>1</v>
      </c>
      <c r="L921" s="13">
        <v>1995</v>
      </c>
      <c r="M921" s="13"/>
      <c r="N921" s="13">
        <v>72</v>
      </c>
      <c r="O921" s="13">
        <v>201</v>
      </c>
      <c r="P921" s="13" t="s">
        <v>76</v>
      </c>
      <c r="Q921" s="13" t="s">
        <v>80</v>
      </c>
      <c r="R921" s="13">
        <v>0</v>
      </c>
      <c r="S921" s="13">
        <v>0</v>
      </c>
      <c r="T921" s="30">
        <f t="shared" si="101"/>
        <v>0</v>
      </c>
      <c r="U921" s="30">
        <f t="shared" si="102"/>
        <v>0</v>
      </c>
      <c r="V921" s="30">
        <f t="shared" si="103"/>
        <v>0</v>
      </c>
      <c r="W921" s="30">
        <f t="shared" si="104"/>
        <v>0</v>
      </c>
      <c r="X921" s="30">
        <f>VLOOKUP(N921,[1]PlayerC!$A$3:$B$30,2,FALSE)</f>
        <v>73</v>
      </c>
      <c r="Y921" s="30">
        <f>VLOOKUP(O921,[1]PlayerC!$C$3:$D$133,2,FALSE)</f>
        <v>70</v>
      </c>
      <c r="Z921" s="30">
        <f>VLOOKUP(R921,[2]PCharts!$R$3:$S$2003,2,FALSE)</f>
        <v>0</v>
      </c>
      <c r="AA921" s="30">
        <f>VLOOKUP(A921,PCharts!$T$3:$U$25,2,FALSE)</f>
        <v>0.95</v>
      </c>
      <c r="AB921" s="30">
        <f>ROUND((PFormulas!$F$2*AF921)+(PFormulas!$F$3*(120-AD921)),0)</f>
        <v>50</v>
      </c>
      <c r="AC921" s="30">
        <f>ROUND((PFormulas!$F$7*AF921)+(PFormulas!$F$9*AB921)+(PFormulas!$F$8*AD921),0)</f>
        <v>46</v>
      </c>
      <c r="AD921" s="30">
        <f>VLOOKUP(V921,PCharts!$I$3:$J$651,2,FALSE)</f>
        <v>99</v>
      </c>
      <c r="AE921" s="30">
        <f>ROUND((PFormulas!$B$29*AK921)+(PFormulas!$B$30*AI921)+(PFormulas!$B$31*AL921)+(PFormulas!$B$32*AF921)+PFormulas!$B$33,0)</f>
        <v>70</v>
      </c>
      <c r="AF921" s="30">
        <f t="shared" si="105"/>
        <v>72</v>
      </c>
      <c r="AG921" s="30">
        <f>ROUND((AK921*PFormulas!$F$40)+(AL921*PFormulas!$F$41)+(AH921*PFormulas!$F$42),0)</f>
        <v>40</v>
      </c>
      <c r="AH921" s="30">
        <f>VLOOKUP(D921,PCharts!$G$3:$H$83,2,FALSE)</f>
        <v>44</v>
      </c>
      <c r="AI921" s="30">
        <f>ROUND((AK921*PFormulas!$F$18)+(AL921*PFormulas!$F$17),0)</f>
        <v>39</v>
      </c>
      <c r="AJ921" s="30">
        <f>IF(C921&gt;7,25,IF(C921=1,IF(ROUND((PFormulas!$F$35*AK921)+(PFormulas!$F$36*AF921),0)&lt;50,50,ROUND((PFormulas!$F$35*AK921)+(PFormulas!$F$36*AF921),0)),ROUND((PFormulas!$F$35*AK921)+(PFormulas!$F$36*AF921),0)))</f>
        <v>43</v>
      </c>
      <c r="AK921" s="30">
        <f>ROUND(IF(C921&gt;7,ROUND(VLOOKUP(U921,PCharts!$K$3:$L$153,2,FALSE)*AA921,0)*PFormulas!$B$8,ROUND(VLOOKUP(U921,PCharts!$K$3:$L$153,2,FALSE)*AA921,0)),0)</f>
        <v>33</v>
      </c>
      <c r="AL921" s="30">
        <f>ROUND(IF(C921&gt;7,ROUND(VLOOKUP(T921,PCharts!$M$3:$N$133,2,FALSE)*AA921,0)*PFormulas!$B$9,ROUND(VLOOKUP(T921,PCharts!$M$3:$N$133,2,FALSE)*AA921,0)),0)</f>
        <v>38</v>
      </c>
      <c r="AM921" s="30">
        <f>ROUND(IF(C921&gt;7,ROUND((PFormulas!$F$30*Z921)+(PFormulas!$F$31*AB921)+(PFormulas!$F$32*AI921),0)*PFormulas!$B$13,ROUND((PFormulas!$F$30*Z921)+(PFormulas!$F$31*AB921)+(PFormulas!$F$32*AI921),0)+PFormulas!$B$14),0)</f>
        <v>43</v>
      </c>
      <c r="AN921" s="30">
        <f>ROUND((PFormulas!$F$46*AL921),0)</f>
        <v>40</v>
      </c>
      <c r="AO921" s="30">
        <f>VLOOKUP(2016-L921,PCharts!$O$3:$P$32,2,FALSE)</f>
        <v>54</v>
      </c>
      <c r="AP921" s="30">
        <f t="shared" si="106"/>
        <v>54</v>
      </c>
      <c r="AQ921" s="30">
        <f t="shared" si="107"/>
        <v>43</v>
      </c>
    </row>
    <row r="922" spans="1:43" x14ac:dyDescent="0.25">
      <c r="A922" s="13" t="s">
        <v>74</v>
      </c>
      <c r="B922" s="13" t="s">
        <v>2073</v>
      </c>
      <c r="C922" s="13">
        <v>7</v>
      </c>
      <c r="D922" s="13">
        <v>7</v>
      </c>
      <c r="E922" s="13">
        <v>0</v>
      </c>
      <c r="F922" s="13">
        <v>0</v>
      </c>
      <c r="G922" s="13">
        <v>0</v>
      </c>
      <c r="H922" s="13">
        <v>4</v>
      </c>
      <c r="I922" s="13">
        <v>0</v>
      </c>
      <c r="J922" s="13">
        <v>9</v>
      </c>
      <c r="K922" s="13">
        <v>3</v>
      </c>
      <c r="L922" s="13">
        <v>1996</v>
      </c>
      <c r="M922" s="13"/>
      <c r="N922" s="13">
        <v>70</v>
      </c>
      <c r="O922" s="13">
        <v>172</v>
      </c>
      <c r="P922" s="13" t="s">
        <v>76</v>
      </c>
      <c r="Q922" s="13" t="s">
        <v>80</v>
      </c>
      <c r="R922" s="13">
        <v>0</v>
      </c>
      <c r="S922" s="13">
        <v>0</v>
      </c>
      <c r="T922" s="30">
        <f t="shared" si="101"/>
        <v>0</v>
      </c>
      <c r="U922" s="30">
        <f t="shared" si="102"/>
        <v>0</v>
      </c>
      <c r="V922" s="30">
        <f t="shared" si="103"/>
        <v>0.56999999999999995</v>
      </c>
      <c r="W922" s="30">
        <f t="shared" si="104"/>
        <v>0</v>
      </c>
      <c r="X922" s="30">
        <f>VLOOKUP(N922,[1]PlayerC!$A$3:$B$30,2,FALSE)</f>
        <v>69</v>
      </c>
      <c r="Y922" s="30">
        <f>VLOOKUP(O922,[1]PlayerC!$C$3:$D$133,2,FALSE)</f>
        <v>52</v>
      </c>
      <c r="Z922" s="30">
        <f>VLOOKUP(R922,[2]PCharts!$R$3:$S$2003,2,FALSE)</f>
        <v>0</v>
      </c>
      <c r="AA922" s="30">
        <f>VLOOKUP(A922,PCharts!$T$3:$U$25,2,FALSE)</f>
        <v>0.95</v>
      </c>
      <c r="AB922" s="30">
        <f>ROUND((PFormulas!$F$2*AF922)+(PFormulas!$F$3*(120-AD922)),0)</f>
        <v>48</v>
      </c>
      <c r="AC922" s="30">
        <f>ROUND((PFormulas!$F$7*AF922)+(PFormulas!$F$9*AB922)+(PFormulas!$F$8*AD922),0)</f>
        <v>41</v>
      </c>
      <c r="AD922" s="30">
        <f>VLOOKUP(V922,PCharts!$I$3:$J$651,2,FALSE)</f>
        <v>83</v>
      </c>
      <c r="AE922" s="30">
        <f>ROUND((PFormulas!$B$29*AK922)+(PFormulas!$B$30*AI922)+(PFormulas!$B$31*AL922)+(PFormulas!$B$32*AF922)+PFormulas!$B$33,0)</f>
        <v>73</v>
      </c>
      <c r="AF922" s="30">
        <f t="shared" si="105"/>
        <v>61</v>
      </c>
      <c r="AG922" s="30">
        <f>ROUND((AK922*PFormulas!$F$40)+(AL922*PFormulas!$F$41)+(AH922*PFormulas!$F$42),0)</f>
        <v>40</v>
      </c>
      <c r="AH922" s="30">
        <f>VLOOKUP(D922,PCharts!$G$3:$H$83,2,FALSE)</f>
        <v>44</v>
      </c>
      <c r="AI922" s="30">
        <f>ROUND((AK922*PFormulas!$F$18)+(AL922*PFormulas!$F$17),0)</f>
        <v>39</v>
      </c>
      <c r="AJ922" s="30">
        <f>IF(C922&gt;7,25,IF(C922=1,IF(ROUND((PFormulas!$F$35*AK922)+(PFormulas!$F$36*AF922),0)&lt;50,50,ROUND((PFormulas!$F$35*AK922)+(PFormulas!$F$36*AF922),0)),ROUND((PFormulas!$F$35*AK922)+(PFormulas!$F$36*AF922),0)))</f>
        <v>40</v>
      </c>
      <c r="AK922" s="30">
        <f>ROUND(IF(C922&gt;7,ROUND(VLOOKUP(U922,PCharts!$K$3:$L$153,2,FALSE)*AA922,0)*PFormulas!$B$8,ROUND(VLOOKUP(U922,PCharts!$K$3:$L$153,2,FALSE)*AA922,0)),0)</f>
        <v>33</v>
      </c>
      <c r="AL922" s="30">
        <f>ROUND(IF(C922&gt;7,ROUND(VLOOKUP(T922,PCharts!$M$3:$N$133,2,FALSE)*AA922,0)*PFormulas!$B$9,ROUND(VLOOKUP(T922,PCharts!$M$3:$N$133,2,FALSE)*AA922,0)),0)</f>
        <v>38</v>
      </c>
      <c r="AM922" s="30">
        <f>ROUND(IF(C922&gt;7,ROUND((PFormulas!$F$30*Z922)+(PFormulas!$F$31*AB922)+(PFormulas!$F$32*AI922),0)*PFormulas!$B$13,ROUND((PFormulas!$F$30*Z922)+(PFormulas!$F$31*AB922)+(PFormulas!$F$32*AI922),0)+PFormulas!$B$14),0)</f>
        <v>42</v>
      </c>
      <c r="AN922" s="30">
        <f>ROUND((PFormulas!$F$46*AL922),0)</f>
        <v>40</v>
      </c>
      <c r="AO922" s="30">
        <f>VLOOKUP(2016-L922,PCharts!$O$3:$P$32,2,FALSE)</f>
        <v>50</v>
      </c>
      <c r="AP922" s="30">
        <f t="shared" si="106"/>
        <v>50</v>
      </c>
      <c r="AQ922" s="30">
        <f t="shared" si="107"/>
        <v>43</v>
      </c>
    </row>
    <row r="923" spans="1:43" x14ac:dyDescent="0.25">
      <c r="A923" s="13" t="s">
        <v>74</v>
      </c>
      <c r="B923" s="13" t="s">
        <v>2074</v>
      </c>
      <c r="C923" s="13">
        <v>7</v>
      </c>
      <c r="D923" s="13">
        <v>8</v>
      </c>
      <c r="E923" s="13">
        <v>0</v>
      </c>
      <c r="F923" s="13">
        <v>3</v>
      </c>
      <c r="G923" s="13">
        <v>3</v>
      </c>
      <c r="H923" s="13">
        <v>4</v>
      </c>
      <c r="I923" s="13">
        <v>1</v>
      </c>
      <c r="J923" s="13">
        <v>9</v>
      </c>
      <c r="K923" s="13">
        <v>5</v>
      </c>
      <c r="L923" s="13">
        <v>1993</v>
      </c>
      <c r="M923" s="13"/>
      <c r="N923" s="13">
        <v>71</v>
      </c>
      <c r="O923" s="13">
        <v>176</v>
      </c>
      <c r="P923" s="13" t="s">
        <v>76</v>
      </c>
      <c r="Q923" s="13" t="s">
        <v>80</v>
      </c>
      <c r="R923" s="13">
        <v>0</v>
      </c>
      <c r="S923" s="13">
        <v>0</v>
      </c>
      <c r="T923" s="30">
        <f t="shared" si="101"/>
        <v>0</v>
      </c>
      <c r="U923" s="30">
        <f t="shared" si="102"/>
        <v>0.38</v>
      </c>
      <c r="V923" s="30">
        <f t="shared" si="103"/>
        <v>0.5</v>
      </c>
      <c r="W923" s="30">
        <f t="shared" si="104"/>
        <v>0</v>
      </c>
      <c r="X923" s="30">
        <f>VLOOKUP(N923,[1]PlayerC!$A$3:$B$30,2,FALSE)</f>
        <v>71</v>
      </c>
      <c r="Y923" s="30">
        <f>VLOOKUP(O923,[1]PlayerC!$C$3:$D$133,2,FALSE)</f>
        <v>55</v>
      </c>
      <c r="Z923" s="30">
        <f>VLOOKUP(R923,[2]PCharts!$R$3:$S$2003,2,FALSE)</f>
        <v>0</v>
      </c>
      <c r="AA923" s="30">
        <f>VLOOKUP(A923,PCharts!$T$3:$U$25,2,FALSE)</f>
        <v>0.95</v>
      </c>
      <c r="AB923" s="30">
        <f>ROUND((PFormulas!$F$2*AF923)+(PFormulas!$F$3*(120-AD923)),0)</f>
        <v>48</v>
      </c>
      <c r="AC923" s="30">
        <f>ROUND((PFormulas!$F$7*AF923)+(PFormulas!$F$9*AB923)+(PFormulas!$F$8*AD923),0)</f>
        <v>42</v>
      </c>
      <c r="AD923" s="30">
        <f>VLOOKUP(V923,PCharts!$I$3:$J$651,2,FALSE)</f>
        <v>85</v>
      </c>
      <c r="AE923" s="30">
        <f>ROUND((PFormulas!$B$29*AK923)+(PFormulas!$B$30*AI923)+(PFormulas!$B$31*AL923)+(PFormulas!$B$32*AF923)+PFormulas!$B$33,0)</f>
        <v>75</v>
      </c>
      <c r="AF923" s="30">
        <f t="shared" si="105"/>
        <v>63</v>
      </c>
      <c r="AG923" s="30">
        <f>ROUND((AK923*PFormulas!$F$40)+(AL923*PFormulas!$F$41)+(AH923*PFormulas!$F$42),0)</f>
        <v>45</v>
      </c>
      <c r="AH923" s="30">
        <f>VLOOKUP(D923,PCharts!$G$3:$H$83,2,FALSE)</f>
        <v>46</v>
      </c>
      <c r="AI923" s="30">
        <f>ROUND((AK923*PFormulas!$F$18)+(AL923*PFormulas!$F$17),0)</f>
        <v>48</v>
      </c>
      <c r="AJ923" s="30">
        <f>IF(C923&gt;7,25,IF(C923=1,IF(ROUND((PFormulas!$F$35*AK923)+(PFormulas!$F$36*AF923),0)&lt;50,50,ROUND((PFormulas!$F$35*AK923)+(PFormulas!$F$36*AF923),0)),ROUND((PFormulas!$F$35*AK923)+(PFormulas!$F$36*AF923),0)))</f>
        <v>53</v>
      </c>
      <c r="AK923" s="30">
        <f>ROUND(IF(C923&gt;7,ROUND(VLOOKUP(U923,PCharts!$K$3:$L$153,2,FALSE)*AA923,0)*PFormulas!$B$8,ROUND(VLOOKUP(U923,PCharts!$K$3:$L$153,2,FALSE)*AA923,0)),0)</f>
        <v>50</v>
      </c>
      <c r="AL923" s="30">
        <f>ROUND(IF(C923&gt;7,ROUND(VLOOKUP(T923,PCharts!$M$3:$N$133,2,FALSE)*AA923,0)*PFormulas!$B$9,ROUND(VLOOKUP(T923,PCharts!$M$3:$N$133,2,FALSE)*AA923,0)),0)</f>
        <v>38</v>
      </c>
      <c r="AM923" s="30">
        <f>ROUND(IF(C923&gt;7,ROUND((PFormulas!$F$30*Z923)+(PFormulas!$F$31*AB923)+(PFormulas!$F$32*AI923),0)*PFormulas!$B$13,ROUND((PFormulas!$F$30*Z923)+(PFormulas!$F$31*AB923)+(PFormulas!$F$32*AI923),0)+PFormulas!$B$14),0)</f>
        <v>44</v>
      </c>
      <c r="AN923" s="30">
        <f>ROUND((PFormulas!$F$46*AL923),0)</f>
        <v>40</v>
      </c>
      <c r="AO923" s="30">
        <f>VLOOKUP(2016-L923,PCharts!$O$3:$P$32,2,FALSE)</f>
        <v>60</v>
      </c>
      <c r="AP923" s="30">
        <f t="shared" si="106"/>
        <v>60</v>
      </c>
      <c r="AQ923" s="30">
        <f t="shared" si="107"/>
        <v>48</v>
      </c>
    </row>
    <row r="924" spans="1:43" x14ac:dyDescent="0.25">
      <c r="A924" s="13" t="s">
        <v>74</v>
      </c>
      <c r="B924" s="13" t="s">
        <v>2075</v>
      </c>
      <c r="C924" s="13">
        <v>7</v>
      </c>
      <c r="D924" s="13">
        <v>9</v>
      </c>
      <c r="E924" s="13">
        <v>0</v>
      </c>
      <c r="F924" s="13">
        <v>0</v>
      </c>
      <c r="G924" s="13">
        <v>0</v>
      </c>
      <c r="H924" s="13">
        <v>8</v>
      </c>
      <c r="I924" s="13">
        <v>-2</v>
      </c>
      <c r="J924" s="13">
        <v>16</v>
      </c>
      <c r="K924" s="13">
        <v>2</v>
      </c>
      <c r="L924" s="13">
        <v>1996</v>
      </c>
      <c r="M924" s="13"/>
      <c r="N924" s="13">
        <v>78</v>
      </c>
      <c r="O924" s="13">
        <v>198</v>
      </c>
      <c r="P924" s="13" t="s">
        <v>76</v>
      </c>
      <c r="Q924" s="13" t="s">
        <v>80</v>
      </c>
      <c r="R924" s="13">
        <v>0</v>
      </c>
      <c r="S924" s="13">
        <v>0</v>
      </c>
      <c r="T924" s="30">
        <f t="shared" si="101"/>
        <v>0</v>
      </c>
      <c r="U924" s="30">
        <f t="shared" si="102"/>
        <v>0</v>
      </c>
      <c r="V924" s="30">
        <f t="shared" si="103"/>
        <v>0.89</v>
      </c>
      <c r="W924" s="30">
        <f t="shared" si="104"/>
        <v>0</v>
      </c>
      <c r="X924" s="30">
        <f>VLOOKUP(N924,[1]PlayerC!$A$3:$B$30,2,FALSE)</f>
        <v>85</v>
      </c>
      <c r="Y924" s="30">
        <f>VLOOKUP(O924,[1]PlayerC!$C$3:$D$133,2,FALSE)</f>
        <v>67</v>
      </c>
      <c r="Z924" s="30">
        <f>VLOOKUP(R924,[2]PCharts!$R$3:$S$2003,2,FALSE)</f>
        <v>0</v>
      </c>
      <c r="AA924" s="30">
        <f>VLOOKUP(A924,PCharts!$T$3:$U$25,2,FALSE)</f>
        <v>0.95</v>
      </c>
      <c r="AB924" s="30">
        <f>ROUND((PFormulas!$F$2*AF924)+(PFormulas!$F$3*(120-AD924)),0)</f>
        <v>59</v>
      </c>
      <c r="AC924" s="30">
        <f>ROUND((PFormulas!$F$7*AF924)+(PFormulas!$F$9*AB924)+(PFormulas!$F$8*AD924),0)</f>
        <v>56</v>
      </c>
      <c r="AD924" s="30">
        <f>VLOOKUP(V924,PCharts!$I$3:$J$651,2,FALSE)</f>
        <v>75</v>
      </c>
      <c r="AE924" s="30">
        <f>ROUND((PFormulas!$B$29*AK924)+(PFormulas!$B$30*AI924)+(PFormulas!$B$31*AL924)+(PFormulas!$B$32*AF924)+PFormulas!$B$33,0)</f>
        <v>69</v>
      </c>
      <c r="AF924" s="30">
        <f t="shared" si="105"/>
        <v>76</v>
      </c>
      <c r="AG924" s="30">
        <f>ROUND((AK924*PFormulas!$F$40)+(AL924*PFormulas!$F$41)+(AH924*PFormulas!$F$42),0)</f>
        <v>42</v>
      </c>
      <c r="AH924" s="30">
        <f>VLOOKUP(D924,PCharts!$G$3:$H$83,2,FALSE)</f>
        <v>48</v>
      </c>
      <c r="AI924" s="30">
        <f>ROUND((AK924*PFormulas!$F$18)+(AL924*PFormulas!$F$17),0)</f>
        <v>39</v>
      </c>
      <c r="AJ924" s="30">
        <f>IF(C924&gt;7,25,IF(C924=1,IF(ROUND((PFormulas!$F$35*AK924)+(PFormulas!$F$36*AF924),0)&lt;50,50,ROUND((PFormulas!$F$35*AK924)+(PFormulas!$F$36*AF924),0)),ROUND((PFormulas!$F$35*AK924)+(PFormulas!$F$36*AF924),0)))</f>
        <v>44</v>
      </c>
      <c r="AK924" s="30">
        <f>ROUND(IF(C924&gt;7,ROUND(VLOOKUP(U924,PCharts!$K$3:$L$153,2,FALSE)*AA924,0)*PFormulas!$B$8,ROUND(VLOOKUP(U924,PCharts!$K$3:$L$153,2,FALSE)*AA924,0)),0)</f>
        <v>33</v>
      </c>
      <c r="AL924" s="30">
        <f>ROUND(IF(C924&gt;7,ROUND(VLOOKUP(T924,PCharts!$M$3:$N$133,2,FALSE)*AA924,0)*PFormulas!$B$9,ROUND(VLOOKUP(T924,PCharts!$M$3:$N$133,2,FALSE)*AA924,0)),0)</f>
        <v>38</v>
      </c>
      <c r="AM924" s="30">
        <f>ROUND(IF(C924&gt;7,ROUND((PFormulas!$F$30*Z924)+(PFormulas!$F$31*AB924)+(PFormulas!$F$32*AI924),0)*PFormulas!$B$13,ROUND((PFormulas!$F$30*Z924)+(PFormulas!$F$31*AB924)+(PFormulas!$F$32*AI924),0)+PFormulas!$B$14),0)</f>
        <v>48</v>
      </c>
      <c r="AN924" s="30">
        <f>ROUND((PFormulas!$F$46*AL924),0)</f>
        <v>40</v>
      </c>
      <c r="AO924" s="30">
        <f>VLOOKUP(2016-L924,PCharts!$O$3:$P$32,2,FALSE)</f>
        <v>50</v>
      </c>
      <c r="AP924" s="30">
        <f t="shared" si="106"/>
        <v>50</v>
      </c>
      <c r="AQ924" s="30">
        <f t="shared" si="107"/>
        <v>45</v>
      </c>
    </row>
    <row r="925" spans="1:43" x14ac:dyDescent="0.25">
      <c r="A925" s="13" t="s">
        <v>74</v>
      </c>
      <c r="B925" s="13" t="s">
        <v>2076</v>
      </c>
      <c r="C925" s="13">
        <v>7</v>
      </c>
      <c r="D925" s="13">
        <v>9</v>
      </c>
      <c r="E925" s="13">
        <v>0</v>
      </c>
      <c r="F925" s="13">
        <v>0</v>
      </c>
      <c r="G925" s="13">
        <v>0</v>
      </c>
      <c r="H925" s="13">
        <v>2</v>
      </c>
      <c r="I925" s="13">
        <v>-2</v>
      </c>
      <c r="J925" s="13">
        <v>5</v>
      </c>
      <c r="K925" s="13">
        <v>10</v>
      </c>
      <c r="L925" s="13">
        <v>1993</v>
      </c>
      <c r="M925" s="13"/>
      <c r="N925" s="13">
        <v>74</v>
      </c>
      <c r="O925" s="13">
        <v>187</v>
      </c>
      <c r="P925" s="13" t="s">
        <v>76</v>
      </c>
      <c r="Q925" s="13" t="s">
        <v>80</v>
      </c>
      <c r="R925" s="13">
        <v>0</v>
      </c>
      <c r="S925" s="13">
        <v>0</v>
      </c>
      <c r="T925" s="30">
        <f t="shared" si="101"/>
        <v>0</v>
      </c>
      <c r="U925" s="30">
        <f t="shared" si="102"/>
        <v>0</v>
      </c>
      <c r="V925" s="30">
        <f t="shared" si="103"/>
        <v>0.22</v>
      </c>
      <c r="W925" s="30">
        <f t="shared" si="104"/>
        <v>0</v>
      </c>
      <c r="X925" s="30">
        <f>VLOOKUP(N925,[1]PlayerC!$A$3:$B$30,2,FALSE)</f>
        <v>77</v>
      </c>
      <c r="Y925" s="30">
        <f>VLOOKUP(O925,[1]PlayerC!$C$3:$D$133,2,FALSE)</f>
        <v>61</v>
      </c>
      <c r="Z925" s="30">
        <f>VLOOKUP(R925,[2]PCharts!$R$3:$S$2003,2,FALSE)</f>
        <v>0</v>
      </c>
      <c r="AA925" s="30">
        <f>VLOOKUP(A925,PCharts!$T$3:$U$25,2,FALSE)</f>
        <v>0.95</v>
      </c>
      <c r="AB925" s="30">
        <f>ROUND((PFormulas!$F$2*AF925)+(PFormulas!$F$3*(120-AD925)),0)</f>
        <v>50</v>
      </c>
      <c r="AC925" s="30">
        <f>ROUND((PFormulas!$F$7*AF925)+(PFormulas!$F$9*AB925)+(PFormulas!$F$8*AD925),0)</f>
        <v>45</v>
      </c>
      <c r="AD925" s="30">
        <f>VLOOKUP(V925,PCharts!$I$3:$J$651,2,FALSE)</f>
        <v>92</v>
      </c>
      <c r="AE925" s="30">
        <f>ROUND((PFormulas!$B$29*AK925)+(PFormulas!$B$30*AI925)+(PFormulas!$B$31*AL925)+(PFormulas!$B$32*AF925)+PFormulas!$B$33,0)</f>
        <v>71</v>
      </c>
      <c r="AF925" s="30">
        <f t="shared" si="105"/>
        <v>69</v>
      </c>
      <c r="AG925" s="30">
        <f>ROUND((AK925*PFormulas!$F$40)+(AL925*PFormulas!$F$41)+(AH925*PFormulas!$F$42),0)</f>
        <v>42</v>
      </c>
      <c r="AH925" s="30">
        <f>VLOOKUP(D925,PCharts!$G$3:$H$83,2,FALSE)</f>
        <v>48</v>
      </c>
      <c r="AI925" s="30">
        <f>ROUND((AK925*PFormulas!$F$18)+(AL925*PFormulas!$F$17),0)</f>
        <v>39</v>
      </c>
      <c r="AJ925" s="30">
        <f>IF(C925&gt;7,25,IF(C925=1,IF(ROUND((PFormulas!$F$35*AK925)+(PFormulas!$F$36*AF925),0)&lt;50,50,ROUND((PFormulas!$F$35*AK925)+(PFormulas!$F$36*AF925),0)),ROUND((PFormulas!$F$35*AK925)+(PFormulas!$F$36*AF925),0)))</f>
        <v>42</v>
      </c>
      <c r="AK925" s="30">
        <f>ROUND(IF(C925&gt;7,ROUND(VLOOKUP(U925,PCharts!$K$3:$L$153,2,FALSE)*AA925,0)*PFormulas!$B$8,ROUND(VLOOKUP(U925,PCharts!$K$3:$L$153,2,FALSE)*AA925,0)),0)</f>
        <v>33</v>
      </c>
      <c r="AL925" s="30">
        <f>ROUND(IF(C925&gt;7,ROUND(VLOOKUP(T925,PCharts!$M$3:$N$133,2,FALSE)*AA925,0)*PFormulas!$B$9,ROUND(VLOOKUP(T925,PCharts!$M$3:$N$133,2,FALSE)*AA925,0)),0)</f>
        <v>38</v>
      </c>
      <c r="AM925" s="30">
        <f>ROUND(IF(C925&gt;7,ROUND((PFormulas!$F$30*Z925)+(PFormulas!$F$31*AB925)+(PFormulas!$F$32*AI925),0)*PFormulas!$B$13,ROUND((PFormulas!$F$30*Z925)+(PFormulas!$F$31*AB925)+(PFormulas!$F$32*AI925),0)+PFormulas!$B$14),0)</f>
        <v>43</v>
      </c>
      <c r="AN925" s="30">
        <f>ROUND((PFormulas!$F$46*AL925),0)</f>
        <v>40</v>
      </c>
      <c r="AO925" s="30">
        <f>VLOOKUP(2016-L925,PCharts!$O$3:$P$32,2,FALSE)</f>
        <v>60</v>
      </c>
      <c r="AP925" s="30">
        <f t="shared" si="106"/>
        <v>60</v>
      </c>
      <c r="AQ925" s="30">
        <f t="shared" si="107"/>
        <v>43</v>
      </c>
    </row>
    <row r="926" spans="1:43" x14ac:dyDescent="0.25">
      <c r="A926" s="13" t="s">
        <v>74</v>
      </c>
      <c r="B926" s="13" t="s">
        <v>2077</v>
      </c>
      <c r="C926" s="13">
        <v>7</v>
      </c>
      <c r="D926" s="13">
        <v>18</v>
      </c>
      <c r="E926" s="13">
        <v>0</v>
      </c>
      <c r="F926" s="13">
        <v>0</v>
      </c>
      <c r="G926" s="13">
        <v>0</v>
      </c>
      <c r="H926" s="13">
        <v>8</v>
      </c>
      <c r="I926" s="13">
        <v>-5</v>
      </c>
      <c r="J926" s="13">
        <v>18</v>
      </c>
      <c r="K926" s="13">
        <v>2</v>
      </c>
      <c r="L926" s="13">
        <v>1998</v>
      </c>
      <c r="M926" s="13"/>
      <c r="N926" s="13">
        <v>68</v>
      </c>
      <c r="O926" s="13">
        <v>150</v>
      </c>
      <c r="P926" s="13" t="s">
        <v>76</v>
      </c>
      <c r="Q926" s="13" t="s">
        <v>80</v>
      </c>
      <c r="R926" s="13">
        <v>0</v>
      </c>
      <c r="S926" s="13">
        <v>0</v>
      </c>
      <c r="T926" s="30">
        <f t="shared" si="101"/>
        <v>0</v>
      </c>
      <c r="U926" s="30">
        <f t="shared" si="102"/>
        <v>0</v>
      </c>
      <c r="V926" s="30">
        <f t="shared" si="103"/>
        <v>0.44</v>
      </c>
      <c r="W926" s="30">
        <f t="shared" si="104"/>
        <v>0</v>
      </c>
      <c r="X926" s="30">
        <f>VLOOKUP(N926,[1]PlayerC!$A$3:$B$30,2,FALSE)</f>
        <v>65</v>
      </c>
      <c r="Y926" s="30">
        <f>VLOOKUP(O926,[1]PlayerC!$C$3:$D$133,2,FALSE)</f>
        <v>40</v>
      </c>
      <c r="Z926" s="30">
        <f>VLOOKUP(R926,[2]PCharts!$R$3:$S$2003,2,FALSE)</f>
        <v>0</v>
      </c>
      <c r="AA926" s="30">
        <f>VLOOKUP(A926,PCharts!$T$3:$U$25,2,FALSE)</f>
        <v>0.95</v>
      </c>
      <c r="AB926" s="30">
        <f>ROUND((PFormulas!$F$2*AF926)+(PFormulas!$F$3*(120-AD926)),0)</f>
        <v>42</v>
      </c>
      <c r="AC926" s="30">
        <f>ROUND((PFormulas!$F$7*AF926)+(PFormulas!$F$9*AB926)+(PFormulas!$F$8*AD926),0)</f>
        <v>33</v>
      </c>
      <c r="AD926" s="30">
        <f>VLOOKUP(V926,PCharts!$I$3:$J$651,2,FALSE)</f>
        <v>86</v>
      </c>
      <c r="AE926" s="30">
        <f>ROUND((PFormulas!$B$29*AK926)+(PFormulas!$B$30*AI926)+(PFormulas!$B$31*AL926)+(PFormulas!$B$32*AF926)+PFormulas!$B$33,0)</f>
        <v>75</v>
      </c>
      <c r="AF926" s="30">
        <f t="shared" si="105"/>
        <v>53</v>
      </c>
      <c r="AG926" s="30">
        <f>ROUND((AK926*PFormulas!$F$40)+(AL926*PFormulas!$F$41)+(AH926*PFormulas!$F$42),0)</f>
        <v>47</v>
      </c>
      <c r="AH926" s="30">
        <f>VLOOKUP(D926,PCharts!$G$3:$H$83,2,FALSE)</f>
        <v>58</v>
      </c>
      <c r="AI926" s="30">
        <f>ROUND((AK926*PFormulas!$F$18)+(AL926*PFormulas!$F$17),0)</f>
        <v>39</v>
      </c>
      <c r="AJ926" s="30">
        <f>IF(C926&gt;7,25,IF(C926=1,IF(ROUND((PFormulas!$F$35*AK926)+(PFormulas!$F$36*AF926),0)&lt;50,50,ROUND((PFormulas!$F$35*AK926)+(PFormulas!$F$36*AF926),0)),ROUND((PFormulas!$F$35*AK926)+(PFormulas!$F$36*AF926),0)))</f>
        <v>38</v>
      </c>
      <c r="AK926" s="30">
        <f>ROUND(IF(C926&gt;7,ROUND(VLOOKUP(U926,PCharts!$K$3:$L$153,2,FALSE)*AA926,0)*PFormulas!$B$8,ROUND(VLOOKUP(U926,PCharts!$K$3:$L$153,2,FALSE)*AA926,0)),0)</f>
        <v>33</v>
      </c>
      <c r="AL926" s="30">
        <f>ROUND(IF(C926&gt;7,ROUND(VLOOKUP(T926,PCharts!$M$3:$N$133,2,FALSE)*AA926,0)*PFormulas!$B$9,ROUND(VLOOKUP(T926,PCharts!$M$3:$N$133,2,FALSE)*AA926,0)),0)</f>
        <v>38</v>
      </c>
      <c r="AM926" s="30">
        <f>ROUND(IF(C926&gt;7,ROUND((PFormulas!$F$30*Z926)+(PFormulas!$F$31*AB926)+(PFormulas!$F$32*AI926),0)*PFormulas!$B$13,ROUND((PFormulas!$F$30*Z926)+(PFormulas!$F$31*AB926)+(PFormulas!$F$32*AI926),0)+PFormulas!$B$14),0)</f>
        <v>38</v>
      </c>
      <c r="AN926" s="30">
        <f>ROUND((PFormulas!$F$46*AL926),0)</f>
        <v>40</v>
      </c>
      <c r="AO926" s="30">
        <f>VLOOKUP(2016-L926,PCharts!$O$3:$P$32,2,FALSE)</f>
        <v>44</v>
      </c>
      <c r="AP926" s="30">
        <f t="shared" si="106"/>
        <v>44</v>
      </c>
      <c r="AQ926" s="30">
        <f t="shared" si="107"/>
        <v>41</v>
      </c>
    </row>
    <row r="927" spans="1:43" x14ac:dyDescent="0.25">
      <c r="A927" s="13" t="s">
        <v>74</v>
      </c>
      <c r="B927" s="13" t="s">
        <v>2078</v>
      </c>
      <c r="C927" s="13">
        <v>4</v>
      </c>
      <c r="D927" s="13">
        <v>19</v>
      </c>
      <c r="E927" s="13">
        <v>0</v>
      </c>
      <c r="F927" s="13">
        <v>1</v>
      </c>
      <c r="G927" s="13">
        <v>1</v>
      </c>
      <c r="H927" s="13">
        <v>4</v>
      </c>
      <c r="I927" s="13">
        <v>-1</v>
      </c>
      <c r="J927" s="13">
        <v>5</v>
      </c>
      <c r="K927" s="13">
        <v>5</v>
      </c>
      <c r="L927" s="13">
        <v>1996</v>
      </c>
      <c r="M927" s="13"/>
      <c r="N927" s="13">
        <v>73</v>
      </c>
      <c r="O927" s="13">
        <v>190</v>
      </c>
      <c r="P927" s="13" t="s">
        <v>76</v>
      </c>
      <c r="Q927" s="13" t="s">
        <v>2079</v>
      </c>
      <c r="R927" s="13">
        <v>0</v>
      </c>
      <c r="S927" s="13">
        <v>0</v>
      </c>
      <c r="T927" s="30">
        <f t="shared" si="101"/>
        <v>0</v>
      </c>
      <c r="U927" s="30">
        <f t="shared" si="102"/>
        <v>0.05</v>
      </c>
      <c r="V927" s="30">
        <f t="shared" si="103"/>
        <v>0.21</v>
      </c>
      <c r="W927" s="30">
        <f t="shared" si="104"/>
        <v>0</v>
      </c>
      <c r="X927" s="30">
        <f>VLOOKUP(N927,[1]PlayerC!$A$3:$B$30,2,FALSE)</f>
        <v>75</v>
      </c>
      <c r="Y927" s="30">
        <f>VLOOKUP(O927,[1]PlayerC!$C$3:$D$133,2,FALSE)</f>
        <v>64</v>
      </c>
      <c r="Z927" s="30">
        <f>VLOOKUP(R927,[2]PCharts!$R$3:$S$2003,2,FALSE)</f>
        <v>0</v>
      </c>
      <c r="AA927" s="30">
        <f>VLOOKUP(A927,PCharts!$T$3:$U$25,2,FALSE)</f>
        <v>0.95</v>
      </c>
      <c r="AB927" s="30">
        <f>ROUND((PFormulas!$F$2*AF927)+(PFormulas!$F$3*(120-AD927)),0)</f>
        <v>50</v>
      </c>
      <c r="AC927" s="30">
        <f>ROUND((PFormulas!$F$7*AF927)+(PFormulas!$F$9*AB927)+(PFormulas!$F$8*AD927),0)</f>
        <v>46</v>
      </c>
      <c r="AD927" s="30">
        <f>VLOOKUP(V927,PCharts!$I$3:$J$651,2,FALSE)</f>
        <v>92</v>
      </c>
      <c r="AE927" s="30">
        <f>ROUND((PFormulas!$B$29*AK927)+(PFormulas!$B$30*AI927)+(PFormulas!$B$31*AL927)+(PFormulas!$B$32*AF927)+PFormulas!$B$33,0)</f>
        <v>71</v>
      </c>
      <c r="AF927" s="30">
        <f t="shared" si="105"/>
        <v>70</v>
      </c>
      <c r="AG927" s="30">
        <f>ROUND((AK927*PFormulas!$F$40)+(AL927*PFormulas!$F$41)+(AH927*PFormulas!$F$42),0)</f>
        <v>47</v>
      </c>
      <c r="AH927" s="30">
        <f>VLOOKUP(D927,PCharts!$G$3:$H$83,2,FALSE)</f>
        <v>59</v>
      </c>
      <c r="AI927" s="30">
        <f>ROUND((AK927*PFormulas!$F$18)+(AL927*PFormulas!$F$17),0)</f>
        <v>39</v>
      </c>
      <c r="AJ927" s="30">
        <f>IF(C927&gt;7,25,IF(C927=1,IF(ROUND((PFormulas!$F$35*AK927)+(PFormulas!$F$36*AF927),0)&lt;50,50,ROUND((PFormulas!$F$35*AK927)+(PFormulas!$F$36*AF927),0)),ROUND((PFormulas!$F$35*AK927)+(PFormulas!$F$36*AF927),0)))</f>
        <v>42</v>
      </c>
      <c r="AK927" s="30">
        <f>ROUND(IF(C927&gt;7,ROUND(VLOOKUP(U927,PCharts!$K$3:$L$153,2,FALSE)*AA927,0)*PFormulas!$B$8,ROUND(VLOOKUP(U927,PCharts!$K$3:$L$153,2,FALSE)*AA927,0)),0)</f>
        <v>33</v>
      </c>
      <c r="AL927" s="30">
        <f>ROUND(IF(C927&gt;7,ROUND(VLOOKUP(T927,PCharts!$M$3:$N$133,2,FALSE)*AA927,0)*PFormulas!$B$9,ROUND(VLOOKUP(T927,PCharts!$M$3:$N$133,2,FALSE)*AA927,0)),0)</f>
        <v>38</v>
      </c>
      <c r="AM927" s="30">
        <f>ROUND(IF(C927&gt;7,ROUND((PFormulas!$F$30*Z927)+(PFormulas!$F$31*AB927)+(PFormulas!$F$32*AI927),0)*PFormulas!$B$13,ROUND((PFormulas!$F$30*Z927)+(PFormulas!$F$31*AB927)+(PFormulas!$F$32*AI927),0)+PFormulas!$B$14),0)</f>
        <v>43</v>
      </c>
      <c r="AN927" s="30">
        <f>ROUND((PFormulas!$F$46*AL927),0)</f>
        <v>40</v>
      </c>
      <c r="AO927" s="30">
        <f>VLOOKUP(2016-L927,PCharts!$O$3:$P$32,2,FALSE)</f>
        <v>50</v>
      </c>
      <c r="AP927" s="30">
        <f t="shared" si="106"/>
        <v>50</v>
      </c>
      <c r="AQ927" s="30">
        <f t="shared" si="107"/>
        <v>43</v>
      </c>
    </row>
    <row r="928" spans="1:43" x14ac:dyDescent="0.25">
      <c r="A928" s="13" t="s">
        <v>685</v>
      </c>
      <c r="B928" s="13" t="s">
        <v>2080</v>
      </c>
      <c r="C928" s="13">
        <v>7</v>
      </c>
      <c r="D928" s="13">
        <v>19</v>
      </c>
      <c r="E928" s="13">
        <v>1</v>
      </c>
      <c r="F928" s="13">
        <v>0</v>
      </c>
      <c r="G928" s="13">
        <v>1</v>
      </c>
      <c r="H928" s="13">
        <v>2</v>
      </c>
      <c r="I928" s="13">
        <v>-4</v>
      </c>
      <c r="J928" s="13">
        <v>14</v>
      </c>
      <c r="K928" s="13">
        <v>8</v>
      </c>
      <c r="L928" s="13">
        <v>1995</v>
      </c>
      <c r="M928" s="13"/>
      <c r="N928" s="13">
        <v>72</v>
      </c>
      <c r="O928" s="13">
        <v>179</v>
      </c>
      <c r="P928" s="13" t="s">
        <v>247</v>
      </c>
      <c r="Q928" s="13" t="s">
        <v>80</v>
      </c>
      <c r="R928" s="13">
        <v>0</v>
      </c>
      <c r="S928" s="13">
        <v>0</v>
      </c>
      <c r="T928" s="30">
        <f t="shared" si="101"/>
        <v>0.05</v>
      </c>
      <c r="U928" s="30">
        <f t="shared" si="102"/>
        <v>0</v>
      </c>
      <c r="V928" s="30">
        <f t="shared" si="103"/>
        <v>0.11</v>
      </c>
      <c r="W928" s="30">
        <f t="shared" si="104"/>
        <v>0.05</v>
      </c>
      <c r="X928" s="30">
        <f>VLOOKUP(N928,[1]PlayerC!$A$3:$B$30,2,FALSE)</f>
        <v>73</v>
      </c>
      <c r="Y928" s="30">
        <f>VLOOKUP(O928,[1]PlayerC!$C$3:$D$133,2,FALSE)</f>
        <v>55</v>
      </c>
      <c r="Z928" s="30">
        <f>VLOOKUP(R928,[2]PCharts!$R$3:$S$2003,2,FALSE)</f>
        <v>0</v>
      </c>
      <c r="AA928" s="30">
        <f>VLOOKUP(A928,PCharts!$T$3:$U$25,2,FALSE)</f>
        <v>0.9</v>
      </c>
      <c r="AB928" s="30">
        <f>ROUND((PFormulas!$F$2*AF928)+(PFormulas!$F$3*(120-AD928)),0)</f>
        <v>46</v>
      </c>
      <c r="AC928" s="30">
        <f>ROUND((PFormulas!$F$7*AF928)+(PFormulas!$F$9*AB928)+(PFormulas!$F$8*AD928),0)</f>
        <v>39</v>
      </c>
      <c r="AD928" s="30">
        <f>VLOOKUP(V928,PCharts!$I$3:$J$651,2,FALSE)</f>
        <v>96</v>
      </c>
      <c r="AE928" s="30">
        <f>ROUND((PFormulas!$B$29*AK928)+(PFormulas!$B$30*AI928)+(PFormulas!$B$31*AL928)+(PFormulas!$B$32*AF928)+PFormulas!$B$33,0)</f>
        <v>72</v>
      </c>
      <c r="AF928" s="30">
        <f t="shared" si="105"/>
        <v>64</v>
      </c>
      <c r="AG928" s="30">
        <f>ROUND((AK928*PFormulas!$F$40)+(AL928*PFormulas!$F$41)+(AH928*PFormulas!$F$42),0)</f>
        <v>47</v>
      </c>
      <c r="AH928" s="30">
        <f>VLOOKUP(D928,PCharts!$G$3:$H$83,2,FALSE)</f>
        <v>59</v>
      </c>
      <c r="AI928" s="30">
        <f>ROUND((AK928*PFormulas!$F$18)+(AL928*PFormulas!$F$17),0)</f>
        <v>39</v>
      </c>
      <c r="AJ928" s="30">
        <f>IF(C928&gt;7,25,IF(C928=1,IF(ROUND((PFormulas!$F$35*AK928)+(PFormulas!$F$36*AF928),0)&lt;50,50,ROUND((PFormulas!$F$35*AK928)+(PFormulas!$F$36*AF928),0)),ROUND((PFormulas!$F$35*AK928)+(PFormulas!$F$36*AF928),0)))</f>
        <v>40</v>
      </c>
      <c r="AK928" s="30">
        <f>ROUND(IF(C928&gt;7,ROUND(VLOOKUP(U928,PCharts!$K$3:$L$153,2,FALSE)*AA928,0)*PFormulas!$B$8,ROUND(VLOOKUP(U928,PCharts!$K$3:$L$153,2,FALSE)*AA928,0)),0)</f>
        <v>32</v>
      </c>
      <c r="AL928" s="30">
        <f>ROUND(IF(C928&gt;7,ROUND(VLOOKUP(T928,PCharts!$M$3:$N$133,2,FALSE)*AA928,0)*PFormulas!$B$9,ROUND(VLOOKUP(T928,PCharts!$M$3:$N$133,2,FALSE)*AA928,0)),0)</f>
        <v>38</v>
      </c>
      <c r="AM928" s="30">
        <f>ROUND(IF(C928&gt;7,ROUND((PFormulas!$F$30*Z928)+(PFormulas!$F$31*AB928)+(PFormulas!$F$32*AI928),0)*PFormulas!$B$13,ROUND((PFormulas!$F$30*Z928)+(PFormulas!$F$31*AB928)+(PFormulas!$F$32*AI928),0)+PFormulas!$B$14),0)</f>
        <v>40</v>
      </c>
      <c r="AN928" s="30">
        <f>ROUND((PFormulas!$F$46*AL928),0)</f>
        <v>40</v>
      </c>
      <c r="AO928" s="30">
        <f>VLOOKUP(2016-L928,PCharts!$O$3:$P$32,2,FALSE)</f>
        <v>54</v>
      </c>
      <c r="AP928" s="30">
        <f t="shared" si="106"/>
        <v>54</v>
      </c>
      <c r="AQ928" s="30">
        <f t="shared" si="107"/>
        <v>42</v>
      </c>
    </row>
    <row r="929" spans="1:43" x14ac:dyDescent="0.25">
      <c r="A929" s="13" t="s">
        <v>78</v>
      </c>
      <c r="B929" s="13" t="s">
        <v>2081</v>
      </c>
      <c r="C929" s="13">
        <v>8</v>
      </c>
      <c r="D929" s="13">
        <v>20</v>
      </c>
      <c r="E929" s="13">
        <v>1</v>
      </c>
      <c r="F929" s="13">
        <v>2</v>
      </c>
      <c r="G929" s="13">
        <v>3</v>
      </c>
      <c r="H929" s="13">
        <v>6</v>
      </c>
      <c r="I929" s="13">
        <v>-4</v>
      </c>
      <c r="J929" s="13">
        <v>11</v>
      </c>
      <c r="K929" s="13">
        <v>5</v>
      </c>
      <c r="L929" s="13">
        <v>1996</v>
      </c>
      <c r="M929" s="13"/>
      <c r="N929" s="13">
        <v>75</v>
      </c>
      <c r="O929" s="13">
        <v>229</v>
      </c>
      <c r="P929" s="13" t="s">
        <v>162</v>
      </c>
      <c r="Q929" s="13" t="s">
        <v>80</v>
      </c>
      <c r="R929" s="13">
        <v>0</v>
      </c>
      <c r="S929" s="13">
        <v>0</v>
      </c>
      <c r="T929" s="30">
        <f t="shared" si="101"/>
        <v>0.05</v>
      </c>
      <c r="U929" s="30">
        <f t="shared" si="102"/>
        <v>0.1</v>
      </c>
      <c r="V929" s="30">
        <f t="shared" si="103"/>
        <v>0.3</v>
      </c>
      <c r="W929" s="30">
        <f t="shared" si="104"/>
        <v>0.05</v>
      </c>
      <c r="X929" s="30">
        <f>VLOOKUP(N929,[1]PlayerC!$A$3:$B$30,2,FALSE)</f>
        <v>79</v>
      </c>
      <c r="Y929" s="30">
        <f>VLOOKUP(O929,[1]PlayerC!$C$3:$D$133,2,FALSE)</f>
        <v>85</v>
      </c>
      <c r="Z929" s="30">
        <f>VLOOKUP(R929,[2]PCharts!$R$3:$S$2003,2,FALSE)</f>
        <v>0</v>
      </c>
      <c r="AA929" s="30">
        <f>VLOOKUP(A929,PCharts!$T$3:$U$25,2,FALSE)</f>
        <v>0.98</v>
      </c>
      <c r="AB929" s="30">
        <f>ROUND((PFormulas!$F$2*AF929)+(PFormulas!$F$3*(120-AD929)),0)</f>
        <v>58</v>
      </c>
      <c r="AC929" s="30">
        <f>ROUND((PFormulas!$F$7*AF929)+(PFormulas!$F$9*AB929)+(PFormulas!$F$8*AD929),0)</f>
        <v>57</v>
      </c>
      <c r="AD929" s="30">
        <f>VLOOKUP(V929,PCharts!$I$3:$J$651,2,FALSE)</f>
        <v>90</v>
      </c>
      <c r="AE929" s="30">
        <f>ROUND((PFormulas!$B$29*AK929)+(PFormulas!$B$30*AI929)+(PFormulas!$B$31*AL929)+(PFormulas!$B$32*AF929)+PFormulas!$B$33,0)</f>
        <v>70</v>
      </c>
      <c r="AF929" s="30">
        <f t="shared" si="105"/>
        <v>82</v>
      </c>
      <c r="AG929" s="30">
        <f>ROUND((AK929*PFormulas!$F$40)+(AL929*PFormulas!$F$41)+(AH929*PFormulas!$F$42),0)</f>
        <v>52</v>
      </c>
      <c r="AH929" s="30">
        <f>VLOOKUP(D929,PCharts!$G$3:$H$83,2,FALSE)</f>
        <v>60</v>
      </c>
      <c r="AI929" s="30">
        <f>ROUND((AK929*PFormulas!$F$18)+(AL929*PFormulas!$F$17),0)</f>
        <v>47</v>
      </c>
      <c r="AJ929" s="30">
        <f>IF(C929&gt;7,25,IF(C929=1,IF(ROUND((PFormulas!$F$35*AK929)+(PFormulas!$F$36*AF929),0)&lt;50,50,ROUND((PFormulas!$F$35*AK929)+(PFormulas!$F$36*AF929),0)),ROUND((PFormulas!$F$35*AK929)+(PFormulas!$F$36*AF929),0)))</f>
        <v>25</v>
      </c>
      <c r="AK929" s="30">
        <f>ROUND(IF(C929&gt;7,ROUND(VLOOKUP(U929,PCharts!$K$3:$L$153,2,FALSE)*AA929,0)*PFormulas!$B$8,ROUND(VLOOKUP(U929,PCharts!$K$3:$L$153,2,FALSE)*AA929,0)),0)</f>
        <v>47</v>
      </c>
      <c r="AL929" s="30">
        <f>ROUND(IF(C929&gt;7,ROUND(VLOOKUP(T929,PCharts!$M$3:$N$133,2,FALSE)*AA929,0)*PFormulas!$B$9,ROUND(VLOOKUP(T929,PCharts!$M$3:$N$133,2,FALSE)*AA929,0)),0)</f>
        <v>39</v>
      </c>
      <c r="AM929" s="30">
        <f>ROUND(IF(C929&gt;7,ROUND((PFormulas!$F$30*Z929)+(PFormulas!$F$31*AB929)+(PFormulas!$F$32*AI929),0)*PFormulas!$B$13,ROUND((PFormulas!$F$30*Z929)+(PFormulas!$F$31*AB929)+(PFormulas!$F$32*AI929),0)+PFormulas!$B$14),0)</f>
        <v>60</v>
      </c>
      <c r="AN929" s="30">
        <f>ROUND((PFormulas!$F$46*AL929),0)</f>
        <v>41</v>
      </c>
      <c r="AO929" s="30">
        <f>VLOOKUP(2016-L929,PCharts!$O$3:$P$32,2,FALSE)</f>
        <v>50</v>
      </c>
      <c r="AP929" s="30">
        <f t="shared" si="106"/>
        <v>50</v>
      </c>
      <c r="AQ929" s="30">
        <f t="shared" si="107"/>
        <v>53</v>
      </c>
    </row>
    <row r="930" spans="1:43" x14ac:dyDescent="0.25">
      <c r="A930" s="13" t="s">
        <v>74</v>
      </c>
      <c r="B930" s="13" t="s">
        <v>2082</v>
      </c>
      <c r="C930" s="13">
        <v>2</v>
      </c>
      <c r="D930" s="13">
        <v>21</v>
      </c>
      <c r="E930" s="13">
        <v>0</v>
      </c>
      <c r="F930" s="13">
        <v>0</v>
      </c>
      <c r="G930" s="13">
        <v>0</v>
      </c>
      <c r="H930" s="13">
        <v>10</v>
      </c>
      <c r="I930" s="13">
        <v>2</v>
      </c>
      <c r="J930" s="13">
        <v>17</v>
      </c>
      <c r="K930" s="13">
        <v>4</v>
      </c>
      <c r="L930" s="13">
        <v>1995</v>
      </c>
      <c r="M930" s="13"/>
      <c r="N930" s="13">
        <v>74</v>
      </c>
      <c r="O930" s="13">
        <v>181</v>
      </c>
      <c r="P930" s="13" t="s">
        <v>76</v>
      </c>
      <c r="Q930" s="13" t="s">
        <v>2083</v>
      </c>
      <c r="R930" s="13">
        <v>0</v>
      </c>
      <c r="S930" s="13">
        <v>0</v>
      </c>
      <c r="T930" s="30">
        <f t="shared" si="101"/>
        <v>0</v>
      </c>
      <c r="U930" s="30">
        <f t="shared" si="102"/>
        <v>0</v>
      </c>
      <c r="V930" s="30">
        <f t="shared" si="103"/>
        <v>0.48</v>
      </c>
      <c r="W930" s="30">
        <f t="shared" si="104"/>
        <v>0</v>
      </c>
      <c r="X930" s="30">
        <f>VLOOKUP(N930,[1]PlayerC!$A$3:$B$30,2,FALSE)</f>
        <v>77</v>
      </c>
      <c r="Y930" s="30">
        <f>VLOOKUP(O930,[1]PlayerC!$C$3:$D$133,2,FALSE)</f>
        <v>58</v>
      </c>
      <c r="Z930" s="30">
        <f>VLOOKUP(R930,[2]PCharts!$R$3:$S$2003,2,FALSE)</f>
        <v>0</v>
      </c>
      <c r="AA930" s="30">
        <f>VLOOKUP(A930,PCharts!$T$3:$U$25,2,FALSE)</f>
        <v>0.95</v>
      </c>
      <c r="AB930" s="30">
        <f>ROUND((PFormulas!$F$2*AF930)+(PFormulas!$F$3*(120-AD930)),0)</f>
        <v>51</v>
      </c>
      <c r="AC930" s="30">
        <f>ROUND((PFormulas!$F$7*AF930)+(PFormulas!$F$9*AB930)+(PFormulas!$F$8*AD930),0)</f>
        <v>46</v>
      </c>
      <c r="AD930" s="30">
        <f>VLOOKUP(V930,PCharts!$I$3:$J$651,2,FALSE)</f>
        <v>85</v>
      </c>
      <c r="AE930" s="30">
        <f>ROUND((PFormulas!$B$29*AK930)+(PFormulas!$B$30*AI930)+(PFormulas!$B$31*AL930)+(PFormulas!$B$32*AF930)+PFormulas!$B$33,0)</f>
        <v>71</v>
      </c>
      <c r="AF930" s="30">
        <f t="shared" si="105"/>
        <v>68</v>
      </c>
      <c r="AG930" s="30">
        <f>ROUND((AK930*PFormulas!$F$40)+(AL930*PFormulas!$F$41)+(AH930*PFormulas!$F$42),0)</f>
        <v>48</v>
      </c>
      <c r="AH930" s="30">
        <f>VLOOKUP(D930,PCharts!$G$3:$H$83,2,FALSE)</f>
        <v>61</v>
      </c>
      <c r="AI930" s="30">
        <f>ROUND((AK930*PFormulas!$F$18)+(AL930*PFormulas!$F$17),0)</f>
        <v>39</v>
      </c>
      <c r="AJ930" s="30">
        <f>IF(C930&gt;7,25,IF(C930=1,IF(ROUND((PFormulas!$F$35*AK930)+(PFormulas!$F$36*AF930),0)&lt;50,50,ROUND((PFormulas!$F$35*AK930)+(PFormulas!$F$36*AF930),0)),ROUND((PFormulas!$F$35*AK930)+(PFormulas!$F$36*AF930),0)))</f>
        <v>42</v>
      </c>
      <c r="AK930" s="30">
        <f>ROUND(IF(C930&gt;7,ROUND(VLOOKUP(U930,PCharts!$K$3:$L$153,2,FALSE)*AA930,0)*PFormulas!$B$8,ROUND(VLOOKUP(U930,PCharts!$K$3:$L$153,2,FALSE)*AA930,0)),0)</f>
        <v>33</v>
      </c>
      <c r="AL930" s="30">
        <f>ROUND(IF(C930&gt;7,ROUND(VLOOKUP(T930,PCharts!$M$3:$N$133,2,FALSE)*AA930,0)*PFormulas!$B$9,ROUND(VLOOKUP(T930,PCharts!$M$3:$N$133,2,FALSE)*AA930,0)),0)</f>
        <v>38</v>
      </c>
      <c r="AM930" s="30">
        <f>ROUND(IF(C930&gt;7,ROUND((PFormulas!$F$30*Z930)+(PFormulas!$F$31*AB930)+(PFormulas!$F$32*AI930),0)*PFormulas!$B$13,ROUND((PFormulas!$F$30*Z930)+(PFormulas!$F$31*AB930)+(PFormulas!$F$32*AI930),0)+PFormulas!$B$14),0)</f>
        <v>43</v>
      </c>
      <c r="AN930" s="30">
        <f>ROUND((PFormulas!$F$46*AL930),0)</f>
        <v>40</v>
      </c>
      <c r="AO930" s="30">
        <f>VLOOKUP(2016-L930,PCharts!$O$3:$P$32,2,FALSE)</f>
        <v>54</v>
      </c>
      <c r="AP930" s="30">
        <f t="shared" si="106"/>
        <v>54</v>
      </c>
      <c r="AQ930" s="30">
        <f t="shared" si="107"/>
        <v>43</v>
      </c>
    </row>
    <row r="931" spans="1:43" x14ac:dyDescent="0.25">
      <c r="A931" s="13" t="s">
        <v>78</v>
      </c>
      <c r="B931" s="13" t="s">
        <v>2084</v>
      </c>
      <c r="C931" s="13">
        <v>8</v>
      </c>
      <c r="D931" s="13">
        <v>21</v>
      </c>
      <c r="E931" s="13">
        <v>1</v>
      </c>
      <c r="F931" s="13">
        <v>0</v>
      </c>
      <c r="G931" s="13">
        <v>1</v>
      </c>
      <c r="H931" s="13">
        <v>10</v>
      </c>
      <c r="I931" s="13">
        <v>-3</v>
      </c>
      <c r="J931" s="13">
        <v>4</v>
      </c>
      <c r="K931" s="13">
        <v>4</v>
      </c>
      <c r="L931" s="13">
        <v>1994</v>
      </c>
      <c r="M931" s="13"/>
      <c r="N931" s="13">
        <v>71</v>
      </c>
      <c r="O931" s="13">
        <v>181</v>
      </c>
      <c r="P931" s="13" t="s">
        <v>162</v>
      </c>
      <c r="Q931" s="13" t="s">
        <v>80</v>
      </c>
      <c r="R931" s="13">
        <v>0</v>
      </c>
      <c r="S931" s="13">
        <v>0</v>
      </c>
      <c r="T931" s="30">
        <f t="shared" si="101"/>
        <v>0.05</v>
      </c>
      <c r="U931" s="30">
        <f t="shared" si="102"/>
        <v>0</v>
      </c>
      <c r="V931" s="30">
        <f t="shared" si="103"/>
        <v>0.48</v>
      </c>
      <c r="W931" s="30">
        <f t="shared" si="104"/>
        <v>0.05</v>
      </c>
      <c r="X931" s="30">
        <f>VLOOKUP(N931,[1]PlayerC!$A$3:$B$30,2,FALSE)</f>
        <v>71</v>
      </c>
      <c r="Y931" s="30">
        <f>VLOOKUP(O931,[1]PlayerC!$C$3:$D$133,2,FALSE)</f>
        <v>58</v>
      </c>
      <c r="Z931" s="30">
        <f>VLOOKUP(R931,[2]PCharts!$R$3:$S$2003,2,FALSE)</f>
        <v>0</v>
      </c>
      <c r="AA931" s="30">
        <f>VLOOKUP(A931,PCharts!$T$3:$U$25,2,FALSE)</f>
        <v>0.98</v>
      </c>
      <c r="AB931" s="30">
        <f>ROUND((PFormulas!$F$2*AF931)+(PFormulas!$F$3*(120-AD931)),0)</f>
        <v>50</v>
      </c>
      <c r="AC931" s="30">
        <f>ROUND((PFormulas!$F$7*AF931)+(PFormulas!$F$9*AB931)+(PFormulas!$F$8*AD931),0)</f>
        <v>44</v>
      </c>
      <c r="AD931" s="30">
        <f>VLOOKUP(V931,PCharts!$I$3:$J$651,2,FALSE)</f>
        <v>85</v>
      </c>
      <c r="AE931" s="30">
        <f>ROUND((PFormulas!$B$29*AK931)+(PFormulas!$B$30*AI931)+(PFormulas!$B$31*AL931)+(PFormulas!$B$32*AF931)+PFormulas!$B$33,0)</f>
        <v>72</v>
      </c>
      <c r="AF931" s="30">
        <f t="shared" si="105"/>
        <v>65</v>
      </c>
      <c r="AG931" s="30">
        <f>ROUND((AK931*PFormulas!$F$40)+(AL931*PFormulas!$F$41)+(AH931*PFormulas!$F$42),0)</f>
        <v>48</v>
      </c>
      <c r="AH931" s="30">
        <f>VLOOKUP(D931,PCharts!$G$3:$H$83,2,FALSE)</f>
        <v>61</v>
      </c>
      <c r="AI931" s="30">
        <f>ROUND((AK931*PFormulas!$F$18)+(AL931*PFormulas!$F$17),0)</f>
        <v>39</v>
      </c>
      <c r="AJ931" s="30">
        <f>IF(C931&gt;7,25,IF(C931=1,IF(ROUND((PFormulas!$F$35*AK931)+(PFormulas!$F$36*AF931),0)&lt;50,50,ROUND((PFormulas!$F$35*AK931)+(PFormulas!$F$36*AF931),0)),ROUND((PFormulas!$F$35*AK931)+(PFormulas!$F$36*AF931),0)))</f>
        <v>25</v>
      </c>
      <c r="AK931" s="30">
        <f>ROUND(IF(C931&gt;7,ROUND(VLOOKUP(U931,PCharts!$K$3:$L$153,2,FALSE)*AA931,0)*PFormulas!$B$8,ROUND(VLOOKUP(U931,PCharts!$K$3:$L$153,2,FALSE)*AA931,0)),0)</f>
        <v>32</v>
      </c>
      <c r="AL931" s="30">
        <f>ROUND(IF(C931&gt;7,ROUND(VLOOKUP(T931,PCharts!$M$3:$N$133,2,FALSE)*AA931,0)*PFormulas!$B$9,ROUND(VLOOKUP(T931,PCharts!$M$3:$N$133,2,FALSE)*AA931,0)),0)</f>
        <v>39</v>
      </c>
      <c r="AM931" s="30">
        <f>ROUND(IF(C931&gt;7,ROUND((PFormulas!$F$30*Z931)+(PFormulas!$F$31*AB931)+(PFormulas!$F$32*AI931),0)*PFormulas!$B$13,ROUND((PFormulas!$F$30*Z931)+(PFormulas!$F$31*AB931)+(PFormulas!$F$32*AI931),0)+PFormulas!$B$14),0)</f>
        <v>51</v>
      </c>
      <c r="AN931" s="30">
        <f>ROUND((PFormulas!$F$46*AL931),0)</f>
        <v>41</v>
      </c>
      <c r="AO931" s="30">
        <f>VLOOKUP(2016-L931,PCharts!$O$3:$P$32,2,FALSE)</f>
        <v>58</v>
      </c>
      <c r="AP931" s="30">
        <f t="shared" si="106"/>
        <v>58</v>
      </c>
      <c r="AQ931" s="30">
        <f t="shared" si="107"/>
        <v>45</v>
      </c>
    </row>
    <row r="932" spans="1:43" x14ac:dyDescent="0.25">
      <c r="A932" s="13" t="s">
        <v>518</v>
      </c>
      <c r="B932" s="13" t="s">
        <v>2085</v>
      </c>
      <c r="C932" s="13">
        <v>2</v>
      </c>
      <c r="D932" s="13">
        <v>22</v>
      </c>
      <c r="E932" s="13">
        <v>1</v>
      </c>
      <c r="F932" s="13">
        <v>3</v>
      </c>
      <c r="G932" s="13">
        <v>4</v>
      </c>
      <c r="H932" s="13">
        <v>4</v>
      </c>
      <c r="I932" s="13">
        <v>-5</v>
      </c>
      <c r="J932" s="13">
        <v>28</v>
      </c>
      <c r="K932" s="13">
        <v>9</v>
      </c>
      <c r="L932" s="13">
        <v>1996</v>
      </c>
      <c r="M932" s="13"/>
      <c r="N932" s="13">
        <v>73</v>
      </c>
      <c r="O932" s="13">
        <v>170</v>
      </c>
      <c r="P932" s="13" t="s">
        <v>520</v>
      </c>
      <c r="Q932" s="13" t="s">
        <v>2086</v>
      </c>
      <c r="R932" s="13">
        <v>0</v>
      </c>
      <c r="S932" s="13">
        <v>0</v>
      </c>
      <c r="T932" s="30">
        <f t="shared" si="101"/>
        <v>0.05</v>
      </c>
      <c r="U932" s="30">
        <f t="shared" si="102"/>
        <v>0.14000000000000001</v>
      </c>
      <c r="V932" s="30">
        <f t="shared" si="103"/>
        <v>0.18</v>
      </c>
      <c r="W932" s="30">
        <f t="shared" si="104"/>
        <v>0.05</v>
      </c>
      <c r="X932" s="30">
        <f>VLOOKUP(N932,[1]PlayerC!$A$3:$B$30,2,FALSE)</f>
        <v>75</v>
      </c>
      <c r="Y932" s="30">
        <f>VLOOKUP(O932,[1]PlayerC!$C$3:$D$133,2,FALSE)</f>
        <v>52</v>
      </c>
      <c r="Z932" s="30">
        <f>VLOOKUP(R932,[2]PCharts!$R$3:$S$2003,2,FALSE)</f>
        <v>0</v>
      </c>
      <c r="AA932" s="30">
        <f>VLOOKUP(A932,PCharts!$T$3:$U$25,2,FALSE)</f>
        <v>0.93</v>
      </c>
      <c r="AB932" s="30">
        <f>ROUND((PFormulas!$F$2*AF932)+(PFormulas!$F$3*(120-AD932)),0)</f>
        <v>47</v>
      </c>
      <c r="AC932" s="30">
        <f>ROUND((PFormulas!$F$7*AF932)+(PFormulas!$F$9*AB932)+(PFormulas!$F$8*AD932),0)</f>
        <v>40</v>
      </c>
      <c r="AD932" s="30">
        <f>VLOOKUP(V932,PCharts!$I$3:$J$651,2,FALSE)</f>
        <v>93</v>
      </c>
      <c r="AE932" s="30">
        <f>ROUND((PFormulas!$B$29*AK932)+(PFormulas!$B$30*AI932)+(PFormulas!$B$31*AL932)+(PFormulas!$B$32*AF932)+PFormulas!$B$33,0)</f>
        <v>74</v>
      </c>
      <c r="AF932" s="30">
        <f t="shared" si="105"/>
        <v>64</v>
      </c>
      <c r="AG932" s="30">
        <f>ROUND((AK932*PFormulas!$F$40)+(AL932*PFormulas!$F$41)+(AH932*PFormulas!$F$42),0)</f>
        <v>53</v>
      </c>
      <c r="AH932" s="30">
        <f>VLOOKUP(D932,PCharts!$G$3:$H$83,2,FALSE)</f>
        <v>62</v>
      </c>
      <c r="AI932" s="30">
        <f>ROUND((AK932*PFormulas!$F$18)+(AL932*PFormulas!$F$17),0)</f>
        <v>47</v>
      </c>
      <c r="AJ932" s="30">
        <f>IF(C932&gt;7,25,IF(C932=1,IF(ROUND((PFormulas!$F$35*AK932)+(PFormulas!$F$36*AF932),0)&lt;50,50,ROUND((PFormulas!$F$35*AK932)+(PFormulas!$F$36*AF932),0)),ROUND((PFormulas!$F$35*AK932)+(PFormulas!$F$36*AF932),0)))</f>
        <v>51</v>
      </c>
      <c r="AK932" s="30">
        <f>ROUND(IF(C932&gt;7,ROUND(VLOOKUP(U932,PCharts!$K$3:$L$153,2,FALSE)*AA932,0)*PFormulas!$B$8,ROUND(VLOOKUP(U932,PCharts!$K$3:$L$153,2,FALSE)*AA932,0)),0)</f>
        <v>47</v>
      </c>
      <c r="AL932" s="30">
        <f>ROUND(IF(C932&gt;7,ROUND(VLOOKUP(T932,PCharts!$M$3:$N$133,2,FALSE)*AA932,0)*PFormulas!$B$9,ROUND(VLOOKUP(T932,PCharts!$M$3:$N$133,2,FALSE)*AA932,0)),0)</f>
        <v>39</v>
      </c>
      <c r="AM932" s="30">
        <f>ROUND(IF(C932&gt;7,ROUND((PFormulas!$F$30*Z932)+(PFormulas!$F$31*AB932)+(PFormulas!$F$32*AI932),0)*PFormulas!$B$13,ROUND((PFormulas!$F$30*Z932)+(PFormulas!$F$31*AB932)+(PFormulas!$F$32*AI932),0)+PFormulas!$B$14),0)</f>
        <v>43</v>
      </c>
      <c r="AN932" s="30">
        <f>ROUND((PFormulas!$F$46*AL932),0)</f>
        <v>41</v>
      </c>
      <c r="AO932" s="30">
        <f>VLOOKUP(2016-L932,PCharts!$O$3:$P$32,2,FALSE)</f>
        <v>50</v>
      </c>
      <c r="AP932" s="30">
        <f t="shared" si="106"/>
        <v>50</v>
      </c>
      <c r="AQ932" s="30">
        <f t="shared" si="107"/>
        <v>48</v>
      </c>
    </row>
    <row r="933" spans="1:43" x14ac:dyDescent="0.25">
      <c r="A933" s="13" t="s">
        <v>74</v>
      </c>
      <c r="B933" s="13" t="s">
        <v>2087</v>
      </c>
      <c r="C933" s="13">
        <v>2</v>
      </c>
      <c r="D933" s="13">
        <v>32</v>
      </c>
      <c r="E933" s="13">
        <v>0</v>
      </c>
      <c r="F933" s="13">
        <v>3</v>
      </c>
      <c r="G933" s="13">
        <v>3</v>
      </c>
      <c r="H933" s="13">
        <v>8</v>
      </c>
      <c r="I933" s="13">
        <v>-4</v>
      </c>
      <c r="J933" s="13">
        <v>11</v>
      </c>
      <c r="K933" s="13">
        <v>6</v>
      </c>
      <c r="L933" s="13">
        <v>1994</v>
      </c>
      <c r="M933" s="13"/>
      <c r="N933" s="13">
        <v>71</v>
      </c>
      <c r="O933" s="13">
        <v>154</v>
      </c>
      <c r="P933" s="13" t="s">
        <v>76</v>
      </c>
      <c r="Q933" s="13" t="s">
        <v>2088</v>
      </c>
      <c r="R933" s="13">
        <v>0</v>
      </c>
      <c r="S933" s="13">
        <v>0</v>
      </c>
      <c r="T933" s="30">
        <f t="shared" si="101"/>
        <v>0</v>
      </c>
      <c r="U933" s="30">
        <f t="shared" si="102"/>
        <v>0.09</v>
      </c>
      <c r="V933" s="30">
        <f t="shared" si="103"/>
        <v>0.25</v>
      </c>
      <c r="W933" s="30">
        <f t="shared" si="104"/>
        <v>0</v>
      </c>
      <c r="X933" s="30">
        <f>VLOOKUP(N933,[1]PlayerC!$A$3:$B$30,2,FALSE)</f>
        <v>71</v>
      </c>
      <c r="Y933" s="30">
        <f>VLOOKUP(O933,[1]PlayerC!$C$3:$D$133,2,FALSE)</f>
        <v>40</v>
      </c>
      <c r="Z933" s="30">
        <f>VLOOKUP(R933,[2]PCharts!$R$3:$S$2003,2,FALSE)</f>
        <v>0</v>
      </c>
      <c r="AA933" s="30">
        <f>VLOOKUP(A933,PCharts!$T$3:$U$25,2,FALSE)</f>
        <v>0.95</v>
      </c>
      <c r="AB933" s="30">
        <f>ROUND((PFormulas!$F$2*AF933)+(PFormulas!$F$3*(120-AD933)),0)</f>
        <v>42</v>
      </c>
      <c r="AC933" s="30">
        <f>ROUND((PFormulas!$F$7*AF933)+(PFormulas!$F$9*AB933)+(PFormulas!$F$8*AD933),0)</f>
        <v>34</v>
      </c>
      <c r="AD933" s="30">
        <f>VLOOKUP(V933,PCharts!$I$3:$J$651,2,FALSE)</f>
        <v>91</v>
      </c>
      <c r="AE933" s="30">
        <f>ROUND((PFormulas!$B$29*AK933)+(PFormulas!$B$30*AI933)+(PFormulas!$B$31*AL933)+(PFormulas!$B$32*AF933)+PFormulas!$B$33,0)</f>
        <v>74</v>
      </c>
      <c r="AF933" s="30">
        <f t="shared" si="105"/>
        <v>56</v>
      </c>
      <c r="AG933" s="30">
        <f>ROUND((AK933*PFormulas!$F$40)+(AL933*PFormulas!$F$41)+(AH933*PFormulas!$F$42),0)</f>
        <v>54</v>
      </c>
      <c r="AH933" s="30">
        <f>VLOOKUP(D933,PCharts!$G$3:$H$83,2,FALSE)</f>
        <v>72</v>
      </c>
      <c r="AI933" s="30">
        <f>ROUND((AK933*PFormulas!$F$18)+(AL933*PFormulas!$F$17),0)</f>
        <v>39</v>
      </c>
      <c r="AJ933" s="30">
        <f>IF(C933&gt;7,25,IF(C933=1,IF(ROUND((PFormulas!$F$35*AK933)+(PFormulas!$F$36*AF933),0)&lt;50,50,ROUND((PFormulas!$F$35*AK933)+(PFormulas!$F$36*AF933),0)),ROUND((PFormulas!$F$35*AK933)+(PFormulas!$F$36*AF933),0)))</f>
        <v>39</v>
      </c>
      <c r="AK933" s="30">
        <f>ROUND(IF(C933&gt;7,ROUND(VLOOKUP(U933,PCharts!$K$3:$L$153,2,FALSE)*AA933,0)*PFormulas!$B$8,ROUND(VLOOKUP(U933,PCharts!$K$3:$L$153,2,FALSE)*AA933,0)),0)</f>
        <v>33</v>
      </c>
      <c r="AL933" s="30">
        <f>ROUND(IF(C933&gt;7,ROUND(VLOOKUP(T933,PCharts!$M$3:$N$133,2,FALSE)*AA933,0)*PFormulas!$B$9,ROUND(VLOOKUP(T933,PCharts!$M$3:$N$133,2,FALSE)*AA933,0)),0)</f>
        <v>38</v>
      </c>
      <c r="AM933" s="30">
        <f>ROUND(IF(C933&gt;7,ROUND((PFormulas!$F$30*Z933)+(PFormulas!$F$31*AB933)+(PFormulas!$F$32*AI933),0)*PFormulas!$B$13,ROUND((PFormulas!$F$30*Z933)+(PFormulas!$F$31*AB933)+(PFormulas!$F$32*AI933),0)+PFormulas!$B$14),0)</f>
        <v>38</v>
      </c>
      <c r="AN933" s="30">
        <f>ROUND((PFormulas!$F$46*AL933),0)</f>
        <v>40</v>
      </c>
      <c r="AO933" s="30">
        <f>VLOOKUP(2016-L933,PCharts!$O$3:$P$32,2,FALSE)</f>
        <v>58</v>
      </c>
      <c r="AP933" s="30">
        <f t="shared" si="106"/>
        <v>58</v>
      </c>
      <c r="AQ933" s="30">
        <f t="shared" si="107"/>
        <v>41</v>
      </c>
    </row>
    <row r="934" spans="1:43" x14ac:dyDescent="0.25">
      <c r="A934" s="13" t="s">
        <v>78</v>
      </c>
      <c r="B934" s="13" t="s">
        <v>2089</v>
      </c>
      <c r="C934" s="13">
        <v>5</v>
      </c>
      <c r="D934" s="13">
        <v>38</v>
      </c>
      <c r="E934" s="13">
        <v>1</v>
      </c>
      <c r="F934" s="13">
        <v>1</v>
      </c>
      <c r="G934" s="13">
        <v>2</v>
      </c>
      <c r="H934" s="13">
        <v>4</v>
      </c>
      <c r="I934" s="13">
        <v>-10</v>
      </c>
      <c r="J934" s="13">
        <v>21</v>
      </c>
      <c r="K934" s="13">
        <v>1</v>
      </c>
      <c r="L934" s="13">
        <v>1994</v>
      </c>
      <c r="M934" s="13"/>
      <c r="N934" s="13">
        <v>68</v>
      </c>
      <c r="O934" s="13">
        <v>179</v>
      </c>
      <c r="P934" s="13" t="s">
        <v>162</v>
      </c>
      <c r="Q934" s="13" t="s">
        <v>80</v>
      </c>
      <c r="R934" s="13">
        <v>0</v>
      </c>
      <c r="S934" s="13">
        <v>0</v>
      </c>
      <c r="T934" s="30">
        <f t="shared" si="101"/>
        <v>0.03</v>
      </c>
      <c r="U934" s="30">
        <f t="shared" si="102"/>
        <v>0.03</v>
      </c>
      <c r="V934" s="30">
        <f t="shared" si="103"/>
        <v>0.11</v>
      </c>
      <c r="W934" s="30">
        <f t="shared" si="104"/>
        <v>0.03</v>
      </c>
      <c r="X934" s="30">
        <f>VLOOKUP(N934,[1]PlayerC!$A$3:$B$30,2,FALSE)</f>
        <v>65</v>
      </c>
      <c r="Y934" s="30">
        <f>VLOOKUP(O934,[1]PlayerC!$C$3:$D$133,2,FALSE)</f>
        <v>55</v>
      </c>
      <c r="Z934" s="30">
        <f>VLOOKUP(R934,[2]PCharts!$R$3:$S$2003,2,FALSE)</f>
        <v>0</v>
      </c>
      <c r="AA934" s="30">
        <f>VLOOKUP(A934,PCharts!$T$3:$U$25,2,FALSE)</f>
        <v>0.98</v>
      </c>
      <c r="AB934" s="30">
        <f>ROUND((PFormulas!$F$2*AF934)+(PFormulas!$F$3*(120-AD934)),0)</f>
        <v>43</v>
      </c>
      <c r="AC934" s="30">
        <f>ROUND((PFormulas!$F$7*AF934)+(PFormulas!$F$9*AB934)+(PFormulas!$F$8*AD934),0)</f>
        <v>36</v>
      </c>
      <c r="AD934" s="30">
        <f>VLOOKUP(V934,PCharts!$I$3:$J$651,2,FALSE)</f>
        <v>96</v>
      </c>
      <c r="AE934" s="30">
        <f>ROUND((PFormulas!$B$29*AK934)+(PFormulas!$B$30*AI934)+(PFormulas!$B$31*AL934)+(PFormulas!$B$32*AF934)+PFormulas!$B$33,0)</f>
        <v>74</v>
      </c>
      <c r="AF934" s="30">
        <f t="shared" si="105"/>
        <v>60</v>
      </c>
      <c r="AG934" s="30">
        <f>ROUND((AK934*PFormulas!$F$40)+(AL934*PFormulas!$F$41)+(AH934*PFormulas!$F$42),0)</f>
        <v>58</v>
      </c>
      <c r="AH934" s="30">
        <f>VLOOKUP(D934,PCharts!$G$3:$H$83,2,FALSE)</f>
        <v>78</v>
      </c>
      <c r="AI934" s="30">
        <f>ROUND((AK934*PFormulas!$F$18)+(AL934*PFormulas!$F$17),0)</f>
        <v>41</v>
      </c>
      <c r="AJ934" s="30">
        <f>IF(C934&gt;7,25,IF(C934=1,IF(ROUND((PFormulas!$F$35*AK934)+(PFormulas!$F$36*AF934),0)&lt;50,50,ROUND((PFormulas!$F$35*AK934)+(PFormulas!$F$36*AF934),0)),ROUND((PFormulas!$F$35*AK934)+(PFormulas!$F$36*AF934),0)))</f>
        <v>41</v>
      </c>
      <c r="AK934" s="30">
        <f>ROUND(IF(C934&gt;7,ROUND(VLOOKUP(U934,PCharts!$K$3:$L$153,2,FALSE)*AA934,0)*PFormulas!$B$8,ROUND(VLOOKUP(U934,PCharts!$K$3:$L$153,2,FALSE)*AA934,0)),0)</f>
        <v>34</v>
      </c>
      <c r="AL934" s="30">
        <f>ROUND(IF(C934&gt;7,ROUND(VLOOKUP(T934,PCharts!$M$3:$N$133,2,FALSE)*AA934,0)*PFormulas!$B$9,ROUND(VLOOKUP(T934,PCharts!$M$3:$N$133,2,FALSE)*AA934,0)),0)</f>
        <v>40</v>
      </c>
      <c r="AM934" s="30">
        <f>ROUND(IF(C934&gt;7,ROUND((PFormulas!$F$30*Z934)+(PFormulas!$F$31*AB934)+(PFormulas!$F$32*AI934),0)*PFormulas!$B$13,ROUND((PFormulas!$F$30*Z934)+(PFormulas!$F$31*AB934)+(PFormulas!$F$32*AI934),0)+PFormulas!$B$14),0)</f>
        <v>39</v>
      </c>
      <c r="AN934" s="30">
        <f>ROUND((PFormulas!$F$46*AL934),0)</f>
        <v>42</v>
      </c>
      <c r="AO934" s="30">
        <f>VLOOKUP(2016-L934,PCharts!$O$3:$P$32,2,FALSE)</f>
        <v>58</v>
      </c>
      <c r="AP934" s="30">
        <f t="shared" si="106"/>
        <v>58</v>
      </c>
      <c r="AQ934" s="30">
        <f t="shared" si="107"/>
        <v>43</v>
      </c>
    </row>
    <row r="935" spans="1:43" x14ac:dyDescent="0.25">
      <c r="A935" s="13" t="s">
        <v>78</v>
      </c>
      <c r="B935" s="13" t="s">
        <v>2090</v>
      </c>
      <c r="C935" s="13">
        <v>3</v>
      </c>
      <c r="D935" s="13">
        <v>41</v>
      </c>
      <c r="E935" s="13">
        <v>1</v>
      </c>
      <c r="F935" s="13">
        <v>6</v>
      </c>
      <c r="G935" s="13">
        <v>7</v>
      </c>
      <c r="H935" s="13">
        <v>6</v>
      </c>
      <c r="I935" s="13">
        <v>-3</v>
      </c>
      <c r="J935" s="13">
        <v>8</v>
      </c>
      <c r="K935" s="13">
        <v>10</v>
      </c>
      <c r="L935" s="13">
        <v>1994</v>
      </c>
      <c r="M935" s="13"/>
      <c r="N935" s="13">
        <v>73</v>
      </c>
      <c r="O935" s="13">
        <v>183</v>
      </c>
      <c r="P935" s="13" t="s">
        <v>162</v>
      </c>
      <c r="Q935" s="13" t="s">
        <v>80</v>
      </c>
      <c r="R935" s="13">
        <v>0</v>
      </c>
      <c r="S935" s="13">
        <v>0</v>
      </c>
      <c r="T935" s="30">
        <f t="shared" si="101"/>
        <v>0.02</v>
      </c>
      <c r="U935" s="30">
        <f t="shared" si="102"/>
        <v>0.15</v>
      </c>
      <c r="V935" s="30">
        <f t="shared" si="103"/>
        <v>0.15</v>
      </c>
      <c r="W935" s="30">
        <f t="shared" si="104"/>
        <v>0.02</v>
      </c>
      <c r="X935" s="30">
        <f>VLOOKUP(N935,[1]PlayerC!$A$3:$B$30,2,FALSE)</f>
        <v>75</v>
      </c>
      <c r="Y935" s="30">
        <f>VLOOKUP(O935,[1]PlayerC!$C$3:$D$133,2,FALSE)</f>
        <v>58</v>
      </c>
      <c r="Z935" s="30">
        <f>VLOOKUP(R935,[2]PCharts!$R$3:$S$2003,2,FALSE)</f>
        <v>0</v>
      </c>
      <c r="AA935" s="30">
        <f>VLOOKUP(A935,PCharts!$T$3:$U$25,2,FALSE)</f>
        <v>0.98</v>
      </c>
      <c r="AB935" s="30">
        <f>ROUND((PFormulas!$F$2*AF935)+(PFormulas!$F$3*(120-AD935)),0)</f>
        <v>48</v>
      </c>
      <c r="AC935" s="30">
        <f>ROUND((PFormulas!$F$7*AF935)+(PFormulas!$F$9*AB935)+(PFormulas!$F$8*AD935),0)</f>
        <v>43</v>
      </c>
      <c r="AD935" s="30">
        <f>VLOOKUP(V935,PCharts!$I$3:$J$651,2,FALSE)</f>
        <v>94</v>
      </c>
      <c r="AE935" s="30">
        <f>ROUND((PFormulas!$B$29*AK935)+(PFormulas!$B$30*AI935)+(PFormulas!$B$31*AL935)+(PFormulas!$B$32*AF935)+PFormulas!$B$33,0)</f>
        <v>74</v>
      </c>
      <c r="AF935" s="30">
        <f t="shared" si="105"/>
        <v>67</v>
      </c>
      <c r="AG935" s="30">
        <f>ROUND((AK935*PFormulas!$F$40)+(AL935*PFormulas!$F$41)+(AH935*PFormulas!$F$42),0)</f>
        <v>63</v>
      </c>
      <c r="AH935" s="30">
        <f>VLOOKUP(D935,PCharts!$G$3:$H$83,2,FALSE)</f>
        <v>81</v>
      </c>
      <c r="AI935" s="30">
        <f>ROUND((AK935*PFormulas!$F$18)+(AL935*PFormulas!$F$17),0)</f>
        <v>48</v>
      </c>
      <c r="AJ935" s="30">
        <f>IF(C935&gt;7,25,IF(C935=1,IF(ROUND((PFormulas!$F$35*AK935)+(PFormulas!$F$36*AF935),0)&lt;50,50,ROUND((PFormulas!$F$35*AK935)+(PFormulas!$F$36*AF935),0)),ROUND((PFormulas!$F$35*AK935)+(PFormulas!$F$36*AF935),0)))</f>
        <v>54</v>
      </c>
      <c r="AK935" s="30">
        <f>ROUND(IF(C935&gt;7,ROUND(VLOOKUP(U935,PCharts!$K$3:$L$153,2,FALSE)*AA935,0)*PFormulas!$B$8,ROUND(VLOOKUP(U935,PCharts!$K$3:$L$153,2,FALSE)*AA935,0)),0)</f>
        <v>49</v>
      </c>
      <c r="AL935" s="30">
        <f>ROUND(IF(C935&gt;7,ROUND(VLOOKUP(T935,PCharts!$M$3:$N$133,2,FALSE)*AA935,0)*PFormulas!$B$9,ROUND(VLOOKUP(T935,PCharts!$M$3:$N$133,2,FALSE)*AA935,0)),0)</f>
        <v>39</v>
      </c>
      <c r="AM935" s="30">
        <f>ROUND(IF(C935&gt;7,ROUND((PFormulas!$F$30*Z935)+(PFormulas!$F$31*AB935)+(PFormulas!$F$32*AI935),0)*PFormulas!$B$13,ROUND((PFormulas!$F$30*Z935)+(PFormulas!$F$31*AB935)+(PFormulas!$F$32*AI935),0)+PFormulas!$B$14),0)</f>
        <v>44</v>
      </c>
      <c r="AN935" s="30">
        <f>ROUND((PFormulas!$F$46*AL935),0)</f>
        <v>41</v>
      </c>
      <c r="AO935" s="30">
        <f>VLOOKUP(2016-L935,PCharts!$O$3:$P$32,2,FALSE)</f>
        <v>58</v>
      </c>
      <c r="AP935" s="30">
        <f t="shared" si="106"/>
        <v>58</v>
      </c>
      <c r="AQ935" s="30">
        <f t="shared" si="107"/>
        <v>49</v>
      </c>
    </row>
    <row r="936" spans="1:43" x14ac:dyDescent="0.25">
      <c r="A936" s="13" t="s">
        <v>518</v>
      </c>
      <c r="B936" s="13" t="s">
        <v>2091</v>
      </c>
      <c r="C936" s="13">
        <v>4</v>
      </c>
      <c r="D936" s="13">
        <v>41</v>
      </c>
      <c r="E936" s="13">
        <v>2</v>
      </c>
      <c r="F936" s="13">
        <v>4</v>
      </c>
      <c r="G936" s="13">
        <v>6</v>
      </c>
      <c r="H936" s="13">
        <v>2</v>
      </c>
      <c r="I936" s="13">
        <v>-7</v>
      </c>
      <c r="J936" s="13">
        <v>16</v>
      </c>
      <c r="K936" s="13">
        <v>5</v>
      </c>
      <c r="L936" s="13">
        <v>1993</v>
      </c>
      <c r="M936" s="13"/>
      <c r="N936" s="13">
        <v>70</v>
      </c>
      <c r="O936" s="13">
        <v>172</v>
      </c>
      <c r="P936" s="13" t="s">
        <v>520</v>
      </c>
      <c r="Q936" s="13" t="s">
        <v>2092</v>
      </c>
      <c r="R936" s="13">
        <v>0</v>
      </c>
      <c r="S936" s="13">
        <v>0</v>
      </c>
      <c r="T936" s="30">
        <f t="shared" si="101"/>
        <v>0.05</v>
      </c>
      <c r="U936" s="30">
        <f t="shared" si="102"/>
        <v>0.1</v>
      </c>
      <c r="V936" s="30">
        <f t="shared" si="103"/>
        <v>0.05</v>
      </c>
      <c r="W936" s="30">
        <f t="shared" si="104"/>
        <v>0.05</v>
      </c>
      <c r="X936" s="30">
        <f>VLOOKUP(N936,[1]PlayerC!$A$3:$B$30,2,FALSE)</f>
        <v>69</v>
      </c>
      <c r="Y936" s="30">
        <f>VLOOKUP(O936,[1]PlayerC!$C$3:$D$133,2,FALSE)</f>
        <v>52</v>
      </c>
      <c r="Z936" s="30">
        <f>VLOOKUP(R936,[2]PCharts!$R$3:$S$2003,2,FALSE)</f>
        <v>0</v>
      </c>
      <c r="AA936" s="30">
        <f>VLOOKUP(A936,PCharts!$T$3:$U$25,2,FALSE)</f>
        <v>0.93</v>
      </c>
      <c r="AB936" s="30">
        <f>ROUND((PFormulas!$F$2*AF936)+(PFormulas!$F$3*(120-AD936)),0)</f>
        <v>43</v>
      </c>
      <c r="AC936" s="30">
        <f>ROUND((PFormulas!$F$7*AF936)+(PFormulas!$F$9*AB936)+(PFormulas!$F$8*AD936),0)</f>
        <v>36</v>
      </c>
      <c r="AD936" s="30">
        <f>VLOOKUP(V936,PCharts!$I$3:$J$651,2,FALSE)</f>
        <v>98</v>
      </c>
      <c r="AE936" s="30">
        <f>ROUND((PFormulas!$B$29*AK936)+(PFormulas!$B$30*AI936)+(PFormulas!$B$31*AL936)+(PFormulas!$B$32*AF936)+PFormulas!$B$33,0)</f>
        <v>75</v>
      </c>
      <c r="AF936" s="30">
        <f t="shared" si="105"/>
        <v>61</v>
      </c>
      <c r="AG936" s="30">
        <f>ROUND((AK936*PFormulas!$F$40)+(AL936*PFormulas!$F$41)+(AH936*PFormulas!$F$42),0)</f>
        <v>62</v>
      </c>
      <c r="AH936" s="30">
        <f>VLOOKUP(D936,PCharts!$G$3:$H$83,2,FALSE)</f>
        <v>81</v>
      </c>
      <c r="AI936" s="30">
        <f>ROUND((AK936*PFormulas!$F$18)+(AL936*PFormulas!$F$17),0)</f>
        <v>47</v>
      </c>
      <c r="AJ936" s="30">
        <f>IF(C936&gt;7,25,IF(C936=1,IF(ROUND((PFormulas!$F$35*AK936)+(PFormulas!$F$36*AF936),0)&lt;50,50,ROUND((PFormulas!$F$35*AK936)+(PFormulas!$F$36*AF936),0)),ROUND((PFormulas!$F$35*AK936)+(PFormulas!$F$36*AF936),0)))</f>
        <v>51</v>
      </c>
      <c r="AK936" s="30">
        <f>ROUND(IF(C936&gt;7,ROUND(VLOOKUP(U936,PCharts!$K$3:$L$153,2,FALSE)*AA936,0)*PFormulas!$B$8,ROUND(VLOOKUP(U936,PCharts!$K$3:$L$153,2,FALSE)*AA936,0)),0)</f>
        <v>47</v>
      </c>
      <c r="AL936" s="30">
        <f>ROUND(IF(C936&gt;7,ROUND(VLOOKUP(T936,PCharts!$M$3:$N$133,2,FALSE)*AA936,0)*PFormulas!$B$9,ROUND(VLOOKUP(T936,PCharts!$M$3:$N$133,2,FALSE)*AA936,0)),0)</f>
        <v>39</v>
      </c>
      <c r="AM936" s="30">
        <f>ROUND(IF(C936&gt;7,ROUND((PFormulas!$F$30*Z936)+(PFormulas!$F$31*AB936)+(PFormulas!$F$32*AI936),0)*PFormulas!$B$13,ROUND((PFormulas!$F$30*Z936)+(PFormulas!$F$31*AB936)+(PFormulas!$F$32*AI936),0)+PFormulas!$B$14),0)</f>
        <v>41</v>
      </c>
      <c r="AN936" s="30">
        <f>ROUND((PFormulas!$F$46*AL936),0)</f>
        <v>41</v>
      </c>
      <c r="AO936" s="30">
        <f>VLOOKUP(2016-L936,PCharts!$O$3:$P$32,2,FALSE)</f>
        <v>60</v>
      </c>
      <c r="AP936" s="30">
        <f t="shared" si="106"/>
        <v>60</v>
      </c>
      <c r="AQ936" s="30">
        <f t="shared" si="107"/>
        <v>47</v>
      </c>
    </row>
    <row r="937" spans="1:43" x14ac:dyDescent="0.25">
      <c r="A937" s="48" t="s">
        <v>139</v>
      </c>
      <c r="B937" s="13" t="s">
        <v>2093</v>
      </c>
      <c r="C937" s="13">
        <v>8</v>
      </c>
      <c r="D937" s="13">
        <v>36</v>
      </c>
      <c r="E937" s="48">
        <f>ROUND(G937*0.33,0)</f>
        <v>3</v>
      </c>
      <c r="F937" s="48">
        <f>G937-E937</f>
        <v>5</v>
      </c>
      <c r="G937" s="13">
        <v>8</v>
      </c>
      <c r="H937" s="48">
        <v>20</v>
      </c>
      <c r="I937" s="13"/>
      <c r="J937" s="13"/>
      <c r="K937" s="13"/>
      <c r="L937" s="13">
        <v>1996</v>
      </c>
      <c r="M937" s="13">
        <v>6</v>
      </c>
      <c r="N937" s="13">
        <v>74</v>
      </c>
      <c r="O937" s="13">
        <v>181</v>
      </c>
      <c r="P937" s="13" t="s">
        <v>2094</v>
      </c>
      <c r="Q937" s="13" t="s">
        <v>2095</v>
      </c>
      <c r="R937" s="13">
        <v>0</v>
      </c>
      <c r="S937" s="13">
        <v>0</v>
      </c>
      <c r="T937" s="30">
        <f t="shared" si="101"/>
        <v>0.08</v>
      </c>
      <c r="U937" s="30">
        <f t="shared" si="102"/>
        <v>0.14000000000000001</v>
      </c>
      <c r="V937" s="30">
        <f t="shared" si="103"/>
        <v>0.56000000000000005</v>
      </c>
      <c r="W937" s="30">
        <f t="shared" si="104"/>
        <v>0.08</v>
      </c>
      <c r="X937" s="30">
        <f>VLOOKUP(N937,[1]PlayerC!$A$3:$B$30,2,FALSE)</f>
        <v>77</v>
      </c>
      <c r="Y937" s="30">
        <f>VLOOKUP(O937,[1]PlayerC!$C$3:$D$133,2,FALSE)</f>
        <v>58</v>
      </c>
      <c r="Z937" s="30">
        <f>VLOOKUP(R937,[2]PCharts!$R$3:$S$2003,2,FALSE)</f>
        <v>0</v>
      </c>
      <c r="AA937" s="30">
        <f>VLOOKUP(A937,PCharts!$T$3:$U$25,2,FALSE)</f>
        <v>0.87</v>
      </c>
      <c r="AB937" s="30">
        <f>ROUND((PFormulas!$F$2*AF937)+(PFormulas!$F$3*(120-AD937)),0)</f>
        <v>52</v>
      </c>
      <c r="AC937" s="30">
        <f>ROUND((PFormulas!$F$7*AF937)+(PFormulas!$F$9*AB937)+(PFormulas!$F$8*AD937),0)</f>
        <v>47</v>
      </c>
      <c r="AD937" s="30">
        <f>VLOOKUP(V937,PCharts!$I$3:$J$651,2,FALSE)</f>
        <v>83</v>
      </c>
      <c r="AE937" s="30">
        <f>ROUND((PFormulas!$B$29*AK937)+(PFormulas!$B$30*AI937)+(PFormulas!$B$31*AL937)+(PFormulas!$B$32*AF937)+PFormulas!$B$33,0)</f>
        <v>72</v>
      </c>
      <c r="AF937" s="30">
        <f t="shared" si="105"/>
        <v>68</v>
      </c>
      <c r="AG937" s="30">
        <f>ROUND((AK937*PFormulas!$F$40)+(AL937*PFormulas!$F$41)+(AH937*PFormulas!$F$42),0)</f>
        <v>57</v>
      </c>
      <c r="AH937" s="30">
        <f>VLOOKUP(D937,PCharts!$G$3:$H$83,2,FALSE)</f>
        <v>76</v>
      </c>
      <c r="AI937" s="30">
        <f>ROUND((AK937*PFormulas!$F$18)+(AL937*PFormulas!$F$17),0)</f>
        <v>42</v>
      </c>
      <c r="AJ937" s="30">
        <f>IF(C937&gt;7,25,IF(C937=1,IF(ROUND((PFormulas!$F$35*AK937)+(PFormulas!$F$36*AF937),0)&lt;50,50,ROUND((PFormulas!$F$35*AK937)+(PFormulas!$F$36*AF937),0)),ROUND((PFormulas!$F$35*AK937)+(PFormulas!$F$36*AF937),0)))</f>
        <v>25</v>
      </c>
      <c r="AK937" s="30">
        <f>ROUND(IF(C937&gt;7,ROUND(VLOOKUP(U937,PCharts!$K$3:$L$153,2,FALSE)*AA937,0)*PFormulas!$B$8,ROUND(VLOOKUP(U937,PCharts!$K$3:$L$153,2,FALSE)*AA937,0)),0)</f>
        <v>42</v>
      </c>
      <c r="AL937" s="30">
        <f>ROUND(IF(C937&gt;7,ROUND(VLOOKUP(T937,PCharts!$M$3:$N$133,2,FALSE)*AA937,0)*PFormulas!$B$9,ROUND(VLOOKUP(T937,PCharts!$M$3:$N$133,2,FALSE)*AA937,0)),0)</f>
        <v>35</v>
      </c>
      <c r="AM937" s="30">
        <f>ROUND(IF(C937&gt;7,ROUND((PFormulas!$F$30*Z937)+(PFormulas!$F$31*AB937)+(PFormulas!$F$32*AI937),0)*PFormulas!$B$13,ROUND((PFormulas!$F$30*Z937)+(PFormulas!$F$31*AB937)+(PFormulas!$F$32*AI937),0)+PFormulas!$B$14),0)</f>
        <v>54</v>
      </c>
      <c r="AN937" s="30">
        <f>ROUND((PFormulas!$F$46*AL937),0)</f>
        <v>37</v>
      </c>
      <c r="AO937" s="30">
        <f>VLOOKUP(2016-L937,PCharts!$O$3:$P$32,2,FALSE)</f>
        <v>50</v>
      </c>
      <c r="AP937" s="30">
        <f t="shared" si="106"/>
        <v>50</v>
      </c>
      <c r="AQ937" s="30">
        <f t="shared" si="107"/>
        <v>47</v>
      </c>
    </row>
    <row r="938" spans="1:43" x14ac:dyDescent="0.25">
      <c r="A938" s="48" t="s">
        <v>139</v>
      </c>
      <c r="B938" s="13" t="s">
        <v>2096</v>
      </c>
      <c r="C938" s="13">
        <v>10</v>
      </c>
      <c r="D938" s="13">
        <v>25</v>
      </c>
      <c r="E938" s="48">
        <f>ROUND(G938*0.33,0)</f>
        <v>2</v>
      </c>
      <c r="F938" s="48">
        <f>G938-E938</f>
        <v>3</v>
      </c>
      <c r="G938" s="13">
        <v>5</v>
      </c>
      <c r="H938" s="48">
        <v>20</v>
      </c>
      <c r="I938" s="13"/>
      <c r="J938" s="13"/>
      <c r="K938" s="13"/>
      <c r="L938" s="13">
        <v>1993</v>
      </c>
      <c r="M938" s="13">
        <v>5.5</v>
      </c>
      <c r="N938" s="13">
        <v>77</v>
      </c>
      <c r="O938" s="13">
        <v>229</v>
      </c>
      <c r="P938" s="13" t="s">
        <v>2097</v>
      </c>
      <c r="Q938" s="13" t="s">
        <v>2098</v>
      </c>
      <c r="R938" s="13">
        <v>0</v>
      </c>
      <c r="S938" s="13">
        <v>0</v>
      </c>
      <c r="T938" s="30">
        <f t="shared" si="101"/>
        <v>0.08</v>
      </c>
      <c r="U938" s="30">
        <f t="shared" si="102"/>
        <v>0.12</v>
      </c>
      <c r="V938" s="30">
        <f t="shared" si="103"/>
        <v>0.8</v>
      </c>
      <c r="W938" s="30">
        <f t="shared" si="104"/>
        <v>0.08</v>
      </c>
      <c r="X938" s="30">
        <f>VLOOKUP(N938,[1]PlayerC!$A$3:$B$30,2,FALSE)</f>
        <v>83</v>
      </c>
      <c r="Y938" s="30">
        <f>VLOOKUP(O938,[1]PlayerC!$C$3:$D$133,2,FALSE)</f>
        <v>85</v>
      </c>
      <c r="Z938" s="30">
        <f>VLOOKUP(R938,[2]PCharts!$R$3:$S$2003,2,FALSE)</f>
        <v>0</v>
      </c>
      <c r="AA938" s="30">
        <f>VLOOKUP(A938,PCharts!$T$3:$U$25,2,FALSE)</f>
        <v>0.87</v>
      </c>
      <c r="AB938" s="30">
        <f>ROUND((PFormulas!$F$2*AF938)+(PFormulas!$F$3*(120-AD938)),0)</f>
        <v>63</v>
      </c>
      <c r="AC938" s="30">
        <f>ROUND((PFormulas!$F$7*AF938)+(PFormulas!$F$9*AB938)+(PFormulas!$F$8*AD938),0)</f>
        <v>62</v>
      </c>
      <c r="AD938" s="30">
        <f>VLOOKUP(V938,PCharts!$I$3:$J$651,2,FALSE)</f>
        <v>77</v>
      </c>
      <c r="AE938" s="30">
        <f>ROUND((PFormulas!$B$29*AK938)+(PFormulas!$B$30*AI938)+(PFormulas!$B$31*AL938)+(PFormulas!$B$32*AF938)+PFormulas!$B$33,0)</f>
        <v>68</v>
      </c>
      <c r="AF938" s="30">
        <f t="shared" si="105"/>
        <v>84</v>
      </c>
      <c r="AG938" s="30">
        <f>ROUND((AK938*PFormulas!$F$40)+(AL938*PFormulas!$F$41)+(AH938*PFormulas!$F$42),0)</f>
        <v>52</v>
      </c>
      <c r="AH938" s="30">
        <f>VLOOKUP(D938,PCharts!$G$3:$H$83,2,FALSE)</f>
        <v>65</v>
      </c>
      <c r="AI938" s="30">
        <f>ROUND((AK938*PFormulas!$F$18)+(AL938*PFormulas!$F$17),0)</f>
        <v>42</v>
      </c>
      <c r="AJ938" s="30">
        <f>IF(C938&gt;7,25,IF(C938=1,IF(ROUND((PFormulas!$F$35*AK938)+(PFormulas!$F$36*AF938),0)&lt;50,50,ROUND((PFormulas!$F$35*AK938)+(PFormulas!$F$36*AF938),0)),ROUND((PFormulas!$F$35*AK938)+(PFormulas!$F$36*AF938),0)))</f>
        <v>25</v>
      </c>
      <c r="AK938" s="30">
        <f>ROUND(IF(C938&gt;7,ROUND(VLOOKUP(U938,PCharts!$K$3:$L$153,2,FALSE)*AA938,0)*PFormulas!$B$8,ROUND(VLOOKUP(U938,PCharts!$K$3:$L$153,2,FALSE)*AA938,0)),0)</f>
        <v>42</v>
      </c>
      <c r="AL938" s="30">
        <f>ROUND(IF(C938&gt;7,ROUND(VLOOKUP(T938,PCharts!$M$3:$N$133,2,FALSE)*AA938,0)*PFormulas!$B$9,ROUND(VLOOKUP(T938,PCharts!$M$3:$N$133,2,FALSE)*AA938,0)),0)</f>
        <v>35</v>
      </c>
      <c r="AM938" s="30">
        <f>ROUND(IF(C938&gt;7,ROUND((PFormulas!$F$30*Z938)+(PFormulas!$F$31*AB938)+(PFormulas!$F$32*AI938),0)*PFormulas!$B$13,ROUND((PFormulas!$F$30*Z938)+(PFormulas!$F$31*AB938)+(PFormulas!$F$32*AI938),0)+PFormulas!$B$14),0)</f>
        <v>61</v>
      </c>
      <c r="AN938" s="30">
        <f>ROUND((PFormulas!$F$46*AL938),0)</f>
        <v>37</v>
      </c>
      <c r="AO938" s="30">
        <f>VLOOKUP(2016-L938,PCharts!$O$3:$P$32,2,FALSE)</f>
        <v>60</v>
      </c>
      <c r="AP938" s="30">
        <f t="shared" si="106"/>
        <v>60</v>
      </c>
      <c r="AQ938" s="30">
        <f t="shared" si="107"/>
        <v>50</v>
      </c>
    </row>
    <row r="939" spans="1:43" x14ac:dyDescent="0.25">
      <c r="A939" s="48" t="s">
        <v>139</v>
      </c>
      <c r="B939" s="13" t="s">
        <v>2099</v>
      </c>
      <c r="C939" s="13">
        <v>8</v>
      </c>
      <c r="D939" s="13">
        <v>37</v>
      </c>
      <c r="E939" s="13">
        <v>3</v>
      </c>
      <c r="F939" s="13">
        <v>11</v>
      </c>
      <c r="G939" s="13">
        <f>E939+F939</f>
        <v>14</v>
      </c>
      <c r="H939" s="13">
        <v>20</v>
      </c>
      <c r="I939" s="13"/>
      <c r="J939" s="13"/>
      <c r="K939" s="13"/>
      <c r="L939" s="13">
        <v>1996</v>
      </c>
      <c r="M939" s="13">
        <v>5.5</v>
      </c>
      <c r="N939" s="13">
        <v>73</v>
      </c>
      <c r="O939" s="13">
        <v>201</v>
      </c>
      <c r="P939" s="13" t="s">
        <v>2100</v>
      </c>
      <c r="Q939" s="13" t="s">
        <v>2101</v>
      </c>
      <c r="R939" s="13">
        <v>0</v>
      </c>
      <c r="S939" s="13">
        <v>0</v>
      </c>
      <c r="T939" s="30">
        <f t="shared" si="101"/>
        <v>0.08</v>
      </c>
      <c r="U939" s="30">
        <f t="shared" si="102"/>
        <v>0.3</v>
      </c>
      <c r="V939" s="30">
        <f t="shared" si="103"/>
        <v>0.54</v>
      </c>
      <c r="W939" s="30">
        <f t="shared" si="104"/>
        <v>0.08</v>
      </c>
      <c r="X939" s="30">
        <f>VLOOKUP(N939,[1]PlayerC!$A$3:$B$30,2,FALSE)</f>
        <v>75</v>
      </c>
      <c r="Y939" s="30">
        <f>VLOOKUP(O939,[1]PlayerC!$C$3:$D$133,2,FALSE)</f>
        <v>70</v>
      </c>
      <c r="Z939" s="30">
        <f>VLOOKUP(R939,[2]PCharts!$R$3:$S$2003,2,FALSE)</f>
        <v>0</v>
      </c>
      <c r="AA939" s="30">
        <f>VLOOKUP(A939,PCharts!$T$3:$U$25,2,FALSE)</f>
        <v>0.87</v>
      </c>
      <c r="AB939" s="30">
        <f>ROUND((PFormulas!$F$2*AF939)+(PFormulas!$F$3*(120-AD939)),0)</f>
        <v>55</v>
      </c>
      <c r="AC939" s="30">
        <f>ROUND((PFormulas!$F$7*AF939)+(PFormulas!$F$9*AB939)+(PFormulas!$F$8*AD939),0)</f>
        <v>51</v>
      </c>
      <c r="AD939" s="30">
        <f>VLOOKUP(V939,PCharts!$I$3:$J$651,2,FALSE)</f>
        <v>84</v>
      </c>
      <c r="AE939" s="30">
        <f>ROUND((PFormulas!$B$29*AK939)+(PFormulas!$B$30*AI939)+(PFormulas!$B$31*AL939)+(PFormulas!$B$32*AF939)+PFormulas!$B$33,0)</f>
        <v>71</v>
      </c>
      <c r="AF939" s="30">
        <f t="shared" si="105"/>
        <v>73</v>
      </c>
      <c r="AG939" s="30">
        <f>ROUND((AK939*PFormulas!$F$40)+(AL939*PFormulas!$F$41)+(AH939*PFormulas!$F$42),0)</f>
        <v>59</v>
      </c>
      <c r="AH939" s="30">
        <f>VLOOKUP(D939,PCharts!$G$3:$H$83,2,FALSE)</f>
        <v>77</v>
      </c>
      <c r="AI939" s="30">
        <f>ROUND((AK939*PFormulas!$F$18)+(AL939*PFormulas!$F$17),0)</f>
        <v>45</v>
      </c>
      <c r="AJ939" s="30">
        <f>IF(C939&gt;7,25,IF(C939=1,IF(ROUND((PFormulas!$F$35*AK939)+(PFormulas!$F$36*AF939),0)&lt;50,50,ROUND((PFormulas!$F$35*AK939)+(PFormulas!$F$36*AF939),0)),ROUND((PFormulas!$F$35*AK939)+(PFormulas!$F$36*AF939),0)))</f>
        <v>25</v>
      </c>
      <c r="AK939" s="30">
        <f>ROUND(IF(C939&gt;7,ROUND(VLOOKUP(U939,PCharts!$K$3:$L$153,2,FALSE)*AA939,0)*PFormulas!$B$8,ROUND(VLOOKUP(U939,PCharts!$K$3:$L$153,2,FALSE)*AA939,0)),0)</f>
        <v>47</v>
      </c>
      <c r="AL939" s="30">
        <f>ROUND(IF(C939&gt;7,ROUND(VLOOKUP(T939,PCharts!$M$3:$N$133,2,FALSE)*AA939,0)*PFormulas!$B$9,ROUND(VLOOKUP(T939,PCharts!$M$3:$N$133,2,FALSE)*AA939,0)),0)</f>
        <v>35</v>
      </c>
      <c r="AM939" s="30">
        <f>ROUND(IF(C939&gt;7,ROUND((PFormulas!$F$30*Z939)+(PFormulas!$F$31*AB939)+(PFormulas!$F$32*AI939),0)*PFormulas!$B$13,ROUND((PFormulas!$F$30*Z939)+(PFormulas!$F$31*AB939)+(PFormulas!$F$32*AI939),0)+PFormulas!$B$14),0)</f>
        <v>57</v>
      </c>
      <c r="AN939" s="30">
        <f>ROUND((PFormulas!$F$46*AL939),0)</f>
        <v>37</v>
      </c>
      <c r="AO939" s="30">
        <f>VLOOKUP(2016-L939,PCharts!$O$3:$P$32,2,FALSE)</f>
        <v>50</v>
      </c>
      <c r="AP939" s="30">
        <f t="shared" si="106"/>
        <v>50</v>
      </c>
      <c r="AQ939" s="30">
        <f t="shared" si="107"/>
        <v>50</v>
      </c>
    </row>
    <row r="940" spans="1:43" x14ac:dyDescent="0.25">
      <c r="A940" s="48" t="s">
        <v>139</v>
      </c>
      <c r="B940" s="13" t="s">
        <v>2102</v>
      </c>
      <c r="C940" s="13">
        <v>8</v>
      </c>
      <c r="D940" s="13">
        <v>37</v>
      </c>
      <c r="E940" s="48">
        <f>ROUND(G940*0.33,0)</f>
        <v>3</v>
      </c>
      <c r="F940" s="48">
        <f>G940-E940</f>
        <v>5</v>
      </c>
      <c r="G940" s="13">
        <v>8</v>
      </c>
      <c r="H940" s="48">
        <v>20</v>
      </c>
      <c r="I940" s="13"/>
      <c r="J940" s="13"/>
      <c r="K940" s="13"/>
      <c r="L940" s="13">
        <v>1993</v>
      </c>
      <c r="M940" s="13">
        <v>5.5</v>
      </c>
      <c r="N940" s="13">
        <v>74</v>
      </c>
      <c r="O940" s="13">
        <v>185</v>
      </c>
      <c r="P940" s="13" t="s">
        <v>2103</v>
      </c>
      <c r="Q940" s="13" t="s">
        <v>2104</v>
      </c>
      <c r="R940" s="13">
        <v>0</v>
      </c>
      <c r="S940" s="13">
        <v>0</v>
      </c>
      <c r="T940" s="30">
        <f t="shared" si="101"/>
        <v>0.08</v>
      </c>
      <c r="U940" s="30">
        <f t="shared" si="102"/>
        <v>0.14000000000000001</v>
      </c>
      <c r="V940" s="30">
        <f t="shared" si="103"/>
        <v>0.54</v>
      </c>
      <c r="W940" s="30">
        <f t="shared" si="104"/>
        <v>0.08</v>
      </c>
      <c r="X940" s="30">
        <f>VLOOKUP(N940,[1]PlayerC!$A$3:$B$30,2,FALSE)</f>
        <v>77</v>
      </c>
      <c r="Y940" s="30">
        <f>VLOOKUP(O940,[1]PlayerC!$C$3:$D$133,2,FALSE)</f>
        <v>61</v>
      </c>
      <c r="Z940" s="30">
        <f>VLOOKUP(R940,[2]PCharts!$R$3:$S$2003,2,FALSE)</f>
        <v>0</v>
      </c>
      <c r="AA940" s="30">
        <f>VLOOKUP(A940,PCharts!$T$3:$U$25,2,FALSE)</f>
        <v>0.87</v>
      </c>
      <c r="AB940" s="30">
        <f>ROUND((PFormulas!$F$2*AF940)+(PFormulas!$F$3*(120-AD940)),0)</f>
        <v>52</v>
      </c>
      <c r="AC940" s="30">
        <f>ROUND((PFormulas!$F$7*AF940)+(PFormulas!$F$9*AB940)+(PFormulas!$F$8*AD940),0)</f>
        <v>47</v>
      </c>
      <c r="AD940" s="30">
        <f>VLOOKUP(V940,PCharts!$I$3:$J$651,2,FALSE)</f>
        <v>84</v>
      </c>
      <c r="AE940" s="30">
        <f>ROUND((PFormulas!$B$29*AK940)+(PFormulas!$B$30*AI940)+(PFormulas!$B$31*AL940)+(PFormulas!$B$32*AF940)+PFormulas!$B$33,0)</f>
        <v>72</v>
      </c>
      <c r="AF940" s="30">
        <f t="shared" si="105"/>
        <v>69</v>
      </c>
      <c r="AG940" s="30">
        <f>ROUND((AK940*PFormulas!$F$40)+(AL940*PFormulas!$F$41)+(AH940*PFormulas!$F$42),0)</f>
        <v>58</v>
      </c>
      <c r="AH940" s="30">
        <f>VLOOKUP(D940,PCharts!$G$3:$H$83,2,FALSE)</f>
        <v>77</v>
      </c>
      <c r="AI940" s="30">
        <f>ROUND((AK940*PFormulas!$F$18)+(AL940*PFormulas!$F$17),0)</f>
        <v>42</v>
      </c>
      <c r="AJ940" s="30">
        <f>IF(C940&gt;7,25,IF(C940=1,IF(ROUND((PFormulas!$F$35*AK940)+(PFormulas!$F$36*AF940),0)&lt;50,50,ROUND((PFormulas!$F$35*AK940)+(PFormulas!$F$36*AF940),0)),ROUND((PFormulas!$F$35*AK940)+(PFormulas!$F$36*AF940),0)))</f>
        <v>25</v>
      </c>
      <c r="AK940" s="30">
        <f>ROUND(IF(C940&gt;7,ROUND(VLOOKUP(U940,PCharts!$K$3:$L$153,2,FALSE)*AA940,0)*PFormulas!$B$8,ROUND(VLOOKUP(U940,PCharts!$K$3:$L$153,2,FALSE)*AA940,0)),0)</f>
        <v>42</v>
      </c>
      <c r="AL940" s="30">
        <f>ROUND(IF(C940&gt;7,ROUND(VLOOKUP(T940,PCharts!$M$3:$N$133,2,FALSE)*AA940,0)*PFormulas!$B$9,ROUND(VLOOKUP(T940,PCharts!$M$3:$N$133,2,FALSE)*AA940,0)),0)</f>
        <v>35</v>
      </c>
      <c r="AM940" s="30">
        <f>ROUND(IF(C940&gt;7,ROUND((PFormulas!$F$30*Z940)+(PFormulas!$F$31*AB940)+(PFormulas!$F$32*AI940),0)*PFormulas!$B$13,ROUND((PFormulas!$F$30*Z940)+(PFormulas!$F$31*AB940)+(PFormulas!$F$32*AI940),0)+PFormulas!$B$14),0)</f>
        <v>54</v>
      </c>
      <c r="AN940" s="30">
        <f>ROUND((PFormulas!$F$46*AL940),0)</f>
        <v>37</v>
      </c>
      <c r="AO940" s="30">
        <f>VLOOKUP(2016-L940,PCharts!$O$3:$P$32,2,FALSE)</f>
        <v>60</v>
      </c>
      <c r="AP940" s="30">
        <f t="shared" si="106"/>
        <v>60</v>
      </c>
      <c r="AQ940" s="30">
        <f t="shared" si="107"/>
        <v>47</v>
      </c>
    </row>
    <row r="941" spans="1:43" x14ac:dyDescent="0.25">
      <c r="A941" s="13" t="s">
        <v>130</v>
      </c>
      <c r="B941" s="13" t="s">
        <v>2105</v>
      </c>
      <c r="C941" s="13">
        <v>8</v>
      </c>
      <c r="D941" s="13">
        <v>59</v>
      </c>
      <c r="E941" s="13">
        <v>5</v>
      </c>
      <c r="F941" s="13">
        <v>31</v>
      </c>
      <c r="G941" s="13">
        <f>E941+F941</f>
        <v>36</v>
      </c>
      <c r="H941" s="13">
        <v>70</v>
      </c>
      <c r="I941" s="13"/>
      <c r="J941" s="13"/>
      <c r="K941" s="13"/>
      <c r="L941" s="13">
        <v>1996</v>
      </c>
      <c r="M941" s="13">
        <v>5.5</v>
      </c>
      <c r="N941" s="13">
        <v>72</v>
      </c>
      <c r="O941" s="13">
        <v>172</v>
      </c>
      <c r="P941" s="13" t="s">
        <v>2106</v>
      </c>
      <c r="Q941" s="13" t="s">
        <v>2107</v>
      </c>
      <c r="R941" s="13">
        <v>0</v>
      </c>
      <c r="S941" s="13">
        <v>0</v>
      </c>
      <c r="T941" s="30">
        <f t="shared" si="101"/>
        <v>0.08</v>
      </c>
      <c r="U941" s="30">
        <f t="shared" si="102"/>
        <v>0.53</v>
      </c>
      <c r="V941" s="30">
        <f t="shared" si="103"/>
        <v>1.19</v>
      </c>
      <c r="W941" s="30">
        <f t="shared" si="104"/>
        <v>0.08</v>
      </c>
      <c r="X941" s="30">
        <f>VLOOKUP(N941,[1]PlayerC!$A$3:$B$30,2,FALSE)</f>
        <v>73</v>
      </c>
      <c r="Y941" s="30">
        <f>VLOOKUP(O941,[1]PlayerC!$C$3:$D$133,2,FALSE)</f>
        <v>52</v>
      </c>
      <c r="Z941" s="30">
        <f>VLOOKUP(R941,[2]PCharts!$R$3:$S$2003,2,FALSE)</f>
        <v>0</v>
      </c>
      <c r="AA941" s="30">
        <f>VLOOKUP(A941,PCharts!$T$3:$U$25,2,FALSE)</f>
        <v>0.87</v>
      </c>
      <c r="AB941" s="30">
        <f>ROUND((PFormulas!$F$2*AF941)+(PFormulas!$F$3*(120-AD941)),0)</f>
        <v>53</v>
      </c>
      <c r="AC941" s="30">
        <f>ROUND((PFormulas!$F$7*AF941)+(PFormulas!$F$9*AB941)+(PFormulas!$F$8*AD941),0)</f>
        <v>46</v>
      </c>
      <c r="AD941" s="30">
        <f>VLOOKUP(V941,PCharts!$I$3:$J$651,2,FALSE)</f>
        <v>68</v>
      </c>
      <c r="AE941" s="30">
        <f>ROUND((PFormulas!$B$29*AK941)+(PFormulas!$B$30*AI941)+(PFormulas!$B$31*AL941)+(PFormulas!$B$32*AF941)+PFormulas!$B$33,0)</f>
        <v>74</v>
      </c>
      <c r="AF941" s="30">
        <f t="shared" si="105"/>
        <v>63</v>
      </c>
      <c r="AG941" s="30">
        <f>ROUND((AK941*PFormulas!$F$40)+(AL941*PFormulas!$F$41)+(AH941*PFormulas!$F$42),0)</f>
        <v>69</v>
      </c>
      <c r="AH941" s="30">
        <f>VLOOKUP(D941,PCharts!$G$3:$H$83,2,FALSE)</f>
        <v>95</v>
      </c>
      <c r="AI941" s="30">
        <f>ROUND((AK941*PFormulas!$F$18)+(AL941*PFormulas!$F$17),0)</f>
        <v>47</v>
      </c>
      <c r="AJ941" s="30">
        <f>IF(C941&gt;7,25,IF(C941=1,IF(ROUND((PFormulas!$F$35*AK941)+(PFormulas!$F$36*AF941),0)&lt;50,50,ROUND((PFormulas!$F$35*AK941)+(PFormulas!$F$36*AF941),0)),ROUND((PFormulas!$F$35*AK941)+(PFormulas!$F$36*AF941),0)))</f>
        <v>25</v>
      </c>
      <c r="AK941" s="30">
        <f>ROUND(IF(C941&gt;7,ROUND(VLOOKUP(U941,PCharts!$K$3:$L$153,2,FALSE)*AA941,0)*PFormulas!$B$8,ROUND(VLOOKUP(U941,PCharts!$K$3:$L$153,2,FALSE)*AA941,0)),0)</f>
        <v>50</v>
      </c>
      <c r="AL941" s="30">
        <f>ROUND(IF(C941&gt;7,ROUND(VLOOKUP(T941,PCharts!$M$3:$N$133,2,FALSE)*AA941,0)*PFormulas!$B$9,ROUND(VLOOKUP(T941,PCharts!$M$3:$N$133,2,FALSE)*AA941,0)),0)</f>
        <v>35</v>
      </c>
      <c r="AM941" s="30">
        <f>ROUND(IF(C941&gt;7,ROUND((PFormulas!$F$30*Z941)+(PFormulas!$F$31*AB941)+(PFormulas!$F$32*AI941),0)*PFormulas!$B$13,ROUND((PFormulas!$F$30*Z941)+(PFormulas!$F$31*AB941)+(PFormulas!$F$32*AI941),0)+PFormulas!$B$14),0)</f>
        <v>56</v>
      </c>
      <c r="AN941" s="30">
        <f>ROUND((PFormulas!$F$46*AL941),0)</f>
        <v>37</v>
      </c>
      <c r="AO941" s="30">
        <f>VLOOKUP(2016-L941,PCharts!$O$3:$P$32,2,FALSE)</f>
        <v>50</v>
      </c>
      <c r="AP941" s="30">
        <f t="shared" si="106"/>
        <v>50</v>
      </c>
      <c r="AQ941" s="30">
        <f t="shared" si="107"/>
        <v>50</v>
      </c>
    </row>
    <row r="942" spans="1:43" x14ac:dyDescent="0.25">
      <c r="A942" s="48" t="s">
        <v>139</v>
      </c>
      <c r="B942" s="13" t="s">
        <v>2108</v>
      </c>
      <c r="C942" s="13">
        <v>8</v>
      </c>
      <c r="D942" s="13">
        <v>36</v>
      </c>
      <c r="E942" s="13">
        <v>3</v>
      </c>
      <c r="F942" s="13">
        <v>5</v>
      </c>
      <c r="G942" s="13">
        <f>E942+F942</f>
        <v>8</v>
      </c>
      <c r="H942" s="13">
        <v>10</v>
      </c>
      <c r="I942" s="13"/>
      <c r="J942" s="13"/>
      <c r="K942" s="13"/>
      <c r="L942" s="13">
        <v>1995</v>
      </c>
      <c r="M942" s="13">
        <v>5</v>
      </c>
      <c r="N942" s="13">
        <v>74</v>
      </c>
      <c r="O942" s="13">
        <v>188</v>
      </c>
      <c r="P942" s="13" t="s">
        <v>2109</v>
      </c>
      <c r="Q942" s="13" t="s">
        <v>2110</v>
      </c>
      <c r="R942" s="13">
        <v>0</v>
      </c>
      <c r="S942" s="13">
        <v>0</v>
      </c>
      <c r="T942" s="30">
        <f t="shared" si="101"/>
        <v>0.08</v>
      </c>
      <c r="U942" s="30">
        <f t="shared" si="102"/>
        <v>0.14000000000000001</v>
      </c>
      <c r="V942" s="30">
        <f t="shared" si="103"/>
        <v>0.28000000000000003</v>
      </c>
      <c r="W942" s="30">
        <f t="shared" si="104"/>
        <v>0.08</v>
      </c>
      <c r="X942" s="30">
        <f>VLOOKUP(N942,[1]PlayerC!$A$3:$B$30,2,FALSE)</f>
        <v>77</v>
      </c>
      <c r="Y942" s="30">
        <f>VLOOKUP(O942,[1]PlayerC!$C$3:$D$133,2,FALSE)</f>
        <v>61</v>
      </c>
      <c r="Z942" s="30">
        <f>VLOOKUP(R942,[2]PCharts!$R$3:$S$2003,2,FALSE)</f>
        <v>0</v>
      </c>
      <c r="AA942" s="30">
        <f>VLOOKUP(A942,PCharts!$T$3:$U$25,2,FALSE)</f>
        <v>0.87</v>
      </c>
      <c r="AB942" s="30">
        <f>ROUND((PFormulas!$F$2*AF942)+(PFormulas!$F$3*(120-AD942)),0)</f>
        <v>50</v>
      </c>
      <c r="AC942" s="30">
        <f>ROUND((PFormulas!$F$7*AF942)+(PFormulas!$F$9*AB942)+(PFormulas!$F$8*AD942),0)</f>
        <v>45</v>
      </c>
      <c r="AD942" s="30">
        <f>VLOOKUP(V942,PCharts!$I$3:$J$651,2,FALSE)</f>
        <v>90</v>
      </c>
      <c r="AE942" s="30">
        <f>ROUND((PFormulas!$B$29*AK942)+(PFormulas!$B$30*AI942)+(PFormulas!$B$31*AL942)+(PFormulas!$B$32*AF942)+PFormulas!$B$33,0)</f>
        <v>72</v>
      </c>
      <c r="AF942" s="30">
        <f t="shared" si="105"/>
        <v>69</v>
      </c>
      <c r="AG942" s="30">
        <f>ROUND((AK942*PFormulas!$F$40)+(AL942*PFormulas!$F$41)+(AH942*PFormulas!$F$42),0)</f>
        <v>57</v>
      </c>
      <c r="AH942" s="30">
        <f>VLOOKUP(D942,PCharts!$G$3:$H$83,2,FALSE)</f>
        <v>76</v>
      </c>
      <c r="AI942" s="30">
        <f>ROUND((AK942*PFormulas!$F$18)+(AL942*PFormulas!$F$17),0)</f>
        <v>42</v>
      </c>
      <c r="AJ942" s="30">
        <f>IF(C942&gt;7,25,IF(C942=1,IF(ROUND((PFormulas!$F$35*AK942)+(PFormulas!$F$36*AF942),0)&lt;50,50,ROUND((PFormulas!$F$35*AK942)+(PFormulas!$F$36*AF942),0)),ROUND((PFormulas!$F$35*AK942)+(PFormulas!$F$36*AF942),0)))</f>
        <v>25</v>
      </c>
      <c r="AK942" s="30">
        <f>ROUND(IF(C942&gt;7,ROUND(VLOOKUP(U942,PCharts!$K$3:$L$153,2,FALSE)*AA942,0)*PFormulas!$B$8,ROUND(VLOOKUP(U942,PCharts!$K$3:$L$153,2,FALSE)*AA942,0)),0)</f>
        <v>42</v>
      </c>
      <c r="AL942" s="30">
        <f>ROUND(IF(C942&gt;7,ROUND(VLOOKUP(T942,PCharts!$M$3:$N$133,2,FALSE)*AA942,0)*PFormulas!$B$9,ROUND(VLOOKUP(T942,PCharts!$M$3:$N$133,2,FALSE)*AA942,0)),0)</f>
        <v>35</v>
      </c>
      <c r="AM942" s="30">
        <f>ROUND(IF(C942&gt;7,ROUND((PFormulas!$F$30*Z942)+(PFormulas!$F$31*AB942)+(PFormulas!$F$32*AI942),0)*PFormulas!$B$13,ROUND((PFormulas!$F$30*Z942)+(PFormulas!$F$31*AB942)+(PFormulas!$F$32*AI942),0)+PFormulas!$B$14),0)</f>
        <v>52</v>
      </c>
      <c r="AN942" s="30">
        <f>ROUND((PFormulas!$F$46*AL942),0)</f>
        <v>37</v>
      </c>
      <c r="AO942" s="30">
        <f>VLOOKUP(2016-L942,PCharts!$O$3:$P$32,2,FALSE)</f>
        <v>54</v>
      </c>
      <c r="AP942" s="30">
        <f t="shared" si="106"/>
        <v>54</v>
      </c>
      <c r="AQ942" s="30">
        <f t="shared" si="107"/>
        <v>47</v>
      </c>
    </row>
    <row r="943" spans="1:43" x14ac:dyDescent="0.25">
      <c r="A943" s="13" t="s">
        <v>685</v>
      </c>
      <c r="B943" s="13" t="s">
        <v>2111</v>
      </c>
      <c r="C943" s="13">
        <v>8</v>
      </c>
      <c r="D943" s="13">
        <v>17</v>
      </c>
      <c r="E943" s="13">
        <v>1</v>
      </c>
      <c r="F943" s="13">
        <v>0</v>
      </c>
      <c r="G943" s="13">
        <v>1</v>
      </c>
      <c r="H943" s="13">
        <v>2</v>
      </c>
      <c r="I943" s="13">
        <v>1</v>
      </c>
      <c r="J943" s="13">
        <v>16</v>
      </c>
      <c r="K943" s="13">
        <v>2</v>
      </c>
      <c r="L943" s="13">
        <v>1994</v>
      </c>
      <c r="M943" s="13"/>
      <c r="N943" s="13">
        <v>70</v>
      </c>
      <c r="O943" s="13">
        <v>163</v>
      </c>
      <c r="P943" s="13" t="s">
        <v>247</v>
      </c>
      <c r="Q943" s="13" t="s">
        <v>80</v>
      </c>
      <c r="R943" s="13">
        <v>0</v>
      </c>
      <c r="S943" s="13">
        <v>0</v>
      </c>
      <c r="T943" s="30">
        <f t="shared" si="101"/>
        <v>0.06</v>
      </c>
      <c r="U943" s="30">
        <f t="shared" si="102"/>
        <v>0</v>
      </c>
      <c r="V943" s="30">
        <f t="shared" si="103"/>
        <v>0.12</v>
      </c>
      <c r="W943" s="30">
        <f t="shared" si="104"/>
        <v>0.06</v>
      </c>
      <c r="X943" s="30">
        <f>VLOOKUP(N943,[1]PlayerC!$A$3:$B$30,2,FALSE)</f>
        <v>69</v>
      </c>
      <c r="Y943" s="30">
        <f>VLOOKUP(O943,[1]PlayerC!$C$3:$D$133,2,FALSE)</f>
        <v>46</v>
      </c>
      <c r="Z943" s="30">
        <f>VLOOKUP(R943,[2]PCharts!$R$3:$S$2003,2,FALSE)</f>
        <v>0</v>
      </c>
      <c r="AA943" s="30">
        <f>VLOOKUP(A943,PCharts!$T$3:$U$25,2,FALSE)</f>
        <v>0.9</v>
      </c>
      <c r="AB943" s="30">
        <f>ROUND((PFormulas!$F$2*AF943)+(PFormulas!$F$3*(120-AD943)),0)</f>
        <v>42</v>
      </c>
      <c r="AC943" s="30">
        <f>ROUND((PFormulas!$F$7*AF943)+(PFormulas!$F$9*AB943)+(PFormulas!$F$8*AD943),0)</f>
        <v>34</v>
      </c>
      <c r="AD943" s="30">
        <f>VLOOKUP(V943,PCharts!$I$3:$J$651,2,FALSE)</f>
        <v>95</v>
      </c>
      <c r="AE943" s="30">
        <f>ROUND((PFormulas!$B$29*AK943)+(PFormulas!$B$30*AI943)+(PFormulas!$B$31*AL943)+(PFormulas!$B$32*AF943)+PFormulas!$B$33,0)</f>
        <v>73</v>
      </c>
      <c r="AF943" s="30">
        <f t="shared" si="105"/>
        <v>58</v>
      </c>
      <c r="AG943" s="30">
        <f>ROUND((AK943*PFormulas!$F$40)+(AL943*PFormulas!$F$41)+(AH943*PFormulas!$F$42),0)</f>
        <v>45</v>
      </c>
      <c r="AH943" s="30">
        <f>VLOOKUP(D943,PCharts!$G$3:$H$83,2,FALSE)</f>
        <v>57</v>
      </c>
      <c r="AI943" s="30">
        <f>ROUND((AK943*PFormulas!$F$18)+(AL943*PFormulas!$F$17),0)</f>
        <v>36</v>
      </c>
      <c r="AJ943" s="30">
        <f>IF(C943&gt;7,25,IF(C943=1,IF(ROUND((PFormulas!$F$35*AK943)+(PFormulas!$F$36*AF943),0)&lt;50,50,ROUND((PFormulas!$F$35*AK943)+(PFormulas!$F$36*AF943),0)),ROUND((PFormulas!$F$35*AK943)+(PFormulas!$F$36*AF943),0)))</f>
        <v>25</v>
      </c>
      <c r="AK943" s="30">
        <f>ROUND(IF(C943&gt;7,ROUND(VLOOKUP(U943,PCharts!$K$3:$L$153,2,FALSE)*AA943,0)*PFormulas!$B$8,ROUND(VLOOKUP(U943,PCharts!$K$3:$L$153,2,FALSE)*AA943,0)),0)</f>
        <v>30</v>
      </c>
      <c r="AL943" s="30">
        <f>ROUND(IF(C943&gt;7,ROUND(VLOOKUP(T943,PCharts!$M$3:$N$133,2,FALSE)*AA943,0)*PFormulas!$B$9,ROUND(VLOOKUP(T943,PCharts!$M$3:$N$133,2,FALSE)*AA943,0)),0)</f>
        <v>36</v>
      </c>
      <c r="AM943" s="30">
        <f>ROUND(IF(C943&gt;7,ROUND((PFormulas!$F$30*Z943)+(PFormulas!$F$31*AB943)+(PFormulas!$F$32*AI943),0)*PFormulas!$B$13,ROUND((PFormulas!$F$30*Z943)+(PFormulas!$F$31*AB943)+(PFormulas!$F$32*AI943),0)+PFormulas!$B$14),0)</f>
        <v>44</v>
      </c>
      <c r="AN943" s="30">
        <f>ROUND((PFormulas!$F$46*AL943),0)</f>
        <v>38</v>
      </c>
      <c r="AO943" s="30">
        <f>VLOOKUP(2016-L943,PCharts!$O$3:$P$32,2,FALSE)</f>
        <v>58</v>
      </c>
      <c r="AP943" s="30">
        <f t="shared" si="106"/>
        <v>58</v>
      </c>
      <c r="AQ943" s="30">
        <f t="shared" si="107"/>
        <v>41</v>
      </c>
    </row>
    <row r="944" spans="1:43" x14ac:dyDescent="0.25">
      <c r="A944" s="13" t="s">
        <v>685</v>
      </c>
      <c r="B944" s="13" t="s">
        <v>2112</v>
      </c>
      <c r="C944" s="13">
        <v>7</v>
      </c>
      <c r="D944" s="13">
        <v>26</v>
      </c>
      <c r="E944" s="13">
        <v>1</v>
      </c>
      <c r="F944" s="13">
        <v>4</v>
      </c>
      <c r="G944" s="13">
        <v>5</v>
      </c>
      <c r="H944" s="13">
        <v>4</v>
      </c>
      <c r="I944" s="13">
        <v>4</v>
      </c>
      <c r="J944" s="13">
        <v>19</v>
      </c>
      <c r="K944" s="13">
        <v>12</v>
      </c>
      <c r="L944" s="13">
        <v>1998</v>
      </c>
      <c r="M944" s="13"/>
      <c r="N944" s="13">
        <v>74</v>
      </c>
      <c r="O944" s="13">
        <v>192</v>
      </c>
      <c r="P944" s="13" t="s">
        <v>247</v>
      </c>
      <c r="Q944" s="13" t="s">
        <v>80</v>
      </c>
      <c r="R944" s="13">
        <v>0</v>
      </c>
      <c r="S944" s="13">
        <v>0</v>
      </c>
      <c r="T944" s="30">
        <f t="shared" si="101"/>
        <v>0.04</v>
      </c>
      <c r="U944" s="30">
        <f t="shared" si="102"/>
        <v>0.15</v>
      </c>
      <c r="V944" s="30">
        <f t="shared" si="103"/>
        <v>0.15</v>
      </c>
      <c r="W944" s="30">
        <f t="shared" si="104"/>
        <v>0.04</v>
      </c>
      <c r="X944" s="30">
        <f>VLOOKUP(N944,[1]PlayerC!$A$3:$B$30,2,FALSE)</f>
        <v>77</v>
      </c>
      <c r="Y944" s="30">
        <f>VLOOKUP(O944,[1]PlayerC!$C$3:$D$133,2,FALSE)</f>
        <v>64</v>
      </c>
      <c r="Z944" s="30">
        <f>VLOOKUP(R944,[2]PCharts!$R$3:$S$2003,2,FALSE)</f>
        <v>0</v>
      </c>
      <c r="AA944" s="30">
        <f>VLOOKUP(A944,PCharts!$T$3:$U$25,2,FALSE)</f>
        <v>0.9</v>
      </c>
      <c r="AB944" s="30">
        <f>ROUND((PFormulas!$F$2*AF944)+(PFormulas!$F$3*(120-AD944)),0)</f>
        <v>50</v>
      </c>
      <c r="AC944" s="30">
        <f>ROUND((PFormulas!$F$7*AF944)+(PFormulas!$F$9*AB944)+(PFormulas!$F$8*AD944),0)</f>
        <v>46</v>
      </c>
      <c r="AD944" s="30">
        <f>VLOOKUP(V944,PCharts!$I$3:$J$651,2,FALSE)</f>
        <v>94</v>
      </c>
      <c r="AE944" s="30">
        <f>ROUND((PFormulas!$B$29*AK944)+(PFormulas!$B$30*AI944)+(PFormulas!$B$31*AL944)+(PFormulas!$B$32*AF944)+PFormulas!$B$33,0)</f>
        <v>72</v>
      </c>
      <c r="AF944" s="30">
        <f t="shared" si="105"/>
        <v>71</v>
      </c>
      <c r="AG944" s="30">
        <f>ROUND((AK944*PFormulas!$F$40)+(AL944*PFormulas!$F$41)+(AH944*PFormulas!$F$42),0)</f>
        <v>54</v>
      </c>
      <c r="AH944" s="30">
        <f>VLOOKUP(D944,PCharts!$G$3:$H$83,2,FALSE)</f>
        <v>66</v>
      </c>
      <c r="AI944" s="30">
        <f>ROUND((AK944*PFormulas!$F$18)+(AL944*PFormulas!$F$17),0)</f>
        <v>45</v>
      </c>
      <c r="AJ944" s="30">
        <f>IF(C944&gt;7,25,IF(C944=1,IF(ROUND((PFormulas!$F$35*AK944)+(PFormulas!$F$36*AF944),0)&lt;50,50,ROUND((PFormulas!$F$35*AK944)+(PFormulas!$F$36*AF944),0)),ROUND((PFormulas!$F$35*AK944)+(PFormulas!$F$36*AF944),0)))</f>
        <v>52</v>
      </c>
      <c r="AK944" s="30">
        <f>ROUND(IF(C944&gt;7,ROUND(VLOOKUP(U944,PCharts!$K$3:$L$153,2,FALSE)*AA944,0)*PFormulas!$B$8,ROUND(VLOOKUP(U944,PCharts!$K$3:$L$153,2,FALSE)*AA944,0)),0)</f>
        <v>45</v>
      </c>
      <c r="AL944" s="30">
        <f>ROUND(IF(C944&gt;7,ROUND(VLOOKUP(T944,PCharts!$M$3:$N$133,2,FALSE)*AA944,0)*PFormulas!$B$9,ROUND(VLOOKUP(T944,PCharts!$M$3:$N$133,2,FALSE)*AA944,0)),0)</f>
        <v>37</v>
      </c>
      <c r="AM944" s="30">
        <f>ROUND(IF(C944&gt;7,ROUND((PFormulas!$F$30*Z944)+(PFormulas!$F$31*AB944)+(PFormulas!$F$32*AI944),0)*PFormulas!$B$13,ROUND((PFormulas!$F$30*Z944)+(PFormulas!$F$31*AB944)+(PFormulas!$F$32*AI944),0)+PFormulas!$B$14),0)</f>
        <v>45</v>
      </c>
      <c r="AN944" s="30">
        <f>ROUND((PFormulas!$F$46*AL944),0)</f>
        <v>39</v>
      </c>
      <c r="AO944" s="30">
        <f>VLOOKUP(2016-L944,PCharts!$O$3:$P$32,2,FALSE)</f>
        <v>44</v>
      </c>
      <c r="AP944" s="30">
        <f t="shared" si="106"/>
        <v>44</v>
      </c>
      <c r="AQ944" s="30">
        <f t="shared" si="107"/>
        <v>47</v>
      </c>
    </row>
    <row r="945" spans="1:43" x14ac:dyDescent="0.25">
      <c r="A945" s="13" t="s">
        <v>685</v>
      </c>
      <c r="B945" s="13" t="s">
        <v>2113</v>
      </c>
      <c r="C945" s="13">
        <v>8</v>
      </c>
      <c r="D945" s="13">
        <v>52</v>
      </c>
      <c r="E945" s="13">
        <v>3</v>
      </c>
      <c r="F945" s="13">
        <v>6</v>
      </c>
      <c r="G945" s="13">
        <v>9</v>
      </c>
      <c r="H945" s="13">
        <v>10</v>
      </c>
      <c r="I945" s="13">
        <v>-11</v>
      </c>
      <c r="J945" s="13">
        <v>28</v>
      </c>
      <c r="K945" s="13">
        <v>1</v>
      </c>
      <c r="L945" s="13">
        <v>1994</v>
      </c>
      <c r="M945" s="13"/>
      <c r="N945" s="13">
        <v>72</v>
      </c>
      <c r="O945" s="13">
        <v>192</v>
      </c>
      <c r="P945" s="13" t="s">
        <v>247</v>
      </c>
      <c r="Q945" s="13" t="s">
        <v>2114</v>
      </c>
      <c r="R945" s="13">
        <v>0</v>
      </c>
      <c r="S945" s="13">
        <v>0</v>
      </c>
      <c r="T945" s="30">
        <f t="shared" si="101"/>
        <v>0.06</v>
      </c>
      <c r="U945" s="30">
        <f t="shared" si="102"/>
        <v>0.12</v>
      </c>
      <c r="V945" s="30">
        <f t="shared" si="103"/>
        <v>0.19</v>
      </c>
      <c r="W945" s="30">
        <f t="shared" si="104"/>
        <v>0.06</v>
      </c>
      <c r="X945" s="30">
        <f>VLOOKUP(N945,[1]PlayerC!$A$3:$B$30,2,FALSE)</f>
        <v>73</v>
      </c>
      <c r="Y945" s="30">
        <f>VLOOKUP(O945,[1]PlayerC!$C$3:$D$133,2,FALSE)</f>
        <v>64</v>
      </c>
      <c r="Z945" s="30">
        <f>VLOOKUP(R945,[2]PCharts!$R$3:$S$2003,2,FALSE)</f>
        <v>0</v>
      </c>
      <c r="AA945" s="30">
        <f>VLOOKUP(A945,PCharts!$T$3:$U$25,2,FALSE)</f>
        <v>0.9</v>
      </c>
      <c r="AB945" s="30">
        <f>ROUND((PFormulas!$F$2*AF945)+(PFormulas!$F$3*(120-AD945)),0)</f>
        <v>50</v>
      </c>
      <c r="AC945" s="30">
        <f>ROUND((PFormulas!$F$7*AF945)+(PFormulas!$F$9*AB945)+(PFormulas!$F$8*AD945),0)</f>
        <v>45</v>
      </c>
      <c r="AD945" s="30">
        <f>VLOOKUP(V945,PCharts!$I$3:$J$651,2,FALSE)</f>
        <v>93</v>
      </c>
      <c r="AE945" s="30">
        <f>ROUND((PFormulas!$B$29*AK945)+(PFormulas!$B$30*AI945)+(PFormulas!$B$31*AL945)+(PFormulas!$B$32*AF945)+PFormulas!$B$33,0)</f>
        <v>72</v>
      </c>
      <c r="AF945" s="30">
        <f t="shared" si="105"/>
        <v>69</v>
      </c>
      <c r="AG945" s="30">
        <f>ROUND((AK945*PFormulas!$F$40)+(AL945*PFormulas!$F$41)+(AH945*PFormulas!$F$42),0)</f>
        <v>66</v>
      </c>
      <c r="AH945" s="30">
        <f>VLOOKUP(D945,PCharts!$G$3:$H$83,2,FALSE)</f>
        <v>92</v>
      </c>
      <c r="AI945" s="30">
        <f>ROUND((AK945*PFormulas!$F$18)+(AL945*PFormulas!$F$17),0)</f>
        <v>43</v>
      </c>
      <c r="AJ945" s="30">
        <f>IF(C945&gt;7,25,IF(C945=1,IF(ROUND((PFormulas!$F$35*AK945)+(PFormulas!$F$36*AF945),0)&lt;50,50,ROUND((PFormulas!$F$35*AK945)+(PFormulas!$F$36*AF945),0)),ROUND((PFormulas!$F$35*AK945)+(PFormulas!$F$36*AF945),0)))</f>
        <v>25</v>
      </c>
      <c r="AK945" s="30">
        <f>ROUND(IF(C945&gt;7,ROUND(VLOOKUP(U945,PCharts!$K$3:$L$153,2,FALSE)*AA945,0)*PFormulas!$B$8,ROUND(VLOOKUP(U945,PCharts!$K$3:$L$153,2,FALSE)*AA945,0)),0)</f>
        <v>43</v>
      </c>
      <c r="AL945" s="30">
        <f>ROUND(IF(C945&gt;7,ROUND(VLOOKUP(T945,PCharts!$M$3:$N$133,2,FALSE)*AA945,0)*PFormulas!$B$9,ROUND(VLOOKUP(T945,PCharts!$M$3:$N$133,2,FALSE)*AA945,0)),0)</f>
        <v>36</v>
      </c>
      <c r="AM945" s="30">
        <f>ROUND(IF(C945&gt;7,ROUND((PFormulas!$F$30*Z945)+(PFormulas!$F$31*AB945)+(PFormulas!$F$32*AI945),0)*PFormulas!$B$13,ROUND((PFormulas!$F$30*Z945)+(PFormulas!$F$31*AB945)+(PFormulas!$F$32*AI945),0)+PFormulas!$B$14),0)</f>
        <v>52</v>
      </c>
      <c r="AN945" s="30">
        <f>ROUND((PFormulas!$F$46*AL945),0)</f>
        <v>38</v>
      </c>
      <c r="AO945" s="30">
        <f>VLOOKUP(2016-L945,PCharts!$O$3:$P$32,2,FALSE)</f>
        <v>58</v>
      </c>
      <c r="AP945" s="30">
        <f t="shared" si="106"/>
        <v>58</v>
      </c>
      <c r="AQ945" s="30">
        <f t="shared" si="107"/>
        <v>48</v>
      </c>
    </row>
    <row r="946" spans="1:43" x14ac:dyDescent="0.25">
      <c r="A946" s="13" t="s">
        <v>518</v>
      </c>
      <c r="B946" s="13" t="s">
        <v>2115</v>
      </c>
      <c r="C946" s="13">
        <v>2</v>
      </c>
      <c r="D946" s="13">
        <v>25</v>
      </c>
      <c r="E946" s="13">
        <v>1</v>
      </c>
      <c r="F946" s="13">
        <v>2</v>
      </c>
      <c r="G946" s="13">
        <v>3</v>
      </c>
      <c r="H946" s="13">
        <v>6</v>
      </c>
      <c r="I946" s="13">
        <v>-2</v>
      </c>
      <c r="J946" s="13">
        <v>11</v>
      </c>
      <c r="K946" s="13">
        <v>3</v>
      </c>
      <c r="L946" s="13">
        <v>1993</v>
      </c>
      <c r="M946" s="13"/>
      <c r="N946" s="13">
        <v>72</v>
      </c>
      <c r="O946" s="13">
        <v>183</v>
      </c>
      <c r="P946" s="13" t="s">
        <v>520</v>
      </c>
      <c r="Q946" s="13" t="s">
        <v>2116</v>
      </c>
      <c r="R946" s="13">
        <v>0</v>
      </c>
      <c r="S946" s="13">
        <v>0</v>
      </c>
      <c r="T946" s="30">
        <f t="shared" si="101"/>
        <v>0.04</v>
      </c>
      <c r="U946" s="30">
        <f t="shared" si="102"/>
        <v>0.08</v>
      </c>
      <c r="V946" s="30">
        <f t="shared" si="103"/>
        <v>0.24</v>
      </c>
      <c r="W946" s="30">
        <f t="shared" si="104"/>
        <v>0.04</v>
      </c>
      <c r="X946" s="30">
        <f>VLOOKUP(N946,[1]PlayerC!$A$3:$B$30,2,FALSE)</f>
        <v>73</v>
      </c>
      <c r="Y946" s="30">
        <f>VLOOKUP(O946,[1]PlayerC!$C$3:$D$133,2,FALSE)</f>
        <v>58</v>
      </c>
      <c r="Z946" s="30">
        <f>VLOOKUP(R946,[2]PCharts!$R$3:$S$2003,2,FALSE)</f>
        <v>0</v>
      </c>
      <c r="AA946" s="30">
        <f>VLOOKUP(A946,PCharts!$T$3:$U$25,2,FALSE)</f>
        <v>0.93</v>
      </c>
      <c r="AB946" s="30">
        <f>ROUND((PFormulas!$F$2*AF946)+(PFormulas!$F$3*(120-AD946)),0)</f>
        <v>48</v>
      </c>
      <c r="AC946" s="30">
        <f>ROUND((PFormulas!$F$7*AF946)+(PFormulas!$F$9*AB946)+(PFormulas!$F$8*AD946),0)</f>
        <v>42</v>
      </c>
      <c r="AD946" s="30">
        <f>VLOOKUP(V946,PCharts!$I$3:$J$651,2,FALSE)</f>
        <v>91</v>
      </c>
      <c r="AE946" s="30">
        <f>ROUND((PFormulas!$B$29*AK946)+(PFormulas!$B$30*AI946)+(PFormulas!$B$31*AL946)+(PFormulas!$B$32*AF946)+PFormulas!$B$33,0)</f>
        <v>72</v>
      </c>
      <c r="AF946" s="30">
        <f t="shared" si="105"/>
        <v>66</v>
      </c>
      <c r="AG946" s="30">
        <f>ROUND((AK946*PFormulas!$F$40)+(AL946*PFormulas!$F$41)+(AH946*PFormulas!$F$42),0)</f>
        <v>50</v>
      </c>
      <c r="AH946" s="30">
        <f>VLOOKUP(D946,PCharts!$G$3:$H$83,2,FALSE)</f>
        <v>65</v>
      </c>
      <c r="AI946" s="30">
        <f>ROUND((AK946*PFormulas!$F$18)+(AL946*PFormulas!$F$17),0)</f>
        <v>39</v>
      </c>
      <c r="AJ946" s="30">
        <f>IF(C946&gt;7,25,IF(C946=1,IF(ROUND((PFormulas!$F$35*AK946)+(PFormulas!$F$36*AF946),0)&lt;50,50,ROUND((PFormulas!$F$35*AK946)+(PFormulas!$F$36*AF946),0)),ROUND((PFormulas!$F$35*AK946)+(PFormulas!$F$36*AF946),0)))</f>
        <v>41</v>
      </c>
      <c r="AK946" s="30">
        <f>ROUND(IF(C946&gt;7,ROUND(VLOOKUP(U946,PCharts!$K$3:$L$153,2,FALSE)*AA946,0)*PFormulas!$B$8,ROUND(VLOOKUP(U946,PCharts!$K$3:$L$153,2,FALSE)*AA946,0)),0)</f>
        <v>33</v>
      </c>
      <c r="AL946" s="30">
        <f>ROUND(IF(C946&gt;7,ROUND(VLOOKUP(T946,PCharts!$M$3:$N$133,2,FALSE)*AA946,0)*PFormulas!$B$9,ROUND(VLOOKUP(T946,PCharts!$M$3:$N$133,2,FALSE)*AA946,0)),0)</f>
        <v>38</v>
      </c>
      <c r="AM946" s="30">
        <f>ROUND(IF(C946&gt;7,ROUND((PFormulas!$F$30*Z946)+(PFormulas!$F$31*AB946)+(PFormulas!$F$32*AI946),0)*PFormulas!$B$13,ROUND((PFormulas!$F$30*Z946)+(PFormulas!$F$31*AB946)+(PFormulas!$F$32*AI946),0)+PFormulas!$B$14),0)</f>
        <v>42</v>
      </c>
      <c r="AN946" s="30">
        <f>ROUND((PFormulas!$F$46*AL946),0)</f>
        <v>40</v>
      </c>
      <c r="AO946" s="30">
        <f>VLOOKUP(2016-L946,PCharts!$O$3:$P$32,2,FALSE)</f>
        <v>60</v>
      </c>
      <c r="AP946" s="30">
        <f t="shared" si="106"/>
        <v>60</v>
      </c>
      <c r="AQ946" s="30">
        <f t="shared" si="107"/>
        <v>43</v>
      </c>
    </row>
    <row r="947" spans="1:43" x14ac:dyDescent="0.25">
      <c r="A947" s="13" t="s">
        <v>685</v>
      </c>
      <c r="B947" s="13" t="s">
        <v>2117</v>
      </c>
      <c r="C947" s="13">
        <v>7</v>
      </c>
      <c r="D947" s="13">
        <v>27</v>
      </c>
      <c r="E947" s="13">
        <v>1</v>
      </c>
      <c r="F947" s="13">
        <v>3</v>
      </c>
      <c r="G947" s="13">
        <v>4</v>
      </c>
      <c r="H947" s="13">
        <v>4</v>
      </c>
      <c r="I947" s="13">
        <v>-10</v>
      </c>
      <c r="J947" s="13">
        <v>23</v>
      </c>
      <c r="K947" s="13">
        <v>2</v>
      </c>
      <c r="L947" s="13">
        <v>1994</v>
      </c>
      <c r="M947" s="13"/>
      <c r="N947" s="13">
        <v>71</v>
      </c>
      <c r="O947" s="13">
        <v>198</v>
      </c>
      <c r="P947" s="13" t="s">
        <v>247</v>
      </c>
      <c r="Q947" s="13" t="s">
        <v>80</v>
      </c>
      <c r="R947" s="13">
        <v>0</v>
      </c>
      <c r="S947" s="13">
        <v>0</v>
      </c>
      <c r="T947" s="30">
        <f t="shared" si="101"/>
        <v>0.04</v>
      </c>
      <c r="U947" s="30">
        <f t="shared" si="102"/>
        <v>0.11</v>
      </c>
      <c r="V947" s="30">
        <f t="shared" si="103"/>
        <v>0.15</v>
      </c>
      <c r="W947" s="30">
        <f t="shared" si="104"/>
        <v>0.04</v>
      </c>
      <c r="X947" s="30">
        <f>VLOOKUP(N947,[1]PlayerC!$A$3:$B$30,2,FALSE)</f>
        <v>71</v>
      </c>
      <c r="Y947" s="30">
        <f>VLOOKUP(O947,[1]PlayerC!$C$3:$D$133,2,FALSE)</f>
        <v>67</v>
      </c>
      <c r="Z947" s="30">
        <f>VLOOKUP(R947,[2]PCharts!$R$3:$S$2003,2,FALSE)</f>
        <v>0</v>
      </c>
      <c r="AA947" s="30">
        <f>VLOOKUP(A947,PCharts!$T$3:$U$25,2,FALSE)</f>
        <v>0.9</v>
      </c>
      <c r="AB947" s="30">
        <f>ROUND((PFormulas!$F$2*AF947)+(PFormulas!$F$3*(120-AD947)),0)</f>
        <v>49</v>
      </c>
      <c r="AC947" s="30">
        <f>ROUND((PFormulas!$F$7*AF947)+(PFormulas!$F$9*AB947)+(PFormulas!$F$8*AD947),0)</f>
        <v>44</v>
      </c>
      <c r="AD947" s="30">
        <f>VLOOKUP(V947,PCharts!$I$3:$J$651,2,FALSE)</f>
        <v>94</v>
      </c>
      <c r="AE947" s="30">
        <f>ROUND((PFormulas!$B$29*AK947)+(PFormulas!$B$30*AI947)+(PFormulas!$B$31*AL947)+(PFormulas!$B$32*AF947)+PFormulas!$B$33,0)</f>
        <v>72</v>
      </c>
      <c r="AF947" s="30">
        <f t="shared" si="105"/>
        <v>69</v>
      </c>
      <c r="AG947" s="30">
        <f>ROUND((AK947*PFormulas!$F$40)+(AL947*PFormulas!$F$41)+(AH947*PFormulas!$F$42),0)</f>
        <v>54</v>
      </c>
      <c r="AH947" s="30">
        <f>VLOOKUP(D947,PCharts!$G$3:$H$83,2,FALSE)</f>
        <v>67</v>
      </c>
      <c r="AI947" s="30">
        <f>ROUND((AK947*PFormulas!$F$18)+(AL947*PFormulas!$F$17),0)</f>
        <v>45</v>
      </c>
      <c r="AJ947" s="30">
        <f>IF(C947&gt;7,25,IF(C947=1,IF(ROUND((PFormulas!$F$35*AK947)+(PFormulas!$F$36*AF947),0)&lt;50,50,ROUND((PFormulas!$F$35*AK947)+(PFormulas!$F$36*AF947),0)),ROUND((PFormulas!$F$35*AK947)+(PFormulas!$F$36*AF947),0)))</f>
        <v>51</v>
      </c>
      <c r="AK947" s="30">
        <f>ROUND(IF(C947&gt;7,ROUND(VLOOKUP(U947,PCharts!$K$3:$L$153,2,FALSE)*AA947,0)*PFormulas!$B$8,ROUND(VLOOKUP(U947,PCharts!$K$3:$L$153,2,FALSE)*AA947,0)),0)</f>
        <v>45</v>
      </c>
      <c r="AL947" s="30">
        <f>ROUND(IF(C947&gt;7,ROUND(VLOOKUP(T947,PCharts!$M$3:$N$133,2,FALSE)*AA947,0)*PFormulas!$B$9,ROUND(VLOOKUP(T947,PCharts!$M$3:$N$133,2,FALSE)*AA947,0)),0)</f>
        <v>37</v>
      </c>
      <c r="AM947" s="30">
        <f>ROUND(IF(C947&gt;7,ROUND((PFormulas!$F$30*Z947)+(PFormulas!$F$31*AB947)+(PFormulas!$F$32*AI947),0)*PFormulas!$B$13,ROUND((PFormulas!$F$30*Z947)+(PFormulas!$F$31*AB947)+(PFormulas!$F$32*AI947),0)+PFormulas!$B$14),0)</f>
        <v>44</v>
      </c>
      <c r="AN947" s="30">
        <f>ROUND((PFormulas!$F$46*AL947),0)</f>
        <v>39</v>
      </c>
      <c r="AO947" s="30">
        <f>VLOOKUP(2016-L947,PCharts!$O$3:$P$32,2,FALSE)</f>
        <v>58</v>
      </c>
      <c r="AP947" s="30">
        <f t="shared" si="106"/>
        <v>58</v>
      </c>
      <c r="AQ947" s="30">
        <f t="shared" si="107"/>
        <v>47</v>
      </c>
    </row>
    <row r="948" spans="1:43" x14ac:dyDescent="0.25">
      <c r="A948" s="13" t="s">
        <v>685</v>
      </c>
      <c r="B948" s="13" t="s">
        <v>2118</v>
      </c>
      <c r="C948" s="13">
        <v>7</v>
      </c>
      <c r="D948" s="13">
        <v>28</v>
      </c>
      <c r="E948" s="13">
        <v>1</v>
      </c>
      <c r="F948" s="13">
        <v>2</v>
      </c>
      <c r="G948" s="13">
        <v>3</v>
      </c>
      <c r="H948" s="13">
        <v>8</v>
      </c>
      <c r="I948" s="13">
        <v>-7</v>
      </c>
      <c r="J948" s="13">
        <v>10</v>
      </c>
      <c r="K948" s="13">
        <v>9</v>
      </c>
      <c r="L948" s="13">
        <v>1994</v>
      </c>
      <c r="M948" s="13"/>
      <c r="N948" s="13">
        <v>74</v>
      </c>
      <c r="O948" s="13">
        <v>207</v>
      </c>
      <c r="P948" s="13" t="s">
        <v>247</v>
      </c>
      <c r="Q948" s="13" t="s">
        <v>80</v>
      </c>
      <c r="R948" s="13">
        <v>0</v>
      </c>
      <c r="S948" s="13">
        <v>0</v>
      </c>
      <c r="T948" s="30">
        <f t="shared" si="101"/>
        <v>0.04</v>
      </c>
      <c r="U948" s="30">
        <f t="shared" si="102"/>
        <v>7.0000000000000007E-2</v>
      </c>
      <c r="V948" s="30">
        <f t="shared" si="103"/>
        <v>0.28999999999999998</v>
      </c>
      <c r="W948" s="30">
        <f t="shared" si="104"/>
        <v>0.04</v>
      </c>
      <c r="X948" s="30">
        <f>VLOOKUP(N948,[1]PlayerC!$A$3:$B$30,2,FALSE)</f>
        <v>77</v>
      </c>
      <c r="Y948" s="30">
        <f>VLOOKUP(O948,[1]PlayerC!$C$3:$D$133,2,FALSE)</f>
        <v>73</v>
      </c>
      <c r="Z948" s="30">
        <f>VLOOKUP(R948,[2]PCharts!$R$3:$S$2003,2,FALSE)</f>
        <v>0</v>
      </c>
      <c r="AA948" s="30">
        <f>VLOOKUP(A948,PCharts!$T$3:$U$25,2,FALSE)</f>
        <v>0.9</v>
      </c>
      <c r="AB948" s="30">
        <f>ROUND((PFormulas!$F$2*AF948)+(PFormulas!$F$3*(120-AD948)),0)</f>
        <v>54</v>
      </c>
      <c r="AC948" s="30">
        <f>ROUND((PFormulas!$F$7*AF948)+(PFormulas!$F$9*AB948)+(PFormulas!$F$8*AD948),0)</f>
        <v>51</v>
      </c>
      <c r="AD948" s="30">
        <f>VLOOKUP(V948,PCharts!$I$3:$J$651,2,FALSE)</f>
        <v>90</v>
      </c>
      <c r="AE948" s="30">
        <f>ROUND((PFormulas!$B$29*AK948)+(PFormulas!$B$30*AI948)+(PFormulas!$B$31*AL948)+(PFormulas!$B$32*AF948)+PFormulas!$B$33,0)</f>
        <v>69</v>
      </c>
      <c r="AF948" s="30">
        <f t="shared" si="105"/>
        <v>75</v>
      </c>
      <c r="AG948" s="30">
        <f>ROUND((AK948*PFormulas!$F$40)+(AL948*PFormulas!$F$41)+(AH948*PFormulas!$F$42),0)</f>
        <v>51</v>
      </c>
      <c r="AH948" s="30">
        <f>VLOOKUP(D948,PCharts!$G$3:$H$83,2,FALSE)</f>
        <v>68</v>
      </c>
      <c r="AI948" s="30">
        <f>ROUND((AK948*PFormulas!$F$18)+(AL948*PFormulas!$F$17),0)</f>
        <v>38</v>
      </c>
      <c r="AJ948" s="30">
        <f>IF(C948&gt;7,25,IF(C948=1,IF(ROUND((PFormulas!$F$35*AK948)+(PFormulas!$F$36*AF948),0)&lt;50,50,ROUND((PFormulas!$F$35*AK948)+(PFormulas!$F$36*AF948),0)),ROUND((PFormulas!$F$35*AK948)+(PFormulas!$F$36*AF948),0)))</f>
        <v>43</v>
      </c>
      <c r="AK948" s="30">
        <f>ROUND(IF(C948&gt;7,ROUND(VLOOKUP(U948,PCharts!$K$3:$L$153,2,FALSE)*AA948,0)*PFormulas!$B$8,ROUND(VLOOKUP(U948,PCharts!$K$3:$L$153,2,FALSE)*AA948,0)),0)</f>
        <v>32</v>
      </c>
      <c r="AL948" s="30">
        <f>ROUND(IF(C948&gt;7,ROUND(VLOOKUP(T948,PCharts!$M$3:$N$133,2,FALSE)*AA948,0)*PFormulas!$B$9,ROUND(VLOOKUP(T948,PCharts!$M$3:$N$133,2,FALSE)*AA948,0)),0)</f>
        <v>37</v>
      </c>
      <c r="AM948" s="30">
        <f>ROUND(IF(C948&gt;7,ROUND((PFormulas!$F$30*Z948)+(PFormulas!$F$31*AB948)+(PFormulas!$F$32*AI948),0)*PFormulas!$B$13,ROUND((PFormulas!$F$30*Z948)+(PFormulas!$F$31*AB948)+(PFormulas!$F$32*AI948),0)+PFormulas!$B$14),0)</f>
        <v>45</v>
      </c>
      <c r="AN948" s="30">
        <f>ROUND((PFormulas!$F$46*AL948),0)</f>
        <v>39</v>
      </c>
      <c r="AO948" s="30">
        <f>VLOOKUP(2016-L948,PCharts!$O$3:$P$32,2,FALSE)</f>
        <v>58</v>
      </c>
      <c r="AP948" s="30">
        <f t="shared" si="106"/>
        <v>58</v>
      </c>
      <c r="AQ948" s="30">
        <f t="shared" si="107"/>
        <v>44</v>
      </c>
    </row>
    <row r="949" spans="1:43" x14ac:dyDescent="0.25">
      <c r="A949" s="13" t="s">
        <v>685</v>
      </c>
      <c r="B949" s="13" t="s">
        <v>2119</v>
      </c>
      <c r="C949" s="13">
        <v>8</v>
      </c>
      <c r="D949" s="13">
        <v>28</v>
      </c>
      <c r="E949" s="13">
        <v>2</v>
      </c>
      <c r="F949" s="13">
        <v>2</v>
      </c>
      <c r="G949" s="13">
        <v>4</v>
      </c>
      <c r="H949" s="13">
        <v>10</v>
      </c>
      <c r="I949" s="13">
        <v>-19</v>
      </c>
      <c r="J949" s="13">
        <v>17</v>
      </c>
      <c r="K949" s="13">
        <v>8</v>
      </c>
      <c r="L949" s="13">
        <v>1993</v>
      </c>
      <c r="M949" s="13"/>
      <c r="N949" s="13">
        <v>66</v>
      </c>
      <c r="O949" s="13">
        <v>150</v>
      </c>
      <c r="P949" s="13" t="s">
        <v>76</v>
      </c>
      <c r="Q949" s="13" t="s">
        <v>80</v>
      </c>
      <c r="R949" s="13">
        <v>0</v>
      </c>
      <c r="S949" s="13">
        <v>0</v>
      </c>
      <c r="T949" s="30">
        <f t="shared" si="101"/>
        <v>7.0000000000000007E-2</v>
      </c>
      <c r="U949" s="30">
        <f t="shared" si="102"/>
        <v>7.0000000000000007E-2</v>
      </c>
      <c r="V949" s="30">
        <f t="shared" si="103"/>
        <v>0.36</v>
      </c>
      <c r="W949" s="30">
        <f t="shared" si="104"/>
        <v>7.0000000000000007E-2</v>
      </c>
      <c r="X949" s="30">
        <f>VLOOKUP(N949,[1]PlayerC!$A$3:$B$30,2,FALSE)</f>
        <v>61</v>
      </c>
      <c r="Y949" s="30">
        <f>VLOOKUP(O949,[1]PlayerC!$C$3:$D$133,2,FALSE)</f>
        <v>40</v>
      </c>
      <c r="Z949" s="30">
        <f>VLOOKUP(R949,[2]PCharts!$R$3:$S$2003,2,FALSE)</f>
        <v>0</v>
      </c>
      <c r="AA949" s="30">
        <f>VLOOKUP(A949,PCharts!$T$3:$U$25,2,FALSE)</f>
        <v>0.9</v>
      </c>
      <c r="AB949" s="30">
        <f>ROUND((PFormulas!$F$2*AF949)+(PFormulas!$F$3*(120-AD949)),0)</f>
        <v>40</v>
      </c>
      <c r="AC949" s="30">
        <f>ROUND((PFormulas!$F$7*AF949)+(PFormulas!$F$9*AB949)+(PFormulas!$F$8*AD949),0)</f>
        <v>30</v>
      </c>
      <c r="AD949" s="30">
        <f>VLOOKUP(V949,PCharts!$I$3:$J$651,2,FALSE)</f>
        <v>88</v>
      </c>
      <c r="AE949" s="30">
        <f>ROUND((PFormulas!$B$29*AK949)+(PFormulas!$B$30*AI949)+(PFormulas!$B$31*AL949)+(PFormulas!$B$32*AF949)+PFormulas!$B$33,0)</f>
        <v>75</v>
      </c>
      <c r="AF949" s="30">
        <f t="shared" si="105"/>
        <v>51</v>
      </c>
      <c r="AG949" s="30">
        <f>ROUND((AK949*PFormulas!$F$40)+(AL949*PFormulas!$F$41)+(AH949*PFormulas!$F$42),0)</f>
        <v>51</v>
      </c>
      <c r="AH949" s="30">
        <f>VLOOKUP(D949,PCharts!$G$3:$H$83,2,FALSE)</f>
        <v>68</v>
      </c>
      <c r="AI949" s="30">
        <f>ROUND((AK949*PFormulas!$F$18)+(AL949*PFormulas!$F$17),0)</f>
        <v>37</v>
      </c>
      <c r="AJ949" s="30">
        <f>IF(C949&gt;7,25,IF(C949=1,IF(ROUND((PFormulas!$F$35*AK949)+(PFormulas!$F$36*AF949),0)&lt;50,50,ROUND((PFormulas!$F$35*AK949)+(PFormulas!$F$36*AF949),0)),ROUND((PFormulas!$F$35*AK949)+(PFormulas!$F$36*AF949),0)))</f>
        <v>25</v>
      </c>
      <c r="AK949" s="30">
        <f>ROUND(IF(C949&gt;7,ROUND(VLOOKUP(U949,PCharts!$K$3:$L$153,2,FALSE)*AA949,0)*PFormulas!$B$8,ROUND(VLOOKUP(U949,PCharts!$K$3:$L$153,2,FALSE)*AA949,0)),0)</f>
        <v>30</v>
      </c>
      <c r="AL949" s="30">
        <f>ROUND(IF(C949&gt;7,ROUND(VLOOKUP(T949,PCharts!$M$3:$N$133,2,FALSE)*AA949,0)*PFormulas!$B$9,ROUND(VLOOKUP(T949,PCharts!$M$3:$N$133,2,FALSE)*AA949,0)),0)</f>
        <v>37</v>
      </c>
      <c r="AM949" s="30">
        <f>ROUND(IF(C949&gt;7,ROUND((PFormulas!$F$30*Z949)+(PFormulas!$F$31*AB949)+(PFormulas!$F$32*AI949),0)*PFormulas!$B$13,ROUND((PFormulas!$F$30*Z949)+(PFormulas!$F$31*AB949)+(PFormulas!$F$32*AI949),0)+PFormulas!$B$14),0)</f>
        <v>43</v>
      </c>
      <c r="AN949" s="30">
        <f>ROUND((PFormulas!$F$46*AL949),0)</f>
        <v>39</v>
      </c>
      <c r="AO949" s="30">
        <f>VLOOKUP(2016-L949,PCharts!$O$3:$P$32,2,FALSE)</f>
        <v>60</v>
      </c>
      <c r="AP949" s="30">
        <f t="shared" si="106"/>
        <v>60</v>
      </c>
      <c r="AQ949" s="30">
        <f t="shared" si="107"/>
        <v>40</v>
      </c>
    </row>
    <row r="950" spans="1:43" x14ac:dyDescent="0.25">
      <c r="A950" s="13" t="s">
        <v>518</v>
      </c>
      <c r="B950" s="13" t="s">
        <v>2120</v>
      </c>
      <c r="C950" s="13">
        <v>6</v>
      </c>
      <c r="D950" s="13">
        <v>48</v>
      </c>
      <c r="E950" s="13">
        <v>2</v>
      </c>
      <c r="F950" s="13">
        <v>5</v>
      </c>
      <c r="G950" s="13">
        <v>7</v>
      </c>
      <c r="H950" s="13">
        <v>33</v>
      </c>
      <c r="I950" s="13">
        <v>-1</v>
      </c>
      <c r="J950" s="13">
        <v>22</v>
      </c>
      <c r="K950" s="13">
        <v>2</v>
      </c>
      <c r="L950" s="13">
        <v>1995</v>
      </c>
      <c r="M950" s="13"/>
      <c r="N950" s="13">
        <v>70</v>
      </c>
      <c r="O950" s="13">
        <v>194</v>
      </c>
      <c r="P950" s="13" t="s">
        <v>2121</v>
      </c>
      <c r="Q950" s="13" t="s">
        <v>2122</v>
      </c>
      <c r="R950" s="13">
        <v>0</v>
      </c>
      <c r="S950" s="13">
        <v>0</v>
      </c>
      <c r="T950" s="30">
        <f t="shared" si="101"/>
        <v>0.04</v>
      </c>
      <c r="U950" s="30">
        <f t="shared" si="102"/>
        <v>0.1</v>
      </c>
      <c r="V950" s="30">
        <f t="shared" si="103"/>
        <v>0.69</v>
      </c>
      <c r="W950" s="30">
        <f t="shared" si="104"/>
        <v>0.04</v>
      </c>
      <c r="X950" s="30">
        <f>VLOOKUP(N950,[1]PlayerC!$A$3:$B$30,2,FALSE)</f>
        <v>69</v>
      </c>
      <c r="Y950" s="30">
        <f>VLOOKUP(O950,[1]PlayerC!$C$3:$D$133,2,FALSE)</f>
        <v>64</v>
      </c>
      <c r="Z950" s="30">
        <f>VLOOKUP(R950,[2]PCharts!$R$3:$S$2003,2,FALSE)</f>
        <v>0</v>
      </c>
      <c r="AA950" s="30">
        <f>VLOOKUP(A950,PCharts!$T$3:$U$25,2,FALSE)</f>
        <v>0.93</v>
      </c>
      <c r="AB950" s="30">
        <f>ROUND((PFormulas!$F$2*AF950)+(PFormulas!$F$3*(120-AD950)),0)</f>
        <v>52</v>
      </c>
      <c r="AC950" s="30">
        <f>ROUND((PFormulas!$F$7*AF950)+(PFormulas!$F$9*AB950)+(PFormulas!$F$8*AD950),0)</f>
        <v>47</v>
      </c>
      <c r="AD950" s="30">
        <f>VLOOKUP(V950,PCharts!$I$3:$J$651,2,FALSE)</f>
        <v>80</v>
      </c>
      <c r="AE950" s="30">
        <f>ROUND((PFormulas!$B$29*AK950)+(PFormulas!$B$30*AI950)+(PFormulas!$B$31*AL950)+(PFormulas!$B$32*AF950)+PFormulas!$B$33,0)</f>
        <v>73</v>
      </c>
      <c r="AF950" s="30">
        <f t="shared" si="105"/>
        <v>67</v>
      </c>
      <c r="AG950" s="30">
        <f>ROUND((AK950*PFormulas!$F$40)+(AL950*PFormulas!$F$41)+(AH950*PFormulas!$F$42),0)</f>
        <v>65</v>
      </c>
      <c r="AH950" s="30">
        <f>VLOOKUP(D950,PCharts!$G$3:$H$83,2,FALSE)</f>
        <v>88</v>
      </c>
      <c r="AI950" s="30">
        <f>ROUND((AK950*PFormulas!$F$18)+(AL950*PFormulas!$F$17),0)</f>
        <v>47</v>
      </c>
      <c r="AJ950" s="30">
        <f>IF(C950&gt;7,25,IF(C950=1,IF(ROUND((PFormulas!$F$35*AK950)+(PFormulas!$F$36*AF950),0)&lt;50,50,ROUND((PFormulas!$F$35*AK950)+(PFormulas!$F$36*AF950),0)),ROUND((PFormulas!$F$35*AK950)+(PFormulas!$F$36*AF950),0)))</f>
        <v>52</v>
      </c>
      <c r="AK950" s="30">
        <f>ROUND(IF(C950&gt;7,ROUND(VLOOKUP(U950,PCharts!$K$3:$L$153,2,FALSE)*AA950,0)*PFormulas!$B$8,ROUND(VLOOKUP(U950,PCharts!$K$3:$L$153,2,FALSE)*AA950,0)),0)</f>
        <v>47</v>
      </c>
      <c r="AL950" s="30">
        <f>ROUND(IF(C950&gt;7,ROUND(VLOOKUP(T950,PCharts!$M$3:$N$133,2,FALSE)*AA950,0)*PFormulas!$B$9,ROUND(VLOOKUP(T950,PCharts!$M$3:$N$133,2,FALSE)*AA950,0)),0)</f>
        <v>38</v>
      </c>
      <c r="AM950" s="30">
        <f>ROUND(IF(C950&gt;7,ROUND((PFormulas!$F$30*Z950)+(PFormulas!$F$31*AB950)+(PFormulas!$F$32*AI950),0)*PFormulas!$B$13,ROUND((PFormulas!$F$30*Z950)+(PFormulas!$F$31*AB950)+(PFormulas!$F$32*AI950),0)+PFormulas!$B$14),0)</f>
        <v>46</v>
      </c>
      <c r="AN950" s="30">
        <f>ROUND((PFormulas!$F$46*AL950),0)</f>
        <v>40</v>
      </c>
      <c r="AO950" s="30">
        <f>VLOOKUP(2016-L950,PCharts!$O$3:$P$32,2,FALSE)</f>
        <v>54</v>
      </c>
      <c r="AP950" s="30">
        <f t="shared" si="106"/>
        <v>54</v>
      </c>
      <c r="AQ950" s="30">
        <f t="shared" si="107"/>
        <v>48</v>
      </c>
    </row>
    <row r="951" spans="1:43" x14ac:dyDescent="0.25">
      <c r="A951" s="13" t="s">
        <v>78</v>
      </c>
      <c r="B951" s="13" t="s">
        <v>2123</v>
      </c>
      <c r="C951" s="13">
        <v>8</v>
      </c>
      <c r="D951" s="13">
        <v>49</v>
      </c>
      <c r="E951" s="13">
        <v>2</v>
      </c>
      <c r="F951" s="13">
        <v>6</v>
      </c>
      <c r="G951" s="13">
        <v>8</v>
      </c>
      <c r="H951" s="13">
        <v>20</v>
      </c>
      <c r="I951" s="13">
        <v>5</v>
      </c>
      <c r="J951" s="13">
        <v>13</v>
      </c>
      <c r="K951" s="13">
        <v>11</v>
      </c>
      <c r="L951" s="13">
        <v>1995</v>
      </c>
      <c r="M951" s="13"/>
      <c r="N951" s="13">
        <v>73</v>
      </c>
      <c r="O951" s="13">
        <v>209</v>
      </c>
      <c r="P951" s="13" t="s">
        <v>162</v>
      </c>
      <c r="Q951" s="13" t="s">
        <v>2124</v>
      </c>
      <c r="R951" s="13"/>
      <c r="S951" s="13"/>
      <c r="T951" s="30">
        <f t="shared" si="101"/>
        <v>0.04</v>
      </c>
      <c r="U951" s="30">
        <f t="shared" si="102"/>
        <v>0.12</v>
      </c>
      <c r="V951" s="30">
        <f t="shared" si="103"/>
        <v>0.41</v>
      </c>
      <c r="W951" s="30">
        <f t="shared" si="104"/>
        <v>0.04</v>
      </c>
      <c r="X951" s="30">
        <f>VLOOKUP(N951,[1]PlayerC!$A$3:$B$30,2,FALSE)</f>
        <v>75</v>
      </c>
      <c r="Y951" s="30">
        <f>VLOOKUP(O951,[1]PlayerC!$C$3:$D$133,2,FALSE)</f>
        <v>73</v>
      </c>
      <c r="Z951" s="30">
        <f>VLOOKUP(R951,[2]PCharts!$R$3:$S$2003,2,FALSE)</f>
        <v>0</v>
      </c>
      <c r="AA951" s="30">
        <f>VLOOKUP(A951,PCharts!$T$3:$U$25,2,FALSE)</f>
        <v>0.98</v>
      </c>
      <c r="AB951" s="30">
        <f>ROUND((PFormulas!$F$2*AF951)+(PFormulas!$F$3*(120-AD951)),0)</f>
        <v>54</v>
      </c>
      <c r="AC951" s="30">
        <f>ROUND((PFormulas!$F$7*AF951)+(PFormulas!$F$9*AB951)+(PFormulas!$F$8*AD951),0)</f>
        <v>51</v>
      </c>
      <c r="AD951" s="30">
        <f>VLOOKUP(V951,PCharts!$I$3:$J$651,2,FALSE)</f>
        <v>87</v>
      </c>
      <c r="AE951" s="30">
        <f>ROUND((PFormulas!$B$29*AK951)+(PFormulas!$B$30*AI951)+(PFormulas!$B$31*AL951)+(PFormulas!$B$32*AF951)+PFormulas!$B$33,0)</f>
        <v>72</v>
      </c>
      <c r="AF951" s="30">
        <f t="shared" si="105"/>
        <v>74</v>
      </c>
      <c r="AG951" s="30">
        <f>ROUND((AK951*PFormulas!$F$40)+(AL951*PFormulas!$F$41)+(AH951*PFormulas!$F$42),0)</f>
        <v>66</v>
      </c>
      <c r="AH951" s="30">
        <f>VLOOKUP(D951,PCharts!$G$3:$H$83,2,FALSE)</f>
        <v>89</v>
      </c>
      <c r="AI951" s="30">
        <f>ROUND((AK951*PFormulas!$F$18)+(AL951*PFormulas!$F$17),0)</f>
        <v>47</v>
      </c>
      <c r="AJ951" s="30">
        <f>IF(C951&gt;7,25,IF(C951=1,IF(ROUND((PFormulas!$F$35*AK951)+(PFormulas!$F$36*AF951),0)&lt;50,50,ROUND((PFormulas!$F$35*AK951)+(PFormulas!$F$36*AF951),0)),ROUND((PFormulas!$F$35*AK951)+(PFormulas!$F$36*AF951),0)))</f>
        <v>25</v>
      </c>
      <c r="AK951" s="30">
        <f>ROUND(IF(C951&gt;7,ROUND(VLOOKUP(U951,PCharts!$K$3:$L$153,2,FALSE)*AA951,0)*PFormulas!$B$8,ROUND(VLOOKUP(U951,PCharts!$K$3:$L$153,2,FALSE)*AA951,0)),0)</f>
        <v>47</v>
      </c>
      <c r="AL951" s="30">
        <f>ROUND(IF(C951&gt;7,ROUND(VLOOKUP(T951,PCharts!$M$3:$N$133,2,FALSE)*AA951,0)*PFormulas!$B$9,ROUND(VLOOKUP(T951,PCharts!$M$3:$N$133,2,FALSE)*AA951,0)),0)</f>
        <v>38</v>
      </c>
      <c r="AM951" s="30">
        <f>ROUND(IF(C951&gt;7,ROUND((PFormulas!$F$30*Z951)+(PFormulas!$F$31*AB951)+(PFormulas!$F$32*AI951),0)*PFormulas!$B$13,ROUND((PFormulas!$F$30*Z951)+(PFormulas!$F$31*AB951)+(PFormulas!$F$32*AI951),0)+PFormulas!$B$14),0)</f>
        <v>57</v>
      </c>
      <c r="AN951" s="30">
        <f>ROUND((PFormulas!$F$46*AL951),0)</f>
        <v>40</v>
      </c>
      <c r="AO951" s="30">
        <f>VLOOKUP(2016-L951,PCharts!$O$3:$P$32,2,FALSE)</f>
        <v>54</v>
      </c>
      <c r="AP951" s="30">
        <f t="shared" si="106"/>
        <v>54</v>
      </c>
      <c r="AQ951" s="30">
        <f t="shared" si="107"/>
        <v>51</v>
      </c>
    </row>
    <row r="952" spans="1:43" x14ac:dyDescent="0.25">
      <c r="A952" s="13" t="s">
        <v>685</v>
      </c>
      <c r="B952" s="13" t="s">
        <v>2125</v>
      </c>
      <c r="C952" s="13">
        <v>5</v>
      </c>
      <c r="D952" s="13">
        <v>50</v>
      </c>
      <c r="E952" s="13">
        <v>2</v>
      </c>
      <c r="F952" s="13">
        <v>1</v>
      </c>
      <c r="G952" s="13">
        <v>3</v>
      </c>
      <c r="H952" s="13">
        <v>18</v>
      </c>
      <c r="I952" s="13">
        <v>-11</v>
      </c>
      <c r="J952" s="13">
        <v>13</v>
      </c>
      <c r="K952" s="13">
        <v>1</v>
      </c>
      <c r="L952" s="13">
        <v>1995</v>
      </c>
      <c r="M952" s="13"/>
      <c r="N952" s="13">
        <v>72</v>
      </c>
      <c r="O952" s="13">
        <v>183</v>
      </c>
      <c r="P952" s="13" t="s">
        <v>247</v>
      </c>
      <c r="Q952" s="13" t="s">
        <v>2126</v>
      </c>
      <c r="R952" s="13">
        <v>0</v>
      </c>
      <c r="S952" s="13">
        <v>0</v>
      </c>
      <c r="T952" s="30">
        <f t="shared" si="101"/>
        <v>0.04</v>
      </c>
      <c r="U952" s="30">
        <f t="shared" si="102"/>
        <v>0.02</v>
      </c>
      <c r="V952" s="30">
        <f t="shared" si="103"/>
        <v>0.36</v>
      </c>
      <c r="W952" s="30">
        <f t="shared" si="104"/>
        <v>0.04</v>
      </c>
      <c r="X952" s="30">
        <f>VLOOKUP(N952,[1]PlayerC!$A$3:$B$30,2,FALSE)</f>
        <v>73</v>
      </c>
      <c r="Y952" s="30">
        <f>VLOOKUP(O952,[1]PlayerC!$C$3:$D$133,2,FALSE)</f>
        <v>58</v>
      </c>
      <c r="Z952" s="30">
        <f>VLOOKUP(R952,[2]PCharts!$R$3:$S$2003,2,FALSE)</f>
        <v>0</v>
      </c>
      <c r="AA952" s="30">
        <f>VLOOKUP(A952,PCharts!$T$3:$U$25,2,FALSE)</f>
        <v>0.9</v>
      </c>
      <c r="AB952" s="30">
        <f>ROUND((PFormulas!$F$2*AF952)+(PFormulas!$F$3*(120-AD952)),0)</f>
        <v>49</v>
      </c>
      <c r="AC952" s="30">
        <f>ROUND((PFormulas!$F$7*AF952)+(PFormulas!$F$9*AB952)+(PFormulas!$F$8*AD952),0)</f>
        <v>43</v>
      </c>
      <c r="AD952" s="30">
        <f>VLOOKUP(V952,PCharts!$I$3:$J$651,2,FALSE)</f>
        <v>88</v>
      </c>
      <c r="AE952" s="30">
        <f>ROUND((PFormulas!$B$29*AK952)+(PFormulas!$B$30*AI952)+(PFormulas!$B$31*AL952)+(PFormulas!$B$32*AF952)+PFormulas!$B$33,0)</f>
        <v>71</v>
      </c>
      <c r="AF952" s="30">
        <f t="shared" si="105"/>
        <v>66</v>
      </c>
      <c r="AG952" s="30">
        <f>ROUND((AK952*PFormulas!$F$40)+(AL952*PFormulas!$F$41)+(AH952*PFormulas!$F$42),0)</f>
        <v>62</v>
      </c>
      <c r="AH952" s="30">
        <f>VLOOKUP(D952,PCharts!$G$3:$H$83,2,FALSE)</f>
        <v>90</v>
      </c>
      <c r="AI952" s="30">
        <f>ROUND((AK952*PFormulas!$F$18)+(AL952*PFormulas!$F$17),0)</f>
        <v>38</v>
      </c>
      <c r="AJ952" s="30">
        <f>IF(C952&gt;7,25,IF(C952=1,IF(ROUND((PFormulas!$F$35*AK952)+(PFormulas!$F$36*AF952),0)&lt;50,50,ROUND((PFormulas!$F$35*AK952)+(PFormulas!$F$36*AF952),0)),ROUND((PFormulas!$F$35*AK952)+(PFormulas!$F$36*AF952),0)))</f>
        <v>41</v>
      </c>
      <c r="AK952" s="30">
        <f>ROUND(IF(C952&gt;7,ROUND(VLOOKUP(U952,PCharts!$K$3:$L$153,2,FALSE)*AA952,0)*PFormulas!$B$8,ROUND(VLOOKUP(U952,PCharts!$K$3:$L$153,2,FALSE)*AA952,0)),0)</f>
        <v>32</v>
      </c>
      <c r="AL952" s="30">
        <f>ROUND(IF(C952&gt;7,ROUND(VLOOKUP(T952,PCharts!$M$3:$N$133,2,FALSE)*AA952,0)*PFormulas!$B$9,ROUND(VLOOKUP(T952,PCharts!$M$3:$N$133,2,FALSE)*AA952,0)),0)</f>
        <v>37</v>
      </c>
      <c r="AM952" s="30">
        <f>ROUND(IF(C952&gt;7,ROUND((PFormulas!$F$30*Z952)+(PFormulas!$F$31*AB952)+(PFormulas!$F$32*AI952),0)*PFormulas!$B$13,ROUND((PFormulas!$F$30*Z952)+(PFormulas!$F$31*AB952)+(PFormulas!$F$32*AI952),0)+PFormulas!$B$14),0)</f>
        <v>42</v>
      </c>
      <c r="AN952" s="30">
        <f>ROUND((PFormulas!$F$46*AL952),0)</f>
        <v>39</v>
      </c>
      <c r="AO952" s="30">
        <f>VLOOKUP(2016-L952,PCharts!$O$3:$P$32,2,FALSE)</f>
        <v>54</v>
      </c>
      <c r="AP952" s="30">
        <f t="shared" si="106"/>
        <v>54</v>
      </c>
      <c r="AQ952" s="30">
        <f t="shared" si="107"/>
        <v>42</v>
      </c>
    </row>
    <row r="953" spans="1:43" x14ac:dyDescent="0.25">
      <c r="A953" s="13" t="s">
        <v>685</v>
      </c>
      <c r="B953" s="13" t="s">
        <v>2127</v>
      </c>
      <c r="C953" s="13">
        <v>8</v>
      </c>
      <c r="D953" s="13">
        <v>52</v>
      </c>
      <c r="E953" s="13">
        <v>3</v>
      </c>
      <c r="F953" s="13">
        <v>3</v>
      </c>
      <c r="G953" s="13">
        <v>6</v>
      </c>
      <c r="H953" s="13">
        <v>34</v>
      </c>
      <c r="I953" s="13">
        <v>-12</v>
      </c>
      <c r="J953" s="13">
        <v>12</v>
      </c>
      <c r="K953" s="13">
        <v>8</v>
      </c>
      <c r="L953" s="13">
        <v>1993</v>
      </c>
      <c r="M953" s="13"/>
      <c r="N953" s="13">
        <v>74</v>
      </c>
      <c r="O953" s="13">
        <v>163</v>
      </c>
      <c r="P953" s="13" t="s">
        <v>247</v>
      </c>
      <c r="Q953" s="13" t="s">
        <v>2128</v>
      </c>
      <c r="R953" s="13">
        <v>0</v>
      </c>
      <c r="S953" s="13">
        <v>0</v>
      </c>
      <c r="T953" s="30">
        <f t="shared" si="101"/>
        <v>0.06</v>
      </c>
      <c r="U953" s="30">
        <f t="shared" si="102"/>
        <v>0.06</v>
      </c>
      <c r="V953" s="30">
        <f t="shared" si="103"/>
        <v>0.65</v>
      </c>
      <c r="W953" s="30">
        <f t="shared" si="104"/>
        <v>0.06</v>
      </c>
      <c r="X953" s="30">
        <f>VLOOKUP(N953,[1]PlayerC!$A$3:$B$30,2,FALSE)</f>
        <v>77</v>
      </c>
      <c r="Y953" s="30">
        <f>VLOOKUP(O953,[1]PlayerC!$C$3:$D$133,2,FALSE)</f>
        <v>46</v>
      </c>
      <c r="Z953" s="30">
        <f>VLOOKUP(R953,[2]PCharts!$R$3:$S$2003,2,FALSE)</f>
        <v>0</v>
      </c>
      <c r="AA953" s="30">
        <f>VLOOKUP(A953,PCharts!$T$3:$U$25,2,FALSE)</f>
        <v>0.9</v>
      </c>
      <c r="AB953" s="30">
        <f>ROUND((PFormulas!$F$2*AF953)+(PFormulas!$F$3*(120-AD953)),0)</f>
        <v>49</v>
      </c>
      <c r="AC953" s="30">
        <f>ROUND((PFormulas!$F$7*AF953)+(PFormulas!$F$9*AB953)+(PFormulas!$F$8*AD953),0)</f>
        <v>42</v>
      </c>
      <c r="AD953" s="30">
        <f>VLOOKUP(V953,PCharts!$I$3:$J$651,2,FALSE)</f>
        <v>81</v>
      </c>
      <c r="AE953" s="30">
        <f>ROUND((PFormulas!$B$29*AK953)+(PFormulas!$B$30*AI953)+(PFormulas!$B$31*AL953)+(PFormulas!$B$32*AF953)+PFormulas!$B$33,0)</f>
        <v>72</v>
      </c>
      <c r="AF953" s="30">
        <f t="shared" si="105"/>
        <v>62</v>
      </c>
      <c r="AG953" s="30">
        <f>ROUND((AK953*PFormulas!$F$40)+(AL953*PFormulas!$F$41)+(AH953*PFormulas!$F$42),0)</f>
        <v>63</v>
      </c>
      <c r="AH953" s="30">
        <f>VLOOKUP(D953,PCharts!$G$3:$H$83,2,FALSE)</f>
        <v>92</v>
      </c>
      <c r="AI953" s="30">
        <f>ROUND((AK953*PFormulas!$F$18)+(AL953*PFormulas!$F$17),0)</f>
        <v>36</v>
      </c>
      <c r="AJ953" s="30">
        <f>IF(C953&gt;7,25,IF(C953=1,IF(ROUND((PFormulas!$F$35*AK953)+(PFormulas!$F$36*AF953),0)&lt;50,50,ROUND((PFormulas!$F$35*AK953)+(PFormulas!$F$36*AF953),0)),ROUND((PFormulas!$F$35*AK953)+(PFormulas!$F$36*AF953),0)))</f>
        <v>25</v>
      </c>
      <c r="AK953" s="30">
        <f>ROUND(IF(C953&gt;7,ROUND(VLOOKUP(U953,PCharts!$K$3:$L$153,2,FALSE)*AA953,0)*PFormulas!$B$8,ROUND(VLOOKUP(U953,PCharts!$K$3:$L$153,2,FALSE)*AA953,0)),0)</f>
        <v>30</v>
      </c>
      <c r="AL953" s="30">
        <f>ROUND(IF(C953&gt;7,ROUND(VLOOKUP(T953,PCharts!$M$3:$N$133,2,FALSE)*AA953,0)*PFormulas!$B$9,ROUND(VLOOKUP(T953,PCharts!$M$3:$N$133,2,FALSE)*AA953,0)),0)</f>
        <v>36</v>
      </c>
      <c r="AM953" s="30">
        <f>ROUND(IF(C953&gt;7,ROUND((PFormulas!$F$30*Z953)+(PFormulas!$F$31*AB953)+(PFormulas!$F$32*AI953),0)*PFormulas!$B$13,ROUND((PFormulas!$F$30*Z953)+(PFormulas!$F$31*AB953)+(PFormulas!$F$32*AI953),0)+PFormulas!$B$14),0)</f>
        <v>49</v>
      </c>
      <c r="AN953" s="30">
        <f>ROUND((PFormulas!$F$46*AL953),0)</f>
        <v>38</v>
      </c>
      <c r="AO953" s="30">
        <f>VLOOKUP(2016-L953,PCharts!$O$3:$P$32,2,FALSE)</f>
        <v>60</v>
      </c>
      <c r="AP953" s="30">
        <f t="shared" si="106"/>
        <v>60</v>
      </c>
      <c r="AQ953" s="30">
        <f t="shared" si="107"/>
        <v>42</v>
      </c>
    </row>
    <row r="954" spans="1:43" x14ac:dyDescent="0.25">
      <c r="A954" s="48" t="s">
        <v>139</v>
      </c>
      <c r="B954" s="13" t="s">
        <v>2129</v>
      </c>
      <c r="C954" s="13">
        <v>8</v>
      </c>
      <c r="D954" s="13">
        <v>27</v>
      </c>
      <c r="E954" s="48">
        <f>ROUND(G954*0.33,0)</f>
        <v>2</v>
      </c>
      <c r="F954" s="48">
        <f>G954-E954</f>
        <v>5</v>
      </c>
      <c r="G954" s="13">
        <v>7</v>
      </c>
      <c r="H954" s="48">
        <v>20</v>
      </c>
      <c r="I954" s="13"/>
      <c r="J954" s="13"/>
      <c r="K954" s="13"/>
      <c r="L954" s="13">
        <v>1996</v>
      </c>
      <c r="M954" s="13">
        <v>6</v>
      </c>
      <c r="N954" s="13">
        <v>74</v>
      </c>
      <c r="O954" s="13">
        <v>198</v>
      </c>
      <c r="P954" s="13" t="s">
        <v>2130</v>
      </c>
      <c r="Q954" s="13" t="s">
        <v>2131</v>
      </c>
      <c r="R954" s="13">
        <v>0</v>
      </c>
      <c r="S954" s="13">
        <v>0</v>
      </c>
      <c r="T954" s="30">
        <f t="shared" si="101"/>
        <v>7.0000000000000007E-2</v>
      </c>
      <c r="U954" s="30">
        <f t="shared" si="102"/>
        <v>0.19</v>
      </c>
      <c r="V954" s="30">
        <f t="shared" si="103"/>
        <v>0.74</v>
      </c>
      <c r="W954" s="30">
        <f t="shared" si="104"/>
        <v>7.0000000000000007E-2</v>
      </c>
      <c r="X954" s="30">
        <f>VLOOKUP(N954,[1]PlayerC!$A$3:$B$30,2,FALSE)</f>
        <v>77</v>
      </c>
      <c r="Y954" s="30">
        <f>VLOOKUP(O954,[1]PlayerC!$C$3:$D$133,2,FALSE)</f>
        <v>67</v>
      </c>
      <c r="Z954" s="30">
        <f>VLOOKUP(R954,[2]PCharts!$R$3:$S$2003,2,FALSE)</f>
        <v>0</v>
      </c>
      <c r="AA954" s="30">
        <f>VLOOKUP(A954,PCharts!$T$3:$U$25,2,FALSE)</f>
        <v>0.87</v>
      </c>
      <c r="AB954" s="30">
        <f>ROUND((PFormulas!$F$2*AF954)+(PFormulas!$F$3*(120-AD954)),0)</f>
        <v>56</v>
      </c>
      <c r="AC954" s="30">
        <f>ROUND((PFormulas!$F$7*AF954)+(PFormulas!$F$9*AB954)+(PFormulas!$F$8*AD954),0)</f>
        <v>51</v>
      </c>
      <c r="AD954" s="30">
        <f>VLOOKUP(V954,PCharts!$I$3:$J$651,2,FALSE)</f>
        <v>79</v>
      </c>
      <c r="AE954" s="30">
        <f>ROUND((PFormulas!$B$29*AK954)+(PFormulas!$B$30*AI954)+(PFormulas!$B$31*AL954)+(PFormulas!$B$32*AF954)+PFormulas!$B$33,0)</f>
        <v>71</v>
      </c>
      <c r="AF954" s="30">
        <f t="shared" si="105"/>
        <v>72</v>
      </c>
      <c r="AG954" s="30">
        <f>ROUND((AK954*PFormulas!$F$40)+(AL954*PFormulas!$F$41)+(AH954*PFormulas!$F$42),0)</f>
        <v>53</v>
      </c>
      <c r="AH954" s="30">
        <f>VLOOKUP(D954,PCharts!$G$3:$H$83,2,FALSE)</f>
        <v>67</v>
      </c>
      <c r="AI954" s="30">
        <f>ROUND((AK954*PFormulas!$F$18)+(AL954*PFormulas!$F$17),0)</f>
        <v>42</v>
      </c>
      <c r="AJ954" s="30">
        <f>IF(C954&gt;7,25,IF(C954=1,IF(ROUND((PFormulas!$F$35*AK954)+(PFormulas!$F$36*AF954),0)&lt;50,50,ROUND((PFormulas!$F$35*AK954)+(PFormulas!$F$36*AF954),0)),ROUND((PFormulas!$F$35*AK954)+(PFormulas!$F$36*AF954),0)))</f>
        <v>25</v>
      </c>
      <c r="AK954" s="30">
        <f>ROUND(IF(C954&gt;7,ROUND(VLOOKUP(U954,PCharts!$K$3:$L$153,2,FALSE)*AA954,0)*PFormulas!$B$8,ROUND(VLOOKUP(U954,PCharts!$K$3:$L$153,2,FALSE)*AA954,0)),0)</f>
        <v>42</v>
      </c>
      <c r="AL954" s="30">
        <f>ROUND(IF(C954&gt;7,ROUND(VLOOKUP(T954,PCharts!$M$3:$N$133,2,FALSE)*AA954,0)*PFormulas!$B$9,ROUND(VLOOKUP(T954,PCharts!$M$3:$N$133,2,FALSE)*AA954,0)),0)</f>
        <v>35</v>
      </c>
      <c r="AM954" s="30">
        <f>ROUND(IF(C954&gt;7,ROUND((PFormulas!$F$30*Z954)+(PFormulas!$F$31*AB954)+(PFormulas!$F$32*AI954),0)*PFormulas!$B$13,ROUND((PFormulas!$F$30*Z954)+(PFormulas!$F$31*AB954)+(PFormulas!$F$32*AI954),0)+PFormulas!$B$14),0)</f>
        <v>56</v>
      </c>
      <c r="AN954" s="30">
        <f>ROUND((PFormulas!$F$46*AL954),0)</f>
        <v>37</v>
      </c>
      <c r="AO954" s="30">
        <f>VLOOKUP(2016-L954,PCharts!$O$3:$P$32,2,FALSE)</f>
        <v>50</v>
      </c>
      <c r="AP954" s="30">
        <f t="shared" si="106"/>
        <v>50</v>
      </c>
      <c r="AQ954" s="30">
        <f t="shared" si="107"/>
        <v>48</v>
      </c>
    </row>
    <row r="955" spans="1:43" x14ac:dyDescent="0.25">
      <c r="A955" s="48" t="s">
        <v>139</v>
      </c>
      <c r="B955" s="13" t="s">
        <v>2132</v>
      </c>
      <c r="C955" s="13">
        <v>8</v>
      </c>
      <c r="D955" s="13">
        <v>27</v>
      </c>
      <c r="E955" s="48">
        <f>ROUND(G955*0.33,0)</f>
        <v>2</v>
      </c>
      <c r="F955" s="48">
        <f>G955-E955</f>
        <v>4</v>
      </c>
      <c r="G955" s="13">
        <v>6</v>
      </c>
      <c r="H955" s="48">
        <v>20</v>
      </c>
      <c r="I955" s="13"/>
      <c r="J955" s="13"/>
      <c r="K955" s="13"/>
      <c r="L955" s="13">
        <v>1996</v>
      </c>
      <c r="M955" s="13">
        <v>5.5</v>
      </c>
      <c r="N955" s="13">
        <v>74</v>
      </c>
      <c r="O955" s="13">
        <v>181</v>
      </c>
      <c r="P955" s="13" t="s">
        <v>2133</v>
      </c>
      <c r="Q955" s="13" t="s">
        <v>2134</v>
      </c>
      <c r="R955" s="13">
        <v>0</v>
      </c>
      <c r="S955" s="13">
        <v>0</v>
      </c>
      <c r="T955" s="30">
        <f t="shared" si="101"/>
        <v>7.0000000000000007E-2</v>
      </c>
      <c r="U955" s="30">
        <f t="shared" si="102"/>
        <v>0.15</v>
      </c>
      <c r="V955" s="30">
        <f t="shared" si="103"/>
        <v>0.74</v>
      </c>
      <c r="W955" s="30">
        <f t="shared" si="104"/>
        <v>7.0000000000000007E-2</v>
      </c>
      <c r="X955" s="30">
        <f>VLOOKUP(N955,[1]PlayerC!$A$3:$B$30,2,FALSE)</f>
        <v>77</v>
      </c>
      <c r="Y955" s="30">
        <f>VLOOKUP(O955,[1]PlayerC!$C$3:$D$133,2,FALSE)</f>
        <v>58</v>
      </c>
      <c r="Z955" s="30">
        <f>VLOOKUP(R955,[2]PCharts!$R$3:$S$2003,2,FALSE)</f>
        <v>0</v>
      </c>
      <c r="AA955" s="30">
        <f>VLOOKUP(A955,PCharts!$T$3:$U$25,2,FALSE)</f>
        <v>0.87</v>
      </c>
      <c r="AB955" s="30">
        <f>ROUND((PFormulas!$F$2*AF955)+(PFormulas!$F$3*(120-AD955)),0)</f>
        <v>53</v>
      </c>
      <c r="AC955" s="30">
        <f>ROUND((PFormulas!$F$7*AF955)+(PFormulas!$F$9*AB955)+(PFormulas!$F$8*AD955),0)</f>
        <v>48</v>
      </c>
      <c r="AD955" s="30">
        <f>VLOOKUP(V955,PCharts!$I$3:$J$651,2,FALSE)</f>
        <v>79</v>
      </c>
      <c r="AE955" s="30">
        <f>ROUND((PFormulas!$B$29*AK955)+(PFormulas!$B$30*AI955)+(PFormulas!$B$31*AL955)+(PFormulas!$B$32*AF955)+PFormulas!$B$33,0)</f>
        <v>72</v>
      </c>
      <c r="AF955" s="30">
        <f t="shared" si="105"/>
        <v>68</v>
      </c>
      <c r="AG955" s="30">
        <f>ROUND((AK955*PFormulas!$F$40)+(AL955*PFormulas!$F$41)+(AH955*PFormulas!$F$42),0)</f>
        <v>53</v>
      </c>
      <c r="AH955" s="30">
        <f>VLOOKUP(D955,PCharts!$G$3:$H$83,2,FALSE)</f>
        <v>67</v>
      </c>
      <c r="AI955" s="30">
        <f>ROUND((AK955*PFormulas!$F$18)+(AL955*PFormulas!$F$17),0)</f>
        <v>42</v>
      </c>
      <c r="AJ955" s="30">
        <f>IF(C955&gt;7,25,IF(C955=1,IF(ROUND((PFormulas!$F$35*AK955)+(PFormulas!$F$36*AF955),0)&lt;50,50,ROUND((PFormulas!$F$35*AK955)+(PFormulas!$F$36*AF955),0)),ROUND((PFormulas!$F$35*AK955)+(PFormulas!$F$36*AF955),0)))</f>
        <v>25</v>
      </c>
      <c r="AK955" s="30">
        <f>ROUND(IF(C955&gt;7,ROUND(VLOOKUP(U955,PCharts!$K$3:$L$153,2,FALSE)*AA955,0)*PFormulas!$B$8,ROUND(VLOOKUP(U955,PCharts!$K$3:$L$153,2,FALSE)*AA955,0)),0)</f>
        <v>42</v>
      </c>
      <c r="AL955" s="30">
        <f>ROUND(IF(C955&gt;7,ROUND(VLOOKUP(T955,PCharts!$M$3:$N$133,2,FALSE)*AA955,0)*PFormulas!$B$9,ROUND(VLOOKUP(T955,PCharts!$M$3:$N$133,2,FALSE)*AA955,0)),0)</f>
        <v>35</v>
      </c>
      <c r="AM955" s="30">
        <f>ROUND(IF(C955&gt;7,ROUND((PFormulas!$F$30*Z955)+(PFormulas!$F$31*AB955)+(PFormulas!$F$32*AI955),0)*PFormulas!$B$13,ROUND((PFormulas!$F$30*Z955)+(PFormulas!$F$31*AB955)+(PFormulas!$F$32*AI955),0)+PFormulas!$B$14),0)</f>
        <v>54</v>
      </c>
      <c r="AN955" s="30">
        <f>ROUND((PFormulas!$F$46*AL955),0)</f>
        <v>37</v>
      </c>
      <c r="AO955" s="30">
        <f>VLOOKUP(2016-L955,PCharts!$O$3:$P$32,2,FALSE)</f>
        <v>50</v>
      </c>
      <c r="AP955" s="30">
        <f t="shared" si="106"/>
        <v>50</v>
      </c>
      <c r="AQ955" s="30">
        <f t="shared" si="107"/>
        <v>47</v>
      </c>
    </row>
    <row r="956" spans="1:43" x14ac:dyDescent="0.25">
      <c r="A956" s="13" t="s">
        <v>51</v>
      </c>
      <c r="B956" s="13" t="s">
        <v>2135</v>
      </c>
      <c r="C956" s="13">
        <v>8</v>
      </c>
      <c r="D956" s="13">
        <v>67</v>
      </c>
      <c r="E956" s="13">
        <v>3</v>
      </c>
      <c r="F956" s="13">
        <v>9</v>
      </c>
      <c r="G956" s="13">
        <f>E956+F956</f>
        <v>12</v>
      </c>
      <c r="H956" s="13">
        <v>85</v>
      </c>
      <c r="I956" s="13"/>
      <c r="J956" s="13"/>
      <c r="K956" s="13"/>
      <c r="L956" s="13">
        <v>1996</v>
      </c>
      <c r="M956" s="13">
        <v>5.5</v>
      </c>
      <c r="N956" s="13">
        <v>79</v>
      </c>
      <c r="O956" s="13">
        <v>201</v>
      </c>
      <c r="P956" s="13" t="s">
        <v>2136</v>
      </c>
      <c r="Q956" s="13" t="s">
        <v>2137</v>
      </c>
      <c r="R956" s="13">
        <v>0</v>
      </c>
      <c r="S956" s="13">
        <v>0</v>
      </c>
      <c r="T956" s="30">
        <f t="shared" si="101"/>
        <v>0.04</v>
      </c>
      <c r="U956" s="30">
        <f t="shared" si="102"/>
        <v>0.13</v>
      </c>
      <c r="V956" s="30">
        <f t="shared" si="103"/>
        <v>1.27</v>
      </c>
      <c r="W956" s="30">
        <f t="shared" si="104"/>
        <v>0.04</v>
      </c>
      <c r="X956" s="30">
        <f>VLOOKUP(N956,[1]PlayerC!$A$3:$B$30,2,FALSE)</f>
        <v>87</v>
      </c>
      <c r="Y956" s="30">
        <f>VLOOKUP(O956,[1]PlayerC!$C$3:$D$133,2,FALSE)</f>
        <v>70</v>
      </c>
      <c r="Z956" s="30">
        <f>VLOOKUP(R956,[2]PCharts!$R$3:$S$2003,2,FALSE)</f>
        <v>0</v>
      </c>
      <c r="AA956" s="30">
        <f>VLOOKUP(A956,PCharts!$T$3:$U$25,2,FALSE)</f>
        <v>0.9</v>
      </c>
      <c r="AB956" s="30">
        <f>ROUND((PFormulas!$F$2*AF956)+(PFormulas!$F$3*(120-AD956)),0)</f>
        <v>64</v>
      </c>
      <c r="AC956" s="30">
        <f>ROUND((PFormulas!$F$7*AF956)+(PFormulas!$F$9*AB956)+(PFormulas!$F$8*AD956),0)</f>
        <v>61</v>
      </c>
      <c r="AD956" s="30">
        <f>VLOOKUP(V956,PCharts!$I$3:$J$651,2,FALSE)</f>
        <v>66</v>
      </c>
      <c r="AE956" s="30">
        <f>ROUND((PFormulas!$B$29*AK956)+(PFormulas!$B$30*AI956)+(PFormulas!$B$31*AL956)+(PFormulas!$B$32*AF956)+PFormulas!$B$33,0)</f>
        <v>69</v>
      </c>
      <c r="AF956" s="30">
        <f t="shared" si="105"/>
        <v>79</v>
      </c>
      <c r="AG956" s="30">
        <f>ROUND((AK956*PFormulas!$F$40)+(AL956*PFormulas!$F$41)+(AH956*PFormulas!$F$42),0)</f>
        <v>67</v>
      </c>
      <c r="AH956" s="30">
        <f>VLOOKUP(D956,PCharts!$G$3:$H$83,2,FALSE)</f>
        <v>95</v>
      </c>
      <c r="AI956" s="30">
        <f>ROUND((AK956*PFormulas!$F$18)+(AL956*PFormulas!$F$17),0)</f>
        <v>43</v>
      </c>
      <c r="AJ956" s="30">
        <f>IF(C956&gt;7,25,IF(C956=1,IF(ROUND((PFormulas!$F$35*AK956)+(PFormulas!$F$36*AF956),0)&lt;50,50,ROUND((PFormulas!$F$35*AK956)+(PFormulas!$F$36*AF956),0)),ROUND((PFormulas!$F$35*AK956)+(PFormulas!$F$36*AF956),0)))</f>
        <v>25</v>
      </c>
      <c r="AK956" s="30">
        <f>ROUND(IF(C956&gt;7,ROUND(VLOOKUP(U956,PCharts!$K$3:$L$153,2,FALSE)*AA956,0)*PFormulas!$B$8,ROUND(VLOOKUP(U956,PCharts!$K$3:$L$153,2,FALSE)*AA956,0)),0)</f>
        <v>43</v>
      </c>
      <c r="AL956" s="30">
        <f>ROUND(IF(C956&gt;7,ROUND(VLOOKUP(T956,PCharts!$M$3:$N$133,2,FALSE)*AA956,0)*PFormulas!$B$9,ROUND(VLOOKUP(T956,PCharts!$M$3:$N$133,2,FALSE)*AA956,0)),0)</f>
        <v>35</v>
      </c>
      <c r="AM956" s="30">
        <f>ROUND(IF(C956&gt;7,ROUND((PFormulas!$F$30*Z956)+(PFormulas!$F$31*AB956)+(PFormulas!$F$32*AI956),0)*PFormulas!$B$13,ROUND((PFormulas!$F$30*Z956)+(PFormulas!$F$31*AB956)+(PFormulas!$F$32*AI956),0)+PFormulas!$B$14),0)</f>
        <v>62</v>
      </c>
      <c r="AN956" s="30">
        <f>ROUND((PFormulas!$F$46*AL956),0)</f>
        <v>37</v>
      </c>
      <c r="AO956" s="30">
        <f>VLOOKUP(2016-L956,PCharts!$O$3:$P$32,2,FALSE)</f>
        <v>50</v>
      </c>
      <c r="AP956" s="30">
        <f t="shared" si="106"/>
        <v>50</v>
      </c>
      <c r="AQ956" s="30">
        <f t="shared" si="107"/>
        <v>51</v>
      </c>
    </row>
    <row r="957" spans="1:43" x14ac:dyDescent="0.25">
      <c r="A957" s="13" t="s">
        <v>74</v>
      </c>
      <c r="B957" s="13" t="s">
        <v>2138</v>
      </c>
      <c r="C957" s="13">
        <v>8</v>
      </c>
      <c r="D957" s="13">
        <v>5</v>
      </c>
      <c r="E957" s="13">
        <v>0</v>
      </c>
      <c r="F957" s="13">
        <v>0</v>
      </c>
      <c r="G957" s="13">
        <v>0</v>
      </c>
      <c r="H957" s="13">
        <v>0</v>
      </c>
      <c r="I957" s="13">
        <v>-2</v>
      </c>
      <c r="J957" s="13">
        <v>22</v>
      </c>
      <c r="K957" s="13">
        <v>2</v>
      </c>
      <c r="L957" s="13">
        <v>1997</v>
      </c>
      <c r="M957" s="13"/>
      <c r="N957" s="13">
        <v>70</v>
      </c>
      <c r="O957" s="13">
        <v>168</v>
      </c>
      <c r="P957" s="13" t="s">
        <v>76</v>
      </c>
      <c r="Q957" s="13" t="s">
        <v>80</v>
      </c>
      <c r="R957" s="13">
        <v>0</v>
      </c>
      <c r="S957" s="13">
        <v>0</v>
      </c>
      <c r="T957" s="30">
        <f t="shared" si="101"/>
        <v>0</v>
      </c>
      <c r="U957" s="30">
        <f t="shared" si="102"/>
        <v>0</v>
      </c>
      <c r="V957" s="30">
        <f t="shared" si="103"/>
        <v>0</v>
      </c>
      <c r="W957" s="30">
        <f t="shared" si="104"/>
        <v>0</v>
      </c>
      <c r="X957" s="30">
        <f>VLOOKUP(N957,[1]PlayerC!$A$3:$B$30,2,FALSE)</f>
        <v>69</v>
      </c>
      <c r="Y957" s="30">
        <f>VLOOKUP(O957,[1]PlayerC!$C$3:$D$133,2,FALSE)</f>
        <v>49</v>
      </c>
      <c r="Z957" s="30">
        <f>VLOOKUP(R957,[2]PCharts!$R$3:$S$2003,2,FALSE)</f>
        <v>0</v>
      </c>
      <c r="AA957" s="30">
        <f>VLOOKUP(A957,PCharts!$T$3:$U$25,2,FALSE)</f>
        <v>0.95</v>
      </c>
      <c r="AB957" s="30">
        <f>ROUND((PFormulas!$F$2*AF957)+(PFormulas!$F$3*(120-AD957)),0)</f>
        <v>42</v>
      </c>
      <c r="AC957" s="30">
        <f>ROUND((PFormulas!$F$7*AF957)+(PFormulas!$F$9*AB957)+(PFormulas!$F$8*AD957),0)</f>
        <v>34</v>
      </c>
      <c r="AD957" s="30">
        <f>VLOOKUP(V957,PCharts!$I$3:$J$651,2,FALSE)</f>
        <v>99</v>
      </c>
      <c r="AE957" s="30">
        <f>ROUND((PFormulas!$B$29*AK957)+(PFormulas!$B$30*AI957)+(PFormulas!$B$31*AL957)+(PFormulas!$B$32*AF957)+PFormulas!$B$33,0)</f>
        <v>73</v>
      </c>
      <c r="AF957" s="30">
        <f t="shared" si="105"/>
        <v>59</v>
      </c>
      <c r="AG957" s="30">
        <f>ROUND((AK957*PFormulas!$F$40)+(AL957*PFormulas!$F$41)+(AH957*PFormulas!$F$42),0)</f>
        <v>37</v>
      </c>
      <c r="AH957" s="30">
        <f>VLOOKUP(D957,PCharts!$G$3:$H$83,2,FALSE)</f>
        <v>40</v>
      </c>
      <c r="AI957" s="30">
        <f>ROUND((AK957*PFormulas!$F$18)+(AL957*PFormulas!$F$17),0)</f>
        <v>37</v>
      </c>
      <c r="AJ957" s="30">
        <f>IF(C957&gt;7,25,IF(C957=1,IF(ROUND((PFormulas!$F$35*AK957)+(PFormulas!$F$36*AF957),0)&lt;50,50,ROUND((PFormulas!$F$35*AK957)+(PFormulas!$F$36*AF957),0)),ROUND((PFormulas!$F$35*AK957)+(PFormulas!$F$36*AF957),0)))</f>
        <v>25</v>
      </c>
      <c r="AK957" s="30">
        <f>ROUND(IF(C957&gt;7,ROUND(VLOOKUP(U957,PCharts!$K$3:$L$153,2,FALSE)*AA957,0)*PFormulas!$B$8,ROUND(VLOOKUP(U957,PCharts!$K$3:$L$153,2,FALSE)*AA957,0)),0)</f>
        <v>31</v>
      </c>
      <c r="AL957" s="30">
        <f>ROUND(IF(C957&gt;7,ROUND(VLOOKUP(T957,PCharts!$M$3:$N$133,2,FALSE)*AA957,0)*PFormulas!$B$9,ROUND(VLOOKUP(T957,PCharts!$M$3:$N$133,2,FALSE)*AA957,0)),0)</f>
        <v>36</v>
      </c>
      <c r="AM957" s="30">
        <f>ROUND(IF(C957&gt;7,ROUND((PFormulas!$F$30*Z957)+(PFormulas!$F$31*AB957)+(PFormulas!$F$32*AI957),0)*PFormulas!$B$13,ROUND((PFormulas!$F$30*Z957)+(PFormulas!$F$31*AB957)+(PFormulas!$F$32*AI957),0)+PFormulas!$B$14),0)</f>
        <v>44</v>
      </c>
      <c r="AN957" s="30">
        <f>ROUND((PFormulas!$F$46*AL957),0)</f>
        <v>38</v>
      </c>
      <c r="AO957" s="30">
        <f>VLOOKUP(2016-L957,PCharts!$O$3:$P$32,2,FALSE)</f>
        <v>46</v>
      </c>
      <c r="AP957" s="30">
        <f t="shared" si="106"/>
        <v>46</v>
      </c>
      <c r="AQ957" s="30">
        <f t="shared" si="107"/>
        <v>41</v>
      </c>
    </row>
    <row r="958" spans="1:43" x14ac:dyDescent="0.25">
      <c r="A958" s="13" t="s">
        <v>78</v>
      </c>
      <c r="B958" s="13" t="s">
        <v>2139</v>
      </c>
      <c r="C958" s="13">
        <v>7</v>
      </c>
      <c r="D958" s="13">
        <v>8</v>
      </c>
      <c r="E958" s="13">
        <v>0</v>
      </c>
      <c r="F958" s="13">
        <v>0</v>
      </c>
      <c r="G958" s="13">
        <v>0</v>
      </c>
      <c r="H958" s="13">
        <v>2</v>
      </c>
      <c r="I958" s="13">
        <v>-1</v>
      </c>
      <c r="J958" s="13">
        <v>15</v>
      </c>
      <c r="K958" s="13">
        <v>2</v>
      </c>
      <c r="L958" s="13">
        <v>1998</v>
      </c>
      <c r="M958" s="13"/>
      <c r="N958" s="13">
        <v>74</v>
      </c>
      <c r="O958" s="13">
        <v>187</v>
      </c>
      <c r="P958" s="13" t="s">
        <v>162</v>
      </c>
      <c r="Q958" s="13" t="s">
        <v>80</v>
      </c>
      <c r="R958" s="13">
        <v>0</v>
      </c>
      <c r="S958" s="13">
        <v>0</v>
      </c>
      <c r="T958" s="30">
        <f t="shared" si="101"/>
        <v>0</v>
      </c>
      <c r="U958" s="30">
        <f t="shared" si="102"/>
        <v>0</v>
      </c>
      <c r="V958" s="30">
        <f t="shared" si="103"/>
        <v>0.25</v>
      </c>
      <c r="W958" s="30">
        <f t="shared" si="104"/>
        <v>0</v>
      </c>
      <c r="X958" s="30">
        <f>VLOOKUP(N958,[1]PlayerC!$A$3:$B$30,2,FALSE)</f>
        <v>77</v>
      </c>
      <c r="Y958" s="30">
        <f>VLOOKUP(O958,[1]PlayerC!$C$3:$D$133,2,FALSE)</f>
        <v>61</v>
      </c>
      <c r="Z958" s="30">
        <f>VLOOKUP(R958,[2]PCharts!$R$3:$S$2003,2,FALSE)</f>
        <v>0</v>
      </c>
      <c r="AA958" s="30">
        <f>VLOOKUP(A958,PCharts!$T$3:$U$25,2,FALSE)</f>
        <v>0.98</v>
      </c>
      <c r="AB958" s="30">
        <f>ROUND((PFormulas!$F$2*AF958)+(PFormulas!$F$3*(120-AD958)),0)</f>
        <v>50</v>
      </c>
      <c r="AC958" s="30">
        <f>ROUND((PFormulas!$F$7*AF958)+(PFormulas!$F$9*AB958)+(PFormulas!$F$8*AD958),0)</f>
        <v>45</v>
      </c>
      <c r="AD958" s="30">
        <f>VLOOKUP(V958,PCharts!$I$3:$J$651,2,FALSE)</f>
        <v>91</v>
      </c>
      <c r="AE958" s="30">
        <f>ROUND((PFormulas!$B$29*AK958)+(PFormulas!$B$30*AI958)+(PFormulas!$B$31*AL958)+(PFormulas!$B$32*AF958)+PFormulas!$B$33,0)</f>
        <v>71</v>
      </c>
      <c r="AF958" s="30">
        <f t="shared" si="105"/>
        <v>69</v>
      </c>
      <c r="AG958" s="30">
        <f>ROUND((AK958*PFormulas!$F$40)+(AL958*PFormulas!$F$41)+(AH958*PFormulas!$F$42),0)</f>
        <v>41</v>
      </c>
      <c r="AH958" s="30">
        <f>VLOOKUP(D958,PCharts!$G$3:$H$83,2,FALSE)</f>
        <v>46</v>
      </c>
      <c r="AI958" s="30">
        <f>ROUND((AK958*PFormulas!$F$18)+(AL958*PFormulas!$F$17),0)</f>
        <v>40</v>
      </c>
      <c r="AJ958" s="30">
        <f>IF(C958&gt;7,25,IF(C958=1,IF(ROUND((PFormulas!$F$35*AK958)+(PFormulas!$F$36*AF958),0)&lt;50,50,ROUND((PFormulas!$F$35*AK958)+(PFormulas!$F$36*AF958),0)),ROUND((PFormulas!$F$35*AK958)+(PFormulas!$F$36*AF958),0)))</f>
        <v>43</v>
      </c>
      <c r="AK958" s="30">
        <f>ROUND(IF(C958&gt;7,ROUND(VLOOKUP(U958,PCharts!$K$3:$L$153,2,FALSE)*AA958,0)*PFormulas!$B$8,ROUND(VLOOKUP(U958,PCharts!$K$3:$L$153,2,FALSE)*AA958,0)),0)</f>
        <v>34</v>
      </c>
      <c r="AL958" s="30">
        <f>ROUND(IF(C958&gt;7,ROUND(VLOOKUP(T958,PCharts!$M$3:$N$133,2,FALSE)*AA958,0)*PFormulas!$B$9,ROUND(VLOOKUP(T958,PCharts!$M$3:$N$133,2,FALSE)*AA958,0)),0)</f>
        <v>39</v>
      </c>
      <c r="AM958" s="30">
        <f>ROUND(IF(C958&gt;7,ROUND((PFormulas!$F$30*Z958)+(PFormulas!$F$31*AB958)+(PFormulas!$F$32*AI958),0)*PFormulas!$B$13,ROUND((PFormulas!$F$30*Z958)+(PFormulas!$F$31*AB958)+(PFormulas!$F$32*AI958),0)+PFormulas!$B$14),0)</f>
        <v>43</v>
      </c>
      <c r="AN958" s="30">
        <f>ROUND((PFormulas!$F$46*AL958),0)</f>
        <v>41</v>
      </c>
      <c r="AO958" s="30">
        <f>VLOOKUP(2016-L958,PCharts!$O$3:$P$32,2,FALSE)</f>
        <v>44</v>
      </c>
      <c r="AP958" s="30">
        <f t="shared" si="106"/>
        <v>44</v>
      </c>
      <c r="AQ958" s="30">
        <f t="shared" si="107"/>
        <v>44</v>
      </c>
    </row>
    <row r="959" spans="1:43" x14ac:dyDescent="0.25">
      <c r="A959" s="13" t="s">
        <v>74</v>
      </c>
      <c r="B959" s="13" t="s">
        <v>2140</v>
      </c>
      <c r="C959" s="13">
        <v>8</v>
      </c>
      <c r="D959" s="13">
        <v>8</v>
      </c>
      <c r="E959" s="13">
        <v>0</v>
      </c>
      <c r="F959" s="13">
        <v>0</v>
      </c>
      <c r="G959" s="13">
        <v>0</v>
      </c>
      <c r="H959" s="13">
        <v>4</v>
      </c>
      <c r="I959" s="13">
        <v>-4</v>
      </c>
      <c r="J959" s="13">
        <v>11</v>
      </c>
      <c r="K959" s="13">
        <v>3</v>
      </c>
      <c r="L959" s="13">
        <v>1995</v>
      </c>
      <c r="M959" s="13"/>
      <c r="N959" s="13">
        <v>74</v>
      </c>
      <c r="O959" s="13">
        <v>183</v>
      </c>
      <c r="P959" s="13" t="s">
        <v>76</v>
      </c>
      <c r="Q959" s="13" t="s">
        <v>80</v>
      </c>
      <c r="R959" s="13">
        <v>0</v>
      </c>
      <c r="S959" s="13">
        <v>0</v>
      </c>
      <c r="T959" s="30">
        <f t="shared" si="101"/>
        <v>0</v>
      </c>
      <c r="U959" s="30">
        <f t="shared" si="102"/>
        <v>0</v>
      </c>
      <c r="V959" s="30">
        <f t="shared" si="103"/>
        <v>0.5</v>
      </c>
      <c r="W959" s="30">
        <f t="shared" si="104"/>
        <v>0</v>
      </c>
      <c r="X959" s="30">
        <f>VLOOKUP(N959,[1]PlayerC!$A$3:$B$30,2,FALSE)</f>
        <v>77</v>
      </c>
      <c r="Y959" s="30">
        <f>VLOOKUP(O959,[1]PlayerC!$C$3:$D$133,2,FALSE)</f>
        <v>58</v>
      </c>
      <c r="Z959" s="30">
        <f>VLOOKUP(R959,[2]PCharts!$R$3:$S$2003,2,FALSE)</f>
        <v>0</v>
      </c>
      <c r="AA959" s="30">
        <f>VLOOKUP(A959,PCharts!$T$3:$U$25,2,FALSE)</f>
        <v>0.95</v>
      </c>
      <c r="AB959" s="30">
        <f>ROUND((PFormulas!$F$2*AF959)+(PFormulas!$F$3*(120-AD959)),0)</f>
        <v>51</v>
      </c>
      <c r="AC959" s="30">
        <f>ROUND((PFormulas!$F$7*AF959)+(PFormulas!$F$9*AB959)+(PFormulas!$F$8*AD959),0)</f>
        <v>46</v>
      </c>
      <c r="AD959" s="30">
        <f>VLOOKUP(V959,PCharts!$I$3:$J$651,2,FALSE)</f>
        <v>85</v>
      </c>
      <c r="AE959" s="30">
        <f>ROUND((PFormulas!$B$29*AK959)+(PFormulas!$B$30*AI959)+(PFormulas!$B$31*AL959)+(PFormulas!$B$32*AF959)+PFormulas!$B$33,0)</f>
        <v>70</v>
      </c>
      <c r="AF959" s="30">
        <f t="shared" si="105"/>
        <v>68</v>
      </c>
      <c r="AG959" s="30">
        <f>ROUND((AK959*PFormulas!$F$40)+(AL959*PFormulas!$F$41)+(AH959*PFormulas!$F$42),0)</f>
        <v>40</v>
      </c>
      <c r="AH959" s="30">
        <f>VLOOKUP(D959,PCharts!$G$3:$H$83,2,FALSE)</f>
        <v>46</v>
      </c>
      <c r="AI959" s="30">
        <f>ROUND((AK959*PFormulas!$F$18)+(AL959*PFormulas!$F$17),0)</f>
        <v>37</v>
      </c>
      <c r="AJ959" s="30">
        <f>IF(C959&gt;7,25,IF(C959=1,IF(ROUND((PFormulas!$F$35*AK959)+(PFormulas!$F$36*AF959),0)&lt;50,50,ROUND((PFormulas!$F$35*AK959)+(PFormulas!$F$36*AF959),0)),ROUND((PFormulas!$F$35*AK959)+(PFormulas!$F$36*AF959),0)))</f>
        <v>25</v>
      </c>
      <c r="AK959" s="30">
        <f>ROUND(IF(C959&gt;7,ROUND(VLOOKUP(U959,PCharts!$K$3:$L$153,2,FALSE)*AA959,0)*PFormulas!$B$8,ROUND(VLOOKUP(U959,PCharts!$K$3:$L$153,2,FALSE)*AA959,0)),0)</f>
        <v>31</v>
      </c>
      <c r="AL959" s="30">
        <f>ROUND(IF(C959&gt;7,ROUND(VLOOKUP(T959,PCharts!$M$3:$N$133,2,FALSE)*AA959,0)*PFormulas!$B$9,ROUND(VLOOKUP(T959,PCharts!$M$3:$N$133,2,FALSE)*AA959,0)),0)</f>
        <v>36</v>
      </c>
      <c r="AM959" s="30">
        <f>ROUND(IF(C959&gt;7,ROUND((PFormulas!$F$30*Z959)+(PFormulas!$F$31*AB959)+(PFormulas!$F$32*AI959),0)*PFormulas!$B$13,ROUND((PFormulas!$F$30*Z959)+(PFormulas!$F$31*AB959)+(PFormulas!$F$32*AI959),0)+PFormulas!$B$14),0)</f>
        <v>51</v>
      </c>
      <c r="AN959" s="30">
        <f>ROUND((PFormulas!$F$46*AL959),0)</f>
        <v>38</v>
      </c>
      <c r="AO959" s="30">
        <f>VLOOKUP(2016-L959,PCharts!$O$3:$P$32,2,FALSE)</f>
        <v>54</v>
      </c>
      <c r="AP959" s="30">
        <f t="shared" si="106"/>
        <v>54</v>
      </c>
      <c r="AQ959" s="30">
        <f t="shared" si="107"/>
        <v>44</v>
      </c>
    </row>
    <row r="960" spans="1:43" x14ac:dyDescent="0.25">
      <c r="A960" s="13" t="s">
        <v>78</v>
      </c>
      <c r="B960" s="13" t="s">
        <v>2141</v>
      </c>
      <c r="C960" s="13">
        <v>7</v>
      </c>
      <c r="D960" s="13">
        <v>9</v>
      </c>
      <c r="E960" s="13">
        <v>0</v>
      </c>
      <c r="F960" s="13">
        <v>0</v>
      </c>
      <c r="G960" s="13">
        <v>0</v>
      </c>
      <c r="H960" s="13">
        <v>18</v>
      </c>
      <c r="I960" s="13">
        <v>0</v>
      </c>
      <c r="J960" s="13">
        <v>26</v>
      </c>
      <c r="K960" s="13">
        <v>1</v>
      </c>
      <c r="L960" s="13">
        <v>1993</v>
      </c>
      <c r="M960" s="13"/>
      <c r="N960" s="13">
        <v>74</v>
      </c>
      <c r="O960" s="13">
        <v>201</v>
      </c>
      <c r="P960" s="13" t="s">
        <v>63</v>
      </c>
      <c r="Q960" s="13" t="s">
        <v>80</v>
      </c>
      <c r="R960" s="13">
        <v>0</v>
      </c>
      <c r="S960" s="13">
        <v>0</v>
      </c>
      <c r="T960" s="30">
        <f t="shared" si="101"/>
        <v>0</v>
      </c>
      <c r="U960" s="30">
        <f t="shared" si="102"/>
        <v>0</v>
      </c>
      <c r="V960" s="30">
        <f t="shared" si="103"/>
        <v>2</v>
      </c>
      <c r="W960" s="30">
        <f t="shared" si="104"/>
        <v>0</v>
      </c>
      <c r="X960" s="30">
        <f>VLOOKUP(N960,[1]PlayerC!$A$3:$B$30,2,FALSE)</f>
        <v>77</v>
      </c>
      <c r="Y960" s="30">
        <f>VLOOKUP(O960,[1]PlayerC!$C$3:$D$133,2,FALSE)</f>
        <v>70</v>
      </c>
      <c r="Z960" s="30">
        <f>VLOOKUP(R960,[2]PCharts!$R$3:$S$2003,2,FALSE)</f>
        <v>0</v>
      </c>
      <c r="AA960" s="30">
        <f>VLOOKUP(A960,PCharts!$T$3:$U$25,2,FALSE)</f>
        <v>0.98</v>
      </c>
      <c r="AB960" s="30">
        <f>ROUND((PFormulas!$F$2*AF960)+(PFormulas!$F$3*(120-AD960)),0)</f>
        <v>66</v>
      </c>
      <c r="AC960" s="30">
        <f>ROUND((PFormulas!$F$7*AF960)+(PFormulas!$F$9*AB960)+(PFormulas!$F$8*AD960),0)</f>
        <v>62</v>
      </c>
      <c r="AD960" s="30">
        <f>VLOOKUP(V960,PCharts!$I$3:$J$651,2,FALSE)</f>
        <v>47</v>
      </c>
      <c r="AE960" s="30">
        <f>ROUND((PFormulas!$B$29*AK960)+(PFormulas!$B$30*AI960)+(PFormulas!$B$31*AL960)+(PFormulas!$B$32*AF960)+PFormulas!$B$33,0)</f>
        <v>70</v>
      </c>
      <c r="AF960" s="30">
        <f t="shared" si="105"/>
        <v>74</v>
      </c>
      <c r="AG960" s="30">
        <f>ROUND((AK960*PFormulas!$F$40)+(AL960*PFormulas!$F$41)+(AH960*PFormulas!$F$42),0)</f>
        <v>42</v>
      </c>
      <c r="AH960" s="30">
        <f>VLOOKUP(D960,PCharts!$G$3:$H$83,2,FALSE)</f>
        <v>48</v>
      </c>
      <c r="AI960" s="30">
        <f>ROUND((AK960*PFormulas!$F$18)+(AL960*PFormulas!$F$17),0)</f>
        <v>40</v>
      </c>
      <c r="AJ960" s="30">
        <f>IF(C960&gt;7,25,IF(C960=1,IF(ROUND((PFormulas!$F$35*AK960)+(PFormulas!$F$36*AF960),0)&lt;50,50,ROUND((PFormulas!$F$35*AK960)+(PFormulas!$F$36*AF960),0)),ROUND((PFormulas!$F$35*AK960)+(PFormulas!$F$36*AF960),0)))</f>
        <v>44</v>
      </c>
      <c r="AK960" s="30">
        <f>ROUND(IF(C960&gt;7,ROUND(VLOOKUP(U960,PCharts!$K$3:$L$153,2,FALSE)*AA960,0)*PFormulas!$B$8,ROUND(VLOOKUP(U960,PCharts!$K$3:$L$153,2,FALSE)*AA960,0)),0)</f>
        <v>34</v>
      </c>
      <c r="AL960" s="30">
        <f>ROUND(IF(C960&gt;7,ROUND(VLOOKUP(T960,PCharts!$M$3:$N$133,2,FALSE)*AA960,0)*PFormulas!$B$9,ROUND(VLOOKUP(T960,PCharts!$M$3:$N$133,2,FALSE)*AA960,0)),0)</f>
        <v>39</v>
      </c>
      <c r="AM960" s="30">
        <f>ROUND(IF(C960&gt;7,ROUND((PFormulas!$F$30*Z960)+(PFormulas!$F$31*AB960)+(PFormulas!$F$32*AI960),0)*PFormulas!$B$13,ROUND((PFormulas!$F$30*Z960)+(PFormulas!$F$31*AB960)+(PFormulas!$F$32*AI960),0)+PFormulas!$B$14),0)</f>
        <v>53</v>
      </c>
      <c r="AN960" s="30">
        <f>ROUND((PFormulas!$F$46*AL960),0)</f>
        <v>41</v>
      </c>
      <c r="AO960" s="30">
        <f>VLOOKUP(2016-L960,PCharts!$O$3:$P$32,2,FALSE)</f>
        <v>60</v>
      </c>
      <c r="AP960" s="30">
        <f t="shared" si="106"/>
        <v>60</v>
      </c>
      <c r="AQ960" s="30">
        <f t="shared" si="107"/>
        <v>47</v>
      </c>
    </row>
    <row r="961" spans="1:43" x14ac:dyDescent="0.25">
      <c r="A961" s="13" t="s">
        <v>74</v>
      </c>
      <c r="B961" s="13" t="s">
        <v>2142</v>
      </c>
      <c r="C961" s="13">
        <v>8</v>
      </c>
      <c r="D961" s="13">
        <v>9</v>
      </c>
      <c r="E961" s="13">
        <v>0</v>
      </c>
      <c r="F961" s="13">
        <v>0</v>
      </c>
      <c r="G961" s="13">
        <v>0</v>
      </c>
      <c r="H961" s="13">
        <v>2</v>
      </c>
      <c r="I961" s="13">
        <v>-4</v>
      </c>
      <c r="J961" s="13">
        <v>2</v>
      </c>
      <c r="K961" s="13">
        <v>10</v>
      </c>
      <c r="L961" s="13">
        <v>1997</v>
      </c>
      <c r="M961" s="13"/>
      <c r="N961" s="13">
        <v>72</v>
      </c>
      <c r="O961" s="13">
        <v>174</v>
      </c>
      <c r="P961" s="13" t="s">
        <v>76</v>
      </c>
      <c r="Q961" s="13" t="s">
        <v>80</v>
      </c>
      <c r="R961" s="13">
        <v>0</v>
      </c>
      <c r="S961" s="13">
        <v>0</v>
      </c>
      <c r="T961" s="30">
        <f t="shared" si="101"/>
        <v>0</v>
      </c>
      <c r="U961" s="30">
        <f t="shared" si="102"/>
        <v>0</v>
      </c>
      <c r="V961" s="30">
        <f t="shared" si="103"/>
        <v>0.22</v>
      </c>
      <c r="W961" s="30">
        <f t="shared" si="104"/>
        <v>0</v>
      </c>
      <c r="X961" s="30">
        <f>VLOOKUP(N961,[1]PlayerC!$A$3:$B$30,2,FALSE)</f>
        <v>73</v>
      </c>
      <c r="Y961" s="30">
        <f>VLOOKUP(O961,[1]PlayerC!$C$3:$D$133,2,FALSE)</f>
        <v>52</v>
      </c>
      <c r="Z961" s="30">
        <f>VLOOKUP(R961,[2]PCharts!$R$3:$S$2003,2,FALSE)</f>
        <v>0</v>
      </c>
      <c r="AA961" s="30">
        <f>VLOOKUP(A961,PCharts!$T$3:$U$25,2,FALSE)</f>
        <v>0.95</v>
      </c>
      <c r="AB961" s="30">
        <f>ROUND((PFormulas!$F$2*AF961)+(PFormulas!$F$3*(120-AD961)),0)</f>
        <v>46</v>
      </c>
      <c r="AC961" s="30">
        <f>ROUND((PFormulas!$F$7*AF961)+(PFormulas!$F$9*AB961)+(PFormulas!$F$8*AD961),0)</f>
        <v>40</v>
      </c>
      <c r="AD961" s="30">
        <f>VLOOKUP(V961,PCharts!$I$3:$J$651,2,FALSE)</f>
        <v>92</v>
      </c>
      <c r="AE961" s="30">
        <f>ROUND((PFormulas!$B$29*AK961)+(PFormulas!$B$30*AI961)+(PFormulas!$B$31*AL961)+(PFormulas!$B$32*AF961)+PFormulas!$B$33,0)</f>
        <v>72</v>
      </c>
      <c r="AF961" s="30">
        <f t="shared" si="105"/>
        <v>63</v>
      </c>
      <c r="AG961" s="30">
        <f>ROUND((AK961*PFormulas!$F$40)+(AL961*PFormulas!$F$41)+(AH961*PFormulas!$F$42),0)</f>
        <v>41</v>
      </c>
      <c r="AH961" s="30">
        <f>VLOOKUP(D961,PCharts!$G$3:$H$83,2,FALSE)</f>
        <v>48</v>
      </c>
      <c r="AI961" s="30">
        <f>ROUND((AK961*PFormulas!$F$18)+(AL961*PFormulas!$F$17),0)</f>
        <v>37</v>
      </c>
      <c r="AJ961" s="30">
        <f>IF(C961&gt;7,25,IF(C961=1,IF(ROUND((PFormulas!$F$35*AK961)+(PFormulas!$F$36*AF961),0)&lt;50,50,ROUND((PFormulas!$F$35*AK961)+(PFormulas!$F$36*AF961),0)),ROUND((PFormulas!$F$35*AK961)+(PFormulas!$F$36*AF961),0)))</f>
        <v>25</v>
      </c>
      <c r="AK961" s="30">
        <f>ROUND(IF(C961&gt;7,ROUND(VLOOKUP(U961,PCharts!$K$3:$L$153,2,FALSE)*AA961,0)*PFormulas!$B$8,ROUND(VLOOKUP(U961,PCharts!$K$3:$L$153,2,FALSE)*AA961,0)),0)</f>
        <v>31</v>
      </c>
      <c r="AL961" s="30">
        <f>ROUND(IF(C961&gt;7,ROUND(VLOOKUP(T961,PCharts!$M$3:$N$133,2,FALSE)*AA961,0)*PFormulas!$B$9,ROUND(VLOOKUP(T961,PCharts!$M$3:$N$133,2,FALSE)*AA961,0)),0)</f>
        <v>36</v>
      </c>
      <c r="AM961" s="30">
        <f>ROUND(IF(C961&gt;7,ROUND((PFormulas!$F$30*Z961)+(PFormulas!$F$31*AB961)+(PFormulas!$F$32*AI961),0)*PFormulas!$B$13,ROUND((PFormulas!$F$30*Z961)+(PFormulas!$F$31*AB961)+(PFormulas!$F$32*AI961),0)+PFormulas!$B$14),0)</f>
        <v>48</v>
      </c>
      <c r="AN961" s="30">
        <f>ROUND((PFormulas!$F$46*AL961),0)</f>
        <v>38</v>
      </c>
      <c r="AO961" s="30">
        <f>VLOOKUP(2016-L961,PCharts!$O$3:$P$32,2,FALSE)</f>
        <v>46</v>
      </c>
      <c r="AP961" s="30">
        <f t="shared" si="106"/>
        <v>46</v>
      </c>
      <c r="AQ961" s="30">
        <f t="shared" si="107"/>
        <v>42</v>
      </c>
    </row>
    <row r="962" spans="1:43" x14ac:dyDescent="0.25">
      <c r="A962" s="13" t="s">
        <v>74</v>
      </c>
      <c r="B962" s="13" t="s">
        <v>2143</v>
      </c>
      <c r="C962" s="13">
        <v>8</v>
      </c>
      <c r="D962" s="13">
        <v>32</v>
      </c>
      <c r="E962" s="13">
        <v>0</v>
      </c>
      <c r="F962" s="13">
        <v>2</v>
      </c>
      <c r="G962" s="13">
        <v>2</v>
      </c>
      <c r="H962" s="13">
        <v>10</v>
      </c>
      <c r="I962" s="13">
        <v>-5</v>
      </c>
      <c r="J962" s="13">
        <v>26</v>
      </c>
      <c r="K962" s="13">
        <v>12</v>
      </c>
      <c r="L962" s="13">
        <v>1995</v>
      </c>
      <c r="M962" s="13"/>
      <c r="N962" s="13">
        <v>72</v>
      </c>
      <c r="O962" s="13">
        <v>181</v>
      </c>
      <c r="P962" s="13" t="s">
        <v>76</v>
      </c>
      <c r="Q962" s="13" t="s">
        <v>2144</v>
      </c>
      <c r="R962" s="13">
        <v>0</v>
      </c>
      <c r="S962" s="13">
        <v>0</v>
      </c>
      <c r="T962" s="30">
        <f t="shared" ref="T962:T1025" si="108">ROUND(E962/D962,2)</f>
        <v>0</v>
      </c>
      <c r="U962" s="30">
        <f t="shared" ref="U962:U1025" si="109">ROUND(F962/D962,2)</f>
        <v>0.06</v>
      </c>
      <c r="V962" s="30">
        <f t="shared" ref="V962:V1025" si="110">ROUND(H962/D962,2)</f>
        <v>0.31</v>
      </c>
      <c r="W962" s="30">
        <f t="shared" ref="W962:W1025" si="111">ROUND(E962/D962,2)</f>
        <v>0</v>
      </c>
      <c r="X962" s="30">
        <f>VLOOKUP(N962,[1]PlayerC!$A$3:$B$30,2,FALSE)</f>
        <v>73</v>
      </c>
      <c r="Y962" s="30">
        <f>VLOOKUP(O962,[1]PlayerC!$C$3:$D$133,2,FALSE)</f>
        <v>58</v>
      </c>
      <c r="Z962" s="30">
        <f>VLOOKUP(R962,[2]PCharts!$R$3:$S$2003,2,FALSE)</f>
        <v>0</v>
      </c>
      <c r="AA962" s="30">
        <f>VLOOKUP(A962,PCharts!$T$3:$U$25,2,FALSE)</f>
        <v>0.95</v>
      </c>
      <c r="AB962" s="30">
        <f>ROUND((PFormulas!$F$2*AF962)+(PFormulas!$F$3*(120-AD962)),0)</f>
        <v>49</v>
      </c>
      <c r="AC962" s="30">
        <f>ROUND((PFormulas!$F$7*AF962)+(PFormulas!$F$9*AB962)+(PFormulas!$F$8*AD962),0)</f>
        <v>43</v>
      </c>
      <c r="AD962" s="30">
        <f>VLOOKUP(V962,PCharts!$I$3:$J$651,2,FALSE)</f>
        <v>90</v>
      </c>
      <c r="AE962" s="30">
        <f>ROUND((PFormulas!$B$29*AK962)+(PFormulas!$B$30*AI962)+(PFormulas!$B$31*AL962)+(PFormulas!$B$32*AF962)+PFormulas!$B$33,0)</f>
        <v>71</v>
      </c>
      <c r="AF962" s="30">
        <f t="shared" ref="AF962:AF1025" si="112">ROUND((X962+Y962)/2,0)</f>
        <v>66</v>
      </c>
      <c r="AG962" s="30">
        <f>ROUND((AK962*PFormulas!$F$40)+(AL962*PFormulas!$F$41)+(AH962*PFormulas!$F$42),0)</f>
        <v>53</v>
      </c>
      <c r="AH962" s="30">
        <f>VLOOKUP(D962,PCharts!$G$3:$H$83,2,FALSE)</f>
        <v>72</v>
      </c>
      <c r="AI962" s="30">
        <f>ROUND((AK962*PFormulas!$F$18)+(AL962*PFormulas!$F$17),0)</f>
        <v>37</v>
      </c>
      <c r="AJ962" s="30">
        <f>IF(C962&gt;7,25,IF(C962=1,IF(ROUND((PFormulas!$F$35*AK962)+(PFormulas!$F$36*AF962),0)&lt;50,50,ROUND((PFormulas!$F$35*AK962)+(PFormulas!$F$36*AF962),0)),ROUND((PFormulas!$F$35*AK962)+(PFormulas!$F$36*AF962),0)))</f>
        <v>25</v>
      </c>
      <c r="AK962" s="30">
        <f>ROUND(IF(C962&gt;7,ROUND(VLOOKUP(U962,PCharts!$K$3:$L$153,2,FALSE)*AA962,0)*PFormulas!$B$8,ROUND(VLOOKUP(U962,PCharts!$K$3:$L$153,2,FALSE)*AA962,0)),0)</f>
        <v>31</v>
      </c>
      <c r="AL962" s="30">
        <f>ROUND(IF(C962&gt;7,ROUND(VLOOKUP(T962,PCharts!$M$3:$N$133,2,FALSE)*AA962,0)*PFormulas!$B$9,ROUND(VLOOKUP(T962,PCharts!$M$3:$N$133,2,FALSE)*AA962,0)),0)</f>
        <v>36</v>
      </c>
      <c r="AM962" s="30">
        <f>ROUND(IF(C962&gt;7,ROUND((PFormulas!$F$30*Z962)+(PFormulas!$F$31*AB962)+(PFormulas!$F$32*AI962),0)*PFormulas!$B$13,ROUND((PFormulas!$F$30*Z962)+(PFormulas!$F$31*AB962)+(PFormulas!$F$32*AI962),0)+PFormulas!$B$14),0)</f>
        <v>50</v>
      </c>
      <c r="AN962" s="30">
        <f>ROUND((PFormulas!$F$46*AL962),0)</f>
        <v>38</v>
      </c>
      <c r="AO962" s="30">
        <f>VLOOKUP(2016-L962,PCharts!$O$3:$P$32,2,FALSE)</f>
        <v>54</v>
      </c>
      <c r="AP962" s="30">
        <f t="shared" ref="AP962:AP1025" si="113">IF(ROUND(AO962+(Z962/7),0)&gt;99,99,ROUND(AO962+(Z962/7),0))</f>
        <v>54</v>
      </c>
      <c r="AQ962" s="30">
        <f t="shared" ref="AQ962:AQ1025" si="114">ROUND((((AB962+AE962+AF962)/3)*20%)+(((AI962+AK962+AL962+AM962)/4)*80%),0)</f>
        <v>43</v>
      </c>
    </row>
    <row r="963" spans="1:43" x14ac:dyDescent="0.25">
      <c r="A963" s="13" t="s">
        <v>78</v>
      </c>
      <c r="B963" s="13" t="s">
        <v>2145</v>
      </c>
      <c r="C963" s="13">
        <v>8</v>
      </c>
      <c r="D963" s="13">
        <v>34</v>
      </c>
      <c r="E963" s="13">
        <v>1</v>
      </c>
      <c r="F963" s="13">
        <v>6</v>
      </c>
      <c r="G963" s="13">
        <v>7</v>
      </c>
      <c r="H963" s="13">
        <v>22</v>
      </c>
      <c r="I963" s="13">
        <v>3</v>
      </c>
      <c r="J963" s="13">
        <v>27</v>
      </c>
      <c r="K963" s="13">
        <v>1</v>
      </c>
      <c r="L963" s="13">
        <v>1993</v>
      </c>
      <c r="M963" s="13"/>
      <c r="N963" s="13">
        <v>78</v>
      </c>
      <c r="O963" s="13">
        <v>236</v>
      </c>
      <c r="P963" s="13" t="s">
        <v>162</v>
      </c>
      <c r="Q963" s="13" t="s">
        <v>80</v>
      </c>
      <c r="R963" s="13">
        <v>0</v>
      </c>
      <c r="S963" s="13">
        <v>0</v>
      </c>
      <c r="T963" s="30">
        <f t="shared" si="108"/>
        <v>0.03</v>
      </c>
      <c r="U963" s="30">
        <f t="shared" si="109"/>
        <v>0.18</v>
      </c>
      <c r="V963" s="30">
        <f t="shared" si="110"/>
        <v>0.65</v>
      </c>
      <c r="W963" s="30">
        <f t="shared" si="111"/>
        <v>0.03</v>
      </c>
      <c r="X963" s="30">
        <f>VLOOKUP(N963,[1]PlayerC!$A$3:$B$30,2,FALSE)</f>
        <v>85</v>
      </c>
      <c r="Y963" s="30">
        <f>VLOOKUP(O963,[1]PlayerC!$C$3:$D$133,2,FALSE)</f>
        <v>91</v>
      </c>
      <c r="Z963" s="30">
        <f>VLOOKUP(R963,[2]PCharts!$R$3:$S$2003,2,FALSE)</f>
        <v>0</v>
      </c>
      <c r="AA963" s="30">
        <f>VLOOKUP(A963,PCharts!$T$3:$U$25,2,FALSE)</f>
        <v>0.98</v>
      </c>
      <c r="AB963" s="30">
        <f>ROUND((PFormulas!$F$2*AF963)+(PFormulas!$F$3*(120-AD963)),0)</f>
        <v>65</v>
      </c>
      <c r="AC963" s="30">
        <f>ROUND((PFormulas!$F$7*AF963)+(PFormulas!$F$9*AB963)+(PFormulas!$F$8*AD963),0)</f>
        <v>65</v>
      </c>
      <c r="AD963" s="30">
        <f>VLOOKUP(V963,PCharts!$I$3:$J$651,2,FALSE)</f>
        <v>81</v>
      </c>
      <c r="AE963" s="30">
        <f>ROUND((PFormulas!$B$29*AK963)+(PFormulas!$B$30*AI963)+(PFormulas!$B$31*AL963)+(PFormulas!$B$32*AF963)+PFormulas!$B$33,0)</f>
        <v>68</v>
      </c>
      <c r="AF963" s="30">
        <f t="shared" si="112"/>
        <v>88</v>
      </c>
      <c r="AG963" s="30">
        <f>ROUND((AK963*PFormulas!$F$40)+(AL963*PFormulas!$F$41)+(AH963*PFormulas!$F$42),0)</f>
        <v>58</v>
      </c>
      <c r="AH963" s="30">
        <f>VLOOKUP(D963,PCharts!$G$3:$H$83,2,FALSE)</f>
        <v>74</v>
      </c>
      <c r="AI963" s="30">
        <f>ROUND((AK963*PFormulas!$F$18)+(AL963*PFormulas!$F$17),0)</f>
        <v>47</v>
      </c>
      <c r="AJ963" s="30">
        <f>IF(C963&gt;7,25,IF(C963=1,IF(ROUND((PFormulas!$F$35*AK963)+(PFormulas!$F$36*AF963),0)&lt;50,50,ROUND((PFormulas!$F$35*AK963)+(PFormulas!$F$36*AF963),0)),ROUND((PFormulas!$F$35*AK963)+(PFormulas!$F$36*AF963),0)))</f>
        <v>25</v>
      </c>
      <c r="AK963" s="30">
        <f>ROUND(IF(C963&gt;7,ROUND(VLOOKUP(U963,PCharts!$K$3:$L$153,2,FALSE)*AA963,0)*PFormulas!$B$8,ROUND(VLOOKUP(U963,PCharts!$K$3:$L$153,2,FALSE)*AA963,0)),0)</f>
        <v>47</v>
      </c>
      <c r="AL963" s="30">
        <f>ROUND(IF(C963&gt;7,ROUND(VLOOKUP(T963,PCharts!$M$3:$N$133,2,FALSE)*AA963,0)*PFormulas!$B$9,ROUND(VLOOKUP(T963,PCharts!$M$3:$N$133,2,FALSE)*AA963,0)),0)</f>
        <v>38</v>
      </c>
      <c r="AM963" s="49">
        <f>ROUND(IF(C963&gt;7,ROUND((PFormulas!$F$30*Z963)+(PFormulas!$F$31*AB963)+(PFormulas!$F$32*AI963),0)*PFormulas!$B$13,ROUND((PFormulas!$F$30*Z963)+(PFormulas!$F$31*AB963)+(PFormulas!$F$32*AI963),0)+PFormulas!$B$14),0)</f>
        <v>65</v>
      </c>
      <c r="AN963" s="30">
        <f>ROUND((PFormulas!$F$46*AL963),0)</f>
        <v>40</v>
      </c>
      <c r="AO963" s="30">
        <f>VLOOKUP(2016-L963,PCharts!$O$3:$P$32,2,FALSE)</f>
        <v>60</v>
      </c>
      <c r="AP963" s="30">
        <f t="shared" si="113"/>
        <v>60</v>
      </c>
      <c r="AQ963" s="30">
        <f t="shared" si="114"/>
        <v>54</v>
      </c>
    </row>
    <row r="964" spans="1:43" x14ac:dyDescent="0.25">
      <c r="A964" s="13" t="s">
        <v>74</v>
      </c>
      <c r="B964" s="13" t="s">
        <v>2146</v>
      </c>
      <c r="C964" s="13">
        <v>8</v>
      </c>
      <c r="D964" s="13">
        <v>40</v>
      </c>
      <c r="E964" s="13">
        <v>0</v>
      </c>
      <c r="F964" s="13">
        <v>4</v>
      </c>
      <c r="G964" s="13">
        <v>4</v>
      </c>
      <c r="H964" s="13">
        <v>22</v>
      </c>
      <c r="I964" s="13">
        <v>3</v>
      </c>
      <c r="J964" s="13">
        <v>2</v>
      </c>
      <c r="K964" s="13">
        <v>11</v>
      </c>
      <c r="L964" s="13">
        <v>1997</v>
      </c>
      <c r="M964" s="13"/>
      <c r="N964" s="13">
        <v>72</v>
      </c>
      <c r="O964" s="13">
        <v>163</v>
      </c>
      <c r="P964" s="13" t="s">
        <v>76</v>
      </c>
      <c r="Q964" s="13" t="s">
        <v>80</v>
      </c>
      <c r="R964" s="13">
        <v>0</v>
      </c>
      <c r="S964" s="13">
        <v>0</v>
      </c>
      <c r="T964" s="30">
        <f t="shared" si="108"/>
        <v>0</v>
      </c>
      <c r="U964" s="30">
        <f t="shared" si="109"/>
        <v>0.1</v>
      </c>
      <c r="V964" s="30">
        <f t="shared" si="110"/>
        <v>0.55000000000000004</v>
      </c>
      <c r="W964" s="30">
        <f t="shared" si="111"/>
        <v>0</v>
      </c>
      <c r="X964" s="30">
        <f>VLOOKUP(N964,[1]PlayerC!$A$3:$B$30,2,FALSE)</f>
        <v>73</v>
      </c>
      <c r="Y964" s="30">
        <f>VLOOKUP(O964,[1]PlayerC!$C$3:$D$133,2,FALSE)</f>
        <v>46</v>
      </c>
      <c r="Z964" s="30">
        <f>VLOOKUP(R964,[2]PCharts!$R$3:$S$2003,2,FALSE)</f>
        <v>0</v>
      </c>
      <c r="AA964" s="30">
        <f>VLOOKUP(A964,PCharts!$T$3:$U$25,2,FALSE)</f>
        <v>0.95</v>
      </c>
      <c r="AB964" s="30">
        <f>ROUND((PFormulas!$F$2*AF964)+(PFormulas!$F$3*(120-AD964)),0)</f>
        <v>47</v>
      </c>
      <c r="AC964" s="30">
        <f>ROUND((PFormulas!$F$7*AF964)+(PFormulas!$F$9*AB964)+(PFormulas!$F$8*AD964),0)</f>
        <v>39</v>
      </c>
      <c r="AD964" s="30">
        <f>VLOOKUP(V964,PCharts!$I$3:$J$651,2,FALSE)</f>
        <v>84</v>
      </c>
      <c r="AE964" s="30">
        <f>ROUND((PFormulas!$B$29*AK964)+(PFormulas!$B$30*AI964)+(PFormulas!$B$31*AL964)+(PFormulas!$B$32*AF964)+PFormulas!$B$33,0)</f>
        <v>75</v>
      </c>
      <c r="AF964" s="30">
        <f t="shared" si="112"/>
        <v>60</v>
      </c>
      <c r="AG964" s="30">
        <f>ROUND((AK964*PFormulas!$F$40)+(AL964*PFormulas!$F$41)+(AH964*PFormulas!$F$42),0)</f>
        <v>61</v>
      </c>
      <c r="AH964" s="30">
        <f>VLOOKUP(D964,PCharts!$G$3:$H$83,2,FALSE)</f>
        <v>80</v>
      </c>
      <c r="AI964" s="30">
        <f>ROUND((AK964*PFormulas!$F$18)+(AL964*PFormulas!$F$17),0)</f>
        <v>45</v>
      </c>
      <c r="AJ964" s="30">
        <f>IF(C964&gt;7,25,IF(C964=1,IF(ROUND((PFormulas!$F$35*AK964)+(PFormulas!$F$36*AF964),0)&lt;50,50,ROUND((PFormulas!$F$35*AK964)+(PFormulas!$F$36*AF964),0)),ROUND((PFormulas!$F$35*AK964)+(PFormulas!$F$36*AF964),0)))</f>
        <v>25</v>
      </c>
      <c r="AK964" s="30">
        <f>ROUND(IF(C964&gt;7,ROUND(VLOOKUP(U964,PCharts!$K$3:$L$153,2,FALSE)*AA964,0)*PFormulas!$B$8,ROUND(VLOOKUP(U964,PCharts!$K$3:$L$153,2,FALSE)*AA964,0)),0)</f>
        <v>46</v>
      </c>
      <c r="AL964" s="30">
        <f>ROUND(IF(C964&gt;7,ROUND(VLOOKUP(T964,PCharts!$M$3:$N$133,2,FALSE)*AA964,0)*PFormulas!$B$9,ROUND(VLOOKUP(T964,PCharts!$M$3:$N$133,2,FALSE)*AA964,0)),0)</f>
        <v>36</v>
      </c>
      <c r="AM964" s="30">
        <f>ROUND(IF(C964&gt;7,ROUND((PFormulas!$F$30*Z964)+(PFormulas!$F$31*AB964)+(PFormulas!$F$32*AI964),0)*PFormulas!$B$13,ROUND((PFormulas!$F$30*Z964)+(PFormulas!$F$31*AB964)+(PFormulas!$F$32*AI964),0)+PFormulas!$B$14),0)</f>
        <v>51</v>
      </c>
      <c r="AN964" s="30">
        <f>ROUND((PFormulas!$F$46*AL964),0)</f>
        <v>38</v>
      </c>
      <c r="AO964" s="30">
        <f>VLOOKUP(2016-L964,PCharts!$O$3:$P$32,2,FALSE)</f>
        <v>46</v>
      </c>
      <c r="AP964" s="30">
        <f t="shared" si="113"/>
        <v>46</v>
      </c>
      <c r="AQ964" s="30">
        <f t="shared" si="114"/>
        <v>48</v>
      </c>
    </row>
    <row r="965" spans="1:43" ht="16.5" customHeight="1" x14ac:dyDescent="0.25">
      <c r="A965" s="13" t="s">
        <v>74</v>
      </c>
      <c r="B965" s="13" t="s">
        <v>2147</v>
      </c>
      <c r="C965" s="13">
        <v>8</v>
      </c>
      <c r="D965" s="13">
        <v>44</v>
      </c>
      <c r="E965" s="13">
        <v>0</v>
      </c>
      <c r="F965" s="13">
        <v>6</v>
      </c>
      <c r="G965" s="13">
        <v>6</v>
      </c>
      <c r="H965" s="13">
        <v>12</v>
      </c>
      <c r="I965" s="13">
        <v>6</v>
      </c>
      <c r="J965" s="13">
        <v>21</v>
      </c>
      <c r="K965" s="13">
        <v>2</v>
      </c>
      <c r="L965" s="13">
        <v>1994</v>
      </c>
      <c r="M965" s="13"/>
      <c r="N965" s="13">
        <v>75</v>
      </c>
      <c r="O965" s="13">
        <v>181</v>
      </c>
      <c r="P965" s="13" t="s">
        <v>76</v>
      </c>
      <c r="Q965" s="13" t="s">
        <v>80</v>
      </c>
      <c r="R965" s="13">
        <v>0</v>
      </c>
      <c r="S965" s="13">
        <v>0</v>
      </c>
      <c r="T965" s="30">
        <f t="shared" si="108"/>
        <v>0</v>
      </c>
      <c r="U965" s="30">
        <f t="shared" si="109"/>
        <v>0.14000000000000001</v>
      </c>
      <c r="V965" s="30">
        <f t="shared" si="110"/>
        <v>0.27</v>
      </c>
      <c r="W965" s="30">
        <f t="shared" si="111"/>
        <v>0</v>
      </c>
      <c r="X965" s="30">
        <f>VLOOKUP(N965,[1]PlayerC!$A$3:$B$30,2,FALSE)</f>
        <v>79</v>
      </c>
      <c r="Y965" s="30">
        <f>VLOOKUP(O965,[1]PlayerC!$C$3:$D$133,2,FALSE)</f>
        <v>58</v>
      </c>
      <c r="Z965" s="30">
        <f>VLOOKUP(R965,[2]PCharts!$R$3:$S$2003,2,FALSE)</f>
        <v>0</v>
      </c>
      <c r="AA965" s="30">
        <f>VLOOKUP(A965,PCharts!$T$3:$U$25,2,FALSE)</f>
        <v>0.95</v>
      </c>
      <c r="AB965" s="30">
        <f>ROUND((PFormulas!$F$2*AF965)+(PFormulas!$F$3*(120-AD965)),0)</f>
        <v>50</v>
      </c>
      <c r="AC965" s="30">
        <f>ROUND((PFormulas!$F$7*AF965)+(PFormulas!$F$9*AB965)+(PFormulas!$F$8*AD965),0)</f>
        <v>45</v>
      </c>
      <c r="AD965" s="30">
        <f>VLOOKUP(V965,PCharts!$I$3:$J$651,2,FALSE)</f>
        <v>91</v>
      </c>
      <c r="AE965" s="30">
        <f>ROUND((PFormulas!$B$29*AK965)+(PFormulas!$B$30*AI965)+(PFormulas!$B$31*AL965)+(PFormulas!$B$32*AF965)+PFormulas!$B$33,0)</f>
        <v>72</v>
      </c>
      <c r="AF965" s="30">
        <f t="shared" si="112"/>
        <v>69</v>
      </c>
      <c r="AG965" s="30">
        <f>ROUND((AK965*PFormulas!$F$40)+(AL965*PFormulas!$F$41)+(AH965*PFormulas!$F$42),0)</f>
        <v>63</v>
      </c>
      <c r="AH965" s="30">
        <f>VLOOKUP(D965,PCharts!$G$3:$H$83,2,FALSE)</f>
        <v>84</v>
      </c>
      <c r="AI965" s="30">
        <f>ROUND((AK965*PFormulas!$F$18)+(AL965*PFormulas!$F$17),0)</f>
        <v>45</v>
      </c>
      <c r="AJ965" s="30">
        <f>IF(C965&gt;7,25,IF(C965=1,IF(ROUND((PFormulas!$F$35*AK965)+(PFormulas!$F$36*AF965),0)&lt;50,50,ROUND((PFormulas!$F$35*AK965)+(PFormulas!$F$36*AF965),0)),ROUND((PFormulas!$F$35*AK965)+(PFormulas!$F$36*AF965),0)))</f>
        <v>25</v>
      </c>
      <c r="AK965" s="30">
        <f>ROUND(IF(C965&gt;7,ROUND(VLOOKUP(U965,PCharts!$K$3:$L$153,2,FALSE)*AA965,0)*PFormulas!$B$8,ROUND(VLOOKUP(U965,PCharts!$K$3:$L$153,2,FALSE)*AA965,0)),0)</f>
        <v>46</v>
      </c>
      <c r="AL965" s="30">
        <f>ROUND(IF(C965&gt;7,ROUND(VLOOKUP(T965,PCharts!$M$3:$N$133,2,FALSE)*AA965,0)*PFormulas!$B$9,ROUND(VLOOKUP(T965,PCharts!$M$3:$N$133,2,FALSE)*AA965,0)),0)</f>
        <v>36</v>
      </c>
      <c r="AM965" s="30">
        <f>ROUND(IF(C965&gt;7,ROUND((PFormulas!$F$30*Z965)+(PFormulas!$F$31*AB965)+(PFormulas!$F$32*AI965),0)*PFormulas!$B$13,ROUND((PFormulas!$F$30*Z965)+(PFormulas!$F$31*AB965)+(PFormulas!$F$32*AI965),0)+PFormulas!$B$14),0)</f>
        <v>54</v>
      </c>
      <c r="AN965" s="30">
        <f>ROUND((PFormulas!$F$46*AL965),0)</f>
        <v>38</v>
      </c>
      <c r="AO965" s="30">
        <f>VLOOKUP(2016-L965,PCharts!$O$3:$P$32,2,FALSE)</f>
        <v>58</v>
      </c>
      <c r="AP965" s="30">
        <f t="shared" si="113"/>
        <v>58</v>
      </c>
      <c r="AQ965" s="30">
        <f t="shared" si="114"/>
        <v>49</v>
      </c>
    </row>
    <row r="966" spans="1:43" ht="16.5" customHeight="1" x14ac:dyDescent="0.25">
      <c r="A966" s="13" t="s">
        <v>78</v>
      </c>
      <c r="B966" s="13" t="s">
        <v>2148</v>
      </c>
      <c r="C966" s="13">
        <v>7</v>
      </c>
      <c r="D966" s="13">
        <v>5</v>
      </c>
      <c r="E966" s="13">
        <v>0</v>
      </c>
      <c r="F966" s="13">
        <v>0</v>
      </c>
      <c r="G966" s="13">
        <v>0</v>
      </c>
      <c r="H966" s="13">
        <v>0</v>
      </c>
      <c r="I966" s="13">
        <v>-1</v>
      </c>
      <c r="J966" s="13">
        <v>6</v>
      </c>
      <c r="K966" s="13">
        <v>3</v>
      </c>
      <c r="L966" s="13">
        <v>1995</v>
      </c>
      <c r="M966" s="13"/>
      <c r="N966" s="13">
        <v>73</v>
      </c>
      <c r="O966" s="13">
        <v>194</v>
      </c>
      <c r="P966" s="13" t="s">
        <v>162</v>
      </c>
      <c r="Q966" s="13" t="s">
        <v>80</v>
      </c>
      <c r="R966" s="13">
        <v>0</v>
      </c>
      <c r="S966" s="13">
        <v>0</v>
      </c>
      <c r="T966" s="30">
        <f t="shared" si="108"/>
        <v>0</v>
      </c>
      <c r="U966" s="30">
        <f t="shared" si="109"/>
        <v>0</v>
      </c>
      <c r="V966" s="30">
        <f t="shared" si="110"/>
        <v>0</v>
      </c>
      <c r="W966" s="30">
        <f t="shared" si="111"/>
        <v>0</v>
      </c>
      <c r="X966" s="30">
        <f>VLOOKUP(N966,[1]PlayerC!$A$3:$B$30,2,FALSE)</f>
        <v>75</v>
      </c>
      <c r="Y966" s="30">
        <f>VLOOKUP(O966,[1]PlayerC!$C$3:$D$133,2,FALSE)</f>
        <v>64</v>
      </c>
      <c r="Z966" s="30">
        <f>VLOOKUP(R966,[2]PCharts!$R$3:$S$2003,2,FALSE)</f>
        <v>0</v>
      </c>
      <c r="AA966" s="30">
        <f>VLOOKUP(A966,PCharts!$T$3:$U$25,2,FALSE)</f>
        <v>0.98</v>
      </c>
      <c r="AB966" s="30">
        <f>ROUND((PFormulas!$F$2*AF966)+(PFormulas!$F$3*(120-AD966)),0)</f>
        <v>48</v>
      </c>
      <c r="AC966" s="30">
        <f>ROUND((PFormulas!$F$7*AF966)+(PFormulas!$F$9*AB966)+(PFormulas!$F$8*AD966),0)</f>
        <v>44</v>
      </c>
      <c r="AD966" s="30">
        <f>VLOOKUP(V966,PCharts!$I$3:$J$651,2,FALSE)</f>
        <v>99</v>
      </c>
      <c r="AE966" s="30">
        <f>ROUND((PFormulas!$B$29*AK966)+(PFormulas!$B$30*AI966)+(PFormulas!$B$31*AL966)+(PFormulas!$B$32*AF966)+PFormulas!$B$33,0)</f>
        <v>71</v>
      </c>
      <c r="AF966" s="30">
        <f t="shared" si="112"/>
        <v>70</v>
      </c>
      <c r="AG966" s="30">
        <f>ROUND((AK966*PFormulas!$F$40)+(AL966*PFormulas!$F$41)+(AH966*PFormulas!$F$42),0)</f>
        <v>38</v>
      </c>
      <c r="AH966" s="30">
        <f>VLOOKUP(D966,PCharts!$G$3:$H$83,2,FALSE)</f>
        <v>40</v>
      </c>
      <c r="AI966" s="30">
        <f>ROUND((AK966*PFormulas!$F$18)+(AL966*PFormulas!$F$17),0)</f>
        <v>40</v>
      </c>
      <c r="AJ966" s="30">
        <f>IF(C966&gt;7,25,IF(C966=1,IF(ROUND((PFormulas!$F$35*AK966)+(PFormulas!$F$36*AF966),0)&lt;50,50,ROUND((PFormulas!$F$35*AK966)+(PFormulas!$F$36*AF966),0)),ROUND((PFormulas!$F$35*AK966)+(PFormulas!$F$36*AF966),0)))</f>
        <v>43</v>
      </c>
      <c r="AK966" s="30">
        <f>ROUND(IF(C966&gt;7,ROUND(VLOOKUP(U966,PCharts!$K$3:$L$153,2,FALSE)*AA966,0)*PFormulas!$B$8,ROUND(VLOOKUP(U966,PCharts!$K$3:$L$153,2,FALSE)*AA966,0)),0)</f>
        <v>34</v>
      </c>
      <c r="AL966" s="30">
        <f>ROUND(IF(C966&gt;7,ROUND(VLOOKUP(T966,PCharts!$M$3:$N$133,2,FALSE)*AA966,0)*PFormulas!$B$9,ROUND(VLOOKUP(T966,PCharts!$M$3:$N$133,2,FALSE)*AA966,0)),0)</f>
        <v>39</v>
      </c>
      <c r="AM966" s="30">
        <f>ROUND(IF(C966&gt;7,ROUND((PFormulas!$F$30*Z966)+(PFormulas!$F$31*AB966)+(PFormulas!$F$32*AI966),0)*PFormulas!$B$13,ROUND((PFormulas!$F$30*Z966)+(PFormulas!$F$31*AB966)+(PFormulas!$F$32*AI966),0)+PFormulas!$B$14),0)</f>
        <v>42</v>
      </c>
      <c r="AN966" s="30">
        <f>ROUND((PFormulas!$F$46*AL966),0)</f>
        <v>41</v>
      </c>
      <c r="AO966" s="30">
        <f>VLOOKUP(2016-L966,PCharts!$O$3:$P$32,2,FALSE)</f>
        <v>54</v>
      </c>
      <c r="AP966" s="30">
        <f t="shared" si="113"/>
        <v>54</v>
      </c>
      <c r="AQ966" s="30">
        <f t="shared" si="114"/>
        <v>44</v>
      </c>
    </row>
    <row r="967" spans="1:43" ht="16.5" customHeight="1" x14ac:dyDescent="0.25">
      <c r="A967" s="13" t="s">
        <v>74</v>
      </c>
      <c r="B967" s="13" t="s">
        <v>2149</v>
      </c>
      <c r="C967" s="13">
        <v>8</v>
      </c>
      <c r="D967" s="13">
        <v>5</v>
      </c>
      <c r="E967" s="13">
        <v>0</v>
      </c>
      <c r="F967" s="13">
        <v>0</v>
      </c>
      <c r="G967" s="13">
        <v>0</v>
      </c>
      <c r="H967" s="13">
        <v>0</v>
      </c>
      <c r="I967" s="13">
        <v>-3</v>
      </c>
      <c r="J967" s="13">
        <v>15</v>
      </c>
      <c r="K967" s="13">
        <v>12</v>
      </c>
      <c r="L967" s="13">
        <v>1997</v>
      </c>
      <c r="M967" s="13"/>
      <c r="N967" s="13">
        <v>72</v>
      </c>
      <c r="O967" s="13">
        <v>163</v>
      </c>
      <c r="P967" s="13" t="s">
        <v>247</v>
      </c>
      <c r="Q967" s="13" t="s">
        <v>80</v>
      </c>
      <c r="R967" s="13">
        <v>0</v>
      </c>
      <c r="S967" s="13">
        <v>0</v>
      </c>
      <c r="T967" s="30">
        <f t="shared" si="108"/>
        <v>0</v>
      </c>
      <c r="U967" s="30">
        <f t="shared" si="109"/>
        <v>0</v>
      </c>
      <c r="V967" s="30">
        <f t="shared" si="110"/>
        <v>0</v>
      </c>
      <c r="W967" s="30">
        <f t="shared" si="111"/>
        <v>0</v>
      </c>
      <c r="X967" s="30">
        <f>VLOOKUP(N967,[1]PlayerC!$A$3:$B$30,2,FALSE)</f>
        <v>73</v>
      </c>
      <c r="Y967" s="30">
        <f>VLOOKUP(O967,[1]PlayerC!$C$3:$D$133,2,FALSE)</f>
        <v>46</v>
      </c>
      <c r="Z967" s="30">
        <f>VLOOKUP(R967,[2]PCharts!$R$3:$S$2003,2,FALSE)</f>
        <v>0</v>
      </c>
      <c r="AA967" s="30">
        <f>VLOOKUP(A967,PCharts!$T$3:$U$25,2,FALSE)</f>
        <v>0.95</v>
      </c>
      <c r="AB967" s="30">
        <f>ROUND((PFormulas!$F$2*AF967)+(PFormulas!$F$3*(120-AD967)),0)</f>
        <v>42</v>
      </c>
      <c r="AC967" s="30">
        <f>ROUND((PFormulas!$F$7*AF967)+(PFormulas!$F$9*AB967)+(PFormulas!$F$8*AD967),0)</f>
        <v>35</v>
      </c>
      <c r="AD967" s="30">
        <f>VLOOKUP(V967,PCharts!$I$3:$J$651,2,FALSE)</f>
        <v>99</v>
      </c>
      <c r="AE967" s="30">
        <f>ROUND((PFormulas!$B$29*AK967)+(PFormulas!$B$30*AI967)+(PFormulas!$B$31*AL967)+(PFormulas!$B$32*AF967)+PFormulas!$B$33,0)</f>
        <v>72</v>
      </c>
      <c r="AF967" s="30">
        <f t="shared" si="112"/>
        <v>60</v>
      </c>
      <c r="AG967" s="30">
        <f>ROUND((AK967*PFormulas!$F$40)+(AL967*PFormulas!$F$41)+(AH967*PFormulas!$F$42),0)</f>
        <v>37</v>
      </c>
      <c r="AH967" s="30">
        <f>VLOOKUP(D967,PCharts!$G$3:$H$83,2,FALSE)</f>
        <v>40</v>
      </c>
      <c r="AI967" s="30">
        <f>ROUND((AK967*PFormulas!$F$18)+(AL967*PFormulas!$F$17),0)</f>
        <v>37</v>
      </c>
      <c r="AJ967" s="30">
        <f>IF(C967&gt;7,25,IF(C967=1,IF(ROUND((PFormulas!$F$35*AK967)+(PFormulas!$F$36*AF967),0)&lt;50,50,ROUND((PFormulas!$F$35*AK967)+(PFormulas!$F$36*AF967),0)),ROUND((PFormulas!$F$35*AK967)+(PFormulas!$F$36*AF967),0)))</f>
        <v>25</v>
      </c>
      <c r="AK967" s="30">
        <f>ROUND(IF(C967&gt;7,ROUND(VLOOKUP(U967,PCharts!$K$3:$L$153,2,FALSE)*AA967,0)*PFormulas!$B$8,ROUND(VLOOKUP(U967,PCharts!$K$3:$L$153,2,FALSE)*AA967,0)),0)</f>
        <v>31</v>
      </c>
      <c r="AL967" s="30">
        <f>ROUND(IF(C967&gt;7,ROUND(VLOOKUP(T967,PCharts!$M$3:$N$133,2,FALSE)*AA967,0)*PFormulas!$B$9,ROUND(VLOOKUP(T967,PCharts!$M$3:$N$133,2,FALSE)*AA967,0)),0)</f>
        <v>36</v>
      </c>
      <c r="AM967" s="30">
        <f>ROUND(IF(C967&gt;7,ROUND((PFormulas!$F$30*Z967)+(PFormulas!$F$31*AB967)+(PFormulas!$F$32*AI967),0)*PFormulas!$B$13,ROUND((PFormulas!$F$30*Z967)+(PFormulas!$F$31*AB967)+(PFormulas!$F$32*AI967),0)+PFormulas!$B$14),0)</f>
        <v>44</v>
      </c>
      <c r="AN967" s="30">
        <f>ROUND((PFormulas!$F$46*AL967),0)</f>
        <v>38</v>
      </c>
      <c r="AO967" s="30">
        <f>VLOOKUP(2016-L967,PCharts!$O$3:$P$32,2,FALSE)</f>
        <v>46</v>
      </c>
      <c r="AP967" s="30">
        <f t="shared" si="113"/>
        <v>46</v>
      </c>
      <c r="AQ967" s="30">
        <f t="shared" si="114"/>
        <v>41</v>
      </c>
    </row>
    <row r="968" spans="1:43" ht="16.5" customHeight="1" x14ac:dyDescent="0.25">
      <c r="A968" s="13" t="s">
        <v>78</v>
      </c>
      <c r="B968" s="13" t="s">
        <v>2150</v>
      </c>
      <c r="C968" s="13">
        <v>7</v>
      </c>
      <c r="D968" s="13">
        <v>7</v>
      </c>
      <c r="E968" s="13">
        <v>0</v>
      </c>
      <c r="F968" s="13">
        <v>0</v>
      </c>
      <c r="G968" s="13">
        <v>0</v>
      </c>
      <c r="H968" s="13">
        <v>2</v>
      </c>
      <c r="I968" s="13">
        <v>-2</v>
      </c>
      <c r="J968" s="13">
        <v>25</v>
      </c>
      <c r="K968" s="13">
        <v>2</v>
      </c>
      <c r="L968" s="13">
        <v>1994</v>
      </c>
      <c r="M968" s="13"/>
      <c r="N968" s="13">
        <v>72</v>
      </c>
      <c r="O968" s="13">
        <v>185</v>
      </c>
      <c r="P968" s="13" t="s">
        <v>2151</v>
      </c>
      <c r="Q968" s="13" t="s">
        <v>80</v>
      </c>
      <c r="R968" s="13">
        <v>0</v>
      </c>
      <c r="S968" s="13">
        <v>0</v>
      </c>
      <c r="T968" s="30">
        <f t="shared" si="108"/>
        <v>0</v>
      </c>
      <c r="U968" s="30">
        <f t="shared" si="109"/>
        <v>0</v>
      </c>
      <c r="V968" s="30">
        <f t="shared" si="110"/>
        <v>0.28999999999999998</v>
      </c>
      <c r="W968" s="30">
        <f t="shared" si="111"/>
        <v>0</v>
      </c>
      <c r="X968" s="30">
        <f>VLOOKUP(N968,[1]PlayerC!$A$3:$B$30,2,FALSE)</f>
        <v>73</v>
      </c>
      <c r="Y968" s="30">
        <f>VLOOKUP(O968,[1]PlayerC!$C$3:$D$133,2,FALSE)</f>
        <v>61</v>
      </c>
      <c r="Z968" s="30">
        <f>VLOOKUP(R968,[2]PCharts!$R$3:$S$2003,2,FALSE)</f>
        <v>0</v>
      </c>
      <c r="AA968" s="30">
        <f>VLOOKUP(A968,PCharts!$T$3:$U$25,2,FALSE)</f>
        <v>0.98</v>
      </c>
      <c r="AB968" s="30">
        <f>ROUND((PFormulas!$F$2*AF968)+(PFormulas!$F$3*(120-AD968)),0)</f>
        <v>49</v>
      </c>
      <c r="AC968" s="30">
        <f>ROUND((PFormulas!$F$7*AF968)+(PFormulas!$F$9*AB968)+(PFormulas!$F$8*AD968),0)</f>
        <v>44</v>
      </c>
      <c r="AD968" s="30">
        <f>VLOOKUP(V968,PCharts!$I$3:$J$651,2,FALSE)</f>
        <v>90</v>
      </c>
      <c r="AE968" s="30">
        <f>ROUND((PFormulas!$B$29*AK968)+(PFormulas!$B$30*AI968)+(PFormulas!$B$31*AL968)+(PFormulas!$B$32*AF968)+PFormulas!$B$33,0)</f>
        <v>72</v>
      </c>
      <c r="AF968" s="30">
        <f t="shared" si="112"/>
        <v>67</v>
      </c>
      <c r="AG968" s="30">
        <f>ROUND((AK968*PFormulas!$F$40)+(AL968*PFormulas!$F$41)+(AH968*PFormulas!$F$42),0)</f>
        <v>40</v>
      </c>
      <c r="AH968" s="30">
        <f>VLOOKUP(D968,PCharts!$G$3:$H$83,2,FALSE)</f>
        <v>44</v>
      </c>
      <c r="AI968" s="30">
        <f>ROUND((AK968*PFormulas!$F$18)+(AL968*PFormulas!$F$17),0)</f>
        <v>40</v>
      </c>
      <c r="AJ968" s="30">
        <f>IF(C968&gt;7,25,IF(C968=1,IF(ROUND((PFormulas!$F$35*AK968)+(PFormulas!$F$36*AF968),0)&lt;50,50,ROUND((PFormulas!$F$35*AK968)+(PFormulas!$F$36*AF968),0)),ROUND((PFormulas!$F$35*AK968)+(PFormulas!$F$36*AF968),0)))</f>
        <v>42</v>
      </c>
      <c r="AK968" s="30">
        <f>ROUND(IF(C968&gt;7,ROUND(VLOOKUP(U968,PCharts!$K$3:$L$153,2,FALSE)*AA968,0)*PFormulas!$B$8,ROUND(VLOOKUP(U968,PCharts!$K$3:$L$153,2,FALSE)*AA968,0)),0)</f>
        <v>34</v>
      </c>
      <c r="AL968" s="30">
        <f>ROUND(IF(C968&gt;7,ROUND(VLOOKUP(T968,PCharts!$M$3:$N$133,2,FALSE)*AA968,0)*PFormulas!$B$9,ROUND(VLOOKUP(T968,PCharts!$M$3:$N$133,2,FALSE)*AA968,0)),0)</f>
        <v>39</v>
      </c>
      <c r="AM968" s="30">
        <f>ROUND(IF(C968&gt;7,ROUND((PFormulas!$F$30*Z968)+(PFormulas!$F$31*AB968)+(PFormulas!$F$32*AI968),0)*PFormulas!$B$13,ROUND((PFormulas!$F$30*Z968)+(PFormulas!$F$31*AB968)+(PFormulas!$F$32*AI968),0)+PFormulas!$B$14),0)</f>
        <v>42</v>
      </c>
      <c r="AN968" s="30">
        <f>ROUND((PFormulas!$F$46*AL968),0)</f>
        <v>41</v>
      </c>
      <c r="AO968" s="30">
        <f>VLOOKUP(2016-L968,PCharts!$O$3:$P$32,2,FALSE)</f>
        <v>58</v>
      </c>
      <c r="AP968" s="30">
        <f t="shared" si="113"/>
        <v>58</v>
      </c>
      <c r="AQ968" s="30">
        <f t="shared" si="114"/>
        <v>44</v>
      </c>
    </row>
    <row r="969" spans="1:43" ht="16.5" customHeight="1" x14ac:dyDescent="0.25">
      <c r="A969" s="13" t="s">
        <v>78</v>
      </c>
      <c r="B969" s="13" t="s">
        <v>2152</v>
      </c>
      <c r="C969" s="13">
        <v>7</v>
      </c>
      <c r="D969" s="13">
        <v>7</v>
      </c>
      <c r="E969" s="13">
        <v>0</v>
      </c>
      <c r="F969" s="13">
        <v>0</v>
      </c>
      <c r="G969" s="13">
        <v>0</v>
      </c>
      <c r="H969" s="13">
        <v>0</v>
      </c>
      <c r="I969" s="13">
        <v>-1</v>
      </c>
      <c r="J969" s="13">
        <v>2</v>
      </c>
      <c r="K969" s="13">
        <v>4</v>
      </c>
      <c r="L969" s="13">
        <v>1996</v>
      </c>
      <c r="M969" s="13"/>
      <c r="N969" s="13">
        <v>69</v>
      </c>
      <c r="O969" s="13">
        <v>176</v>
      </c>
      <c r="P969" s="13" t="s">
        <v>162</v>
      </c>
      <c r="Q969" s="13" t="s">
        <v>80</v>
      </c>
      <c r="R969" s="13">
        <v>0</v>
      </c>
      <c r="S969" s="13">
        <v>0</v>
      </c>
      <c r="T969" s="30">
        <f t="shared" si="108"/>
        <v>0</v>
      </c>
      <c r="U969" s="30">
        <f t="shared" si="109"/>
        <v>0</v>
      </c>
      <c r="V969" s="30">
        <f t="shared" si="110"/>
        <v>0</v>
      </c>
      <c r="W969" s="30">
        <f t="shared" si="111"/>
        <v>0</v>
      </c>
      <c r="X969" s="30">
        <f>VLOOKUP(N969,[1]PlayerC!$A$3:$B$30,2,FALSE)</f>
        <v>67</v>
      </c>
      <c r="Y969" s="30">
        <f>VLOOKUP(O969,[1]PlayerC!$C$3:$D$133,2,FALSE)</f>
        <v>55</v>
      </c>
      <c r="Z969" s="30">
        <f>VLOOKUP(R969,[2]PCharts!$R$3:$S$2003,2,FALSE)</f>
        <v>0</v>
      </c>
      <c r="AA969" s="30">
        <f>VLOOKUP(A969,PCharts!$T$3:$U$25,2,FALSE)</f>
        <v>0.98</v>
      </c>
      <c r="AB969" s="30">
        <f>ROUND((PFormulas!$F$2*AF969)+(PFormulas!$F$3*(120-AD969)),0)</f>
        <v>43</v>
      </c>
      <c r="AC969" s="30">
        <f>ROUND((PFormulas!$F$7*AF969)+(PFormulas!$F$9*AB969)+(PFormulas!$F$8*AD969),0)</f>
        <v>36</v>
      </c>
      <c r="AD969" s="30">
        <f>VLOOKUP(V969,PCharts!$I$3:$J$651,2,FALSE)</f>
        <v>99</v>
      </c>
      <c r="AE969" s="30">
        <f>ROUND((PFormulas!$B$29*AK969)+(PFormulas!$B$30*AI969)+(PFormulas!$B$31*AL969)+(PFormulas!$B$32*AF969)+PFormulas!$B$33,0)</f>
        <v>73</v>
      </c>
      <c r="AF969" s="30">
        <f t="shared" si="112"/>
        <v>61</v>
      </c>
      <c r="AG969" s="30">
        <f>ROUND((AK969*PFormulas!$F$40)+(AL969*PFormulas!$F$41)+(AH969*PFormulas!$F$42),0)</f>
        <v>40</v>
      </c>
      <c r="AH969" s="30">
        <f>VLOOKUP(D969,PCharts!$G$3:$H$83,2,FALSE)</f>
        <v>44</v>
      </c>
      <c r="AI969" s="30">
        <f>ROUND((AK969*PFormulas!$F$18)+(AL969*PFormulas!$F$17),0)</f>
        <v>40</v>
      </c>
      <c r="AJ969" s="30">
        <f>IF(C969&gt;7,25,IF(C969=1,IF(ROUND((PFormulas!$F$35*AK969)+(PFormulas!$F$36*AF969),0)&lt;50,50,ROUND((PFormulas!$F$35*AK969)+(PFormulas!$F$36*AF969),0)),ROUND((PFormulas!$F$35*AK969)+(PFormulas!$F$36*AF969),0)))</f>
        <v>41</v>
      </c>
      <c r="AK969" s="30">
        <f>ROUND(IF(C969&gt;7,ROUND(VLOOKUP(U969,PCharts!$K$3:$L$153,2,FALSE)*AA969,0)*PFormulas!$B$8,ROUND(VLOOKUP(U969,PCharts!$K$3:$L$153,2,FALSE)*AA969,0)),0)</f>
        <v>34</v>
      </c>
      <c r="AL969" s="30">
        <f>ROUND(IF(C969&gt;7,ROUND(VLOOKUP(T969,PCharts!$M$3:$N$133,2,FALSE)*AA969,0)*PFormulas!$B$9,ROUND(VLOOKUP(T969,PCharts!$M$3:$N$133,2,FALSE)*AA969,0)),0)</f>
        <v>39</v>
      </c>
      <c r="AM969" s="30">
        <f>ROUND(IF(C969&gt;7,ROUND((PFormulas!$F$30*Z969)+(PFormulas!$F$31*AB969)+(PFormulas!$F$32*AI969),0)*PFormulas!$B$13,ROUND((PFormulas!$F$30*Z969)+(PFormulas!$F$31*AB969)+(PFormulas!$F$32*AI969),0)+PFormulas!$B$14),0)</f>
        <v>39</v>
      </c>
      <c r="AN969" s="30">
        <f>ROUND((PFormulas!$F$46*AL969),0)</f>
        <v>41</v>
      </c>
      <c r="AO969" s="30">
        <f>VLOOKUP(2016-L969,PCharts!$O$3:$P$32,2,FALSE)</f>
        <v>50</v>
      </c>
      <c r="AP969" s="30">
        <f t="shared" si="113"/>
        <v>50</v>
      </c>
      <c r="AQ969" s="30">
        <f t="shared" si="114"/>
        <v>42</v>
      </c>
    </row>
    <row r="970" spans="1:43" ht="16.5" customHeight="1" x14ac:dyDescent="0.25">
      <c r="A970" s="13" t="s">
        <v>74</v>
      </c>
      <c r="B970" s="13" t="s">
        <v>2153</v>
      </c>
      <c r="C970" s="13">
        <v>8</v>
      </c>
      <c r="D970" s="13">
        <v>7</v>
      </c>
      <c r="E970" s="13">
        <v>0</v>
      </c>
      <c r="F970" s="13">
        <v>0</v>
      </c>
      <c r="G970" s="13">
        <v>0</v>
      </c>
      <c r="H970" s="13">
        <v>6</v>
      </c>
      <c r="I970" s="13">
        <v>2</v>
      </c>
      <c r="J970" s="13">
        <v>8</v>
      </c>
      <c r="K970" s="13">
        <v>12</v>
      </c>
      <c r="L970" s="13">
        <v>1996</v>
      </c>
      <c r="M970" s="13"/>
      <c r="N970" s="13">
        <v>72</v>
      </c>
      <c r="O970" s="13">
        <v>176</v>
      </c>
      <c r="P970" s="13" t="s">
        <v>247</v>
      </c>
      <c r="Q970" s="13" t="s">
        <v>80</v>
      </c>
      <c r="R970" s="13">
        <v>0</v>
      </c>
      <c r="S970" s="13">
        <v>0</v>
      </c>
      <c r="T970" s="30">
        <f t="shared" si="108"/>
        <v>0</v>
      </c>
      <c r="U970" s="30">
        <f t="shared" si="109"/>
        <v>0</v>
      </c>
      <c r="V970" s="30">
        <f t="shared" si="110"/>
        <v>0.86</v>
      </c>
      <c r="W970" s="30">
        <f t="shared" si="111"/>
        <v>0</v>
      </c>
      <c r="X970" s="30">
        <f>VLOOKUP(N970,[1]PlayerC!$A$3:$B$30,2,FALSE)</f>
        <v>73</v>
      </c>
      <c r="Y970" s="30">
        <f>VLOOKUP(O970,[1]PlayerC!$C$3:$D$133,2,FALSE)</f>
        <v>55</v>
      </c>
      <c r="Z970" s="30">
        <f>VLOOKUP(R970,[2]PCharts!$R$3:$S$2003,2,FALSE)</f>
        <v>0</v>
      </c>
      <c r="AA970" s="30">
        <f>VLOOKUP(A970,PCharts!$T$3:$U$25,2,FALSE)</f>
        <v>0.95</v>
      </c>
      <c r="AB970" s="30">
        <f>ROUND((PFormulas!$F$2*AF970)+(PFormulas!$F$3*(120-AD970)),0)</f>
        <v>52</v>
      </c>
      <c r="AC970" s="30">
        <f>ROUND((PFormulas!$F$7*AF970)+(PFormulas!$F$9*AB970)+(PFormulas!$F$8*AD970),0)</f>
        <v>45</v>
      </c>
      <c r="AD970" s="30">
        <f>VLOOKUP(V970,PCharts!$I$3:$J$651,2,FALSE)</f>
        <v>76</v>
      </c>
      <c r="AE970" s="30">
        <f>ROUND((PFormulas!$B$29*AK970)+(PFormulas!$B$30*AI970)+(PFormulas!$B$31*AL970)+(PFormulas!$B$32*AF970)+PFormulas!$B$33,0)</f>
        <v>71</v>
      </c>
      <c r="AF970" s="30">
        <f t="shared" si="112"/>
        <v>64</v>
      </c>
      <c r="AG970" s="30">
        <f>ROUND((AK970*PFormulas!$F$40)+(AL970*PFormulas!$F$41)+(AH970*PFormulas!$F$42),0)</f>
        <v>39</v>
      </c>
      <c r="AH970" s="30">
        <f>VLOOKUP(D970,PCharts!$G$3:$H$83,2,FALSE)</f>
        <v>44</v>
      </c>
      <c r="AI970" s="30">
        <f>ROUND((AK970*PFormulas!$F$18)+(AL970*PFormulas!$F$17),0)</f>
        <v>37</v>
      </c>
      <c r="AJ970" s="30">
        <f>IF(C970&gt;7,25,IF(C970=1,IF(ROUND((PFormulas!$F$35*AK970)+(PFormulas!$F$36*AF970),0)&lt;50,50,ROUND((PFormulas!$F$35*AK970)+(PFormulas!$F$36*AF970),0)),ROUND((PFormulas!$F$35*AK970)+(PFormulas!$F$36*AF970),0)))</f>
        <v>25</v>
      </c>
      <c r="AK970" s="30">
        <f>ROUND(IF(C970&gt;7,ROUND(VLOOKUP(U970,PCharts!$K$3:$L$153,2,FALSE)*AA970,0)*PFormulas!$B$8,ROUND(VLOOKUP(U970,PCharts!$K$3:$L$153,2,FALSE)*AA970,0)),0)</f>
        <v>31</v>
      </c>
      <c r="AL970" s="30">
        <f>ROUND(IF(C970&gt;7,ROUND(VLOOKUP(T970,PCharts!$M$3:$N$133,2,FALSE)*AA970,0)*PFormulas!$B$9,ROUND(VLOOKUP(T970,PCharts!$M$3:$N$133,2,FALSE)*AA970,0)),0)</f>
        <v>36</v>
      </c>
      <c r="AM970" s="30">
        <f>ROUND(IF(C970&gt;7,ROUND((PFormulas!$F$30*Z970)+(PFormulas!$F$31*AB970)+(PFormulas!$F$32*AI970),0)*PFormulas!$B$13,ROUND((PFormulas!$F$30*Z970)+(PFormulas!$F$31*AB970)+(PFormulas!$F$32*AI970),0)+PFormulas!$B$14),0)</f>
        <v>51</v>
      </c>
      <c r="AN970" s="30">
        <f>ROUND((PFormulas!$F$46*AL970),0)</f>
        <v>38</v>
      </c>
      <c r="AO970" s="30">
        <f>VLOOKUP(2016-L970,PCharts!$O$3:$P$32,2,FALSE)</f>
        <v>50</v>
      </c>
      <c r="AP970" s="30">
        <f t="shared" si="113"/>
        <v>50</v>
      </c>
      <c r="AQ970" s="30">
        <f t="shared" si="114"/>
        <v>43</v>
      </c>
    </row>
    <row r="971" spans="1:43" ht="16.5" customHeight="1" x14ac:dyDescent="0.25">
      <c r="A971" s="13" t="s">
        <v>78</v>
      </c>
      <c r="B971" s="13" t="s">
        <v>2154</v>
      </c>
      <c r="C971" s="13">
        <v>7</v>
      </c>
      <c r="D971" s="13">
        <v>8</v>
      </c>
      <c r="E971" s="13">
        <v>0</v>
      </c>
      <c r="F971" s="13">
        <v>1</v>
      </c>
      <c r="G971" s="13">
        <v>1</v>
      </c>
      <c r="H971" s="13">
        <v>0</v>
      </c>
      <c r="I971" s="13">
        <v>-2</v>
      </c>
      <c r="J971" s="13">
        <v>8</v>
      </c>
      <c r="K971" s="13">
        <v>7</v>
      </c>
      <c r="L971" s="13">
        <v>1996</v>
      </c>
      <c r="M971" s="13"/>
      <c r="N971" s="13">
        <v>71</v>
      </c>
      <c r="O971" s="13">
        <v>176</v>
      </c>
      <c r="P971" s="13" t="s">
        <v>162</v>
      </c>
      <c r="Q971" s="13" t="s">
        <v>80</v>
      </c>
      <c r="R971" s="13">
        <v>0</v>
      </c>
      <c r="S971" s="13">
        <v>0</v>
      </c>
      <c r="T971" s="30">
        <f t="shared" si="108"/>
        <v>0</v>
      </c>
      <c r="U971" s="30">
        <f t="shared" si="109"/>
        <v>0.13</v>
      </c>
      <c r="V971" s="30">
        <f t="shared" si="110"/>
        <v>0</v>
      </c>
      <c r="W971" s="30">
        <f t="shared" si="111"/>
        <v>0</v>
      </c>
      <c r="X971" s="30">
        <f>VLOOKUP(N971,[1]PlayerC!$A$3:$B$30,2,FALSE)</f>
        <v>71</v>
      </c>
      <c r="Y971" s="30">
        <f>VLOOKUP(O971,[1]PlayerC!$C$3:$D$133,2,FALSE)</f>
        <v>55</v>
      </c>
      <c r="Z971" s="30">
        <f>VLOOKUP(R971,[2]PCharts!$R$3:$S$2003,2,FALSE)</f>
        <v>0</v>
      </c>
      <c r="AA971" s="30">
        <f>VLOOKUP(A971,PCharts!$T$3:$U$25,2,FALSE)</f>
        <v>0.98</v>
      </c>
      <c r="AB971" s="30">
        <f>ROUND((PFormulas!$F$2*AF971)+(PFormulas!$F$3*(120-AD971)),0)</f>
        <v>44</v>
      </c>
      <c r="AC971" s="30">
        <f>ROUND((PFormulas!$F$7*AF971)+(PFormulas!$F$9*AB971)+(PFormulas!$F$8*AD971),0)</f>
        <v>38</v>
      </c>
      <c r="AD971" s="30">
        <f>VLOOKUP(V971,PCharts!$I$3:$J$651,2,FALSE)</f>
        <v>99</v>
      </c>
      <c r="AE971" s="30">
        <f>ROUND((PFormulas!$B$29*AK971)+(PFormulas!$B$30*AI971)+(PFormulas!$B$31*AL971)+(PFormulas!$B$32*AF971)+PFormulas!$B$33,0)</f>
        <v>75</v>
      </c>
      <c r="AF971" s="30">
        <f t="shared" si="112"/>
        <v>63</v>
      </c>
      <c r="AG971" s="30">
        <f>ROUND((AK971*PFormulas!$F$40)+(AL971*PFormulas!$F$41)+(AH971*PFormulas!$F$42),0)</f>
        <v>45</v>
      </c>
      <c r="AH971" s="30">
        <f>VLOOKUP(D971,PCharts!$G$3:$H$83,2,FALSE)</f>
        <v>46</v>
      </c>
      <c r="AI971" s="30">
        <f>ROUND((AK971*PFormulas!$F$18)+(AL971*PFormulas!$F$17),0)</f>
        <v>48</v>
      </c>
      <c r="AJ971" s="30">
        <f>IF(C971&gt;7,25,IF(C971=1,IF(ROUND((PFormulas!$F$35*AK971)+(PFormulas!$F$36*AF971),0)&lt;50,50,ROUND((PFormulas!$F$35*AK971)+(PFormulas!$F$36*AF971),0)),ROUND((PFormulas!$F$35*AK971)+(PFormulas!$F$36*AF971),0)))</f>
        <v>53</v>
      </c>
      <c r="AK971" s="30">
        <f>ROUND(IF(C971&gt;7,ROUND(VLOOKUP(U971,PCharts!$K$3:$L$153,2,FALSE)*AA971,0)*PFormulas!$B$8,ROUND(VLOOKUP(U971,PCharts!$K$3:$L$153,2,FALSE)*AA971,0)),0)</f>
        <v>49</v>
      </c>
      <c r="AL971" s="30">
        <f>ROUND(IF(C971&gt;7,ROUND(VLOOKUP(T971,PCharts!$M$3:$N$133,2,FALSE)*AA971,0)*PFormulas!$B$9,ROUND(VLOOKUP(T971,PCharts!$M$3:$N$133,2,FALSE)*AA971,0)),0)</f>
        <v>39</v>
      </c>
      <c r="AM971" s="30">
        <f>ROUND(IF(C971&gt;7,ROUND((PFormulas!$F$30*Z971)+(PFormulas!$F$31*AB971)+(PFormulas!$F$32*AI971),0)*PFormulas!$B$13,ROUND((PFormulas!$F$30*Z971)+(PFormulas!$F$31*AB971)+(PFormulas!$F$32*AI971),0)+PFormulas!$B$14),0)</f>
        <v>42</v>
      </c>
      <c r="AN971" s="30">
        <f>ROUND((PFormulas!$F$46*AL971),0)</f>
        <v>41</v>
      </c>
      <c r="AO971" s="30">
        <f>VLOOKUP(2016-L971,PCharts!$O$3:$P$32,2,FALSE)</f>
        <v>50</v>
      </c>
      <c r="AP971" s="30">
        <f t="shared" si="113"/>
        <v>50</v>
      </c>
      <c r="AQ971" s="30">
        <f t="shared" si="114"/>
        <v>48</v>
      </c>
    </row>
    <row r="972" spans="1:43" ht="16.5" customHeight="1" x14ac:dyDescent="0.25">
      <c r="A972" s="13" t="s">
        <v>78</v>
      </c>
      <c r="B972" s="13" t="s">
        <v>2155</v>
      </c>
      <c r="C972" s="13">
        <v>7</v>
      </c>
      <c r="D972" s="13">
        <v>9</v>
      </c>
      <c r="E972" s="13">
        <v>0</v>
      </c>
      <c r="F972" s="13">
        <v>1</v>
      </c>
      <c r="G972" s="13">
        <v>1</v>
      </c>
      <c r="H972" s="13">
        <v>2</v>
      </c>
      <c r="I972" s="13">
        <v>1</v>
      </c>
      <c r="J972" s="13">
        <v>2</v>
      </c>
      <c r="K972" s="13">
        <v>11</v>
      </c>
      <c r="L972" s="13">
        <v>1994</v>
      </c>
      <c r="M972" s="13"/>
      <c r="N972" s="13">
        <v>74</v>
      </c>
      <c r="O972" s="13">
        <v>194</v>
      </c>
      <c r="P972" s="13" t="s">
        <v>162</v>
      </c>
      <c r="Q972" s="13" t="s">
        <v>80</v>
      </c>
      <c r="R972" s="13">
        <v>0</v>
      </c>
      <c r="S972" s="13">
        <v>0</v>
      </c>
      <c r="T972" s="30">
        <f t="shared" si="108"/>
        <v>0</v>
      </c>
      <c r="U972" s="30">
        <f t="shared" si="109"/>
        <v>0.11</v>
      </c>
      <c r="V972" s="30">
        <f t="shared" si="110"/>
        <v>0.22</v>
      </c>
      <c r="W972" s="30">
        <f t="shared" si="111"/>
        <v>0</v>
      </c>
      <c r="X972" s="30">
        <f>VLOOKUP(N972,[1]PlayerC!$A$3:$B$30,2,FALSE)</f>
        <v>77</v>
      </c>
      <c r="Y972" s="30">
        <f>VLOOKUP(O972,[1]PlayerC!$C$3:$D$133,2,FALSE)</f>
        <v>64</v>
      </c>
      <c r="Z972" s="30">
        <f>VLOOKUP(R972,[2]PCharts!$R$3:$S$2003,2,FALSE)</f>
        <v>0</v>
      </c>
      <c r="AA972" s="30">
        <f>VLOOKUP(A972,PCharts!$T$3:$U$25,2,FALSE)</f>
        <v>0.98</v>
      </c>
      <c r="AB972" s="30">
        <f>ROUND((PFormulas!$F$2*AF972)+(PFormulas!$F$3*(120-AD972)),0)</f>
        <v>51</v>
      </c>
      <c r="AC972" s="30">
        <f>ROUND((PFormulas!$F$7*AF972)+(PFormulas!$F$9*AB972)+(PFormulas!$F$8*AD972),0)</f>
        <v>47</v>
      </c>
      <c r="AD972" s="30">
        <f>VLOOKUP(V972,PCharts!$I$3:$J$651,2,FALSE)</f>
        <v>92</v>
      </c>
      <c r="AE972" s="30">
        <f>ROUND((PFormulas!$B$29*AK972)+(PFormulas!$B$30*AI972)+(PFormulas!$B$31*AL972)+(PFormulas!$B$32*AF972)+PFormulas!$B$33,0)</f>
        <v>73</v>
      </c>
      <c r="AF972" s="30">
        <f t="shared" si="112"/>
        <v>71</v>
      </c>
      <c r="AG972" s="30">
        <f>ROUND((AK972*PFormulas!$F$40)+(AL972*PFormulas!$F$41)+(AH972*PFormulas!$F$42),0)</f>
        <v>46</v>
      </c>
      <c r="AH972" s="30">
        <f>VLOOKUP(D972,PCharts!$G$3:$H$83,2,FALSE)</f>
        <v>48</v>
      </c>
      <c r="AI972" s="30">
        <f>ROUND((AK972*PFormulas!$F$18)+(AL972*PFormulas!$F$17),0)</f>
        <v>48</v>
      </c>
      <c r="AJ972" s="30">
        <f>IF(C972&gt;7,25,IF(C972=1,IF(ROUND((PFormulas!$F$35*AK972)+(PFormulas!$F$36*AF972),0)&lt;50,50,ROUND((PFormulas!$F$35*AK972)+(PFormulas!$F$36*AF972),0)),ROUND((PFormulas!$F$35*AK972)+(PFormulas!$F$36*AF972),0)))</f>
        <v>55</v>
      </c>
      <c r="AK972" s="30">
        <f>ROUND(IF(C972&gt;7,ROUND(VLOOKUP(U972,PCharts!$K$3:$L$153,2,FALSE)*AA972,0)*PFormulas!$B$8,ROUND(VLOOKUP(U972,PCharts!$K$3:$L$153,2,FALSE)*AA972,0)),0)</f>
        <v>49</v>
      </c>
      <c r="AL972" s="30">
        <f>ROUND(IF(C972&gt;7,ROUND(VLOOKUP(T972,PCharts!$M$3:$N$133,2,FALSE)*AA972,0)*PFormulas!$B$9,ROUND(VLOOKUP(T972,PCharts!$M$3:$N$133,2,FALSE)*AA972,0)),0)</f>
        <v>39</v>
      </c>
      <c r="AM972" s="30">
        <f>ROUND(IF(C972&gt;7,ROUND((PFormulas!$F$30*Z972)+(PFormulas!$F$31*AB972)+(PFormulas!$F$32*AI972),0)*PFormulas!$B$13,ROUND((PFormulas!$F$30*Z972)+(PFormulas!$F$31*AB972)+(PFormulas!$F$32*AI972),0)+PFormulas!$B$14),0)</f>
        <v>46</v>
      </c>
      <c r="AN972" s="30">
        <f>ROUND((PFormulas!$F$46*AL972),0)</f>
        <v>41</v>
      </c>
      <c r="AO972" s="30">
        <f>VLOOKUP(2016-L972,PCharts!$O$3:$P$32,2,FALSE)</f>
        <v>58</v>
      </c>
      <c r="AP972" s="30">
        <f t="shared" si="113"/>
        <v>58</v>
      </c>
      <c r="AQ972" s="30">
        <f t="shared" si="114"/>
        <v>49</v>
      </c>
    </row>
    <row r="973" spans="1:43" ht="16.5" customHeight="1" x14ac:dyDescent="0.25">
      <c r="A973" s="13" t="s">
        <v>78</v>
      </c>
      <c r="B973" s="13" t="s">
        <v>2156</v>
      </c>
      <c r="C973" s="13">
        <v>7</v>
      </c>
      <c r="D973" s="13">
        <v>9</v>
      </c>
      <c r="E973" s="13">
        <v>0</v>
      </c>
      <c r="F973" s="13">
        <v>0</v>
      </c>
      <c r="G973" s="13">
        <v>0</v>
      </c>
      <c r="H973" s="13">
        <v>2</v>
      </c>
      <c r="I973" s="13">
        <v>-2</v>
      </c>
      <c r="J973" s="13">
        <v>7</v>
      </c>
      <c r="K973" s="13">
        <v>1</v>
      </c>
      <c r="L973" s="13">
        <v>1997</v>
      </c>
      <c r="M973" s="13"/>
      <c r="N973" s="13">
        <v>72</v>
      </c>
      <c r="O973" s="13">
        <v>216</v>
      </c>
      <c r="P973" s="13" t="s">
        <v>162</v>
      </c>
      <c r="Q973" s="13" t="s">
        <v>80</v>
      </c>
      <c r="R973" s="13">
        <v>0</v>
      </c>
      <c r="S973" s="13">
        <v>0</v>
      </c>
      <c r="T973" s="30">
        <f t="shared" si="108"/>
        <v>0</v>
      </c>
      <c r="U973" s="30">
        <f t="shared" si="109"/>
        <v>0</v>
      </c>
      <c r="V973" s="30">
        <f t="shared" si="110"/>
        <v>0.22</v>
      </c>
      <c r="W973" s="30">
        <f t="shared" si="111"/>
        <v>0</v>
      </c>
      <c r="X973" s="30">
        <f>VLOOKUP(N973,[1]PlayerC!$A$3:$B$30,2,FALSE)</f>
        <v>73</v>
      </c>
      <c r="Y973" s="30">
        <f>VLOOKUP(O973,[1]PlayerC!$C$3:$D$133,2,FALSE)</f>
        <v>79</v>
      </c>
      <c r="Z973" s="30">
        <f>VLOOKUP(R973,[2]PCharts!$R$3:$S$2003,2,FALSE)</f>
        <v>0</v>
      </c>
      <c r="AA973" s="30">
        <f>VLOOKUP(A973,PCharts!$T$3:$U$25,2,FALSE)</f>
        <v>0.98</v>
      </c>
      <c r="AB973" s="30">
        <f>ROUND((PFormulas!$F$2*AF973)+(PFormulas!$F$3*(120-AD973)),0)</f>
        <v>54</v>
      </c>
      <c r="AC973" s="30">
        <f>ROUND((PFormulas!$F$7*AF973)+(PFormulas!$F$9*AB973)+(PFormulas!$F$8*AD973),0)</f>
        <v>51</v>
      </c>
      <c r="AD973" s="30">
        <f>VLOOKUP(V973,PCharts!$I$3:$J$651,2,FALSE)</f>
        <v>92</v>
      </c>
      <c r="AE973" s="30">
        <f>ROUND((PFormulas!$B$29*AK973)+(PFormulas!$B$30*AI973)+(PFormulas!$B$31*AL973)+(PFormulas!$B$32*AF973)+PFormulas!$B$33,0)</f>
        <v>69</v>
      </c>
      <c r="AF973" s="30">
        <f t="shared" si="112"/>
        <v>76</v>
      </c>
      <c r="AG973" s="30">
        <f>ROUND((AK973*PFormulas!$F$40)+(AL973*PFormulas!$F$41)+(AH973*PFormulas!$F$42),0)</f>
        <v>42</v>
      </c>
      <c r="AH973" s="30">
        <f>VLOOKUP(D973,PCharts!$G$3:$H$83,2,FALSE)</f>
        <v>48</v>
      </c>
      <c r="AI973" s="30">
        <f>ROUND((AK973*PFormulas!$F$18)+(AL973*PFormulas!$F$17),0)</f>
        <v>40</v>
      </c>
      <c r="AJ973" s="30">
        <f>IF(C973&gt;7,25,IF(C973=1,IF(ROUND((PFormulas!$F$35*AK973)+(PFormulas!$F$36*AF973),0)&lt;50,50,ROUND((PFormulas!$F$35*AK973)+(PFormulas!$F$36*AF973),0)),ROUND((PFormulas!$F$35*AK973)+(PFormulas!$F$36*AF973),0)))</f>
        <v>45</v>
      </c>
      <c r="AK973" s="30">
        <f>ROUND(IF(C973&gt;7,ROUND(VLOOKUP(U973,PCharts!$K$3:$L$153,2,FALSE)*AA973,0)*PFormulas!$B$8,ROUND(VLOOKUP(U973,PCharts!$K$3:$L$153,2,FALSE)*AA973,0)),0)</f>
        <v>34</v>
      </c>
      <c r="AL973" s="30">
        <f>ROUND(IF(C973&gt;7,ROUND(VLOOKUP(T973,PCharts!$M$3:$N$133,2,FALSE)*AA973,0)*PFormulas!$B$9,ROUND(VLOOKUP(T973,PCharts!$M$3:$N$133,2,FALSE)*AA973,0)),0)</f>
        <v>39</v>
      </c>
      <c r="AM973" s="30">
        <f>ROUND(IF(C973&gt;7,ROUND((PFormulas!$F$30*Z973)+(PFormulas!$F$31*AB973)+(PFormulas!$F$32*AI973),0)*PFormulas!$B$13,ROUND((PFormulas!$F$30*Z973)+(PFormulas!$F$31*AB973)+(PFormulas!$F$32*AI973),0)+PFormulas!$B$14),0)</f>
        <v>45</v>
      </c>
      <c r="AN973" s="30">
        <f>ROUND((PFormulas!$F$46*AL973),0)</f>
        <v>41</v>
      </c>
      <c r="AO973" s="30">
        <f>VLOOKUP(2016-L973,PCharts!$O$3:$P$32,2,FALSE)</f>
        <v>46</v>
      </c>
      <c r="AP973" s="30">
        <f t="shared" si="113"/>
        <v>46</v>
      </c>
      <c r="AQ973" s="30">
        <f t="shared" si="114"/>
        <v>45</v>
      </c>
    </row>
    <row r="974" spans="1:43" ht="16.5" customHeight="1" x14ac:dyDescent="0.25">
      <c r="A974" s="13" t="s">
        <v>74</v>
      </c>
      <c r="B974" s="13" t="s">
        <v>2157</v>
      </c>
      <c r="C974" s="13">
        <v>8</v>
      </c>
      <c r="D974" s="13">
        <v>10</v>
      </c>
      <c r="E974" s="13">
        <v>0</v>
      </c>
      <c r="F974" s="13">
        <v>2</v>
      </c>
      <c r="G974" s="13">
        <v>2</v>
      </c>
      <c r="H974" s="13">
        <v>2</v>
      </c>
      <c r="I974" s="13">
        <v>0</v>
      </c>
      <c r="J974" s="13">
        <v>13</v>
      </c>
      <c r="K974" s="13">
        <v>7</v>
      </c>
      <c r="L974" s="13">
        <v>1996</v>
      </c>
      <c r="M974" s="13"/>
      <c r="N974" s="13">
        <v>75</v>
      </c>
      <c r="O974" s="13">
        <v>212</v>
      </c>
      <c r="P974" s="13" t="s">
        <v>76</v>
      </c>
      <c r="Q974" s="13" t="s">
        <v>80</v>
      </c>
      <c r="R974" s="13">
        <v>0</v>
      </c>
      <c r="S974" s="13">
        <v>0</v>
      </c>
      <c r="T974" s="30">
        <f t="shared" si="108"/>
        <v>0</v>
      </c>
      <c r="U974" s="30">
        <f t="shared" si="109"/>
        <v>0.2</v>
      </c>
      <c r="V974" s="30">
        <f t="shared" si="110"/>
        <v>0.2</v>
      </c>
      <c r="W974" s="30">
        <f t="shared" si="111"/>
        <v>0</v>
      </c>
      <c r="X974" s="30">
        <f>VLOOKUP(N974,[1]PlayerC!$A$3:$B$30,2,FALSE)</f>
        <v>79</v>
      </c>
      <c r="Y974" s="30">
        <f>VLOOKUP(O974,[1]PlayerC!$C$3:$D$133,2,FALSE)</f>
        <v>76</v>
      </c>
      <c r="Z974" s="30">
        <f>VLOOKUP(R974,[2]PCharts!$R$3:$S$2003,2,FALSE)</f>
        <v>0</v>
      </c>
      <c r="AA974" s="30">
        <f>VLOOKUP(A974,PCharts!$T$3:$U$25,2,FALSE)</f>
        <v>0.95</v>
      </c>
      <c r="AB974" s="30">
        <f>ROUND((PFormulas!$F$2*AF974)+(PFormulas!$F$3*(120-AD974)),0)</f>
        <v>55</v>
      </c>
      <c r="AC974" s="30">
        <f>ROUND((PFormulas!$F$7*AF974)+(PFormulas!$F$9*AB974)+(PFormulas!$F$8*AD974),0)</f>
        <v>53</v>
      </c>
      <c r="AD974" s="30">
        <f>VLOOKUP(V974,PCharts!$I$3:$J$651,2,FALSE)</f>
        <v>93</v>
      </c>
      <c r="AE974" s="30">
        <f>ROUND((PFormulas!$B$29*AK974)+(PFormulas!$B$30*AI974)+(PFormulas!$B$31*AL974)+(PFormulas!$B$32*AF974)+PFormulas!$B$33,0)</f>
        <v>71</v>
      </c>
      <c r="AF974" s="30">
        <f t="shared" si="112"/>
        <v>78</v>
      </c>
      <c r="AG974" s="30">
        <f>ROUND((AK974*PFormulas!$F$40)+(AL974*PFormulas!$F$41)+(AH974*PFormulas!$F$42),0)</f>
        <v>46</v>
      </c>
      <c r="AH974" s="30">
        <f>VLOOKUP(D974,PCharts!$G$3:$H$83,2,FALSE)</f>
        <v>50</v>
      </c>
      <c r="AI974" s="30">
        <f>ROUND((AK974*PFormulas!$F$18)+(AL974*PFormulas!$F$17),0)</f>
        <v>47</v>
      </c>
      <c r="AJ974" s="30">
        <f>IF(C974&gt;7,25,IF(C974=1,IF(ROUND((PFormulas!$F$35*AK974)+(PFormulas!$F$36*AF974),0)&lt;50,50,ROUND((PFormulas!$F$35*AK974)+(PFormulas!$F$36*AF974),0)),ROUND((PFormulas!$F$35*AK974)+(PFormulas!$F$36*AF974),0)))</f>
        <v>25</v>
      </c>
      <c r="AK974" s="30">
        <f>ROUND(IF(C974&gt;7,ROUND(VLOOKUP(U974,PCharts!$K$3:$L$153,2,FALSE)*AA974,0)*PFormulas!$B$8,ROUND(VLOOKUP(U974,PCharts!$K$3:$L$153,2,FALSE)*AA974,0)),0)</f>
        <v>49</v>
      </c>
      <c r="AL974" s="30">
        <f>ROUND(IF(C974&gt;7,ROUND(VLOOKUP(T974,PCharts!$M$3:$N$133,2,FALSE)*AA974,0)*PFormulas!$B$9,ROUND(VLOOKUP(T974,PCharts!$M$3:$N$133,2,FALSE)*AA974,0)),0)</f>
        <v>36</v>
      </c>
      <c r="AM974" s="30">
        <f>ROUND(IF(C974&gt;7,ROUND((PFormulas!$F$30*Z974)+(PFormulas!$F$31*AB974)+(PFormulas!$F$32*AI974),0)*PFormulas!$B$13,ROUND((PFormulas!$F$30*Z974)+(PFormulas!$F$31*AB974)+(PFormulas!$F$32*AI974),0)+PFormulas!$B$14),0)</f>
        <v>57</v>
      </c>
      <c r="AN974" s="30">
        <f>ROUND((PFormulas!$F$46*AL974),0)</f>
        <v>38</v>
      </c>
      <c r="AO974" s="30">
        <f>VLOOKUP(2016-L974,PCharts!$O$3:$P$32,2,FALSE)</f>
        <v>50</v>
      </c>
      <c r="AP974" s="30">
        <f t="shared" si="113"/>
        <v>50</v>
      </c>
      <c r="AQ974" s="30">
        <f t="shared" si="114"/>
        <v>51</v>
      </c>
    </row>
    <row r="975" spans="1:43" ht="16.5" customHeight="1" x14ac:dyDescent="0.25">
      <c r="A975" s="13" t="s">
        <v>74</v>
      </c>
      <c r="B975" s="13" t="s">
        <v>2158</v>
      </c>
      <c r="C975" s="13">
        <v>8</v>
      </c>
      <c r="D975" s="13">
        <v>10</v>
      </c>
      <c r="E975" s="13">
        <v>0</v>
      </c>
      <c r="F975" s="13">
        <v>2</v>
      </c>
      <c r="G975" s="13">
        <v>2</v>
      </c>
      <c r="H975" s="13">
        <v>2</v>
      </c>
      <c r="I975" s="13">
        <v>1</v>
      </c>
      <c r="J975" s="13">
        <v>6</v>
      </c>
      <c r="K975" s="13">
        <v>10</v>
      </c>
      <c r="L975" s="13">
        <v>1994</v>
      </c>
      <c r="M975" s="13"/>
      <c r="N975" s="13">
        <v>73</v>
      </c>
      <c r="O975" s="13">
        <v>176</v>
      </c>
      <c r="P975" s="13" t="s">
        <v>76</v>
      </c>
      <c r="Q975" s="13" t="s">
        <v>80</v>
      </c>
      <c r="R975" s="13">
        <v>0</v>
      </c>
      <c r="S975" s="13">
        <v>0</v>
      </c>
      <c r="T975" s="30">
        <f t="shared" si="108"/>
        <v>0</v>
      </c>
      <c r="U975" s="30">
        <f t="shared" si="109"/>
        <v>0.2</v>
      </c>
      <c r="V975" s="30">
        <f t="shared" si="110"/>
        <v>0.2</v>
      </c>
      <c r="W975" s="30">
        <f t="shared" si="111"/>
        <v>0</v>
      </c>
      <c r="X975" s="30">
        <f>VLOOKUP(N975,[1]PlayerC!$A$3:$B$30,2,FALSE)</f>
        <v>75</v>
      </c>
      <c r="Y975" s="30">
        <f>VLOOKUP(O975,[1]PlayerC!$C$3:$D$133,2,FALSE)</f>
        <v>55</v>
      </c>
      <c r="Z975" s="30">
        <f>VLOOKUP(R975,[2]PCharts!$R$3:$S$2003,2,FALSE)</f>
        <v>0</v>
      </c>
      <c r="AA975" s="30">
        <f>VLOOKUP(A975,PCharts!$T$3:$U$25,2,FALSE)</f>
        <v>0.95</v>
      </c>
      <c r="AB975" s="30">
        <f>ROUND((PFormulas!$F$2*AF975)+(PFormulas!$F$3*(120-AD975)),0)</f>
        <v>47</v>
      </c>
      <c r="AC975" s="30">
        <f>ROUND((PFormulas!$F$7*AF975)+(PFormulas!$F$9*AB975)+(PFormulas!$F$8*AD975),0)</f>
        <v>41</v>
      </c>
      <c r="AD975" s="30">
        <f>VLOOKUP(V975,PCharts!$I$3:$J$651,2,FALSE)</f>
        <v>93</v>
      </c>
      <c r="AE975" s="30">
        <f>ROUND((PFormulas!$B$29*AK975)+(PFormulas!$B$30*AI975)+(PFormulas!$B$31*AL975)+(PFormulas!$B$32*AF975)+PFormulas!$B$33,0)</f>
        <v>74</v>
      </c>
      <c r="AF975" s="30">
        <f t="shared" si="112"/>
        <v>65</v>
      </c>
      <c r="AG975" s="30">
        <f>ROUND((AK975*PFormulas!$F$40)+(AL975*PFormulas!$F$41)+(AH975*PFormulas!$F$42),0)</f>
        <v>46</v>
      </c>
      <c r="AH975" s="30">
        <f>VLOOKUP(D975,PCharts!$G$3:$H$83,2,FALSE)</f>
        <v>50</v>
      </c>
      <c r="AI975" s="30">
        <f>ROUND((AK975*PFormulas!$F$18)+(AL975*PFormulas!$F$17),0)</f>
        <v>47</v>
      </c>
      <c r="AJ975" s="30">
        <f>IF(C975&gt;7,25,IF(C975=1,IF(ROUND((PFormulas!$F$35*AK975)+(PFormulas!$F$36*AF975),0)&lt;50,50,ROUND((PFormulas!$F$35*AK975)+(PFormulas!$F$36*AF975),0)),ROUND((PFormulas!$F$35*AK975)+(PFormulas!$F$36*AF975),0)))</f>
        <v>25</v>
      </c>
      <c r="AK975" s="30">
        <f>ROUND(IF(C975&gt;7,ROUND(VLOOKUP(U975,PCharts!$K$3:$L$153,2,FALSE)*AA975,0)*PFormulas!$B$8,ROUND(VLOOKUP(U975,PCharts!$K$3:$L$153,2,FALSE)*AA975,0)),0)</f>
        <v>49</v>
      </c>
      <c r="AL975" s="30">
        <f>ROUND(IF(C975&gt;7,ROUND(VLOOKUP(T975,PCharts!$M$3:$N$133,2,FALSE)*AA975,0)*PFormulas!$B$9,ROUND(VLOOKUP(T975,PCharts!$M$3:$N$133,2,FALSE)*AA975,0)),0)</f>
        <v>36</v>
      </c>
      <c r="AM975" s="30">
        <f>ROUND(IF(C975&gt;7,ROUND((PFormulas!$F$30*Z975)+(PFormulas!$F$31*AB975)+(PFormulas!$F$32*AI975),0)*PFormulas!$B$13,ROUND((PFormulas!$F$30*Z975)+(PFormulas!$F$31*AB975)+(PFormulas!$F$32*AI975),0)+PFormulas!$B$14),0)</f>
        <v>51</v>
      </c>
      <c r="AN975" s="30">
        <f>ROUND((PFormulas!$F$46*AL975),0)</f>
        <v>38</v>
      </c>
      <c r="AO975" s="30">
        <f>VLOOKUP(2016-L975,PCharts!$O$3:$P$32,2,FALSE)</f>
        <v>58</v>
      </c>
      <c r="AP975" s="30">
        <f t="shared" si="113"/>
        <v>58</v>
      </c>
      <c r="AQ975" s="30">
        <f t="shared" si="114"/>
        <v>49</v>
      </c>
    </row>
    <row r="976" spans="1:43" ht="16.5" customHeight="1" x14ac:dyDescent="0.25">
      <c r="A976" s="13" t="s">
        <v>78</v>
      </c>
      <c r="B976" s="13" t="s">
        <v>2159</v>
      </c>
      <c r="C976" s="13">
        <v>7</v>
      </c>
      <c r="D976" s="13">
        <v>13</v>
      </c>
      <c r="E976" s="13">
        <v>0</v>
      </c>
      <c r="F976" s="13">
        <v>1</v>
      </c>
      <c r="G976" s="13">
        <v>1</v>
      </c>
      <c r="H976" s="13">
        <v>0</v>
      </c>
      <c r="I976" s="13">
        <v>-3</v>
      </c>
      <c r="J976" s="13">
        <v>19</v>
      </c>
      <c r="K976" s="13">
        <v>3</v>
      </c>
      <c r="L976" s="13">
        <v>1996</v>
      </c>
      <c r="M976" s="13"/>
      <c r="N976" s="13">
        <v>73</v>
      </c>
      <c r="O976" s="13">
        <v>165</v>
      </c>
      <c r="P976" s="13" t="s">
        <v>162</v>
      </c>
      <c r="Q976" s="13" t="s">
        <v>80</v>
      </c>
      <c r="R976" s="13">
        <v>0</v>
      </c>
      <c r="S976" s="13">
        <v>0</v>
      </c>
      <c r="T976" s="30">
        <f t="shared" si="108"/>
        <v>0</v>
      </c>
      <c r="U976" s="30">
        <f t="shared" si="109"/>
        <v>0.08</v>
      </c>
      <c r="V976" s="30">
        <f t="shared" si="110"/>
        <v>0</v>
      </c>
      <c r="W976" s="30">
        <f t="shared" si="111"/>
        <v>0</v>
      </c>
      <c r="X976" s="30">
        <f>VLOOKUP(N976,[1]PlayerC!$A$3:$B$30,2,FALSE)</f>
        <v>75</v>
      </c>
      <c r="Y976" s="30">
        <f>VLOOKUP(O976,[1]PlayerC!$C$3:$D$133,2,FALSE)</f>
        <v>49</v>
      </c>
      <c r="Z976" s="30">
        <f>VLOOKUP(R976,[2]PCharts!$R$3:$S$2003,2,FALSE)</f>
        <v>0</v>
      </c>
      <c r="AA976" s="30">
        <f>VLOOKUP(A976,PCharts!$T$3:$U$25,2,FALSE)</f>
        <v>0.98</v>
      </c>
      <c r="AB976" s="30">
        <f>ROUND((PFormulas!$F$2*AF976)+(PFormulas!$F$3*(120-AD976)),0)</f>
        <v>44</v>
      </c>
      <c r="AC976" s="30">
        <f>ROUND((PFormulas!$F$7*AF976)+(PFormulas!$F$9*AB976)+(PFormulas!$F$8*AD976),0)</f>
        <v>37</v>
      </c>
      <c r="AD976" s="30">
        <f>VLOOKUP(V976,PCharts!$I$3:$J$651,2,FALSE)</f>
        <v>99</v>
      </c>
      <c r="AE976" s="30">
        <f>ROUND((PFormulas!$B$29*AK976)+(PFormulas!$B$30*AI976)+(PFormulas!$B$31*AL976)+(PFormulas!$B$32*AF976)+PFormulas!$B$33,0)</f>
        <v>73</v>
      </c>
      <c r="AF976" s="30">
        <f t="shared" si="112"/>
        <v>62</v>
      </c>
      <c r="AG976" s="30">
        <f>ROUND((AK976*PFormulas!$F$40)+(AL976*PFormulas!$F$41)+(AH976*PFormulas!$F$42),0)</f>
        <v>45</v>
      </c>
      <c r="AH976" s="30">
        <f>VLOOKUP(D976,PCharts!$G$3:$H$83,2,FALSE)</f>
        <v>53</v>
      </c>
      <c r="AI976" s="30">
        <f>ROUND((AK976*PFormulas!$F$18)+(AL976*PFormulas!$F$17),0)</f>
        <v>40</v>
      </c>
      <c r="AJ976" s="30">
        <f>IF(C976&gt;7,25,IF(C976=1,IF(ROUND((PFormulas!$F$35*AK976)+(PFormulas!$F$36*AF976),0)&lt;50,50,ROUND((PFormulas!$F$35*AK976)+(PFormulas!$F$36*AF976),0)),ROUND((PFormulas!$F$35*AK976)+(PFormulas!$F$36*AF976),0)))</f>
        <v>41</v>
      </c>
      <c r="AK976" s="30">
        <f>ROUND(IF(C976&gt;7,ROUND(VLOOKUP(U976,PCharts!$K$3:$L$153,2,FALSE)*AA976,0)*PFormulas!$B$8,ROUND(VLOOKUP(U976,PCharts!$K$3:$L$153,2,FALSE)*AA976,0)),0)</f>
        <v>34</v>
      </c>
      <c r="AL976" s="30">
        <f>ROUND(IF(C976&gt;7,ROUND(VLOOKUP(T976,PCharts!$M$3:$N$133,2,FALSE)*AA976,0)*PFormulas!$B$9,ROUND(VLOOKUP(T976,PCharts!$M$3:$N$133,2,FALSE)*AA976,0)),0)</f>
        <v>39</v>
      </c>
      <c r="AM976" s="30">
        <f>ROUND(IF(C976&gt;7,ROUND((PFormulas!$F$30*Z976)+(PFormulas!$F$31*AB976)+(PFormulas!$F$32*AI976),0)*PFormulas!$B$13,ROUND((PFormulas!$F$30*Z976)+(PFormulas!$F$31*AB976)+(PFormulas!$F$32*AI976),0)+PFormulas!$B$14),0)</f>
        <v>39</v>
      </c>
      <c r="AN976" s="30">
        <f>ROUND((PFormulas!$F$46*AL976),0)</f>
        <v>41</v>
      </c>
      <c r="AO976" s="30">
        <f>VLOOKUP(2016-L976,PCharts!$O$3:$P$32,2,FALSE)</f>
        <v>50</v>
      </c>
      <c r="AP976" s="30">
        <f t="shared" si="113"/>
        <v>50</v>
      </c>
      <c r="AQ976" s="30">
        <f t="shared" si="114"/>
        <v>42</v>
      </c>
    </row>
    <row r="977" spans="1:43" ht="16.5" customHeight="1" x14ac:dyDescent="0.25">
      <c r="A977" s="13" t="s">
        <v>74</v>
      </c>
      <c r="B977" s="13" t="s">
        <v>2160</v>
      </c>
      <c r="C977" s="13">
        <v>8</v>
      </c>
      <c r="D977" s="13">
        <v>14</v>
      </c>
      <c r="E977" s="13">
        <v>0</v>
      </c>
      <c r="F977" s="13">
        <v>0</v>
      </c>
      <c r="G977" s="13">
        <v>0</v>
      </c>
      <c r="H977" s="13">
        <v>6</v>
      </c>
      <c r="I977" s="13">
        <v>-3</v>
      </c>
      <c r="J977" s="13">
        <v>1</v>
      </c>
      <c r="K977" s="13">
        <v>6</v>
      </c>
      <c r="L977" s="13">
        <v>1996</v>
      </c>
      <c r="M977" s="13"/>
      <c r="N977" s="13">
        <v>70</v>
      </c>
      <c r="O977" s="13">
        <v>174</v>
      </c>
      <c r="P977" s="13" t="s">
        <v>76</v>
      </c>
      <c r="Q977" s="13" t="s">
        <v>80</v>
      </c>
      <c r="R977" s="13">
        <v>0</v>
      </c>
      <c r="S977" s="13">
        <v>0</v>
      </c>
      <c r="T977" s="30">
        <f t="shared" si="108"/>
        <v>0</v>
      </c>
      <c r="U977" s="30">
        <f t="shared" si="109"/>
        <v>0</v>
      </c>
      <c r="V977" s="30">
        <f t="shared" si="110"/>
        <v>0.43</v>
      </c>
      <c r="W977" s="30">
        <f t="shared" si="111"/>
        <v>0</v>
      </c>
      <c r="X977" s="30">
        <f>VLOOKUP(N977,[1]PlayerC!$A$3:$B$30,2,FALSE)</f>
        <v>69</v>
      </c>
      <c r="Y977" s="30">
        <f>VLOOKUP(O977,[1]PlayerC!$C$3:$D$133,2,FALSE)</f>
        <v>52</v>
      </c>
      <c r="Z977" s="30">
        <f>VLOOKUP(R977,[2]PCharts!$R$3:$S$2003,2,FALSE)</f>
        <v>0</v>
      </c>
      <c r="AA977" s="30">
        <f>VLOOKUP(A977,PCharts!$T$3:$U$25,2,FALSE)</f>
        <v>0.95</v>
      </c>
      <c r="AB977" s="30">
        <f>ROUND((PFormulas!$F$2*AF977)+(PFormulas!$F$3*(120-AD977)),0)</f>
        <v>47</v>
      </c>
      <c r="AC977" s="30">
        <f>ROUND((PFormulas!$F$7*AF977)+(PFormulas!$F$9*AB977)+(PFormulas!$F$8*AD977),0)</f>
        <v>39</v>
      </c>
      <c r="AD977" s="30">
        <f>VLOOKUP(V977,PCharts!$I$3:$J$651,2,FALSE)</f>
        <v>87</v>
      </c>
      <c r="AE977" s="30">
        <f>ROUND((PFormulas!$B$29*AK977)+(PFormulas!$B$30*AI977)+(PFormulas!$B$31*AL977)+(PFormulas!$B$32*AF977)+PFormulas!$B$33,0)</f>
        <v>72</v>
      </c>
      <c r="AF977" s="30">
        <f t="shared" si="112"/>
        <v>61</v>
      </c>
      <c r="AG977" s="30">
        <f>ROUND((AK977*PFormulas!$F$40)+(AL977*PFormulas!$F$41)+(AH977*PFormulas!$F$42),0)</f>
        <v>44</v>
      </c>
      <c r="AH977" s="30">
        <f>VLOOKUP(D977,PCharts!$G$3:$H$83,2,FALSE)</f>
        <v>54</v>
      </c>
      <c r="AI977" s="30">
        <f>ROUND((AK977*PFormulas!$F$18)+(AL977*PFormulas!$F$17),0)</f>
        <v>37</v>
      </c>
      <c r="AJ977" s="30">
        <f>IF(C977&gt;7,25,IF(C977=1,IF(ROUND((PFormulas!$F$35*AK977)+(PFormulas!$F$36*AF977),0)&lt;50,50,ROUND((PFormulas!$F$35*AK977)+(PFormulas!$F$36*AF977),0)),ROUND((PFormulas!$F$35*AK977)+(PFormulas!$F$36*AF977),0)))</f>
        <v>25</v>
      </c>
      <c r="AK977" s="30">
        <f>ROUND(IF(C977&gt;7,ROUND(VLOOKUP(U977,PCharts!$K$3:$L$153,2,FALSE)*AA977,0)*PFormulas!$B$8,ROUND(VLOOKUP(U977,PCharts!$K$3:$L$153,2,FALSE)*AA977,0)),0)</f>
        <v>31</v>
      </c>
      <c r="AL977" s="30">
        <f>ROUND(IF(C977&gt;7,ROUND(VLOOKUP(T977,PCharts!$M$3:$N$133,2,FALSE)*AA977,0)*PFormulas!$B$9,ROUND(VLOOKUP(T977,PCharts!$M$3:$N$133,2,FALSE)*AA977,0)),0)</f>
        <v>36</v>
      </c>
      <c r="AM977" s="30">
        <f>ROUND(IF(C977&gt;7,ROUND((PFormulas!$F$30*Z977)+(PFormulas!$F$31*AB977)+(PFormulas!$F$32*AI977),0)*PFormulas!$B$13,ROUND((PFormulas!$F$30*Z977)+(PFormulas!$F$31*AB977)+(PFormulas!$F$32*AI977),0)+PFormulas!$B$14),0)</f>
        <v>48</v>
      </c>
      <c r="AN977" s="30">
        <f>ROUND((PFormulas!$F$46*AL977),0)</f>
        <v>38</v>
      </c>
      <c r="AO977" s="30">
        <f>VLOOKUP(2016-L977,PCharts!$O$3:$P$32,2,FALSE)</f>
        <v>50</v>
      </c>
      <c r="AP977" s="30">
        <f t="shared" si="113"/>
        <v>50</v>
      </c>
      <c r="AQ977" s="30">
        <f t="shared" si="114"/>
        <v>42</v>
      </c>
    </row>
    <row r="978" spans="1:43" ht="16.5" customHeight="1" x14ac:dyDescent="0.25">
      <c r="A978" s="13" t="s">
        <v>74</v>
      </c>
      <c r="B978" s="13" t="s">
        <v>2161</v>
      </c>
      <c r="C978" s="13">
        <v>8</v>
      </c>
      <c r="D978" s="13">
        <v>18</v>
      </c>
      <c r="E978" s="13">
        <v>0</v>
      </c>
      <c r="F978" s="13">
        <v>1</v>
      </c>
      <c r="G978" s="13">
        <v>1</v>
      </c>
      <c r="H978" s="13">
        <v>45</v>
      </c>
      <c r="I978" s="13">
        <v>-7</v>
      </c>
      <c r="J978" s="13">
        <v>1</v>
      </c>
      <c r="K978" s="13">
        <v>3</v>
      </c>
      <c r="L978" s="13">
        <v>1995</v>
      </c>
      <c r="M978" s="13"/>
      <c r="N978" s="13">
        <v>73</v>
      </c>
      <c r="O978" s="13">
        <v>181</v>
      </c>
      <c r="P978" s="13" t="s">
        <v>76</v>
      </c>
      <c r="Q978" s="13" t="s">
        <v>80</v>
      </c>
      <c r="R978" s="13">
        <v>0</v>
      </c>
      <c r="S978" s="13">
        <v>0</v>
      </c>
      <c r="T978" s="30">
        <f t="shared" si="108"/>
        <v>0</v>
      </c>
      <c r="U978" s="30">
        <f t="shared" si="109"/>
        <v>0.06</v>
      </c>
      <c r="V978" s="30">
        <f t="shared" si="110"/>
        <v>2.5</v>
      </c>
      <c r="W978" s="30">
        <f t="shared" si="111"/>
        <v>0</v>
      </c>
      <c r="X978" s="30">
        <f>VLOOKUP(N978,[1]PlayerC!$A$3:$B$30,2,FALSE)</f>
        <v>75</v>
      </c>
      <c r="Y978" s="30">
        <f>VLOOKUP(O978,[1]PlayerC!$C$3:$D$133,2,FALSE)</f>
        <v>58</v>
      </c>
      <c r="Z978" s="30">
        <f>VLOOKUP(R978,[2]PCharts!$R$3:$S$2003,2,FALSE)</f>
        <v>0</v>
      </c>
      <c r="AA978" s="30">
        <f>VLOOKUP(A978,PCharts!$T$3:$U$25,2,FALSE)</f>
        <v>0.95</v>
      </c>
      <c r="AB978" s="30">
        <f>ROUND((PFormulas!$F$2*AF978)+(PFormulas!$F$3*(120-AD978)),0)</f>
        <v>66</v>
      </c>
      <c r="AC978" s="30">
        <f>ROUND((PFormulas!$F$7*AF978)+(PFormulas!$F$9*AB978)+(PFormulas!$F$8*AD978),0)</f>
        <v>60</v>
      </c>
      <c r="AD978" s="30">
        <f>VLOOKUP(V978,PCharts!$I$3:$J$651,2,FALSE)</f>
        <v>35</v>
      </c>
      <c r="AE978" s="30">
        <f>ROUND((PFormulas!$B$29*AK978)+(PFormulas!$B$30*AI978)+(PFormulas!$B$31*AL978)+(PFormulas!$B$32*AF978)+PFormulas!$B$33,0)</f>
        <v>71</v>
      </c>
      <c r="AF978" s="30">
        <f t="shared" si="112"/>
        <v>67</v>
      </c>
      <c r="AG978" s="30">
        <f>ROUND((AK978*PFormulas!$F$40)+(AL978*PFormulas!$F$41)+(AH978*PFormulas!$F$42),0)</f>
        <v>46</v>
      </c>
      <c r="AH978" s="30">
        <f>VLOOKUP(D978,PCharts!$G$3:$H$83,2,FALSE)</f>
        <v>58</v>
      </c>
      <c r="AI978" s="30">
        <f>ROUND((AK978*PFormulas!$F$18)+(AL978*PFormulas!$F$17),0)</f>
        <v>37</v>
      </c>
      <c r="AJ978" s="30">
        <f>IF(C978&gt;7,25,IF(C978=1,IF(ROUND((PFormulas!$F$35*AK978)+(PFormulas!$F$36*AF978),0)&lt;50,50,ROUND((PFormulas!$F$35*AK978)+(PFormulas!$F$36*AF978),0)),ROUND((PFormulas!$F$35*AK978)+(PFormulas!$F$36*AF978),0)))</f>
        <v>25</v>
      </c>
      <c r="AK978" s="30">
        <f>ROUND(IF(C978&gt;7,ROUND(VLOOKUP(U978,PCharts!$K$3:$L$153,2,FALSE)*AA978,0)*PFormulas!$B$8,ROUND(VLOOKUP(U978,PCharts!$K$3:$L$153,2,FALSE)*AA978,0)),0)</f>
        <v>31</v>
      </c>
      <c r="AL978" s="30">
        <f>ROUND(IF(C978&gt;7,ROUND(VLOOKUP(T978,PCharts!$M$3:$N$133,2,FALSE)*AA978,0)*PFormulas!$B$9,ROUND(VLOOKUP(T978,PCharts!$M$3:$N$133,2,FALSE)*AA978,0)),0)</f>
        <v>36</v>
      </c>
      <c r="AM978" s="30">
        <f>ROUND(IF(C978&gt;7,ROUND((PFormulas!$F$30*Z978)+(PFormulas!$F$31*AB978)+(PFormulas!$F$32*AI978),0)*PFormulas!$B$13,ROUND((PFormulas!$F$30*Z978)+(PFormulas!$F$31*AB978)+(PFormulas!$F$32*AI978),0)+PFormulas!$B$14),0)</f>
        <v>62</v>
      </c>
      <c r="AN978" s="30">
        <f>ROUND((PFormulas!$F$46*AL978),0)</f>
        <v>38</v>
      </c>
      <c r="AO978" s="30">
        <f>VLOOKUP(2016-L978,PCharts!$O$3:$P$32,2,FALSE)</f>
        <v>54</v>
      </c>
      <c r="AP978" s="30">
        <f t="shared" si="113"/>
        <v>54</v>
      </c>
      <c r="AQ978" s="30">
        <f t="shared" si="114"/>
        <v>47</v>
      </c>
    </row>
    <row r="979" spans="1:43" x14ac:dyDescent="0.25">
      <c r="A979" s="13" t="s">
        <v>78</v>
      </c>
      <c r="B979" s="13" t="s">
        <v>2162</v>
      </c>
      <c r="C979" s="13">
        <v>7</v>
      </c>
      <c r="D979" s="13">
        <v>22</v>
      </c>
      <c r="E979" s="13">
        <v>0</v>
      </c>
      <c r="F979" s="13">
        <v>0</v>
      </c>
      <c r="G979" s="13">
        <v>0</v>
      </c>
      <c r="H979" s="13">
        <v>0</v>
      </c>
      <c r="I979" s="13">
        <v>-3</v>
      </c>
      <c r="J979" s="13">
        <v>17</v>
      </c>
      <c r="K979" s="13">
        <v>2</v>
      </c>
      <c r="L979" s="13">
        <v>1997</v>
      </c>
      <c r="M979" s="13"/>
      <c r="N979" s="13">
        <v>69</v>
      </c>
      <c r="O979" s="13">
        <v>168</v>
      </c>
      <c r="P979" s="13" t="s">
        <v>162</v>
      </c>
      <c r="Q979" s="13" t="s">
        <v>80</v>
      </c>
      <c r="R979" s="13">
        <v>0</v>
      </c>
      <c r="S979" s="13">
        <v>0</v>
      </c>
      <c r="T979" s="30">
        <f t="shared" si="108"/>
        <v>0</v>
      </c>
      <c r="U979" s="30">
        <f t="shared" si="109"/>
        <v>0</v>
      </c>
      <c r="V979" s="30">
        <f t="shared" si="110"/>
        <v>0</v>
      </c>
      <c r="W979" s="30">
        <f t="shared" si="111"/>
        <v>0</v>
      </c>
      <c r="X979" s="30">
        <f>VLOOKUP(N979,[1]PlayerC!$A$3:$B$30,2,FALSE)</f>
        <v>67</v>
      </c>
      <c r="Y979" s="30">
        <f>VLOOKUP(O979,[1]PlayerC!$C$3:$D$133,2,FALSE)</f>
        <v>49</v>
      </c>
      <c r="Z979" s="30">
        <f>VLOOKUP(R979,[2]PCharts!$R$3:$S$2003,2,FALSE)</f>
        <v>0</v>
      </c>
      <c r="AA979" s="30">
        <f>VLOOKUP(A979,PCharts!$T$3:$U$25,2,FALSE)</f>
        <v>0.98</v>
      </c>
      <c r="AB979" s="30">
        <f>ROUND((PFormulas!$F$2*AF979)+(PFormulas!$F$3*(120-AD979)),0)</f>
        <v>41</v>
      </c>
      <c r="AC979" s="30">
        <f>ROUND((PFormulas!$F$7*AF979)+(PFormulas!$F$9*AB979)+(PFormulas!$F$8*AD979),0)</f>
        <v>33</v>
      </c>
      <c r="AD979" s="30">
        <f>VLOOKUP(V979,PCharts!$I$3:$J$651,2,FALSE)</f>
        <v>99</v>
      </c>
      <c r="AE979" s="30">
        <f>ROUND((PFormulas!$B$29*AK979)+(PFormulas!$B$30*AI979)+(PFormulas!$B$31*AL979)+(PFormulas!$B$32*AF979)+PFormulas!$B$33,0)</f>
        <v>74</v>
      </c>
      <c r="AF979" s="30">
        <f t="shared" si="112"/>
        <v>58</v>
      </c>
      <c r="AG979" s="30">
        <f>ROUND((AK979*PFormulas!$F$40)+(AL979*PFormulas!$F$41)+(AH979*PFormulas!$F$42),0)</f>
        <v>49</v>
      </c>
      <c r="AH979" s="30">
        <f>VLOOKUP(D979,PCharts!$G$3:$H$83,2,FALSE)</f>
        <v>62</v>
      </c>
      <c r="AI979" s="30">
        <f>ROUND((AK979*PFormulas!$F$18)+(AL979*PFormulas!$F$17),0)</f>
        <v>40</v>
      </c>
      <c r="AJ979" s="30">
        <f>IF(C979&gt;7,25,IF(C979=1,IF(ROUND((PFormulas!$F$35*AK979)+(PFormulas!$F$36*AF979),0)&lt;50,50,ROUND((PFormulas!$F$35*AK979)+(PFormulas!$F$36*AF979),0)),ROUND((PFormulas!$F$35*AK979)+(PFormulas!$F$36*AF979),0)))</f>
        <v>40</v>
      </c>
      <c r="AK979" s="30">
        <f>ROUND(IF(C979&gt;7,ROUND(VLOOKUP(U979,PCharts!$K$3:$L$153,2,FALSE)*AA979,0)*PFormulas!$B$8,ROUND(VLOOKUP(U979,PCharts!$K$3:$L$153,2,FALSE)*AA979,0)),0)</f>
        <v>34</v>
      </c>
      <c r="AL979" s="30">
        <f>ROUND(IF(C979&gt;7,ROUND(VLOOKUP(T979,PCharts!$M$3:$N$133,2,FALSE)*AA979,0)*PFormulas!$B$9,ROUND(VLOOKUP(T979,PCharts!$M$3:$N$133,2,FALSE)*AA979,0)),0)</f>
        <v>39</v>
      </c>
      <c r="AM979" s="30">
        <f>ROUND(IF(C979&gt;7,ROUND((PFormulas!$F$30*Z979)+(PFormulas!$F$31*AB979)+(PFormulas!$F$32*AI979),0)*PFormulas!$B$13,ROUND((PFormulas!$F$30*Z979)+(PFormulas!$F$31*AB979)+(PFormulas!$F$32*AI979),0)+PFormulas!$B$14),0)</f>
        <v>38</v>
      </c>
      <c r="AN979" s="30">
        <f>ROUND((PFormulas!$F$46*AL979),0)</f>
        <v>41</v>
      </c>
      <c r="AO979" s="30">
        <f>VLOOKUP(2016-L979,PCharts!$O$3:$P$32,2,FALSE)</f>
        <v>46</v>
      </c>
      <c r="AP979" s="30">
        <f t="shared" si="113"/>
        <v>46</v>
      </c>
      <c r="AQ979" s="30">
        <f t="shared" si="114"/>
        <v>42</v>
      </c>
    </row>
    <row r="980" spans="1:43" x14ac:dyDescent="0.25">
      <c r="A980" s="13" t="s">
        <v>78</v>
      </c>
      <c r="B980" s="13" t="s">
        <v>2163</v>
      </c>
      <c r="C980" s="13">
        <v>7</v>
      </c>
      <c r="D980" s="13">
        <v>23</v>
      </c>
      <c r="E980" s="13">
        <v>0</v>
      </c>
      <c r="F980" s="13">
        <v>0</v>
      </c>
      <c r="G980" s="13">
        <v>0</v>
      </c>
      <c r="H980" s="13">
        <v>6</v>
      </c>
      <c r="I980" s="13">
        <v>-1</v>
      </c>
      <c r="J980" s="13">
        <v>9</v>
      </c>
      <c r="K980" s="13">
        <v>4</v>
      </c>
      <c r="L980" s="13">
        <v>1995</v>
      </c>
      <c r="M980" s="13"/>
      <c r="N980" s="13">
        <v>70</v>
      </c>
      <c r="O980" s="13">
        <v>179</v>
      </c>
      <c r="P980" s="13" t="s">
        <v>162</v>
      </c>
      <c r="Q980" s="13" t="s">
        <v>80</v>
      </c>
      <c r="R980" s="13">
        <v>0</v>
      </c>
      <c r="S980" s="13">
        <v>0</v>
      </c>
      <c r="T980" s="30">
        <f t="shared" si="108"/>
        <v>0</v>
      </c>
      <c r="U980" s="30">
        <f t="shared" si="109"/>
        <v>0</v>
      </c>
      <c r="V980" s="30">
        <f t="shared" si="110"/>
        <v>0.26</v>
      </c>
      <c r="W980" s="30">
        <f t="shared" si="111"/>
        <v>0</v>
      </c>
      <c r="X980" s="30">
        <f>VLOOKUP(N980,[1]PlayerC!$A$3:$B$30,2,FALSE)</f>
        <v>69</v>
      </c>
      <c r="Y980" s="30">
        <f>VLOOKUP(O980,[1]PlayerC!$C$3:$D$133,2,FALSE)</f>
        <v>55</v>
      </c>
      <c r="Z980" s="30">
        <f>VLOOKUP(R980,[2]PCharts!$R$3:$S$2003,2,FALSE)</f>
        <v>0</v>
      </c>
      <c r="AA980" s="30">
        <f>VLOOKUP(A980,PCharts!$T$3:$U$25,2,FALSE)</f>
        <v>0.98</v>
      </c>
      <c r="AB980" s="30">
        <f>ROUND((PFormulas!$F$2*AF980)+(PFormulas!$F$3*(120-AD980)),0)</f>
        <v>46</v>
      </c>
      <c r="AC980" s="30">
        <f>ROUND((PFormulas!$F$7*AF980)+(PFormulas!$F$9*AB980)+(PFormulas!$F$8*AD980),0)</f>
        <v>39</v>
      </c>
      <c r="AD980" s="30">
        <f>VLOOKUP(V980,PCharts!$I$3:$J$651,2,FALSE)</f>
        <v>91</v>
      </c>
      <c r="AE980" s="30">
        <f>ROUND((PFormulas!$B$29*AK980)+(PFormulas!$B$30*AI980)+(PFormulas!$B$31*AL980)+(PFormulas!$B$32*AF980)+PFormulas!$B$33,0)</f>
        <v>73</v>
      </c>
      <c r="AF980" s="30">
        <f t="shared" si="112"/>
        <v>62</v>
      </c>
      <c r="AG980" s="30">
        <f>ROUND((AK980*PFormulas!$F$40)+(AL980*PFormulas!$F$41)+(AH980*PFormulas!$F$42),0)</f>
        <v>50</v>
      </c>
      <c r="AH980" s="30">
        <f>VLOOKUP(D980,PCharts!$G$3:$H$83,2,FALSE)</f>
        <v>63</v>
      </c>
      <c r="AI980" s="30">
        <f>ROUND((AK980*PFormulas!$F$18)+(AL980*PFormulas!$F$17),0)</f>
        <v>40</v>
      </c>
      <c r="AJ980" s="30">
        <f>IF(C980&gt;7,25,IF(C980=1,IF(ROUND((PFormulas!$F$35*AK980)+(PFormulas!$F$36*AF980),0)&lt;50,50,ROUND((PFormulas!$F$35*AK980)+(PFormulas!$F$36*AF980),0)),ROUND((PFormulas!$F$35*AK980)+(PFormulas!$F$36*AF980),0)))</f>
        <v>41</v>
      </c>
      <c r="AK980" s="30">
        <f>ROUND(IF(C980&gt;7,ROUND(VLOOKUP(U980,PCharts!$K$3:$L$153,2,FALSE)*AA980,0)*PFormulas!$B$8,ROUND(VLOOKUP(U980,PCharts!$K$3:$L$153,2,FALSE)*AA980,0)),0)</f>
        <v>34</v>
      </c>
      <c r="AL980" s="30">
        <f>ROUND(IF(C980&gt;7,ROUND(VLOOKUP(T980,PCharts!$M$3:$N$133,2,FALSE)*AA980,0)*PFormulas!$B$9,ROUND(VLOOKUP(T980,PCharts!$M$3:$N$133,2,FALSE)*AA980,0)),0)</f>
        <v>39</v>
      </c>
      <c r="AM980" s="30">
        <f>ROUND(IF(C980&gt;7,ROUND((PFormulas!$F$30*Z980)+(PFormulas!$F$31*AB980)+(PFormulas!$F$32*AI980),0)*PFormulas!$B$13,ROUND((PFormulas!$F$30*Z980)+(PFormulas!$F$31*AB980)+(PFormulas!$F$32*AI980),0)+PFormulas!$B$14),0)</f>
        <v>41</v>
      </c>
      <c r="AN980" s="30">
        <f>ROUND((PFormulas!$F$46*AL980),0)</f>
        <v>41</v>
      </c>
      <c r="AO980" s="30">
        <f>VLOOKUP(2016-L980,PCharts!$O$3:$P$32,2,FALSE)</f>
        <v>54</v>
      </c>
      <c r="AP980" s="30">
        <f t="shared" si="113"/>
        <v>54</v>
      </c>
      <c r="AQ980" s="30">
        <f t="shared" si="114"/>
        <v>43</v>
      </c>
    </row>
    <row r="981" spans="1:43" x14ac:dyDescent="0.25">
      <c r="A981" s="13" t="s">
        <v>78</v>
      </c>
      <c r="B981" s="13" t="s">
        <v>2164</v>
      </c>
      <c r="C981" s="13">
        <v>7</v>
      </c>
      <c r="D981" s="13">
        <v>27</v>
      </c>
      <c r="E981" s="13">
        <v>0</v>
      </c>
      <c r="F981" s="13">
        <v>2</v>
      </c>
      <c r="G981" s="13">
        <v>2</v>
      </c>
      <c r="H981" s="13">
        <v>62</v>
      </c>
      <c r="I981" s="13">
        <v>-1</v>
      </c>
      <c r="J981" s="13">
        <v>10</v>
      </c>
      <c r="K981" s="13">
        <v>7</v>
      </c>
      <c r="L981" s="13">
        <v>1995</v>
      </c>
      <c r="M981" s="13"/>
      <c r="N981" s="13">
        <v>71</v>
      </c>
      <c r="O981" s="13">
        <v>181</v>
      </c>
      <c r="P981" s="13" t="s">
        <v>162</v>
      </c>
      <c r="Q981" s="13" t="s">
        <v>80</v>
      </c>
      <c r="R981" s="13">
        <v>0</v>
      </c>
      <c r="S981" s="13">
        <v>0</v>
      </c>
      <c r="T981" s="30">
        <f t="shared" si="108"/>
        <v>0</v>
      </c>
      <c r="U981" s="30">
        <f t="shared" si="109"/>
        <v>7.0000000000000007E-2</v>
      </c>
      <c r="V981" s="30">
        <f t="shared" si="110"/>
        <v>2.2999999999999998</v>
      </c>
      <c r="W981" s="30">
        <f t="shared" si="111"/>
        <v>0</v>
      </c>
      <c r="X981" s="30">
        <f>VLOOKUP(N981,[1]PlayerC!$A$3:$B$30,2,FALSE)</f>
        <v>71</v>
      </c>
      <c r="Y981" s="30">
        <f>VLOOKUP(O981,[1]PlayerC!$C$3:$D$133,2,FALSE)</f>
        <v>58</v>
      </c>
      <c r="Z981" s="30">
        <f>VLOOKUP(R981,[2]PCharts!$R$3:$S$2003,2,FALSE)</f>
        <v>0</v>
      </c>
      <c r="AA981" s="30">
        <f>VLOOKUP(A981,PCharts!$T$3:$U$25,2,FALSE)</f>
        <v>0.98</v>
      </c>
      <c r="AB981" s="30">
        <f>ROUND((PFormulas!$F$2*AF981)+(PFormulas!$F$3*(120-AD981)),0)</f>
        <v>63</v>
      </c>
      <c r="AC981" s="30">
        <f>ROUND((PFormulas!$F$7*AF981)+(PFormulas!$F$9*AB981)+(PFormulas!$F$8*AD981),0)</f>
        <v>56</v>
      </c>
      <c r="AD981" s="30">
        <f>VLOOKUP(V981,PCharts!$I$3:$J$651,2,FALSE)</f>
        <v>40</v>
      </c>
      <c r="AE981" s="30">
        <f>ROUND((PFormulas!$B$29*AK981)+(PFormulas!$B$30*AI981)+(PFormulas!$B$31*AL981)+(PFormulas!$B$32*AF981)+PFormulas!$B$33,0)</f>
        <v>72</v>
      </c>
      <c r="AF981" s="30">
        <f t="shared" si="112"/>
        <v>65</v>
      </c>
      <c r="AG981" s="30">
        <f>ROUND((AK981*PFormulas!$F$40)+(AL981*PFormulas!$F$41)+(AH981*PFormulas!$F$42),0)</f>
        <v>52</v>
      </c>
      <c r="AH981" s="30">
        <f>VLOOKUP(D981,PCharts!$G$3:$H$83,2,FALSE)</f>
        <v>67</v>
      </c>
      <c r="AI981" s="30">
        <f>ROUND((AK981*PFormulas!$F$18)+(AL981*PFormulas!$F$17),0)</f>
        <v>40</v>
      </c>
      <c r="AJ981" s="30">
        <f>IF(C981&gt;7,25,IF(C981=1,IF(ROUND((PFormulas!$F$35*AK981)+(PFormulas!$F$36*AF981),0)&lt;50,50,ROUND((PFormulas!$F$35*AK981)+(PFormulas!$F$36*AF981),0)),ROUND((PFormulas!$F$35*AK981)+(PFormulas!$F$36*AF981),0)))</f>
        <v>42</v>
      </c>
      <c r="AK981" s="30">
        <f>ROUND(IF(C981&gt;7,ROUND(VLOOKUP(U981,PCharts!$K$3:$L$153,2,FALSE)*AA981,0)*PFormulas!$B$8,ROUND(VLOOKUP(U981,PCharts!$K$3:$L$153,2,FALSE)*AA981,0)),0)</f>
        <v>34</v>
      </c>
      <c r="AL981" s="30">
        <f>ROUND(IF(C981&gt;7,ROUND(VLOOKUP(T981,PCharts!$M$3:$N$133,2,FALSE)*AA981,0)*PFormulas!$B$9,ROUND(VLOOKUP(T981,PCharts!$M$3:$N$133,2,FALSE)*AA981,0)),0)</f>
        <v>39</v>
      </c>
      <c r="AM981" s="30">
        <f>ROUND(IF(C981&gt;7,ROUND((PFormulas!$F$30*Z981)+(PFormulas!$F$31*AB981)+(PFormulas!$F$32*AI981),0)*PFormulas!$B$13,ROUND((PFormulas!$F$30*Z981)+(PFormulas!$F$31*AB981)+(PFormulas!$F$32*AI981),0)+PFormulas!$B$14),0)</f>
        <v>51</v>
      </c>
      <c r="AN981" s="30">
        <f>ROUND((PFormulas!$F$46*AL981),0)</f>
        <v>41</v>
      </c>
      <c r="AO981" s="30">
        <f>VLOOKUP(2016-L981,PCharts!$O$3:$P$32,2,FALSE)</f>
        <v>54</v>
      </c>
      <c r="AP981" s="30">
        <f t="shared" si="113"/>
        <v>54</v>
      </c>
      <c r="AQ981" s="30">
        <f t="shared" si="114"/>
        <v>46</v>
      </c>
    </row>
    <row r="982" spans="1:43" x14ac:dyDescent="0.25">
      <c r="A982" s="13" t="s">
        <v>74</v>
      </c>
      <c r="B982" s="13" t="s">
        <v>2165</v>
      </c>
      <c r="C982" s="13">
        <v>8</v>
      </c>
      <c r="D982" s="13">
        <v>28</v>
      </c>
      <c r="E982" s="13">
        <v>0</v>
      </c>
      <c r="F982" s="13">
        <v>3</v>
      </c>
      <c r="G982" s="13">
        <v>3</v>
      </c>
      <c r="H982" s="13">
        <v>4</v>
      </c>
      <c r="I982" s="13">
        <v>5</v>
      </c>
      <c r="J982" s="13">
        <v>9</v>
      </c>
      <c r="K982" s="13">
        <v>7</v>
      </c>
      <c r="L982" s="13">
        <v>1997</v>
      </c>
      <c r="M982" s="13"/>
      <c r="N982" s="13">
        <v>71</v>
      </c>
      <c r="O982" s="13">
        <v>159</v>
      </c>
      <c r="P982" s="13" t="s">
        <v>76</v>
      </c>
      <c r="Q982" s="13" t="s">
        <v>2166</v>
      </c>
      <c r="R982" s="13">
        <v>0</v>
      </c>
      <c r="S982" s="13">
        <v>0</v>
      </c>
      <c r="T982" s="30">
        <f t="shared" si="108"/>
        <v>0</v>
      </c>
      <c r="U982" s="30">
        <f t="shared" si="109"/>
        <v>0.11</v>
      </c>
      <c r="V982" s="30">
        <f t="shared" si="110"/>
        <v>0.14000000000000001</v>
      </c>
      <c r="W982" s="30">
        <f t="shared" si="111"/>
        <v>0</v>
      </c>
      <c r="X982" s="30">
        <f>VLOOKUP(N982,[1]PlayerC!$A$3:$B$30,2,FALSE)</f>
        <v>71</v>
      </c>
      <c r="Y982" s="30">
        <f>VLOOKUP(O982,[1]PlayerC!$C$3:$D$133,2,FALSE)</f>
        <v>43</v>
      </c>
      <c r="Z982" s="30">
        <f>VLOOKUP(R982,[2]PCharts!$R$3:$S$2003,2,FALSE)</f>
        <v>0</v>
      </c>
      <c r="AA982" s="30">
        <f>VLOOKUP(A982,PCharts!$T$3:$U$25,2,FALSE)</f>
        <v>0.95</v>
      </c>
      <c r="AB982" s="30">
        <f>ROUND((PFormulas!$F$2*AF982)+(PFormulas!$F$3*(120-AD982)),0)</f>
        <v>42</v>
      </c>
      <c r="AC982" s="30">
        <f>ROUND((PFormulas!$F$7*AF982)+(PFormulas!$F$9*AB982)+(PFormulas!$F$8*AD982),0)</f>
        <v>34</v>
      </c>
      <c r="AD982" s="30">
        <f>VLOOKUP(V982,PCharts!$I$3:$J$651,2,FALSE)</f>
        <v>95</v>
      </c>
      <c r="AE982" s="30">
        <f>ROUND((PFormulas!$B$29*AK982)+(PFormulas!$B$30*AI982)+(PFormulas!$B$31*AL982)+(PFormulas!$B$32*AF982)+PFormulas!$B$33,0)</f>
        <v>75</v>
      </c>
      <c r="AF982" s="30">
        <f t="shared" si="112"/>
        <v>57</v>
      </c>
      <c r="AG982" s="30">
        <f>ROUND((AK982*PFormulas!$F$40)+(AL982*PFormulas!$F$41)+(AH982*PFormulas!$F$42),0)</f>
        <v>55</v>
      </c>
      <c r="AH982" s="30">
        <f>VLOOKUP(D982,PCharts!$G$3:$H$83,2,FALSE)</f>
        <v>68</v>
      </c>
      <c r="AI982" s="30">
        <f>ROUND((AK982*PFormulas!$F$18)+(AL982*PFormulas!$F$17),0)</f>
        <v>45</v>
      </c>
      <c r="AJ982" s="30">
        <f>IF(C982&gt;7,25,IF(C982=1,IF(ROUND((PFormulas!$F$35*AK982)+(PFormulas!$F$36*AF982),0)&lt;50,50,ROUND((PFormulas!$F$35*AK982)+(PFormulas!$F$36*AF982),0)),ROUND((PFormulas!$F$35*AK982)+(PFormulas!$F$36*AF982),0)))</f>
        <v>25</v>
      </c>
      <c r="AK982" s="30">
        <f>ROUND(IF(C982&gt;7,ROUND(VLOOKUP(U982,PCharts!$K$3:$L$153,2,FALSE)*AA982,0)*PFormulas!$B$8,ROUND(VLOOKUP(U982,PCharts!$K$3:$L$153,2,FALSE)*AA982,0)),0)</f>
        <v>46</v>
      </c>
      <c r="AL982" s="30">
        <f>ROUND(IF(C982&gt;7,ROUND(VLOOKUP(T982,PCharts!$M$3:$N$133,2,FALSE)*AA982,0)*PFormulas!$B$9,ROUND(VLOOKUP(T982,PCharts!$M$3:$N$133,2,FALSE)*AA982,0)),0)</f>
        <v>36</v>
      </c>
      <c r="AM982" s="30">
        <f>ROUND(IF(C982&gt;7,ROUND((PFormulas!$F$30*Z982)+(PFormulas!$F$31*AB982)+(PFormulas!$F$32*AI982),0)*PFormulas!$B$13,ROUND((PFormulas!$F$30*Z982)+(PFormulas!$F$31*AB982)+(PFormulas!$F$32*AI982),0)+PFormulas!$B$14),0)</f>
        <v>48</v>
      </c>
      <c r="AN982" s="30">
        <f>ROUND((PFormulas!$F$46*AL982),0)</f>
        <v>38</v>
      </c>
      <c r="AO982" s="30">
        <f>VLOOKUP(2016-L982,PCharts!$O$3:$P$32,2,FALSE)</f>
        <v>46</v>
      </c>
      <c r="AP982" s="30">
        <f t="shared" si="113"/>
        <v>46</v>
      </c>
      <c r="AQ982" s="30">
        <f t="shared" si="114"/>
        <v>47</v>
      </c>
    </row>
    <row r="983" spans="1:43" x14ac:dyDescent="0.25">
      <c r="A983" s="13" t="s">
        <v>74</v>
      </c>
      <c r="B983" s="13" t="s">
        <v>2167</v>
      </c>
      <c r="C983" s="13">
        <v>8</v>
      </c>
      <c r="D983" s="13">
        <v>30</v>
      </c>
      <c r="E983" s="13">
        <v>0</v>
      </c>
      <c r="F983" s="13">
        <v>2</v>
      </c>
      <c r="G983" s="13">
        <v>2</v>
      </c>
      <c r="H983" s="13">
        <v>4</v>
      </c>
      <c r="I983" s="13">
        <v>-1</v>
      </c>
      <c r="J983" s="13">
        <v>3</v>
      </c>
      <c r="K983" s="13">
        <v>1</v>
      </c>
      <c r="L983" s="13">
        <v>1998</v>
      </c>
      <c r="M983" s="13"/>
      <c r="N983" s="13">
        <v>71</v>
      </c>
      <c r="O983" s="13">
        <v>165</v>
      </c>
      <c r="P983" s="13" t="s">
        <v>76</v>
      </c>
      <c r="Q983" s="13" t="s">
        <v>2168</v>
      </c>
      <c r="R983" s="13">
        <v>0</v>
      </c>
      <c r="S983" s="13">
        <v>0</v>
      </c>
      <c r="T983" s="30">
        <f t="shared" si="108"/>
        <v>0</v>
      </c>
      <c r="U983" s="30">
        <f t="shared" si="109"/>
        <v>7.0000000000000007E-2</v>
      </c>
      <c r="V983" s="30">
        <f t="shared" si="110"/>
        <v>0.13</v>
      </c>
      <c r="W983" s="30">
        <f t="shared" si="111"/>
        <v>0</v>
      </c>
      <c r="X983" s="30">
        <f>VLOOKUP(N983,[1]PlayerC!$A$3:$B$30,2,FALSE)</f>
        <v>71</v>
      </c>
      <c r="Y983" s="30">
        <f>VLOOKUP(O983,[1]PlayerC!$C$3:$D$133,2,FALSE)</f>
        <v>49</v>
      </c>
      <c r="Z983" s="30">
        <f>VLOOKUP(R983,[2]PCharts!$R$3:$S$2003,2,FALSE)</f>
        <v>0</v>
      </c>
      <c r="AA983" s="30">
        <f>VLOOKUP(A983,PCharts!$T$3:$U$25,2,FALSE)</f>
        <v>0.95</v>
      </c>
      <c r="AB983" s="30">
        <f>ROUND((PFormulas!$F$2*AF983)+(PFormulas!$F$3*(120-AD983)),0)</f>
        <v>44</v>
      </c>
      <c r="AC983" s="30">
        <f>ROUND((PFormulas!$F$7*AF983)+(PFormulas!$F$9*AB983)+(PFormulas!$F$8*AD983),0)</f>
        <v>36</v>
      </c>
      <c r="AD983" s="30">
        <f>VLOOKUP(V983,PCharts!$I$3:$J$651,2,FALSE)</f>
        <v>95</v>
      </c>
      <c r="AE983" s="30">
        <f>ROUND((PFormulas!$B$29*AK983)+(PFormulas!$B$30*AI983)+(PFormulas!$B$31*AL983)+(PFormulas!$B$32*AF983)+PFormulas!$B$33,0)</f>
        <v>72</v>
      </c>
      <c r="AF983" s="30">
        <f t="shared" si="112"/>
        <v>60</v>
      </c>
      <c r="AG983" s="30">
        <f>ROUND((AK983*PFormulas!$F$40)+(AL983*PFormulas!$F$41)+(AH983*PFormulas!$F$42),0)</f>
        <v>52</v>
      </c>
      <c r="AH983" s="30">
        <f>VLOOKUP(D983,PCharts!$G$3:$H$83,2,FALSE)</f>
        <v>70</v>
      </c>
      <c r="AI983" s="30">
        <f>ROUND((AK983*PFormulas!$F$18)+(AL983*PFormulas!$F$17),0)</f>
        <v>37</v>
      </c>
      <c r="AJ983" s="30">
        <f>IF(C983&gt;7,25,IF(C983=1,IF(ROUND((PFormulas!$F$35*AK983)+(PFormulas!$F$36*AF983),0)&lt;50,50,ROUND((PFormulas!$F$35*AK983)+(PFormulas!$F$36*AF983),0)),ROUND((PFormulas!$F$35*AK983)+(PFormulas!$F$36*AF983),0)))</f>
        <v>25</v>
      </c>
      <c r="AK983" s="30">
        <f>ROUND(IF(C983&gt;7,ROUND(VLOOKUP(U983,PCharts!$K$3:$L$153,2,FALSE)*AA983,0)*PFormulas!$B$8,ROUND(VLOOKUP(U983,PCharts!$K$3:$L$153,2,FALSE)*AA983,0)),0)</f>
        <v>31</v>
      </c>
      <c r="AL983" s="30">
        <f>ROUND(IF(C983&gt;7,ROUND(VLOOKUP(T983,PCharts!$M$3:$N$133,2,FALSE)*AA983,0)*PFormulas!$B$9,ROUND(VLOOKUP(T983,PCharts!$M$3:$N$133,2,FALSE)*AA983,0)),0)</f>
        <v>36</v>
      </c>
      <c r="AM983" s="30">
        <f>ROUND(IF(C983&gt;7,ROUND((PFormulas!$F$30*Z983)+(PFormulas!$F$31*AB983)+(PFormulas!$F$32*AI983),0)*PFormulas!$B$13,ROUND((PFormulas!$F$30*Z983)+(PFormulas!$F$31*AB983)+(PFormulas!$F$32*AI983),0)+PFormulas!$B$14),0)</f>
        <v>46</v>
      </c>
      <c r="AN983" s="30">
        <f>ROUND((PFormulas!$F$46*AL983),0)</f>
        <v>38</v>
      </c>
      <c r="AO983" s="30">
        <f>VLOOKUP(2016-L983,PCharts!$O$3:$P$32,2,FALSE)</f>
        <v>44</v>
      </c>
      <c r="AP983" s="30">
        <f t="shared" si="113"/>
        <v>44</v>
      </c>
      <c r="AQ983" s="30">
        <f t="shared" si="114"/>
        <v>42</v>
      </c>
    </row>
    <row r="984" spans="1:43" x14ac:dyDescent="0.25">
      <c r="A984" s="13" t="s">
        <v>685</v>
      </c>
      <c r="B984" s="13" t="s">
        <v>2169</v>
      </c>
      <c r="C984" s="13">
        <v>7</v>
      </c>
      <c r="D984" s="13">
        <v>31</v>
      </c>
      <c r="E984" s="13">
        <v>1</v>
      </c>
      <c r="F984" s="13">
        <v>0</v>
      </c>
      <c r="G984" s="13">
        <v>1</v>
      </c>
      <c r="H984" s="13">
        <v>12</v>
      </c>
      <c r="I984" s="13">
        <v>-3</v>
      </c>
      <c r="J984" s="13">
        <v>22</v>
      </c>
      <c r="K984" s="13">
        <v>1</v>
      </c>
      <c r="L984" s="13">
        <v>1993</v>
      </c>
      <c r="M984" s="13"/>
      <c r="N984" s="13">
        <v>70</v>
      </c>
      <c r="O984" s="13">
        <v>170</v>
      </c>
      <c r="P984" s="13" t="s">
        <v>247</v>
      </c>
      <c r="Q984" s="13" t="s">
        <v>80</v>
      </c>
      <c r="R984" s="13">
        <v>0</v>
      </c>
      <c r="S984" s="13">
        <v>0</v>
      </c>
      <c r="T984" s="30">
        <f t="shared" si="108"/>
        <v>0.03</v>
      </c>
      <c r="U984" s="30">
        <f t="shared" si="109"/>
        <v>0</v>
      </c>
      <c r="V984" s="30">
        <f t="shared" si="110"/>
        <v>0.39</v>
      </c>
      <c r="W984" s="30">
        <f t="shared" si="111"/>
        <v>0.03</v>
      </c>
      <c r="X984" s="30">
        <f>VLOOKUP(N984,[1]PlayerC!$A$3:$B$30,2,FALSE)</f>
        <v>69</v>
      </c>
      <c r="Y984" s="30">
        <f>VLOOKUP(O984,[1]PlayerC!$C$3:$D$133,2,FALSE)</f>
        <v>52</v>
      </c>
      <c r="Z984" s="30">
        <f>VLOOKUP(R984,[2]PCharts!$R$3:$S$2003,2,FALSE)</f>
        <v>0</v>
      </c>
      <c r="AA984" s="30">
        <f>VLOOKUP(A984,PCharts!$T$3:$U$25,2,FALSE)</f>
        <v>0.9</v>
      </c>
      <c r="AB984" s="30">
        <f>ROUND((PFormulas!$F$2*AF984)+(PFormulas!$F$3*(120-AD984)),0)</f>
        <v>46</v>
      </c>
      <c r="AC984" s="30">
        <f>ROUND((PFormulas!$F$7*AF984)+(PFormulas!$F$9*AB984)+(PFormulas!$F$8*AD984),0)</f>
        <v>39</v>
      </c>
      <c r="AD984" s="30">
        <f>VLOOKUP(V984,PCharts!$I$3:$J$651,2,FALSE)</f>
        <v>88</v>
      </c>
      <c r="AE984" s="30">
        <f>ROUND((PFormulas!$B$29*AK984)+(PFormulas!$B$30*AI984)+(PFormulas!$B$31*AL984)+(PFormulas!$B$32*AF984)+PFormulas!$B$33,0)</f>
        <v>72</v>
      </c>
      <c r="AF984" s="30">
        <f t="shared" si="112"/>
        <v>61</v>
      </c>
      <c r="AG984" s="30">
        <f>ROUND((AK984*PFormulas!$F$40)+(AL984*PFormulas!$F$41)+(AH984*PFormulas!$F$42),0)</f>
        <v>53</v>
      </c>
      <c r="AH984" s="30">
        <f>VLOOKUP(D984,PCharts!$G$3:$H$83,2,FALSE)</f>
        <v>71</v>
      </c>
      <c r="AI984" s="30">
        <f>ROUND((AK984*PFormulas!$F$18)+(AL984*PFormulas!$F$17),0)</f>
        <v>38</v>
      </c>
      <c r="AJ984" s="30">
        <f>IF(C984&gt;7,25,IF(C984=1,IF(ROUND((PFormulas!$F$35*AK984)+(PFormulas!$F$36*AF984),0)&lt;50,50,ROUND((PFormulas!$F$35*AK984)+(PFormulas!$F$36*AF984),0)),ROUND((PFormulas!$F$35*AK984)+(PFormulas!$F$36*AF984),0)))</f>
        <v>39</v>
      </c>
      <c r="AK984" s="30">
        <f>ROUND(IF(C984&gt;7,ROUND(VLOOKUP(U984,PCharts!$K$3:$L$153,2,FALSE)*AA984,0)*PFormulas!$B$8,ROUND(VLOOKUP(U984,PCharts!$K$3:$L$153,2,FALSE)*AA984,0)),0)</f>
        <v>32</v>
      </c>
      <c r="AL984" s="30">
        <f>ROUND(IF(C984&gt;7,ROUND(VLOOKUP(T984,PCharts!$M$3:$N$133,2,FALSE)*AA984,0)*PFormulas!$B$9,ROUND(VLOOKUP(T984,PCharts!$M$3:$N$133,2,FALSE)*AA984,0)),0)</f>
        <v>37</v>
      </c>
      <c r="AM984" s="30">
        <f>ROUND(IF(C984&gt;7,ROUND((PFormulas!$F$30*Z984)+(PFormulas!$F$31*AB984)+(PFormulas!$F$32*AI984),0)*PFormulas!$B$13,ROUND((PFormulas!$F$30*Z984)+(PFormulas!$F$31*AB984)+(PFormulas!$F$32*AI984),0)+PFormulas!$B$14),0)</f>
        <v>40</v>
      </c>
      <c r="AN984" s="30">
        <f>ROUND((PFormulas!$F$46*AL984),0)</f>
        <v>39</v>
      </c>
      <c r="AO984" s="30">
        <f>VLOOKUP(2016-L984,PCharts!$O$3:$P$32,2,FALSE)</f>
        <v>60</v>
      </c>
      <c r="AP984" s="30">
        <f t="shared" si="113"/>
        <v>60</v>
      </c>
      <c r="AQ984" s="30">
        <f t="shared" si="114"/>
        <v>41</v>
      </c>
    </row>
    <row r="985" spans="1:43" x14ac:dyDescent="0.25">
      <c r="A985" s="13" t="s">
        <v>685</v>
      </c>
      <c r="B985" s="13" t="s">
        <v>2170</v>
      </c>
      <c r="C985" s="13">
        <v>7</v>
      </c>
      <c r="D985" s="13">
        <v>35</v>
      </c>
      <c r="E985" s="13">
        <v>1</v>
      </c>
      <c r="F985" s="13">
        <v>2</v>
      </c>
      <c r="G985" s="13">
        <v>3</v>
      </c>
      <c r="H985" s="13">
        <v>8</v>
      </c>
      <c r="I985" s="13">
        <v>-3</v>
      </c>
      <c r="J985" s="13">
        <v>16</v>
      </c>
      <c r="K985" s="13">
        <v>11</v>
      </c>
      <c r="L985" s="13">
        <v>1996</v>
      </c>
      <c r="M985" s="13"/>
      <c r="N985" s="13">
        <v>72</v>
      </c>
      <c r="O985" s="13">
        <v>183</v>
      </c>
      <c r="P985" s="13" t="s">
        <v>247</v>
      </c>
      <c r="Q985" s="13" t="s">
        <v>80</v>
      </c>
      <c r="R985" s="13">
        <v>0</v>
      </c>
      <c r="S985" s="13">
        <v>0</v>
      </c>
      <c r="T985" s="30">
        <f t="shared" si="108"/>
        <v>0.03</v>
      </c>
      <c r="U985" s="30">
        <f t="shared" si="109"/>
        <v>0.06</v>
      </c>
      <c r="V985" s="30">
        <f t="shared" si="110"/>
        <v>0.23</v>
      </c>
      <c r="W985" s="30">
        <f t="shared" si="111"/>
        <v>0.03</v>
      </c>
      <c r="X985" s="30">
        <f>VLOOKUP(N985,[1]PlayerC!$A$3:$B$30,2,FALSE)</f>
        <v>73</v>
      </c>
      <c r="Y985" s="30">
        <f>VLOOKUP(O985,[1]PlayerC!$C$3:$D$133,2,FALSE)</f>
        <v>58</v>
      </c>
      <c r="Z985" s="30">
        <f>VLOOKUP(R985,[2]PCharts!$R$3:$S$2003,2,FALSE)</f>
        <v>0</v>
      </c>
      <c r="AA985" s="30">
        <f>VLOOKUP(A985,PCharts!$T$3:$U$25,2,FALSE)</f>
        <v>0.9</v>
      </c>
      <c r="AB985" s="30">
        <f>ROUND((PFormulas!$F$2*AF985)+(PFormulas!$F$3*(120-AD985)),0)</f>
        <v>48</v>
      </c>
      <c r="AC985" s="30">
        <f>ROUND((PFormulas!$F$7*AF985)+(PFormulas!$F$9*AB985)+(PFormulas!$F$8*AD985),0)</f>
        <v>42</v>
      </c>
      <c r="AD985" s="30">
        <f>VLOOKUP(V985,PCharts!$I$3:$J$651,2,FALSE)</f>
        <v>92</v>
      </c>
      <c r="AE985" s="30">
        <f>ROUND((PFormulas!$B$29*AK985)+(PFormulas!$B$30*AI985)+(PFormulas!$B$31*AL985)+(PFormulas!$B$32*AF985)+PFormulas!$B$33,0)</f>
        <v>71</v>
      </c>
      <c r="AF985" s="30">
        <f t="shared" si="112"/>
        <v>66</v>
      </c>
      <c r="AG985" s="30">
        <f>ROUND((AK985*PFormulas!$F$40)+(AL985*PFormulas!$F$41)+(AH985*PFormulas!$F$42),0)</f>
        <v>55</v>
      </c>
      <c r="AH985" s="30">
        <f>VLOOKUP(D985,PCharts!$G$3:$H$83,2,FALSE)</f>
        <v>75</v>
      </c>
      <c r="AI985" s="30">
        <f>ROUND((AK985*PFormulas!$F$18)+(AL985*PFormulas!$F$17),0)</f>
        <v>38</v>
      </c>
      <c r="AJ985" s="30">
        <f>IF(C985&gt;7,25,IF(C985=1,IF(ROUND((PFormulas!$F$35*AK985)+(PFormulas!$F$36*AF985),0)&lt;50,50,ROUND((PFormulas!$F$35*AK985)+(PFormulas!$F$36*AF985),0)),ROUND((PFormulas!$F$35*AK985)+(PFormulas!$F$36*AF985),0)))</f>
        <v>41</v>
      </c>
      <c r="AK985" s="30">
        <f>ROUND(IF(C985&gt;7,ROUND(VLOOKUP(U985,PCharts!$K$3:$L$153,2,FALSE)*AA985,0)*PFormulas!$B$8,ROUND(VLOOKUP(U985,PCharts!$K$3:$L$153,2,FALSE)*AA985,0)),0)</f>
        <v>32</v>
      </c>
      <c r="AL985" s="30">
        <f>ROUND(IF(C985&gt;7,ROUND(VLOOKUP(T985,PCharts!$M$3:$N$133,2,FALSE)*AA985,0)*PFormulas!$B$9,ROUND(VLOOKUP(T985,PCharts!$M$3:$N$133,2,FALSE)*AA985,0)),0)</f>
        <v>37</v>
      </c>
      <c r="AM985" s="30">
        <f>ROUND(IF(C985&gt;7,ROUND((PFormulas!$F$30*Z985)+(PFormulas!$F$31*AB985)+(PFormulas!$F$32*AI985),0)*PFormulas!$B$13,ROUND((PFormulas!$F$30*Z985)+(PFormulas!$F$31*AB985)+(PFormulas!$F$32*AI985),0)+PFormulas!$B$14),0)</f>
        <v>41</v>
      </c>
      <c r="AN985" s="30">
        <f>ROUND((PFormulas!$F$46*AL985),0)</f>
        <v>39</v>
      </c>
      <c r="AO985" s="30">
        <f>VLOOKUP(2016-L985,PCharts!$O$3:$P$32,2,FALSE)</f>
        <v>50</v>
      </c>
      <c r="AP985" s="30">
        <f t="shared" si="113"/>
        <v>50</v>
      </c>
      <c r="AQ985" s="30">
        <f t="shared" si="114"/>
        <v>42</v>
      </c>
    </row>
    <row r="986" spans="1:43" x14ac:dyDescent="0.25">
      <c r="A986" s="13" t="s">
        <v>74</v>
      </c>
      <c r="B986" s="13" t="s">
        <v>2171</v>
      </c>
      <c r="C986" s="13">
        <v>8</v>
      </c>
      <c r="D986" s="13">
        <v>37</v>
      </c>
      <c r="E986" s="13">
        <v>0</v>
      </c>
      <c r="F986" s="13">
        <v>1</v>
      </c>
      <c r="G986" s="13">
        <v>1</v>
      </c>
      <c r="H986" s="13">
        <v>20</v>
      </c>
      <c r="I986" s="13">
        <v>-5</v>
      </c>
      <c r="J986" s="13">
        <v>7</v>
      </c>
      <c r="K986" s="13">
        <v>5</v>
      </c>
      <c r="L986" s="13">
        <v>1995</v>
      </c>
      <c r="M986" s="13"/>
      <c r="N986" s="13">
        <v>76</v>
      </c>
      <c r="O986" s="13">
        <v>203</v>
      </c>
      <c r="P986" s="13" t="s">
        <v>76</v>
      </c>
      <c r="Q986" s="13" t="s">
        <v>2172</v>
      </c>
      <c r="R986" s="13">
        <v>0</v>
      </c>
      <c r="S986" s="13">
        <v>0</v>
      </c>
      <c r="T986" s="30">
        <f t="shared" si="108"/>
        <v>0</v>
      </c>
      <c r="U986" s="30">
        <f t="shared" si="109"/>
        <v>0.03</v>
      </c>
      <c r="V986" s="30">
        <f t="shared" si="110"/>
        <v>0.54</v>
      </c>
      <c r="W986" s="30">
        <f t="shared" si="111"/>
        <v>0</v>
      </c>
      <c r="X986" s="30">
        <f>VLOOKUP(N986,[1]PlayerC!$A$3:$B$30,2,FALSE)</f>
        <v>81</v>
      </c>
      <c r="Y986" s="30">
        <f>VLOOKUP(O986,[1]PlayerC!$C$3:$D$133,2,FALSE)</f>
        <v>70</v>
      </c>
      <c r="Z986" s="30">
        <f>VLOOKUP(R986,[2]PCharts!$R$3:$S$2003,2,FALSE)</f>
        <v>0</v>
      </c>
      <c r="AA986" s="30">
        <f>VLOOKUP(A986,PCharts!$T$3:$U$25,2,FALSE)</f>
        <v>0.95</v>
      </c>
      <c r="AB986" s="30">
        <f>ROUND((PFormulas!$F$2*AF986)+(PFormulas!$F$3*(120-AD986)),0)</f>
        <v>56</v>
      </c>
      <c r="AC986" s="30">
        <f>ROUND((PFormulas!$F$7*AF986)+(PFormulas!$F$9*AB986)+(PFormulas!$F$8*AD986),0)</f>
        <v>53</v>
      </c>
      <c r="AD986" s="30">
        <f>VLOOKUP(V986,PCharts!$I$3:$J$651,2,FALSE)</f>
        <v>84</v>
      </c>
      <c r="AE986" s="30">
        <f>ROUND((PFormulas!$B$29*AK986)+(PFormulas!$B$30*AI986)+(PFormulas!$B$31*AL986)+(PFormulas!$B$32*AF986)+PFormulas!$B$33,0)</f>
        <v>68</v>
      </c>
      <c r="AF986" s="30">
        <f t="shared" si="112"/>
        <v>76</v>
      </c>
      <c r="AG986" s="30">
        <f>ROUND((AK986*PFormulas!$F$40)+(AL986*PFormulas!$F$41)+(AH986*PFormulas!$F$42),0)</f>
        <v>55</v>
      </c>
      <c r="AH986" s="30">
        <f>VLOOKUP(D986,PCharts!$G$3:$H$83,2,FALSE)</f>
        <v>77</v>
      </c>
      <c r="AI986" s="30">
        <f>ROUND((AK986*PFormulas!$F$18)+(AL986*PFormulas!$F$17),0)</f>
        <v>37</v>
      </c>
      <c r="AJ986" s="30">
        <f>IF(C986&gt;7,25,IF(C986=1,IF(ROUND((PFormulas!$F$35*AK986)+(PFormulas!$F$36*AF986),0)&lt;50,50,ROUND((PFormulas!$F$35*AK986)+(PFormulas!$F$36*AF986),0)),ROUND((PFormulas!$F$35*AK986)+(PFormulas!$F$36*AF986),0)))</f>
        <v>25</v>
      </c>
      <c r="AK986" s="30">
        <f>ROUND(IF(C986&gt;7,ROUND(VLOOKUP(U986,PCharts!$K$3:$L$153,2,FALSE)*AA986,0)*PFormulas!$B$8,ROUND(VLOOKUP(U986,PCharts!$K$3:$L$153,2,FALSE)*AA986,0)),0)</f>
        <v>31</v>
      </c>
      <c r="AL986" s="30">
        <f>ROUND(IF(C986&gt;7,ROUND(VLOOKUP(T986,PCharts!$M$3:$N$133,2,FALSE)*AA986,0)*PFormulas!$B$9,ROUND(VLOOKUP(T986,PCharts!$M$3:$N$133,2,FALSE)*AA986,0)),0)</f>
        <v>36</v>
      </c>
      <c r="AM986" s="30">
        <f>ROUND(IF(C986&gt;7,ROUND((PFormulas!$F$30*Z986)+(PFormulas!$F$31*AB986)+(PFormulas!$F$32*AI986),0)*PFormulas!$B$13,ROUND((PFormulas!$F$30*Z986)+(PFormulas!$F$31*AB986)+(PFormulas!$F$32*AI986),0)+PFormulas!$B$14),0)</f>
        <v>55</v>
      </c>
      <c r="AN986" s="30">
        <f>ROUND((PFormulas!$F$46*AL986),0)</f>
        <v>38</v>
      </c>
      <c r="AO986" s="30">
        <f>VLOOKUP(2016-L986,PCharts!$O$3:$P$32,2,FALSE)</f>
        <v>54</v>
      </c>
      <c r="AP986" s="30">
        <f t="shared" si="113"/>
        <v>54</v>
      </c>
      <c r="AQ986" s="30">
        <f t="shared" si="114"/>
        <v>45</v>
      </c>
    </row>
    <row r="987" spans="1:43" x14ac:dyDescent="0.25">
      <c r="A987" s="13" t="s">
        <v>78</v>
      </c>
      <c r="B987" s="13" t="s">
        <v>2173</v>
      </c>
      <c r="C987" s="13">
        <v>8</v>
      </c>
      <c r="D987" s="13">
        <v>38</v>
      </c>
      <c r="E987" s="13">
        <v>1</v>
      </c>
      <c r="F987" s="13">
        <v>1</v>
      </c>
      <c r="G987" s="13">
        <v>2</v>
      </c>
      <c r="H987" s="13">
        <v>14</v>
      </c>
      <c r="I987" s="13">
        <v>-3</v>
      </c>
      <c r="J987" s="13">
        <v>1</v>
      </c>
      <c r="K987" s="13">
        <v>2</v>
      </c>
      <c r="L987" s="13">
        <v>1995</v>
      </c>
      <c r="M987" s="13"/>
      <c r="N987" s="13">
        <v>77</v>
      </c>
      <c r="O987" s="13">
        <v>201</v>
      </c>
      <c r="P987" s="13" t="s">
        <v>162</v>
      </c>
      <c r="Q987" s="13" t="s">
        <v>80</v>
      </c>
      <c r="R987" s="13">
        <v>0</v>
      </c>
      <c r="S987" s="13">
        <v>0</v>
      </c>
      <c r="T987" s="30">
        <f t="shared" si="108"/>
        <v>0.03</v>
      </c>
      <c r="U987" s="30">
        <f t="shared" si="109"/>
        <v>0.03</v>
      </c>
      <c r="V987" s="30">
        <f t="shared" si="110"/>
        <v>0.37</v>
      </c>
      <c r="W987" s="30">
        <f t="shared" si="111"/>
        <v>0.03</v>
      </c>
      <c r="X987" s="30">
        <f>VLOOKUP(N987,[1]PlayerC!$A$3:$B$30,2,FALSE)</f>
        <v>83</v>
      </c>
      <c r="Y987" s="30">
        <f>VLOOKUP(O987,[1]PlayerC!$C$3:$D$133,2,FALSE)</f>
        <v>70</v>
      </c>
      <c r="Z987" s="30">
        <f>VLOOKUP(R987,[2]PCharts!$R$3:$S$2003,2,FALSE)</f>
        <v>0</v>
      </c>
      <c r="AA987" s="30">
        <f>VLOOKUP(A987,PCharts!$T$3:$U$25,2,FALSE)</f>
        <v>0.98</v>
      </c>
      <c r="AB987" s="30">
        <f>ROUND((PFormulas!$F$2*AF987)+(PFormulas!$F$3*(120-AD987)),0)</f>
        <v>56</v>
      </c>
      <c r="AC987" s="30">
        <f>ROUND((PFormulas!$F$7*AF987)+(PFormulas!$F$9*AB987)+(PFormulas!$F$8*AD987),0)</f>
        <v>53</v>
      </c>
      <c r="AD987" s="30">
        <f>VLOOKUP(V987,PCharts!$I$3:$J$651,2,FALSE)</f>
        <v>88</v>
      </c>
      <c r="AE987" s="30">
        <f>ROUND((PFormulas!$B$29*AK987)+(PFormulas!$B$30*AI987)+(PFormulas!$B$31*AL987)+(PFormulas!$B$32*AF987)+PFormulas!$B$33,0)</f>
        <v>69</v>
      </c>
      <c r="AF987" s="30">
        <f t="shared" si="112"/>
        <v>77</v>
      </c>
      <c r="AG987" s="30">
        <f>ROUND((AK987*PFormulas!$F$40)+(AL987*PFormulas!$F$41)+(AH987*PFormulas!$F$42),0)</f>
        <v>57</v>
      </c>
      <c r="AH987" s="30">
        <f>VLOOKUP(D987,PCharts!$G$3:$H$83,2,FALSE)</f>
        <v>78</v>
      </c>
      <c r="AI987" s="30">
        <f>ROUND((AK987*PFormulas!$F$18)+(AL987*PFormulas!$F$17),0)</f>
        <v>39</v>
      </c>
      <c r="AJ987" s="30">
        <f>IF(C987&gt;7,25,IF(C987=1,IF(ROUND((PFormulas!$F$35*AK987)+(PFormulas!$F$36*AF987),0)&lt;50,50,ROUND((PFormulas!$F$35*AK987)+(PFormulas!$F$36*AF987),0)),ROUND((PFormulas!$F$35*AK987)+(PFormulas!$F$36*AF987),0)))</f>
        <v>25</v>
      </c>
      <c r="AK987" s="30">
        <f>ROUND(IF(C987&gt;7,ROUND(VLOOKUP(U987,PCharts!$K$3:$L$153,2,FALSE)*AA987,0)*PFormulas!$B$8,ROUND(VLOOKUP(U987,PCharts!$K$3:$L$153,2,FALSE)*AA987,0)),0)</f>
        <v>32</v>
      </c>
      <c r="AL987" s="30">
        <f>ROUND(IF(C987&gt;7,ROUND(VLOOKUP(T987,PCharts!$M$3:$N$133,2,FALSE)*AA987,0)*PFormulas!$B$9,ROUND(VLOOKUP(T987,PCharts!$M$3:$N$133,2,FALSE)*AA987,0)),0)</f>
        <v>38</v>
      </c>
      <c r="AM987" s="30">
        <f>ROUND(IF(C987&gt;7,ROUND((PFormulas!$F$30*Z987)+(PFormulas!$F$31*AB987)+(PFormulas!$F$32*AI987),0)*PFormulas!$B$13,ROUND((PFormulas!$F$30*Z987)+(PFormulas!$F$31*AB987)+(PFormulas!$F$32*AI987),0)+PFormulas!$B$14),0)</f>
        <v>55</v>
      </c>
      <c r="AN987" s="30">
        <f>ROUND((PFormulas!$F$46*AL987),0)</f>
        <v>40</v>
      </c>
      <c r="AO987" s="30">
        <f>VLOOKUP(2016-L987,PCharts!$O$3:$P$32,2,FALSE)</f>
        <v>54</v>
      </c>
      <c r="AP987" s="30">
        <f t="shared" si="113"/>
        <v>54</v>
      </c>
      <c r="AQ987" s="30">
        <f t="shared" si="114"/>
        <v>46</v>
      </c>
    </row>
    <row r="988" spans="1:43" x14ac:dyDescent="0.25">
      <c r="A988" s="13" t="s">
        <v>78</v>
      </c>
      <c r="B988" s="13" t="s">
        <v>2174</v>
      </c>
      <c r="C988" s="13">
        <v>8</v>
      </c>
      <c r="D988" s="13">
        <v>39</v>
      </c>
      <c r="E988" s="13">
        <v>1</v>
      </c>
      <c r="F988" s="13">
        <v>11</v>
      </c>
      <c r="G988" s="13">
        <v>12</v>
      </c>
      <c r="H988" s="13">
        <v>12</v>
      </c>
      <c r="I988" s="13">
        <v>2</v>
      </c>
      <c r="J988" s="13">
        <v>11</v>
      </c>
      <c r="K988" s="13">
        <v>5</v>
      </c>
      <c r="L988" s="13">
        <v>1993</v>
      </c>
      <c r="M988" s="13"/>
      <c r="N988" s="13">
        <v>72</v>
      </c>
      <c r="O988" s="13">
        <v>187</v>
      </c>
      <c r="P988" s="13" t="s">
        <v>162</v>
      </c>
      <c r="Q988" s="13" t="s">
        <v>80</v>
      </c>
      <c r="R988" s="13">
        <v>0</v>
      </c>
      <c r="S988" s="13">
        <v>0</v>
      </c>
      <c r="T988" s="30">
        <f t="shared" si="108"/>
        <v>0.03</v>
      </c>
      <c r="U988" s="30">
        <f t="shared" si="109"/>
        <v>0.28000000000000003</v>
      </c>
      <c r="V988" s="30">
        <f t="shared" si="110"/>
        <v>0.31</v>
      </c>
      <c r="W988" s="30">
        <f t="shared" si="111"/>
        <v>0.03</v>
      </c>
      <c r="X988" s="30">
        <f>VLOOKUP(N988,[1]PlayerC!$A$3:$B$30,2,FALSE)</f>
        <v>73</v>
      </c>
      <c r="Y988" s="30">
        <f>VLOOKUP(O988,[1]PlayerC!$C$3:$D$133,2,FALSE)</f>
        <v>61</v>
      </c>
      <c r="Z988" s="30">
        <f>VLOOKUP(R988,[2]PCharts!$R$3:$S$2003,2,FALSE)</f>
        <v>0</v>
      </c>
      <c r="AA988" s="30">
        <f>VLOOKUP(A988,PCharts!$T$3:$U$25,2,FALSE)</f>
        <v>0.98</v>
      </c>
      <c r="AB988" s="30">
        <f>ROUND((PFormulas!$F$2*AF988)+(PFormulas!$F$3*(120-AD988)),0)</f>
        <v>49</v>
      </c>
      <c r="AC988" s="30">
        <f>ROUND((PFormulas!$F$7*AF988)+(PFormulas!$F$9*AB988)+(PFormulas!$F$8*AD988),0)</f>
        <v>44</v>
      </c>
      <c r="AD988" s="30">
        <f>VLOOKUP(V988,PCharts!$I$3:$J$651,2,FALSE)</f>
        <v>90</v>
      </c>
      <c r="AE988" s="30">
        <f>ROUND((PFormulas!$B$29*AK988)+(PFormulas!$B$30*AI988)+(PFormulas!$B$31*AL988)+(PFormulas!$B$32*AF988)+PFormulas!$B$33,0)</f>
        <v>74</v>
      </c>
      <c r="AF988" s="30">
        <f t="shared" si="112"/>
        <v>67</v>
      </c>
      <c r="AG988" s="30">
        <f>ROUND((AK988*PFormulas!$F$40)+(AL988*PFormulas!$F$41)+(AH988*PFormulas!$F$42),0)</f>
        <v>62</v>
      </c>
      <c r="AH988" s="30">
        <f>VLOOKUP(D988,PCharts!$G$3:$H$83,2,FALSE)</f>
        <v>79</v>
      </c>
      <c r="AI988" s="30">
        <f>ROUND((AK988*PFormulas!$F$18)+(AL988*PFormulas!$F$17),0)</f>
        <v>50</v>
      </c>
      <c r="AJ988" s="30">
        <f>IF(C988&gt;7,25,IF(C988=1,IF(ROUND((PFormulas!$F$35*AK988)+(PFormulas!$F$36*AF988),0)&lt;50,50,ROUND((PFormulas!$F$35*AK988)+(PFormulas!$F$36*AF988),0)),ROUND((PFormulas!$F$35*AK988)+(PFormulas!$F$36*AF988),0)))</f>
        <v>25</v>
      </c>
      <c r="AK988" s="30">
        <f>ROUND(IF(C988&gt;7,ROUND(VLOOKUP(U988,PCharts!$K$3:$L$153,2,FALSE)*AA988,0)*PFormulas!$B$8,ROUND(VLOOKUP(U988,PCharts!$K$3:$L$153,2,FALSE)*AA988,0)),0)</f>
        <v>52</v>
      </c>
      <c r="AL988" s="30">
        <f>ROUND(IF(C988&gt;7,ROUND(VLOOKUP(T988,PCharts!$M$3:$N$133,2,FALSE)*AA988,0)*PFormulas!$B$9,ROUND(VLOOKUP(T988,PCharts!$M$3:$N$133,2,FALSE)*AA988,0)),0)</f>
        <v>38</v>
      </c>
      <c r="AM988" s="30">
        <f>ROUND(IF(C988&gt;7,ROUND((PFormulas!$F$30*Z988)+(PFormulas!$F$31*AB988)+(PFormulas!$F$32*AI988),0)*PFormulas!$B$13,ROUND((PFormulas!$F$30*Z988)+(PFormulas!$F$31*AB988)+(PFormulas!$F$32*AI988),0)+PFormulas!$B$14),0)</f>
        <v>54</v>
      </c>
      <c r="AN988" s="30">
        <f>ROUND((PFormulas!$F$46*AL988),0)</f>
        <v>40</v>
      </c>
      <c r="AO988" s="30">
        <f>VLOOKUP(2016-L988,PCharts!$O$3:$P$32,2,FALSE)</f>
        <v>60</v>
      </c>
      <c r="AP988" s="30">
        <f t="shared" si="113"/>
        <v>60</v>
      </c>
      <c r="AQ988" s="30">
        <f t="shared" si="114"/>
        <v>51</v>
      </c>
    </row>
    <row r="989" spans="1:43" x14ac:dyDescent="0.25">
      <c r="A989" s="13" t="s">
        <v>78</v>
      </c>
      <c r="B989" s="13" t="s">
        <v>2175</v>
      </c>
      <c r="C989" s="13">
        <v>8</v>
      </c>
      <c r="D989" s="13">
        <v>39</v>
      </c>
      <c r="E989" s="13">
        <v>1</v>
      </c>
      <c r="F989" s="13">
        <v>5</v>
      </c>
      <c r="G989" s="13">
        <v>6</v>
      </c>
      <c r="H989" s="13">
        <v>70</v>
      </c>
      <c r="I989" s="13">
        <v>-5</v>
      </c>
      <c r="J989" s="13">
        <v>20</v>
      </c>
      <c r="K989" s="13">
        <v>4</v>
      </c>
      <c r="L989" s="13">
        <v>1993</v>
      </c>
      <c r="M989" s="13"/>
      <c r="N989" s="13">
        <v>73</v>
      </c>
      <c r="O989" s="13">
        <v>209</v>
      </c>
      <c r="P989" s="13" t="s">
        <v>2176</v>
      </c>
      <c r="Q989" s="13" t="s">
        <v>80</v>
      </c>
      <c r="R989" s="13">
        <v>0</v>
      </c>
      <c r="S989" s="13">
        <v>0</v>
      </c>
      <c r="T989" s="30">
        <f t="shared" si="108"/>
        <v>0.03</v>
      </c>
      <c r="U989" s="30">
        <f t="shared" si="109"/>
        <v>0.13</v>
      </c>
      <c r="V989" s="30">
        <f t="shared" si="110"/>
        <v>1.79</v>
      </c>
      <c r="W989" s="30">
        <f t="shared" si="111"/>
        <v>0.03</v>
      </c>
      <c r="X989" s="30">
        <f>VLOOKUP(N989,[1]PlayerC!$A$3:$B$30,2,FALSE)</f>
        <v>75</v>
      </c>
      <c r="Y989" s="30">
        <f>VLOOKUP(O989,[1]PlayerC!$C$3:$D$133,2,FALSE)</f>
        <v>73</v>
      </c>
      <c r="Z989" s="30">
        <f>VLOOKUP(R989,[2]PCharts!$R$3:$S$2003,2,FALSE)</f>
        <v>0</v>
      </c>
      <c r="AA989" s="30">
        <f>VLOOKUP(A989,PCharts!$T$3:$U$25,2,FALSE)</f>
        <v>0.98</v>
      </c>
      <c r="AB989" s="30">
        <f>ROUND((PFormulas!$F$2*AF989)+(PFormulas!$F$3*(120-AD989)),0)</f>
        <v>65</v>
      </c>
      <c r="AC989" s="30">
        <f>ROUND((PFormulas!$F$7*AF989)+(PFormulas!$F$9*AB989)+(PFormulas!$F$8*AD989),0)</f>
        <v>61</v>
      </c>
      <c r="AD989" s="30">
        <f>VLOOKUP(V989,PCharts!$I$3:$J$651,2,FALSE)</f>
        <v>53</v>
      </c>
      <c r="AE989" s="30">
        <f>ROUND((PFormulas!$B$29*AK989)+(PFormulas!$B$30*AI989)+(PFormulas!$B$31*AL989)+(PFormulas!$B$32*AF989)+PFormulas!$B$33,0)</f>
        <v>72</v>
      </c>
      <c r="AF989" s="30">
        <f t="shared" si="112"/>
        <v>74</v>
      </c>
      <c r="AG989" s="30">
        <f>ROUND((AK989*PFormulas!$F$40)+(AL989*PFormulas!$F$41)+(AH989*PFormulas!$F$42),0)</f>
        <v>61</v>
      </c>
      <c r="AH989" s="30">
        <f>VLOOKUP(D989,PCharts!$G$3:$H$83,2,FALSE)</f>
        <v>79</v>
      </c>
      <c r="AI989" s="30">
        <f>ROUND((AK989*PFormulas!$F$18)+(AL989*PFormulas!$F$17),0)</f>
        <v>47</v>
      </c>
      <c r="AJ989" s="30">
        <f>IF(C989&gt;7,25,IF(C989=1,IF(ROUND((PFormulas!$F$35*AK989)+(PFormulas!$F$36*AF989),0)&lt;50,50,ROUND((PFormulas!$F$35*AK989)+(PFormulas!$F$36*AF989),0)),ROUND((PFormulas!$F$35*AK989)+(PFormulas!$F$36*AF989),0)))</f>
        <v>25</v>
      </c>
      <c r="AK989" s="30">
        <f>ROUND(IF(C989&gt;7,ROUND(VLOOKUP(U989,PCharts!$K$3:$L$153,2,FALSE)*AA989,0)*PFormulas!$B$8,ROUND(VLOOKUP(U989,PCharts!$K$3:$L$153,2,FALSE)*AA989,0)),0)</f>
        <v>47</v>
      </c>
      <c r="AL989" s="30">
        <f>ROUND(IF(C989&gt;7,ROUND(VLOOKUP(T989,PCharts!$M$3:$N$133,2,FALSE)*AA989,0)*PFormulas!$B$9,ROUND(VLOOKUP(T989,PCharts!$M$3:$N$133,2,FALSE)*AA989,0)),0)</f>
        <v>38</v>
      </c>
      <c r="AM989" s="30">
        <f>ROUND(IF(C989&gt;7,ROUND((PFormulas!$F$30*Z989)+(PFormulas!$F$31*AB989)+(PFormulas!$F$32*AI989),0)*PFormulas!$B$13,ROUND((PFormulas!$F$30*Z989)+(PFormulas!$F$31*AB989)+(PFormulas!$F$32*AI989),0)+PFormulas!$B$14),0)</f>
        <v>65</v>
      </c>
      <c r="AN989" s="30">
        <f>ROUND((PFormulas!$F$46*AL989),0)</f>
        <v>40</v>
      </c>
      <c r="AO989" s="30">
        <f>VLOOKUP(2016-L989,PCharts!$O$3:$P$32,2,FALSE)</f>
        <v>60</v>
      </c>
      <c r="AP989" s="30">
        <f t="shared" si="113"/>
        <v>60</v>
      </c>
      <c r="AQ989" s="30">
        <f t="shared" si="114"/>
        <v>53</v>
      </c>
    </row>
    <row r="990" spans="1:43" x14ac:dyDescent="0.25">
      <c r="A990" s="13" t="s">
        <v>78</v>
      </c>
      <c r="B990" s="13" t="s">
        <v>2177</v>
      </c>
      <c r="C990" s="13">
        <v>1</v>
      </c>
      <c r="D990" s="13">
        <v>40</v>
      </c>
      <c r="E990" s="13">
        <v>0</v>
      </c>
      <c r="F990" s="13">
        <v>1</v>
      </c>
      <c r="G990" s="13">
        <v>1</v>
      </c>
      <c r="H990" s="13">
        <v>12</v>
      </c>
      <c r="I990" s="13">
        <v>-6</v>
      </c>
      <c r="J990" s="13">
        <v>30</v>
      </c>
      <c r="K990" s="13">
        <v>4</v>
      </c>
      <c r="L990" s="13">
        <v>1993</v>
      </c>
      <c r="M990" s="13"/>
      <c r="N990" s="13">
        <v>71</v>
      </c>
      <c r="O990" s="13">
        <v>176</v>
      </c>
      <c r="P990" s="13" t="s">
        <v>162</v>
      </c>
      <c r="Q990" s="13" t="s">
        <v>80</v>
      </c>
      <c r="R990" s="13">
        <v>0</v>
      </c>
      <c r="S990" s="13">
        <v>0</v>
      </c>
      <c r="T990" s="30">
        <f t="shared" si="108"/>
        <v>0</v>
      </c>
      <c r="U990" s="30">
        <f t="shared" si="109"/>
        <v>0.03</v>
      </c>
      <c r="V990" s="30">
        <f t="shared" si="110"/>
        <v>0.3</v>
      </c>
      <c r="W990" s="30">
        <f t="shared" si="111"/>
        <v>0</v>
      </c>
      <c r="X990" s="30">
        <f>VLOOKUP(N990,[1]PlayerC!$A$3:$B$30,2,FALSE)</f>
        <v>71</v>
      </c>
      <c r="Y990" s="30">
        <f>VLOOKUP(O990,[1]PlayerC!$C$3:$D$133,2,FALSE)</f>
        <v>55</v>
      </c>
      <c r="Z990" s="30">
        <f>VLOOKUP(R990,[2]PCharts!$R$3:$S$2003,2,FALSE)</f>
        <v>0</v>
      </c>
      <c r="AA990" s="30">
        <f>VLOOKUP(A990,PCharts!$T$3:$U$25,2,FALSE)</f>
        <v>0.98</v>
      </c>
      <c r="AB990" s="30">
        <f>ROUND((PFormulas!$F$2*AF990)+(PFormulas!$F$3*(120-AD990)),0)</f>
        <v>47</v>
      </c>
      <c r="AC990" s="30">
        <f>ROUND((PFormulas!$F$7*AF990)+(PFormulas!$F$9*AB990)+(PFormulas!$F$8*AD990),0)</f>
        <v>40</v>
      </c>
      <c r="AD990" s="30">
        <f>VLOOKUP(V990,PCharts!$I$3:$J$651,2,FALSE)</f>
        <v>90</v>
      </c>
      <c r="AE990" s="30">
        <f>ROUND((PFormulas!$B$29*AK990)+(PFormulas!$B$30*AI990)+(PFormulas!$B$31*AL990)+(PFormulas!$B$32*AF990)+PFormulas!$B$33,0)</f>
        <v>73</v>
      </c>
      <c r="AF990" s="30">
        <f t="shared" si="112"/>
        <v>63</v>
      </c>
      <c r="AG990" s="30">
        <f>ROUND((AK990*PFormulas!$F$40)+(AL990*PFormulas!$F$41)+(AH990*PFormulas!$F$42),0)</f>
        <v>58</v>
      </c>
      <c r="AH990" s="30">
        <f>VLOOKUP(D990,PCharts!$G$3:$H$83,2,FALSE)</f>
        <v>80</v>
      </c>
      <c r="AI990" s="30">
        <f>ROUND((AK990*PFormulas!$F$18)+(AL990*PFormulas!$F$17),0)</f>
        <v>40</v>
      </c>
      <c r="AJ990" s="30">
        <f>IF(C990&gt;7,25,IF(C990=1,IF(ROUND((PFormulas!$F$35*AK990)+(PFormulas!$F$36*AF990),0)&lt;50,50,ROUND((PFormulas!$F$35*AK990)+(PFormulas!$F$36*AF990),0)),ROUND((PFormulas!$F$35*AK990)+(PFormulas!$F$36*AF990),0)))</f>
        <v>50</v>
      </c>
      <c r="AK990" s="30">
        <f>ROUND(IF(C990&gt;7,ROUND(VLOOKUP(U990,PCharts!$K$3:$L$153,2,FALSE)*AA990,0)*PFormulas!$B$8,ROUND(VLOOKUP(U990,PCharts!$K$3:$L$153,2,FALSE)*AA990,0)),0)</f>
        <v>34</v>
      </c>
      <c r="AL990" s="30">
        <f>ROUND(IF(C990&gt;7,ROUND(VLOOKUP(T990,PCharts!$M$3:$N$133,2,FALSE)*AA990,0)*PFormulas!$B$9,ROUND(VLOOKUP(T990,PCharts!$M$3:$N$133,2,FALSE)*AA990,0)),0)</f>
        <v>39</v>
      </c>
      <c r="AM990" s="30">
        <f>ROUND(IF(C990&gt;7,ROUND((PFormulas!$F$30*Z990)+(PFormulas!$F$31*AB990)+(PFormulas!$F$32*AI990),0)*PFormulas!$B$13,ROUND((PFormulas!$F$30*Z990)+(PFormulas!$F$31*AB990)+(PFormulas!$F$32*AI990),0)+PFormulas!$B$14),0)</f>
        <v>41</v>
      </c>
      <c r="AN990" s="30">
        <f>ROUND((PFormulas!$F$46*AL990),0)</f>
        <v>41</v>
      </c>
      <c r="AO990" s="30">
        <f>VLOOKUP(2016-L990,PCharts!$O$3:$P$32,2,FALSE)</f>
        <v>60</v>
      </c>
      <c r="AP990" s="30">
        <f t="shared" si="113"/>
        <v>60</v>
      </c>
      <c r="AQ990" s="30">
        <f t="shared" si="114"/>
        <v>43</v>
      </c>
    </row>
    <row r="991" spans="1:43" x14ac:dyDescent="0.25">
      <c r="A991" s="13" t="s">
        <v>78</v>
      </c>
      <c r="B991" s="13" t="s">
        <v>2178</v>
      </c>
      <c r="C991" s="13">
        <v>8</v>
      </c>
      <c r="D991" s="13">
        <v>42</v>
      </c>
      <c r="E991" s="13">
        <v>1</v>
      </c>
      <c r="F991" s="13">
        <v>8</v>
      </c>
      <c r="G991" s="13">
        <v>9</v>
      </c>
      <c r="H991" s="13">
        <v>8</v>
      </c>
      <c r="I991" s="13">
        <v>-1</v>
      </c>
      <c r="J991" s="13">
        <v>3</v>
      </c>
      <c r="K991" s="13">
        <v>11</v>
      </c>
      <c r="L991" s="13">
        <v>1994</v>
      </c>
      <c r="M991" s="13"/>
      <c r="N991" s="13">
        <v>72</v>
      </c>
      <c r="O991" s="13">
        <v>183</v>
      </c>
      <c r="P991" s="13" t="s">
        <v>162</v>
      </c>
      <c r="Q991" s="13" t="s">
        <v>80</v>
      </c>
      <c r="R991" s="13">
        <v>0</v>
      </c>
      <c r="S991" s="13">
        <v>0</v>
      </c>
      <c r="T991" s="30">
        <f t="shared" si="108"/>
        <v>0.02</v>
      </c>
      <c r="U991" s="30">
        <f t="shared" si="109"/>
        <v>0.19</v>
      </c>
      <c r="V991" s="30">
        <f t="shared" si="110"/>
        <v>0.19</v>
      </c>
      <c r="W991" s="30">
        <f t="shared" si="111"/>
        <v>0.02</v>
      </c>
      <c r="X991" s="30">
        <f>VLOOKUP(N991,[1]PlayerC!$A$3:$B$30,2,FALSE)</f>
        <v>73</v>
      </c>
      <c r="Y991" s="30">
        <f>VLOOKUP(O991,[1]PlayerC!$C$3:$D$133,2,FALSE)</f>
        <v>58</v>
      </c>
      <c r="Z991" s="30">
        <f>VLOOKUP(R991,[2]PCharts!$R$3:$S$2003,2,FALSE)</f>
        <v>0</v>
      </c>
      <c r="AA991" s="30">
        <f>VLOOKUP(A991,PCharts!$T$3:$U$25,2,FALSE)</f>
        <v>0.98</v>
      </c>
      <c r="AB991" s="30">
        <f>ROUND((PFormulas!$F$2*AF991)+(PFormulas!$F$3*(120-AD991)),0)</f>
        <v>48</v>
      </c>
      <c r="AC991" s="30">
        <f>ROUND((PFormulas!$F$7*AF991)+(PFormulas!$F$9*AB991)+(PFormulas!$F$8*AD991),0)</f>
        <v>42</v>
      </c>
      <c r="AD991" s="30">
        <f>VLOOKUP(V991,PCharts!$I$3:$J$651,2,FALSE)</f>
        <v>93</v>
      </c>
      <c r="AE991" s="30">
        <f>ROUND((PFormulas!$B$29*AK991)+(PFormulas!$B$30*AI991)+(PFormulas!$B$31*AL991)+(PFormulas!$B$32*AF991)+PFormulas!$B$33,0)</f>
        <v>74</v>
      </c>
      <c r="AF991" s="30">
        <f t="shared" si="112"/>
        <v>66</v>
      </c>
      <c r="AG991" s="30">
        <f>ROUND((AK991*PFormulas!$F$40)+(AL991*PFormulas!$F$41)+(AH991*PFormulas!$F$42),0)</f>
        <v>62</v>
      </c>
      <c r="AH991" s="30">
        <f>VLOOKUP(D991,PCharts!$G$3:$H$83,2,FALSE)</f>
        <v>82</v>
      </c>
      <c r="AI991" s="30">
        <f>ROUND((AK991*PFormulas!$F$18)+(AL991*PFormulas!$F$17),0)</f>
        <v>46</v>
      </c>
      <c r="AJ991" s="30">
        <f>IF(C991&gt;7,25,IF(C991=1,IF(ROUND((PFormulas!$F$35*AK991)+(PFormulas!$F$36*AF991),0)&lt;50,50,ROUND((PFormulas!$F$35*AK991)+(PFormulas!$F$36*AF991),0)),ROUND((PFormulas!$F$35*AK991)+(PFormulas!$F$36*AF991),0)))</f>
        <v>25</v>
      </c>
      <c r="AK991" s="30">
        <f>ROUND(IF(C991&gt;7,ROUND(VLOOKUP(U991,PCharts!$K$3:$L$153,2,FALSE)*AA991,0)*PFormulas!$B$8,ROUND(VLOOKUP(U991,PCharts!$K$3:$L$153,2,FALSE)*AA991,0)),0)</f>
        <v>47</v>
      </c>
      <c r="AL991" s="30">
        <f>ROUND(IF(C991&gt;7,ROUND(VLOOKUP(T991,PCharts!$M$3:$N$133,2,FALSE)*AA991,0)*PFormulas!$B$9,ROUND(VLOOKUP(T991,PCharts!$M$3:$N$133,2,FALSE)*AA991,0)),0)</f>
        <v>37</v>
      </c>
      <c r="AM991" s="30">
        <f>ROUND(IF(C991&gt;7,ROUND((PFormulas!$F$30*Z991)+(PFormulas!$F$31*AB991)+(PFormulas!$F$32*AI991),0)*PFormulas!$B$13,ROUND((PFormulas!$F$30*Z991)+(PFormulas!$F$31*AB991)+(PFormulas!$F$32*AI991),0)+PFormulas!$B$14),0)</f>
        <v>52</v>
      </c>
      <c r="AN991" s="30">
        <f>ROUND((PFormulas!$F$46*AL991),0)</f>
        <v>39</v>
      </c>
      <c r="AO991" s="30">
        <f>VLOOKUP(2016-L991,PCharts!$O$3:$P$32,2,FALSE)</f>
        <v>58</v>
      </c>
      <c r="AP991" s="30">
        <f t="shared" si="113"/>
        <v>58</v>
      </c>
      <c r="AQ991" s="30">
        <f t="shared" si="114"/>
        <v>49</v>
      </c>
    </row>
    <row r="992" spans="1:43" x14ac:dyDescent="0.25">
      <c r="A992" s="13" t="s">
        <v>685</v>
      </c>
      <c r="B992" s="13" t="s">
        <v>2179</v>
      </c>
      <c r="C992" s="13">
        <v>2</v>
      </c>
      <c r="D992" s="13">
        <v>43</v>
      </c>
      <c r="E992" s="13">
        <v>1</v>
      </c>
      <c r="F992" s="13">
        <v>8</v>
      </c>
      <c r="G992" s="13">
        <v>9</v>
      </c>
      <c r="H992" s="13">
        <v>10</v>
      </c>
      <c r="I992" s="13">
        <v>-4</v>
      </c>
      <c r="J992" s="13">
        <v>8</v>
      </c>
      <c r="K992" s="13">
        <v>2</v>
      </c>
      <c r="L992" s="13">
        <v>1995</v>
      </c>
      <c r="M992" s="13"/>
      <c r="N992" s="13">
        <v>72</v>
      </c>
      <c r="O992" s="13">
        <v>174</v>
      </c>
      <c r="P992" s="13" t="s">
        <v>247</v>
      </c>
      <c r="Q992" s="13" t="s">
        <v>2180</v>
      </c>
      <c r="R992" s="13">
        <v>0</v>
      </c>
      <c r="S992" s="13">
        <v>0</v>
      </c>
      <c r="T992" s="30">
        <f t="shared" si="108"/>
        <v>0.02</v>
      </c>
      <c r="U992" s="30">
        <f t="shared" si="109"/>
        <v>0.19</v>
      </c>
      <c r="V992" s="30">
        <f t="shared" si="110"/>
        <v>0.23</v>
      </c>
      <c r="W992" s="30">
        <f t="shared" si="111"/>
        <v>0.02</v>
      </c>
      <c r="X992" s="30">
        <f>VLOOKUP(N992,[1]PlayerC!$A$3:$B$30,2,FALSE)</f>
        <v>73</v>
      </c>
      <c r="Y992" s="30">
        <f>VLOOKUP(O992,[1]PlayerC!$C$3:$D$133,2,FALSE)</f>
        <v>52</v>
      </c>
      <c r="Z992" s="30">
        <f>VLOOKUP(R992,[2]PCharts!$R$3:$S$2003,2,FALSE)</f>
        <v>0</v>
      </c>
      <c r="AA992" s="30">
        <f>VLOOKUP(A992,PCharts!$T$3:$U$25,2,FALSE)</f>
        <v>0.9</v>
      </c>
      <c r="AB992" s="30">
        <f>ROUND((PFormulas!$F$2*AF992)+(PFormulas!$F$3*(120-AD992)),0)</f>
        <v>46</v>
      </c>
      <c r="AC992" s="30">
        <f>ROUND((PFormulas!$F$7*AF992)+(PFormulas!$F$9*AB992)+(PFormulas!$F$8*AD992),0)</f>
        <v>40</v>
      </c>
      <c r="AD992" s="30">
        <f>VLOOKUP(V992,PCharts!$I$3:$J$651,2,FALSE)</f>
        <v>92</v>
      </c>
      <c r="AE992" s="30">
        <f>ROUND((PFormulas!$B$29*AK992)+(PFormulas!$B$30*AI992)+(PFormulas!$B$31*AL992)+(PFormulas!$B$32*AF992)+PFormulas!$B$33,0)</f>
        <v>74</v>
      </c>
      <c r="AF992" s="30">
        <f t="shared" si="112"/>
        <v>63</v>
      </c>
      <c r="AG992" s="30">
        <f>ROUND((AK992*PFormulas!$F$40)+(AL992*PFormulas!$F$41)+(AH992*PFormulas!$F$42),0)</f>
        <v>62</v>
      </c>
      <c r="AH992" s="30">
        <f>VLOOKUP(D992,PCharts!$G$3:$H$83,2,FALSE)</f>
        <v>83</v>
      </c>
      <c r="AI992" s="30">
        <f>ROUND((AK992*PFormulas!$F$18)+(AL992*PFormulas!$F$17),0)</f>
        <v>45</v>
      </c>
      <c r="AJ992" s="30">
        <f>IF(C992&gt;7,25,IF(C992=1,IF(ROUND((PFormulas!$F$35*AK992)+(PFormulas!$F$36*AF992),0)&lt;50,50,ROUND((PFormulas!$F$35*AK992)+(PFormulas!$F$36*AF992),0)),ROUND((PFormulas!$F$35*AK992)+(PFormulas!$F$36*AF992),0)))</f>
        <v>50</v>
      </c>
      <c r="AK992" s="30">
        <f>ROUND(IF(C992&gt;7,ROUND(VLOOKUP(U992,PCharts!$K$3:$L$153,2,FALSE)*AA992,0)*PFormulas!$B$8,ROUND(VLOOKUP(U992,PCharts!$K$3:$L$153,2,FALSE)*AA992,0)),0)</f>
        <v>45</v>
      </c>
      <c r="AL992" s="30">
        <f>ROUND(IF(C992&gt;7,ROUND(VLOOKUP(T992,PCharts!$M$3:$N$133,2,FALSE)*AA992,0)*PFormulas!$B$9,ROUND(VLOOKUP(T992,PCharts!$M$3:$N$133,2,FALSE)*AA992,0)),0)</f>
        <v>36</v>
      </c>
      <c r="AM992" s="30">
        <f>ROUND(IF(C992&gt;7,ROUND((PFormulas!$F$30*Z992)+(PFormulas!$F$31*AB992)+(PFormulas!$F$32*AI992),0)*PFormulas!$B$13,ROUND((PFormulas!$F$30*Z992)+(PFormulas!$F$31*AB992)+(PFormulas!$F$32*AI992),0)+PFormulas!$B$14),0)</f>
        <v>42</v>
      </c>
      <c r="AN992" s="30">
        <f>ROUND((PFormulas!$F$46*AL992),0)</f>
        <v>38</v>
      </c>
      <c r="AO992" s="30">
        <f>VLOOKUP(2016-L992,PCharts!$O$3:$P$32,2,FALSE)</f>
        <v>54</v>
      </c>
      <c r="AP992" s="30">
        <f t="shared" si="113"/>
        <v>54</v>
      </c>
      <c r="AQ992" s="30">
        <f t="shared" si="114"/>
        <v>46</v>
      </c>
    </row>
    <row r="993" spans="1:43" x14ac:dyDescent="0.25">
      <c r="A993" s="13" t="s">
        <v>685</v>
      </c>
      <c r="B993" s="13" t="s">
        <v>2181</v>
      </c>
      <c r="C993" s="13">
        <v>4</v>
      </c>
      <c r="D993" s="13">
        <v>43</v>
      </c>
      <c r="E993" s="13">
        <v>1</v>
      </c>
      <c r="F993" s="13">
        <v>2</v>
      </c>
      <c r="G993" s="13">
        <v>3</v>
      </c>
      <c r="H993" s="13">
        <v>2</v>
      </c>
      <c r="I993" s="13">
        <v>-5</v>
      </c>
      <c r="J993" s="13">
        <v>30</v>
      </c>
      <c r="K993" s="13">
        <v>3</v>
      </c>
      <c r="L993" s="13">
        <v>1993</v>
      </c>
      <c r="M993" s="13"/>
      <c r="N993" s="13">
        <v>67</v>
      </c>
      <c r="O993" s="13">
        <v>152</v>
      </c>
      <c r="P993" s="13" t="s">
        <v>247</v>
      </c>
      <c r="Q993" s="13" t="s">
        <v>2182</v>
      </c>
      <c r="R993" s="13">
        <v>0</v>
      </c>
      <c r="S993" s="13">
        <v>0</v>
      </c>
      <c r="T993" s="30">
        <f t="shared" si="108"/>
        <v>0.02</v>
      </c>
      <c r="U993" s="30">
        <f t="shared" si="109"/>
        <v>0.05</v>
      </c>
      <c r="V993" s="30">
        <f t="shared" si="110"/>
        <v>0.05</v>
      </c>
      <c r="W993" s="30">
        <f t="shared" si="111"/>
        <v>0.02</v>
      </c>
      <c r="X993" s="30">
        <f>VLOOKUP(N993,[1]PlayerC!$A$3:$B$30,2,FALSE)</f>
        <v>63</v>
      </c>
      <c r="Y993" s="30">
        <f>VLOOKUP(O993,[1]PlayerC!$C$3:$D$133,2,FALSE)</f>
        <v>40</v>
      </c>
      <c r="Z993" s="30">
        <f>VLOOKUP(R993,[2]PCharts!$R$3:$S$2003,2,FALSE)</f>
        <v>0</v>
      </c>
      <c r="AA993" s="30">
        <f>VLOOKUP(A993,PCharts!$T$3:$U$25,2,FALSE)</f>
        <v>0.9</v>
      </c>
      <c r="AB993" s="30">
        <f>ROUND((PFormulas!$F$2*AF993)+(PFormulas!$F$3*(120-AD993)),0)</f>
        <v>38</v>
      </c>
      <c r="AC993" s="30">
        <f>ROUND((PFormulas!$F$7*AF993)+(PFormulas!$F$9*AB993)+(PFormulas!$F$8*AD993),0)</f>
        <v>28</v>
      </c>
      <c r="AD993" s="30">
        <f>VLOOKUP(V993,PCharts!$I$3:$J$651,2,FALSE)</f>
        <v>98</v>
      </c>
      <c r="AE993" s="30">
        <f>ROUND((PFormulas!$B$29*AK993)+(PFormulas!$B$30*AI993)+(PFormulas!$B$31*AL993)+(PFormulas!$B$32*AF993)+PFormulas!$B$33,0)</f>
        <v>75</v>
      </c>
      <c r="AF993" s="30">
        <f t="shared" si="112"/>
        <v>52</v>
      </c>
      <c r="AG993" s="30">
        <f>ROUND((AK993*PFormulas!$F$40)+(AL993*PFormulas!$F$41)+(AH993*PFormulas!$F$42),0)</f>
        <v>59</v>
      </c>
      <c r="AH993" s="30">
        <f>VLOOKUP(D993,PCharts!$G$3:$H$83,2,FALSE)</f>
        <v>83</v>
      </c>
      <c r="AI993" s="30">
        <f>ROUND((AK993*PFormulas!$F$18)+(AL993*PFormulas!$F$17),0)</f>
        <v>37</v>
      </c>
      <c r="AJ993" s="30">
        <f>IF(C993&gt;7,25,IF(C993=1,IF(ROUND((PFormulas!$F$35*AK993)+(PFormulas!$F$36*AF993),0)&lt;50,50,ROUND((PFormulas!$F$35*AK993)+(PFormulas!$F$36*AF993),0)),ROUND((PFormulas!$F$35*AK993)+(PFormulas!$F$36*AF993),0)))</f>
        <v>37</v>
      </c>
      <c r="AK993" s="30">
        <f>ROUND(IF(C993&gt;7,ROUND(VLOOKUP(U993,PCharts!$K$3:$L$153,2,FALSE)*AA993,0)*PFormulas!$B$8,ROUND(VLOOKUP(U993,PCharts!$K$3:$L$153,2,FALSE)*AA993,0)),0)</f>
        <v>32</v>
      </c>
      <c r="AL993" s="30">
        <f>ROUND(IF(C993&gt;7,ROUND(VLOOKUP(T993,PCharts!$M$3:$N$133,2,FALSE)*AA993,0)*PFormulas!$B$9,ROUND(VLOOKUP(T993,PCharts!$M$3:$N$133,2,FALSE)*AA993,0)),0)</f>
        <v>36</v>
      </c>
      <c r="AM993" s="30">
        <f>ROUND(IF(C993&gt;7,ROUND((PFormulas!$F$30*Z993)+(PFormulas!$F$31*AB993)+(PFormulas!$F$32*AI993),0)*PFormulas!$B$13,ROUND((PFormulas!$F$30*Z993)+(PFormulas!$F$31*AB993)+(PFormulas!$F$32*AI993),0)+PFormulas!$B$14),0)</f>
        <v>35</v>
      </c>
      <c r="AN993" s="30">
        <f>ROUND((PFormulas!$F$46*AL993),0)</f>
        <v>38</v>
      </c>
      <c r="AO993" s="30">
        <f>VLOOKUP(2016-L993,PCharts!$O$3:$P$32,2,FALSE)</f>
        <v>60</v>
      </c>
      <c r="AP993" s="30">
        <f t="shared" si="113"/>
        <v>60</v>
      </c>
      <c r="AQ993" s="30">
        <f t="shared" si="114"/>
        <v>39</v>
      </c>
    </row>
    <row r="994" spans="1:43" x14ac:dyDescent="0.25">
      <c r="A994" s="48" t="s">
        <v>139</v>
      </c>
      <c r="B994" s="13" t="s">
        <v>2183</v>
      </c>
      <c r="C994" s="13">
        <v>8</v>
      </c>
      <c r="D994" s="13">
        <v>37</v>
      </c>
      <c r="E994" s="13">
        <v>2</v>
      </c>
      <c r="F994" s="13">
        <v>8</v>
      </c>
      <c r="G994" s="13">
        <f>E994+F994</f>
        <v>10</v>
      </c>
      <c r="H994" s="13">
        <v>34</v>
      </c>
      <c r="I994" s="13"/>
      <c r="J994" s="13"/>
      <c r="K994" s="13"/>
      <c r="L994" s="13">
        <v>1996</v>
      </c>
      <c r="M994" s="13">
        <v>6</v>
      </c>
      <c r="N994" s="13">
        <v>74</v>
      </c>
      <c r="O994" s="13">
        <v>198</v>
      </c>
      <c r="P994" s="13" t="s">
        <v>2184</v>
      </c>
      <c r="Q994" s="13" t="s">
        <v>2185</v>
      </c>
      <c r="R994" s="13">
        <v>0</v>
      </c>
      <c r="S994" s="13">
        <v>0</v>
      </c>
      <c r="T994" s="30">
        <f t="shared" si="108"/>
        <v>0.05</v>
      </c>
      <c r="U994" s="30">
        <f t="shared" si="109"/>
        <v>0.22</v>
      </c>
      <c r="V994" s="30">
        <f t="shared" si="110"/>
        <v>0.92</v>
      </c>
      <c r="W994" s="30">
        <f t="shared" si="111"/>
        <v>0.05</v>
      </c>
      <c r="X994" s="30">
        <f>VLOOKUP(N994,[1]PlayerC!$A$3:$B$30,2,FALSE)</f>
        <v>77</v>
      </c>
      <c r="Y994" s="30">
        <f>VLOOKUP(O994,[1]PlayerC!$C$3:$D$133,2,FALSE)</f>
        <v>67</v>
      </c>
      <c r="Z994" s="30">
        <f>VLOOKUP(R994,[2]PCharts!$R$3:$S$2003,2,FALSE)</f>
        <v>0</v>
      </c>
      <c r="AA994" s="30">
        <f>VLOOKUP(A994,PCharts!$T$3:$U$25,2,FALSE)</f>
        <v>0.87</v>
      </c>
      <c r="AB994" s="30">
        <f>ROUND((PFormulas!$F$2*AF994)+(PFormulas!$F$3*(120-AD994)),0)</f>
        <v>57</v>
      </c>
      <c r="AC994" s="30">
        <f>ROUND((PFormulas!$F$7*AF994)+(PFormulas!$F$9*AB994)+(PFormulas!$F$8*AD994),0)</f>
        <v>53</v>
      </c>
      <c r="AD994" s="30">
        <f>VLOOKUP(V994,PCharts!$I$3:$J$651,2,FALSE)</f>
        <v>74</v>
      </c>
      <c r="AE994" s="30">
        <f>ROUND((PFormulas!$B$29*AK994)+(PFormulas!$B$30*AI994)+(PFormulas!$B$31*AL994)+(PFormulas!$B$32*AF994)+PFormulas!$B$33,0)</f>
        <v>72</v>
      </c>
      <c r="AF994" s="30">
        <f t="shared" si="112"/>
        <v>72</v>
      </c>
      <c r="AG994" s="30">
        <f>ROUND((AK994*PFormulas!$F$40)+(AL994*PFormulas!$F$41)+(AH994*PFormulas!$F$42),0)</f>
        <v>59</v>
      </c>
      <c r="AH994" s="30">
        <f>VLOOKUP(D994,PCharts!$G$3:$H$83,2,FALSE)</f>
        <v>77</v>
      </c>
      <c r="AI994" s="30">
        <f>ROUND((AK994*PFormulas!$F$18)+(AL994*PFormulas!$F$17),0)</f>
        <v>45</v>
      </c>
      <c r="AJ994" s="30">
        <f>IF(C994&gt;7,25,IF(C994=1,IF(ROUND((PFormulas!$F$35*AK994)+(PFormulas!$F$36*AF994),0)&lt;50,50,ROUND((PFormulas!$F$35*AK994)+(PFormulas!$F$36*AF994),0)),ROUND((PFormulas!$F$35*AK994)+(PFormulas!$F$36*AF994),0)))</f>
        <v>25</v>
      </c>
      <c r="AK994" s="30">
        <f>ROUND(IF(C994&gt;7,ROUND(VLOOKUP(U994,PCharts!$K$3:$L$153,2,FALSE)*AA994,0)*PFormulas!$B$8,ROUND(VLOOKUP(U994,PCharts!$K$3:$L$153,2,FALSE)*AA994,0)),0)</f>
        <v>46</v>
      </c>
      <c r="AL994" s="30">
        <f>ROUND(IF(C994&gt;7,ROUND(VLOOKUP(T994,PCharts!$M$3:$N$133,2,FALSE)*AA994,0)*PFormulas!$B$9,ROUND(VLOOKUP(T994,PCharts!$M$3:$N$133,2,FALSE)*AA994,0)),0)</f>
        <v>35</v>
      </c>
      <c r="AM994" s="30">
        <f>ROUND(IF(C994&gt;7,ROUND((PFormulas!$F$30*Z994)+(PFormulas!$F$31*AB994)+(PFormulas!$F$32*AI994),0)*PFormulas!$B$13,ROUND((PFormulas!$F$30*Z994)+(PFormulas!$F$31*AB994)+(PFormulas!$F$32*AI994),0)+PFormulas!$B$14),0)</f>
        <v>59</v>
      </c>
      <c r="AN994" s="30">
        <f>ROUND((PFormulas!$F$46*AL994),0)</f>
        <v>37</v>
      </c>
      <c r="AO994" s="30">
        <f>VLOOKUP(2016-L994,PCharts!$O$3:$P$32,2,FALSE)</f>
        <v>50</v>
      </c>
      <c r="AP994" s="30">
        <f t="shared" si="113"/>
        <v>50</v>
      </c>
      <c r="AQ994" s="30">
        <f t="shared" si="114"/>
        <v>50</v>
      </c>
    </row>
    <row r="995" spans="1:43" x14ac:dyDescent="0.25">
      <c r="A995" s="13" t="s">
        <v>51</v>
      </c>
      <c r="B995" s="13" t="s">
        <v>2186</v>
      </c>
      <c r="C995" s="13">
        <v>8</v>
      </c>
      <c r="D995" s="13">
        <v>49</v>
      </c>
      <c r="E995" s="13">
        <v>1</v>
      </c>
      <c r="F995" s="13">
        <v>9</v>
      </c>
      <c r="G995" s="13">
        <f>E995+F995</f>
        <v>10</v>
      </c>
      <c r="H995" s="13">
        <v>30</v>
      </c>
      <c r="I995" s="13"/>
      <c r="J995" s="13"/>
      <c r="K995" s="13"/>
      <c r="L995" s="13">
        <v>1996</v>
      </c>
      <c r="M995" s="13">
        <v>5</v>
      </c>
      <c r="N995" s="13">
        <v>77</v>
      </c>
      <c r="O995" s="13">
        <v>229</v>
      </c>
      <c r="P995" s="13" t="s">
        <v>2187</v>
      </c>
      <c r="Q995" s="13" t="s">
        <v>2188</v>
      </c>
      <c r="R995" s="13">
        <v>0</v>
      </c>
      <c r="S995" s="13">
        <v>0</v>
      </c>
      <c r="T995" s="30">
        <f t="shared" si="108"/>
        <v>0.02</v>
      </c>
      <c r="U995" s="30">
        <f t="shared" si="109"/>
        <v>0.18</v>
      </c>
      <c r="V995" s="30">
        <f t="shared" si="110"/>
        <v>0.61</v>
      </c>
      <c r="W995" s="30">
        <f t="shared" si="111"/>
        <v>0.02</v>
      </c>
      <c r="X995" s="30">
        <f>VLOOKUP(N995,[1]PlayerC!$A$3:$B$30,2,FALSE)</f>
        <v>83</v>
      </c>
      <c r="Y995" s="30">
        <f>VLOOKUP(O995,[1]PlayerC!$C$3:$D$133,2,FALSE)</f>
        <v>85</v>
      </c>
      <c r="Z995" s="30">
        <f>VLOOKUP(R995,[2]PCharts!$R$3:$S$2003,2,FALSE)</f>
        <v>0</v>
      </c>
      <c r="AA995" s="30">
        <f>VLOOKUP(A995,PCharts!$T$3:$U$25,2,FALSE)</f>
        <v>0.9</v>
      </c>
      <c r="AB995" s="30">
        <f>ROUND((PFormulas!$F$2*AF995)+(PFormulas!$F$3*(120-AD995)),0)</f>
        <v>62</v>
      </c>
      <c r="AC995" s="30">
        <f>ROUND((PFormulas!$F$7*AF995)+(PFormulas!$F$9*AB995)+(PFormulas!$F$8*AD995),0)</f>
        <v>61</v>
      </c>
      <c r="AD995" s="30">
        <f>VLOOKUP(V995,PCharts!$I$3:$J$651,2,FALSE)</f>
        <v>82</v>
      </c>
      <c r="AE995" s="30">
        <f>ROUND((PFormulas!$B$29*AK995)+(PFormulas!$B$30*AI995)+(PFormulas!$B$31*AL995)+(PFormulas!$B$32*AF995)+PFormulas!$B$33,0)</f>
        <v>68</v>
      </c>
      <c r="AF995" s="30">
        <f t="shared" si="112"/>
        <v>84</v>
      </c>
      <c r="AG995" s="30">
        <f>ROUND((AK995*PFormulas!$F$40)+(AL995*PFormulas!$F$41)+(AH995*PFormulas!$F$42),0)</f>
        <v>64</v>
      </c>
      <c r="AH995" s="30">
        <f>VLOOKUP(D995,PCharts!$G$3:$H$83,2,FALSE)</f>
        <v>89</v>
      </c>
      <c r="AI995" s="30">
        <f>ROUND((AK995*PFormulas!$F$18)+(AL995*PFormulas!$F$17),0)</f>
        <v>42</v>
      </c>
      <c r="AJ995" s="30">
        <f>IF(C995&gt;7,25,IF(C995=1,IF(ROUND((PFormulas!$F$35*AK995)+(PFormulas!$F$36*AF995),0)&lt;50,50,ROUND((PFormulas!$F$35*AK995)+(PFormulas!$F$36*AF995),0)),ROUND((PFormulas!$F$35*AK995)+(PFormulas!$F$36*AF995),0)))</f>
        <v>25</v>
      </c>
      <c r="AK995" s="30">
        <f>ROUND(IF(C995&gt;7,ROUND(VLOOKUP(U995,PCharts!$K$3:$L$153,2,FALSE)*AA995,0)*PFormulas!$B$8,ROUND(VLOOKUP(U995,PCharts!$K$3:$L$153,2,FALSE)*AA995,0)),0)</f>
        <v>43</v>
      </c>
      <c r="AL995" s="30">
        <f>ROUND(IF(C995&gt;7,ROUND(VLOOKUP(T995,PCharts!$M$3:$N$133,2,FALSE)*AA995,0)*PFormulas!$B$9,ROUND(VLOOKUP(T995,PCharts!$M$3:$N$133,2,FALSE)*AA995,0)),0)</f>
        <v>34</v>
      </c>
      <c r="AM995" s="30">
        <f>ROUND(IF(C995&gt;7,ROUND((PFormulas!$F$30*Z995)+(PFormulas!$F$31*AB995)+(PFormulas!$F$32*AI995),0)*PFormulas!$B$13,ROUND((PFormulas!$F$30*Z995)+(PFormulas!$F$31*AB995)+(PFormulas!$F$32*AI995),0)+PFormulas!$B$14),0)</f>
        <v>61</v>
      </c>
      <c r="AN995" s="30">
        <f>ROUND((PFormulas!$F$46*AL995),0)</f>
        <v>36</v>
      </c>
      <c r="AO995" s="30">
        <f>VLOOKUP(2016-L995,PCharts!$O$3:$P$32,2,FALSE)</f>
        <v>50</v>
      </c>
      <c r="AP995" s="30">
        <f t="shared" si="113"/>
        <v>50</v>
      </c>
      <c r="AQ995" s="30">
        <f t="shared" si="114"/>
        <v>50</v>
      </c>
    </row>
    <row r="996" spans="1:43" x14ac:dyDescent="0.25">
      <c r="A996" s="13" t="s">
        <v>55</v>
      </c>
      <c r="B996" s="13" t="s">
        <v>2189</v>
      </c>
      <c r="C996" s="13">
        <v>8</v>
      </c>
      <c r="D996" s="13">
        <v>72</v>
      </c>
      <c r="E996" s="13">
        <v>2</v>
      </c>
      <c r="F996" s="13">
        <v>9</v>
      </c>
      <c r="G996" s="13">
        <f>E996+F996</f>
        <v>11</v>
      </c>
      <c r="H996" s="13">
        <v>58</v>
      </c>
      <c r="I996" s="13"/>
      <c r="J996" s="13"/>
      <c r="K996" s="13"/>
      <c r="L996" s="13">
        <v>1997</v>
      </c>
      <c r="M996" s="13">
        <v>5</v>
      </c>
      <c r="N996" s="13">
        <v>74</v>
      </c>
      <c r="O996" s="13">
        <v>187</v>
      </c>
      <c r="P996" s="13" t="s">
        <v>2190</v>
      </c>
      <c r="Q996" s="13" t="s">
        <v>2191</v>
      </c>
      <c r="R996" s="13">
        <v>0</v>
      </c>
      <c r="S996" s="13">
        <v>0</v>
      </c>
      <c r="T996" s="30">
        <f t="shared" si="108"/>
        <v>0.03</v>
      </c>
      <c r="U996" s="30">
        <f t="shared" si="109"/>
        <v>0.13</v>
      </c>
      <c r="V996" s="30">
        <f t="shared" si="110"/>
        <v>0.81</v>
      </c>
      <c r="W996" s="30">
        <f t="shared" si="111"/>
        <v>0.03</v>
      </c>
      <c r="X996" s="30">
        <f>VLOOKUP(N996,[1]PlayerC!$A$3:$B$30,2,FALSE)</f>
        <v>77</v>
      </c>
      <c r="Y996" s="30">
        <f>VLOOKUP(O996,[1]PlayerC!$C$3:$D$133,2,FALSE)</f>
        <v>61</v>
      </c>
      <c r="Z996" s="30">
        <f>VLOOKUP(R996,[2]PCharts!$R$3:$S$2003,2,FALSE)</f>
        <v>0</v>
      </c>
      <c r="AA996" s="30">
        <f>VLOOKUP(A996,PCharts!$T$3:$U$25,2,FALSE)</f>
        <v>0.9</v>
      </c>
      <c r="AB996" s="30">
        <f>ROUND((PFormulas!$F$2*AF996)+(PFormulas!$F$3*(120-AD996)),0)</f>
        <v>54</v>
      </c>
      <c r="AC996" s="30">
        <f>ROUND((PFormulas!$F$7*AF996)+(PFormulas!$F$9*AB996)+(PFormulas!$F$8*AD996),0)</f>
        <v>49</v>
      </c>
      <c r="AD996" s="30">
        <f>VLOOKUP(V996,PCharts!$I$3:$J$651,2,FALSE)</f>
        <v>77</v>
      </c>
      <c r="AE996" s="30">
        <f>ROUND((PFormulas!$B$29*AK996)+(PFormulas!$B$30*AI996)+(PFormulas!$B$31*AL996)+(PFormulas!$B$32*AF996)+PFormulas!$B$33,0)</f>
        <v>72</v>
      </c>
      <c r="AF996" s="30">
        <f t="shared" si="112"/>
        <v>69</v>
      </c>
      <c r="AG996" s="30">
        <f>ROUND((AK996*PFormulas!$F$40)+(AL996*PFormulas!$F$41)+(AH996*PFormulas!$F$42),0)</f>
        <v>67</v>
      </c>
      <c r="AH996" s="30">
        <f>VLOOKUP(D996,PCharts!$G$3:$H$83,2,FALSE)</f>
        <v>95</v>
      </c>
      <c r="AI996" s="30">
        <f>ROUND((AK996*PFormulas!$F$18)+(AL996*PFormulas!$F$17),0)</f>
        <v>43</v>
      </c>
      <c r="AJ996" s="30">
        <f>IF(C996&gt;7,25,IF(C996=1,IF(ROUND((PFormulas!$F$35*AK996)+(PFormulas!$F$36*AF996),0)&lt;50,50,ROUND((PFormulas!$F$35*AK996)+(PFormulas!$F$36*AF996),0)),ROUND((PFormulas!$F$35*AK996)+(PFormulas!$F$36*AF996),0)))</f>
        <v>25</v>
      </c>
      <c r="AK996" s="30">
        <f>ROUND(IF(C996&gt;7,ROUND(VLOOKUP(U996,PCharts!$K$3:$L$153,2,FALSE)*AA996,0)*PFormulas!$B$8,ROUND(VLOOKUP(U996,PCharts!$K$3:$L$153,2,FALSE)*AA996,0)),0)</f>
        <v>43</v>
      </c>
      <c r="AL996" s="30">
        <f>ROUND(IF(C996&gt;7,ROUND(VLOOKUP(T996,PCharts!$M$3:$N$133,2,FALSE)*AA996,0)*PFormulas!$B$9,ROUND(VLOOKUP(T996,PCharts!$M$3:$N$133,2,FALSE)*AA996,0)),0)</f>
        <v>35</v>
      </c>
      <c r="AM996" s="30">
        <f>ROUND(IF(C996&gt;7,ROUND((PFormulas!$F$30*Z996)+(PFormulas!$F$31*AB996)+(PFormulas!$F$32*AI996),0)*PFormulas!$B$13,ROUND((PFormulas!$F$30*Z996)+(PFormulas!$F$31*AB996)+(PFormulas!$F$32*AI996),0)+PFormulas!$B$14),0)</f>
        <v>55</v>
      </c>
      <c r="AN996" s="30">
        <f>ROUND((PFormulas!$F$46*AL996),0)</f>
        <v>37</v>
      </c>
      <c r="AO996" s="30">
        <f>VLOOKUP(2016-L996,PCharts!$O$3:$P$32,2,FALSE)</f>
        <v>46</v>
      </c>
      <c r="AP996" s="30">
        <f t="shared" si="113"/>
        <v>46</v>
      </c>
      <c r="AQ996" s="30">
        <f t="shared" si="114"/>
        <v>48</v>
      </c>
    </row>
    <row r="997" spans="1:43" x14ac:dyDescent="0.25">
      <c r="A997" s="13" t="s">
        <v>685</v>
      </c>
      <c r="B997" s="13" t="s">
        <v>2192</v>
      </c>
      <c r="C997" s="13">
        <v>8</v>
      </c>
      <c r="D997" s="13">
        <v>48</v>
      </c>
      <c r="E997" s="13">
        <v>2</v>
      </c>
      <c r="F997" s="13">
        <v>6</v>
      </c>
      <c r="G997" s="13">
        <v>8</v>
      </c>
      <c r="H997" s="13">
        <v>18</v>
      </c>
      <c r="I997" s="13">
        <v>-6</v>
      </c>
      <c r="J997" s="13">
        <v>26</v>
      </c>
      <c r="K997" s="13">
        <v>2</v>
      </c>
      <c r="L997" s="13">
        <v>1997</v>
      </c>
      <c r="M997" s="13"/>
      <c r="N997" s="13">
        <v>71</v>
      </c>
      <c r="O997" s="13">
        <v>187</v>
      </c>
      <c r="P997" s="13" t="s">
        <v>247</v>
      </c>
      <c r="Q997" s="13" t="s">
        <v>2193</v>
      </c>
      <c r="R997" s="13">
        <v>0</v>
      </c>
      <c r="S997" s="13">
        <v>0</v>
      </c>
      <c r="T997" s="30">
        <f t="shared" si="108"/>
        <v>0.04</v>
      </c>
      <c r="U997" s="30">
        <f t="shared" si="109"/>
        <v>0.13</v>
      </c>
      <c r="V997" s="30">
        <f t="shared" si="110"/>
        <v>0.38</v>
      </c>
      <c r="W997" s="30">
        <f t="shared" si="111"/>
        <v>0.04</v>
      </c>
      <c r="X997" s="30">
        <f>VLOOKUP(N997,[1]PlayerC!$A$3:$B$30,2,FALSE)</f>
        <v>71</v>
      </c>
      <c r="Y997" s="30">
        <f>VLOOKUP(O997,[1]PlayerC!$C$3:$D$133,2,FALSE)</f>
        <v>61</v>
      </c>
      <c r="Z997" s="30">
        <f>VLOOKUP(R997,[2]PCharts!$R$3:$S$2003,2,FALSE)</f>
        <v>0</v>
      </c>
      <c r="AA997" s="30">
        <f>VLOOKUP(A997,PCharts!$T$3:$U$25,2,FALSE)</f>
        <v>0.9</v>
      </c>
      <c r="AB997" s="30">
        <f>ROUND((PFormulas!$F$2*AF997)+(PFormulas!$F$3*(120-AD997)),0)</f>
        <v>49</v>
      </c>
      <c r="AC997" s="30">
        <f>ROUND((PFormulas!$F$7*AF997)+(PFormulas!$F$9*AB997)+(PFormulas!$F$8*AD997),0)</f>
        <v>43</v>
      </c>
      <c r="AD997" s="30">
        <f>VLOOKUP(V997,PCharts!$I$3:$J$651,2,FALSE)</f>
        <v>88</v>
      </c>
      <c r="AE997" s="30">
        <f>ROUND((PFormulas!$B$29*AK997)+(PFormulas!$B$30*AI997)+(PFormulas!$B$31*AL997)+(PFormulas!$B$32*AF997)+PFormulas!$B$33,0)</f>
        <v>73</v>
      </c>
      <c r="AF997" s="30">
        <f t="shared" si="112"/>
        <v>66</v>
      </c>
      <c r="AG997" s="30">
        <f>ROUND((AK997*PFormulas!$F$40)+(AL997*PFormulas!$F$41)+(AH997*PFormulas!$F$42),0)</f>
        <v>64</v>
      </c>
      <c r="AH997" s="30">
        <f>VLOOKUP(D997,PCharts!$G$3:$H$83,2,FALSE)</f>
        <v>88</v>
      </c>
      <c r="AI997" s="30">
        <f>ROUND((AK997*PFormulas!$F$18)+(AL997*PFormulas!$F$17),0)</f>
        <v>43</v>
      </c>
      <c r="AJ997" s="30">
        <f>IF(C997&gt;7,25,IF(C997=1,IF(ROUND((PFormulas!$F$35*AK997)+(PFormulas!$F$36*AF997),0)&lt;50,50,ROUND((PFormulas!$F$35*AK997)+(PFormulas!$F$36*AF997),0)),ROUND((PFormulas!$F$35*AK997)+(PFormulas!$F$36*AF997),0)))</f>
        <v>25</v>
      </c>
      <c r="AK997" s="30">
        <f>ROUND(IF(C997&gt;7,ROUND(VLOOKUP(U997,PCharts!$K$3:$L$153,2,FALSE)*AA997,0)*PFormulas!$B$8,ROUND(VLOOKUP(U997,PCharts!$K$3:$L$153,2,FALSE)*AA997,0)),0)</f>
        <v>43</v>
      </c>
      <c r="AL997" s="30">
        <f>ROUND(IF(C997&gt;7,ROUND(VLOOKUP(T997,PCharts!$M$3:$N$133,2,FALSE)*AA997,0)*PFormulas!$B$9,ROUND(VLOOKUP(T997,PCharts!$M$3:$N$133,2,FALSE)*AA997,0)),0)</f>
        <v>35</v>
      </c>
      <c r="AM997" s="30">
        <f>ROUND(IF(C997&gt;7,ROUND((PFormulas!$F$30*Z997)+(PFormulas!$F$31*AB997)+(PFormulas!$F$32*AI997),0)*PFormulas!$B$13,ROUND((PFormulas!$F$30*Z997)+(PFormulas!$F$31*AB997)+(PFormulas!$F$32*AI997),0)+PFormulas!$B$14),0)</f>
        <v>51</v>
      </c>
      <c r="AN997" s="30">
        <f>ROUND((PFormulas!$F$46*AL997),0)</f>
        <v>37</v>
      </c>
      <c r="AO997" s="30">
        <f>VLOOKUP(2016-L997,PCharts!$O$3:$P$32,2,FALSE)</f>
        <v>46</v>
      </c>
      <c r="AP997" s="30">
        <f t="shared" si="113"/>
        <v>46</v>
      </c>
      <c r="AQ997" s="30">
        <f t="shared" si="114"/>
        <v>47</v>
      </c>
    </row>
    <row r="998" spans="1:43" x14ac:dyDescent="0.25">
      <c r="A998" s="13" t="s">
        <v>685</v>
      </c>
      <c r="B998" s="13" t="s">
        <v>2194</v>
      </c>
      <c r="C998" s="13">
        <v>8</v>
      </c>
      <c r="D998" s="13">
        <v>55</v>
      </c>
      <c r="E998" s="13">
        <v>2</v>
      </c>
      <c r="F998" s="13">
        <v>19</v>
      </c>
      <c r="G998" s="13">
        <v>21</v>
      </c>
      <c r="H998" s="13">
        <v>61</v>
      </c>
      <c r="I998" s="13">
        <v>9</v>
      </c>
      <c r="J998" s="13">
        <v>8</v>
      </c>
      <c r="K998" s="13">
        <v>9</v>
      </c>
      <c r="L998" s="13">
        <v>1993</v>
      </c>
      <c r="M998" s="13"/>
      <c r="N998" s="13">
        <v>69</v>
      </c>
      <c r="O998" s="13">
        <v>176</v>
      </c>
      <c r="P998" s="13" t="s">
        <v>247</v>
      </c>
      <c r="Q998" s="13" t="s">
        <v>2195</v>
      </c>
      <c r="R998" s="13">
        <v>0</v>
      </c>
      <c r="S998" s="13">
        <v>0</v>
      </c>
      <c r="T998" s="30">
        <f t="shared" si="108"/>
        <v>0.04</v>
      </c>
      <c r="U998" s="30">
        <f t="shared" si="109"/>
        <v>0.35</v>
      </c>
      <c r="V998" s="30">
        <f t="shared" si="110"/>
        <v>1.1100000000000001</v>
      </c>
      <c r="W998" s="30">
        <f t="shared" si="111"/>
        <v>0.04</v>
      </c>
      <c r="X998" s="30">
        <f>VLOOKUP(N998,[1]PlayerC!$A$3:$B$30,2,FALSE)</f>
        <v>67</v>
      </c>
      <c r="Y998" s="30">
        <f>VLOOKUP(O998,[1]PlayerC!$C$3:$D$133,2,FALSE)</f>
        <v>55</v>
      </c>
      <c r="Z998" s="30">
        <f>VLOOKUP(R998,[2]PCharts!$R$3:$S$2003,2,FALSE)</f>
        <v>0</v>
      </c>
      <c r="AA998" s="30">
        <f>VLOOKUP(A998,PCharts!$T$3:$U$25,2,FALSE)</f>
        <v>0.9</v>
      </c>
      <c r="AB998" s="30">
        <f>ROUND((PFormulas!$F$2*AF998)+(PFormulas!$F$3*(120-AD998)),0)</f>
        <v>52</v>
      </c>
      <c r="AC998" s="30">
        <f>ROUND((PFormulas!$F$7*AF998)+(PFormulas!$F$9*AB998)+(PFormulas!$F$8*AD998),0)</f>
        <v>44</v>
      </c>
      <c r="AD998" s="30">
        <f>VLOOKUP(V998,PCharts!$I$3:$J$651,2,FALSE)</f>
        <v>70</v>
      </c>
      <c r="AE998" s="30">
        <f>ROUND((PFormulas!$B$29*AK998)+(PFormulas!$B$30*AI998)+(PFormulas!$B$31*AL998)+(PFormulas!$B$32*AF998)+PFormulas!$B$33,0)</f>
        <v>75</v>
      </c>
      <c r="AF998" s="30">
        <f t="shared" si="112"/>
        <v>61</v>
      </c>
      <c r="AG998" s="30">
        <f>ROUND((AK998*PFormulas!$F$40)+(AL998*PFormulas!$F$41)+(AH998*PFormulas!$F$42),0)</f>
        <v>68</v>
      </c>
      <c r="AH998" s="30">
        <f>VLOOKUP(D998,PCharts!$G$3:$H$83,2,FALSE)</f>
        <v>95</v>
      </c>
      <c r="AI998" s="30">
        <f>ROUND((AK998*PFormulas!$F$18)+(AL998*PFormulas!$F$17),0)</f>
        <v>46</v>
      </c>
      <c r="AJ998" s="30">
        <f>IF(C998&gt;7,25,IF(C998=1,IF(ROUND((PFormulas!$F$35*AK998)+(PFormulas!$F$36*AF998),0)&lt;50,50,ROUND((PFormulas!$F$35*AK998)+(PFormulas!$F$36*AF998),0)),ROUND((PFormulas!$F$35*AK998)+(PFormulas!$F$36*AF998),0)))</f>
        <v>25</v>
      </c>
      <c r="AK998" s="30">
        <f>ROUND(IF(C998&gt;7,ROUND(VLOOKUP(U998,PCharts!$K$3:$L$153,2,FALSE)*AA998,0)*PFormulas!$B$8,ROUND(VLOOKUP(U998,PCharts!$K$3:$L$153,2,FALSE)*AA998,0)),0)</f>
        <v>48</v>
      </c>
      <c r="AL998" s="30">
        <f>ROUND(IF(C998&gt;7,ROUND(VLOOKUP(T998,PCharts!$M$3:$N$133,2,FALSE)*AA998,0)*PFormulas!$B$9,ROUND(VLOOKUP(T998,PCharts!$M$3:$N$133,2,FALSE)*AA998,0)),0)</f>
        <v>35</v>
      </c>
      <c r="AM998" s="30">
        <f>ROUND(IF(C998&gt;7,ROUND((PFormulas!$F$30*Z998)+(PFormulas!$F$31*AB998)+(PFormulas!$F$32*AI998),0)*PFormulas!$B$13,ROUND((PFormulas!$F$30*Z998)+(PFormulas!$F$31*AB998)+(PFormulas!$F$32*AI998),0)+PFormulas!$B$14),0)</f>
        <v>55</v>
      </c>
      <c r="AN998" s="30">
        <f>ROUND((PFormulas!$F$46*AL998),0)</f>
        <v>37</v>
      </c>
      <c r="AO998" s="30">
        <f>VLOOKUP(2016-L998,PCharts!$O$3:$P$32,2,FALSE)</f>
        <v>60</v>
      </c>
      <c r="AP998" s="30">
        <f t="shared" si="113"/>
        <v>60</v>
      </c>
      <c r="AQ998" s="30">
        <f t="shared" si="114"/>
        <v>49</v>
      </c>
    </row>
    <row r="999" spans="1:43" x14ac:dyDescent="0.25">
      <c r="A999" s="13" t="s">
        <v>685</v>
      </c>
      <c r="B999" s="13" t="s">
        <v>2196</v>
      </c>
      <c r="C999" s="13">
        <v>8</v>
      </c>
      <c r="D999" s="13">
        <v>52</v>
      </c>
      <c r="E999" s="13">
        <v>2</v>
      </c>
      <c r="F999" s="13">
        <v>5</v>
      </c>
      <c r="G999" s="13">
        <v>7</v>
      </c>
      <c r="H999" s="13">
        <v>12</v>
      </c>
      <c r="I999" s="13">
        <v>0</v>
      </c>
      <c r="J999" s="13">
        <v>20</v>
      </c>
      <c r="K999" s="13">
        <v>4</v>
      </c>
      <c r="L999" s="13">
        <v>1995</v>
      </c>
      <c r="M999" s="13"/>
      <c r="N999" s="13">
        <v>70</v>
      </c>
      <c r="O999" s="13">
        <v>165</v>
      </c>
      <c r="P999" s="13" t="s">
        <v>247</v>
      </c>
      <c r="Q999" s="13" t="s">
        <v>2197</v>
      </c>
      <c r="R999" s="13">
        <v>0</v>
      </c>
      <c r="S999" s="13">
        <v>0</v>
      </c>
      <c r="T999" s="30">
        <f t="shared" si="108"/>
        <v>0.04</v>
      </c>
      <c r="U999" s="30">
        <f t="shared" si="109"/>
        <v>0.1</v>
      </c>
      <c r="V999" s="30">
        <f t="shared" si="110"/>
        <v>0.23</v>
      </c>
      <c r="W999" s="30">
        <f t="shared" si="111"/>
        <v>0.04</v>
      </c>
      <c r="X999" s="30">
        <f>VLOOKUP(N999,[1]PlayerC!$A$3:$B$30,2,FALSE)</f>
        <v>69</v>
      </c>
      <c r="Y999" s="30">
        <f>VLOOKUP(O999,[1]PlayerC!$C$3:$D$133,2,FALSE)</f>
        <v>49</v>
      </c>
      <c r="Z999" s="30">
        <f>VLOOKUP(R999,[2]PCharts!$R$3:$S$2003,2,FALSE)</f>
        <v>0</v>
      </c>
      <c r="AA999" s="30">
        <f>VLOOKUP(A999,PCharts!$T$3:$U$25,2,FALSE)</f>
        <v>0.9</v>
      </c>
      <c r="AB999" s="30">
        <f>ROUND((PFormulas!$F$2*AF999)+(PFormulas!$F$3*(120-AD999)),0)</f>
        <v>44</v>
      </c>
      <c r="AC999" s="30">
        <f>ROUND((PFormulas!$F$7*AF999)+(PFormulas!$F$9*AB999)+(PFormulas!$F$8*AD999),0)</f>
        <v>36</v>
      </c>
      <c r="AD999" s="30">
        <f>VLOOKUP(V999,PCharts!$I$3:$J$651,2,FALSE)</f>
        <v>92</v>
      </c>
      <c r="AE999" s="30">
        <f>ROUND((PFormulas!$B$29*AK999)+(PFormulas!$B$30*AI999)+(PFormulas!$B$31*AL999)+(PFormulas!$B$32*AF999)+PFormulas!$B$33,0)</f>
        <v>74</v>
      </c>
      <c r="AF999" s="30">
        <f t="shared" si="112"/>
        <v>59</v>
      </c>
      <c r="AG999" s="30">
        <f>ROUND((AK999*PFormulas!$F$40)+(AL999*PFormulas!$F$41)+(AH999*PFormulas!$F$42),0)</f>
        <v>66</v>
      </c>
      <c r="AH999" s="30">
        <f>VLOOKUP(D999,PCharts!$G$3:$H$83,2,FALSE)</f>
        <v>92</v>
      </c>
      <c r="AI999" s="30">
        <f>ROUND((AK999*PFormulas!$F$18)+(AL999*PFormulas!$F$17),0)</f>
        <v>43</v>
      </c>
      <c r="AJ999" s="30">
        <f>IF(C999&gt;7,25,IF(C999=1,IF(ROUND((PFormulas!$F$35*AK999)+(PFormulas!$F$36*AF999),0)&lt;50,50,ROUND((PFormulas!$F$35*AK999)+(PFormulas!$F$36*AF999),0)),ROUND((PFormulas!$F$35*AK999)+(PFormulas!$F$36*AF999),0)))</f>
        <v>25</v>
      </c>
      <c r="AK999" s="30">
        <f>ROUND(IF(C999&gt;7,ROUND(VLOOKUP(U999,PCharts!$K$3:$L$153,2,FALSE)*AA999,0)*PFormulas!$B$8,ROUND(VLOOKUP(U999,PCharts!$K$3:$L$153,2,FALSE)*AA999,0)),0)</f>
        <v>43</v>
      </c>
      <c r="AL999" s="30">
        <f>ROUND(IF(C999&gt;7,ROUND(VLOOKUP(T999,PCharts!$M$3:$N$133,2,FALSE)*AA999,0)*PFormulas!$B$9,ROUND(VLOOKUP(T999,PCharts!$M$3:$N$133,2,FALSE)*AA999,0)),0)</f>
        <v>35</v>
      </c>
      <c r="AM999" s="30">
        <f>ROUND(IF(C999&gt;7,ROUND((PFormulas!$F$30*Z999)+(PFormulas!$F$31*AB999)+(PFormulas!$F$32*AI999),0)*PFormulas!$B$13,ROUND((PFormulas!$F$30*Z999)+(PFormulas!$F$31*AB999)+(PFormulas!$F$32*AI999),0)+PFormulas!$B$14),0)</f>
        <v>48</v>
      </c>
      <c r="AN999" s="30">
        <f>ROUND((PFormulas!$F$46*AL999),0)</f>
        <v>37</v>
      </c>
      <c r="AO999" s="30">
        <f>VLOOKUP(2016-L999,PCharts!$O$3:$P$32,2,FALSE)</f>
        <v>54</v>
      </c>
      <c r="AP999" s="30">
        <f t="shared" si="113"/>
        <v>54</v>
      </c>
      <c r="AQ999" s="30">
        <f t="shared" si="114"/>
        <v>46</v>
      </c>
    </row>
    <row r="1000" spans="1:43" x14ac:dyDescent="0.25">
      <c r="A1000" s="48" t="s">
        <v>139</v>
      </c>
      <c r="B1000" s="13" t="s">
        <v>2198</v>
      </c>
      <c r="C1000" s="13">
        <v>8</v>
      </c>
      <c r="D1000" s="13">
        <v>23</v>
      </c>
      <c r="E1000" s="48">
        <f>ROUND(G1000*0.33,0)</f>
        <v>1</v>
      </c>
      <c r="F1000" s="48">
        <f>G1000-E1000</f>
        <v>1</v>
      </c>
      <c r="G1000" s="13">
        <v>2</v>
      </c>
      <c r="H1000" s="48">
        <v>20</v>
      </c>
      <c r="I1000" s="13"/>
      <c r="J1000" s="13"/>
      <c r="K1000" s="13"/>
      <c r="L1000" s="13">
        <v>1996</v>
      </c>
      <c r="M1000" s="13">
        <v>5.5</v>
      </c>
      <c r="N1000" s="13">
        <v>74</v>
      </c>
      <c r="O1000" s="13">
        <v>201</v>
      </c>
      <c r="P1000" s="13" t="s">
        <v>2199</v>
      </c>
      <c r="Q1000" s="13" t="s">
        <v>2200</v>
      </c>
      <c r="R1000" s="13">
        <v>0</v>
      </c>
      <c r="S1000" s="13">
        <v>0</v>
      </c>
      <c r="T1000" s="30">
        <f t="shared" si="108"/>
        <v>0.04</v>
      </c>
      <c r="U1000" s="30">
        <f t="shared" si="109"/>
        <v>0.04</v>
      </c>
      <c r="V1000" s="30">
        <f t="shared" si="110"/>
        <v>0.87</v>
      </c>
      <c r="W1000" s="30">
        <f t="shared" si="111"/>
        <v>0.04</v>
      </c>
      <c r="X1000" s="30">
        <f>VLOOKUP(N1000,[1]PlayerC!$A$3:$B$30,2,FALSE)</f>
        <v>77</v>
      </c>
      <c r="Y1000" s="30">
        <f>VLOOKUP(O1000,[1]PlayerC!$C$3:$D$133,2,FALSE)</f>
        <v>70</v>
      </c>
      <c r="Z1000" s="30">
        <f>VLOOKUP(R1000,[2]PCharts!$R$3:$S$2003,2,FALSE)</f>
        <v>0</v>
      </c>
      <c r="AA1000" s="30">
        <f>VLOOKUP(A1000,PCharts!$T$3:$U$25,2,FALSE)</f>
        <v>0.87</v>
      </c>
      <c r="AB1000" s="30">
        <f>ROUND((PFormulas!$F$2*AF1000)+(PFormulas!$F$3*(120-AD1000)),0)</f>
        <v>58</v>
      </c>
      <c r="AC1000" s="30">
        <f>ROUND((PFormulas!$F$7*AF1000)+(PFormulas!$F$9*AB1000)+(PFormulas!$F$8*AD1000),0)</f>
        <v>54</v>
      </c>
      <c r="AD1000" s="30">
        <f>VLOOKUP(V1000,PCharts!$I$3:$J$651,2,FALSE)</f>
        <v>76</v>
      </c>
      <c r="AE1000" s="30">
        <f>ROUND((PFormulas!$B$29*AK1000)+(PFormulas!$B$30*AI1000)+(PFormulas!$B$31*AL1000)+(PFormulas!$B$32*AF1000)+PFormulas!$B$33,0)</f>
        <v>68</v>
      </c>
      <c r="AF1000" s="30">
        <f t="shared" si="112"/>
        <v>74</v>
      </c>
      <c r="AG1000" s="30">
        <f>ROUND((AK1000*PFormulas!$F$40)+(AL1000*PFormulas!$F$41)+(AH1000*PFormulas!$F$42),0)</f>
        <v>47</v>
      </c>
      <c r="AH1000" s="30">
        <f>VLOOKUP(D1000,PCharts!$G$3:$H$83,2,FALSE)</f>
        <v>63</v>
      </c>
      <c r="AI1000" s="30">
        <f>ROUND((AK1000*PFormulas!$F$18)+(AL1000*PFormulas!$F$17),0)</f>
        <v>35</v>
      </c>
      <c r="AJ1000" s="30">
        <f>IF(C1000&gt;7,25,IF(C1000=1,IF(ROUND((PFormulas!$F$35*AK1000)+(PFormulas!$F$36*AF1000),0)&lt;50,50,ROUND((PFormulas!$F$35*AK1000)+(PFormulas!$F$36*AF1000),0)),ROUND((PFormulas!$F$35*AK1000)+(PFormulas!$F$36*AF1000),0)))</f>
        <v>25</v>
      </c>
      <c r="AK1000" s="30">
        <f>ROUND(IF(C1000&gt;7,ROUND(VLOOKUP(U1000,PCharts!$K$3:$L$153,2,FALSE)*AA1000,0)*PFormulas!$B$8,ROUND(VLOOKUP(U1000,PCharts!$K$3:$L$153,2,FALSE)*AA1000,0)),0)</f>
        <v>29</v>
      </c>
      <c r="AL1000" s="30">
        <f>ROUND(IF(C1000&gt;7,ROUND(VLOOKUP(T1000,PCharts!$M$3:$N$133,2,FALSE)*AA1000,0)*PFormulas!$B$9,ROUND(VLOOKUP(T1000,PCharts!$M$3:$N$133,2,FALSE)*AA1000,0)),0)</f>
        <v>34</v>
      </c>
      <c r="AM1000" s="30">
        <f>ROUND(IF(C1000&gt;7,ROUND((PFormulas!$F$30*Z1000)+(PFormulas!$F$31*AB1000)+(PFormulas!$F$32*AI1000),0)*PFormulas!$B$13,ROUND((PFormulas!$F$30*Z1000)+(PFormulas!$F$31*AB1000)+(PFormulas!$F$32*AI1000),0)+PFormulas!$B$14),0)</f>
        <v>55</v>
      </c>
      <c r="AN1000" s="30">
        <f>ROUND((PFormulas!$F$46*AL1000),0)</f>
        <v>36</v>
      </c>
      <c r="AO1000" s="30">
        <f>VLOOKUP(2016-L1000,PCharts!$O$3:$P$32,2,FALSE)</f>
        <v>50</v>
      </c>
      <c r="AP1000" s="30">
        <f t="shared" si="113"/>
        <v>50</v>
      </c>
      <c r="AQ1000" s="30">
        <f t="shared" si="114"/>
        <v>44</v>
      </c>
    </row>
    <row r="1001" spans="1:43" x14ac:dyDescent="0.25">
      <c r="A1001" s="48" t="s">
        <v>139</v>
      </c>
      <c r="B1001" s="13" t="s">
        <v>2201</v>
      </c>
      <c r="C1001" s="13">
        <v>8</v>
      </c>
      <c r="D1001" s="13">
        <v>26</v>
      </c>
      <c r="E1001" s="48">
        <f>ROUND(G1001*0.33,0)</f>
        <v>1</v>
      </c>
      <c r="F1001" s="48">
        <f>G1001-E1001</f>
        <v>1</v>
      </c>
      <c r="G1001" s="13">
        <v>2</v>
      </c>
      <c r="H1001" s="48">
        <v>20</v>
      </c>
      <c r="I1001" s="13"/>
      <c r="J1001" s="13"/>
      <c r="K1001" s="13"/>
      <c r="L1001" s="13">
        <v>1996</v>
      </c>
      <c r="M1001" s="13">
        <v>5.5</v>
      </c>
      <c r="N1001" s="13">
        <v>73</v>
      </c>
      <c r="O1001" s="13">
        <v>203</v>
      </c>
      <c r="P1001" s="13" t="s">
        <v>2202</v>
      </c>
      <c r="Q1001" s="13" t="s">
        <v>2203</v>
      </c>
      <c r="R1001" s="13">
        <v>0</v>
      </c>
      <c r="S1001" s="13">
        <v>0</v>
      </c>
      <c r="T1001" s="30">
        <f t="shared" si="108"/>
        <v>0.04</v>
      </c>
      <c r="U1001" s="30">
        <f t="shared" si="109"/>
        <v>0.04</v>
      </c>
      <c r="V1001" s="30">
        <f t="shared" si="110"/>
        <v>0.77</v>
      </c>
      <c r="W1001" s="30">
        <f t="shared" si="111"/>
        <v>0.04</v>
      </c>
      <c r="X1001" s="30">
        <f>VLOOKUP(N1001,[1]PlayerC!$A$3:$B$30,2,FALSE)</f>
        <v>75</v>
      </c>
      <c r="Y1001" s="30">
        <f>VLOOKUP(O1001,[1]PlayerC!$C$3:$D$133,2,FALSE)</f>
        <v>70</v>
      </c>
      <c r="Z1001" s="30">
        <f>VLOOKUP(R1001,[2]PCharts!$R$3:$S$2003,2,FALSE)</f>
        <v>0</v>
      </c>
      <c r="AA1001" s="30">
        <f>VLOOKUP(A1001,PCharts!$T$3:$U$25,2,FALSE)</f>
        <v>0.87</v>
      </c>
      <c r="AB1001" s="30">
        <f>ROUND((PFormulas!$F$2*AF1001)+(PFormulas!$F$3*(120-AD1001)),0)</f>
        <v>56</v>
      </c>
      <c r="AC1001" s="30">
        <f>ROUND((PFormulas!$F$7*AF1001)+(PFormulas!$F$9*AB1001)+(PFormulas!$F$8*AD1001),0)</f>
        <v>52</v>
      </c>
      <c r="AD1001" s="30">
        <f>VLOOKUP(V1001,PCharts!$I$3:$J$651,2,FALSE)</f>
        <v>78</v>
      </c>
      <c r="AE1001" s="30">
        <f>ROUND((PFormulas!$B$29*AK1001)+(PFormulas!$B$30*AI1001)+(PFormulas!$B$31*AL1001)+(PFormulas!$B$32*AF1001)+PFormulas!$B$33,0)</f>
        <v>69</v>
      </c>
      <c r="AF1001" s="30">
        <f t="shared" si="112"/>
        <v>73</v>
      </c>
      <c r="AG1001" s="30">
        <f>ROUND((AK1001*PFormulas!$F$40)+(AL1001*PFormulas!$F$41)+(AH1001*PFormulas!$F$42),0)</f>
        <v>49</v>
      </c>
      <c r="AH1001" s="30">
        <f>VLOOKUP(D1001,PCharts!$G$3:$H$83,2,FALSE)</f>
        <v>66</v>
      </c>
      <c r="AI1001" s="30">
        <f>ROUND((AK1001*PFormulas!$F$18)+(AL1001*PFormulas!$F$17),0)</f>
        <v>35</v>
      </c>
      <c r="AJ1001" s="30">
        <f>IF(C1001&gt;7,25,IF(C1001=1,IF(ROUND((PFormulas!$F$35*AK1001)+(PFormulas!$F$36*AF1001),0)&lt;50,50,ROUND((PFormulas!$F$35*AK1001)+(PFormulas!$F$36*AF1001),0)),ROUND((PFormulas!$F$35*AK1001)+(PFormulas!$F$36*AF1001),0)))</f>
        <v>25</v>
      </c>
      <c r="AK1001" s="30">
        <f>ROUND(IF(C1001&gt;7,ROUND(VLOOKUP(U1001,PCharts!$K$3:$L$153,2,FALSE)*AA1001,0)*PFormulas!$B$8,ROUND(VLOOKUP(U1001,PCharts!$K$3:$L$153,2,FALSE)*AA1001,0)),0)</f>
        <v>29</v>
      </c>
      <c r="AL1001" s="30">
        <f>ROUND(IF(C1001&gt;7,ROUND(VLOOKUP(T1001,PCharts!$M$3:$N$133,2,FALSE)*AA1001,0)*PFormulas!$B$9,ROUND(VLOOKUP(T1001,PCharts!$M$3:$N$133,2,FALSE)*AA1001,0)),0)</f>
        <v>34</v>
      </c>
      <c r="AM1001" s="30">
        <f>ROUND(IF(C1001&gt;7,ROUND((PFormulas!$F$30*Z1001)+(PFormulas!$F$31*AB1001)+(PFormulas!$F$32*AI1001),0)*PFormulas!$B$13,ROUND((PFormulas!$F$30*Z1001)+(PFormulas!$F$31*AB1001)+(PFormulas!$F$32*AI1001),0)+PFormulas!$B$14),0)</f>
        <v>54</v>
      </c>
      <c r="AN1001" s="30">
        <f>ROUND((PFormulas!$F$46*AL1001),0)</f>
        <v>36</v>
      </c>
      <c r="AO1001" s="30">
        <f>VLOOKUP(2016-L1001,PCharts!$O$3:$P$32,2,FALSE)</f>
        <v>50</v>
      </c>
      <c r="AP1001" s="30">
        <f t="shared" si="113"/>
        <v>50</v>
      </c>
      <c r="AQ1001" s="30">
        <f t="shared" si="114"/>
        <v>44</v>
      </c>
    </row>
    <row r="1002" spans="1:43" x14ac:dyDescent="0.25">
      <c r="A1002" s="13" t="s">
        <v>78</v>
      </c>
      <c r="B1002" s="13" t="s">
        <v>2204</v>
      </c>
      <c r="C1002" s="13">
        <v>8</v>
      </c>
      <c r="D1002" s="13">
        <v>5</v>
      </c>
      <c r="E1002" s="13">
        <v>0</v>
      </c>
      <c r="F1002" s="13">
        <v>0</v>
      </c>
      <c r="G1002" s="13">
        <v>0</v>
      </c>
      <c r="H1002" s="13">
        <v>0</v>
      </c>
      <c r="I1002" s="13">
        <v>-1</v>
      </c>
      <c r="J1002" s="13">
        <v>1</v>
      </c>
      <c r="K1002" s="13">
        <v>8</v>
      </c>
      <c r="L1002" s="13">
        <v>1995</v>
      </c>
      <c r="M1002" s="13"/>
      <c r="N1002" s="13">
        <v>74</v>
      </c>
      <c r="O1002" s="13">
        <v>181</v>
      </c>
      <c r="P1002" s="13" t="s">
        <v>162</v>
      </c>
      <c r="Q1002" s="13" t="s">
        <v>80</v>
      </c>
      <c r="R1002" s="13">
        <v>0</v>
      </c>
      <c r="S1002" s="13">
        <v>0</v>
      </c>
      <c r="T1002" s="30">
        <f t="shared" si="108"/>
        <v>0</v>
      </c>
      <c r="U1002" s="30">
        <f t="shared" si="109"/>
        <v>0</v>
      </c>
      <c r="V1002" s="30">
        <f t="shared" si="110"/>
        <v>0</v>
      </c>
      <c r="W1002" s="30">
        <f t="shared" si="111"/>
        <v>0</v>
      </c>
      <c r="X1002" s="30">
        <f>VLOOKUP(N1002,[1]PlayerC!$A$3:$B$30,2,FALSE)</f>
        <v>77</v>
      </c>
      <c r="Y1002" s="30">
        <f>VLOOKUP(O1002,[1]PlayerC!$C$3:$D$133,2,FALSE)</f>
        <v>58</v>
      </c>
      <c r="Z1002" s="30">
        <f>VLOOKUP(R1002,[2]PCharts!$R$3:$S$2003,2,FALSE)</f>
        <v>0</v>
      </c>
      <c r="AA1002" s="30">
        <f>VLOOKUP(A1002,PCharts!$T$3:$U$25,2,FALSE)</f>
        <v>0.98</v>
      </c>
      <c r="AB1002" s="30">
        <f>ROUND((PFormulas!$F$2*AF1002)+(PFormulas!$F$3*(120-AD1002)),0)</f>
        <v>47</v>
      </c>
      <c r="AC1002" s="30">
        <f>ROUND((PFormulas!$F$7*AF1002)+(PFormulas!$F$9*AB1002)+(PFormulas!$F$8*AD1002),0)</f>
        <v>42</v>
      </c>
      <c r="AD1002" s="30">
        <f>VLOOKUP(V1002,PCharts!$I$3:$J$651,2,FALSE)</f>
        <v>99</v>
      </c>
      <c r="AE1002" s="30">
        <f>ROUND((PFormulas!$B$29*AK1002)+(PFormulas!$B$30*AI1002)+(PFormulas!$B$31*AL1002)+(PFormulas!$B$32*AF1002)+PFormulas!$B$33,0)</f>
        <v>71</v>
      </c>
      <c r="AF1002" s="30">
        <f t="shared" si="112"/>
        <v>68</v>
      </c>
      <c r="AG1002" s="30">
        <f>ROUND((AK1002*PFormulas!$F$40)+(AL1002*PFormulas!$F$41)+(AH1002*PFormulas!$F$42),0)</f>
        <v>37</v>
      </c>
      <c r="AH1002" s="30">
        <f>VLOOKUP(D1002,PCharts!$G$3:$H$83,2,FALSE)</f>
        <v>40</v>
      </c>
      <c r="AI1002" s="30">
        <f>ROUND((AK1002*PFormulas!$F$18)+(AL1002*PFormulas!$F$17),0)</f>
        <v>38</v>
      </c>
      <c r="AJ1002" s="30">
        <f>IF(C1002&gt;7,25,IF(C1002=1,IF(ROUND((PFormulas!$F$35*AK1002)+(PFormulas!$F$36*AF1002),0)&lt;50,50,ROUND((PFormulas!$F$35*AK1002)+(PFormulas!$F$36*AF1002),0)),ROUND((PFormulas!$F$35*AK1002)+(PFormulas!$F$36*AF1002),0)))</f>
        <v>25</v>
      </c>
      <c r="AK1002" s="30">
        <f>ROUND(IF(C1002&gt;7,ROUND(VLOOKUP(U1002,PCharts!$K$3:$L$153,2,FALSE)*AA1002,0)*PFormulas!$B$8,ROUND(VLOOKUP(U1002,PCharts!$K$3:$L$153,2,FALSE)*AA1002,0)),0)</f>
        <v>32</v>
      </c>
      <c r="AL1002" s="30">
        <f>ROUND(IF(C1002&gt;7,ROUND(VLOOKUP(T1002,PCharts!$M$3:$N$133,2,FALSE)*AA1002,0)*PFormulas!$B$9,ROUND(VLOOKUP(T1002,PCharts!$M$3:$N$133,2,FALSE)*AA1002,0)),0)</f>
        <v>37</v>
      </c>
      <c r="AM1002" s="30">
        <f>ROUND(IF(C1002&gt;7,ROUND((PFormulas!$F$30*Z1002)+(PFormulas!$F$31*AB1002)+(PFormulas!$F$32*AI1002),0)*PFormulas!$B$13,ROUND((PFormulas!$F$30*Z1002)+(PFormulas!$F$31*AB1002)+(PFormulas!$F$32*AI1002),0)+PFormulas!$B$14),0)</f>
        <v>49</v>
      </c>
      <c r="AN1002" s="30">
        <f>ROUND((PFormulas!$F$46*AL1002),0)</f>
        <v>39</v>
      </c>
      <c r="AO1002" s="30">
        <f>VLOOKUP(2016-L1002,PCharts!$O$3:$P$32,2,FALSE)</f>
        <v>54</v>
      </c>
      <c r="AP1002" s="30">
        <f t="shared" si="113"/>
        <v>54</v>
      </c>
      <c r="AQ1002" s="30">
        <f t="shared" si="114"/>
        <v>44</v>
      </c>
    </row>
    <row r="1003" spans="1:43" x14ac:dyDescent="0.25">
      <c r="A1003" s="13" t="s">
        <v>518</v>
      </c>
      <c r="B1003" s="13" t="s">
        <v>2205</v>
      </c>
      <c r="C1003" s="13">
        <v>4</v>
      </c>
      <c r="D1003" s="13">
        <v>6</v>
      </c>
      <c r="E1003" s="13">
        <v>0</v>
      </c>
      <c r="F1003" s="13">
        <v>0</v>
      </c>
      <c r="G1003" s="13">
        <v>0</v>
      </c>
      <c r="H1003" s="13">
        <v>2</v>
      </c>
      <c r="I1003" s="13">
        <v>-1</v>
      </c>
      <c r="J1003" s="13">
        <v>7</v>
      </c>
      <c r="K1003" s="13">
        <v>8</v>
      </c>
      <c r="L1003" s="13">
        <v>1993</v>
      </c>
      <c r="M1003" s="13"/>
      <c r="N1003" s="13">
        <v>72</v>
      </c>
      <c r="O1003" s="13">
        <v>161</v>
      </c>
      <c r="P1003" s="13" t="s">
        <v>520</v>
      </c>
      <c r="Q1003" s="13" t="s">
        <v>2206</v>
      </c>
      <c r="R1003" s="13">
        <v>0</v>
      </c>
      <c r="S1003" s="13">
        <v>0</v>
      </c>
      <c r="T1003" s="30">
        <f t="shared" si="108"/>
        <v>0</v>
      </c>
      <c r="U1003" s="30">
        <f t="shared" si="109"/>
        <v>0</v>
      </c>
      <c r="V1003" s="30">
        <f t="shared" si="110"/>
        <v>0.33</v>
      </c>
      <c r="W1003" s="30">
        <f t="shared" si="111"/>
        <v>0</v>
      </c>
      <c r="X1003" s="30">
        <f>VLOOKUP(N1003,[1]PlayerC!$A$3:$B$30,2,FALSE)</f>
        <v>73</v>
      </c>
      <c r="Y1003" s="30">
        <f>VLOOKUP(O1003,[1]PlayerC!$C$3:$D$133,2,FALSE)</f>
        <v>46</v>
      </c>
      <c r="Z1003" s="30">
        <f>VLOOKUP(R1003,[2]PCharts!$R$3:$S$2003,2,FALSE)</f>
        <v>0</v>
      </c>
      <c r="AA1003" s="30">
        <f>VLOOKUP(A1003,PCharts!$T$3:$U$25,2,FALSE)</f>
        <v>0.93</v>
      </c>
      <c r="AB1003" s="30">
        <f>ROUND((PFormulas!$F$2*AF1003)+(PFormulas!$F$3*(120-AD1003)),0)</f>
        <v>45</v>
      </c>
      <c r="AC1003" s="30">
        <f>ROUND((PFormulas!$F$7*AF1003)+(PFormulas!$F$9*AB1003)+(PFormulas!$F$8*AD1003),0)</f>
        <v>38</v>
      </c>
      <c r="AD1003" s="30">
        <f>VLOOKUP(V1003,PCharts!$I$3:$J$651,2,FALSE)</f>
        <v>89</v>
      </c>
      <c r="AE1003" s="30">
        <f>ROUND((PFormulas!$B$29*AK1003)+(PFormulas!$B$30*AI1003)+(PFormulas!$B$31*AL1003)+(PFormulas!$B$32*AF1003)+PFormulas!$B$33,0)</f>
        <v>73</v>
      </c>
      <c r="AF1003" s="30">
        <f t="shared" si="112"/>
        <v>60</v>
      </c>
      <c r="AG1003" s="30">
        <f>ROUND((AK1003*PFormulas!$F$40)+(AL1003*PFormulas!$F$41)+(AH1003*PFormulas!$F$42),0)</f>
        <v>39</v>
      </c>
      <c r="AH1003" s="30">
        <f>VLOOKUP(D1003,PCharts!$G$3:$H$83,2,FALSE)</f>
        <v>42</v>
      </c>
      <c r="AI1003" s="30">
        <f>ROUND((AK1003*PFormulas!$F$18)+(AL1003*PFormulas!$F$17),0)</f>
        <v>39</v>
      </c>
      <c r="AJ1003" s="30">
        <f>IF(C1003&gt;7,25,IF(C1003=1,IF(ROUND((PFormulas!$F$35*AK1003)+(PFormulas!$F$36*AF1003),0)&lt;50,50,ROUND((PFormulas!$F$35*AK1003)+(PFormulas!$F$36*AF1003),0)),ROUND((PFormulas!$F$35*AK1003)+(PFormulas!$F$36*AF1003),0)))</f>
        <v>40</v>
      </c>
      <c r="AK1003" s="30">
        <f>ROUND(IF(C1003&gt;7,ROUND(VLOOKUP(U1003,PCharts!$K$3:$L$153,2,FALSE)*AA1003,0)*PFormulas!$B$8,ROUND(VLOOKUP(U1003,PCharts!$K$3:$L$153,2,FALSE)*AA1003,0)),0)</f>
        <v>33</v>
      </c>
      <c r="AL1003" s="30">
        <f>ROUND(IF(C1003&gt;7,ROUND(VLOOKUP(T1003,PCharts!$M$3:$N$133,2,FALSE)*AA1003,0)*PFormulas!$B$9,ROUND(VLOOKUP(T1003,PCharts!$M$3:$N$133,2,FALSE)*AA1003,0)),0)</f>
        <v>37</v>
      </c>
      <c r="AM1003" s="30">
        <f>ROUND(IF(C1003&gt;7,ROUND((PFormulas!$F$30*Z1003)+(PFormulas!$F$31*AB1003)+(PFormulas!$F$32*AI1003),0)*PFormulas!$B$13,ROUND((PFormulas!$F$30*Z1003)+(PFormulas!$F$31*AB1003)+(PFormulas!$F$32*AI1003),0)+PFormulas!$B$14),0)</f>
        <v>40</v>
      </c>
      <c r="AN1003" s="30">
        <f>ROUND((PFormulas!$F$46*AL1003),0)</f>
        <v>39</v>
      </c>
      <c r="AO1003" s="30">
        <f>VLOOKUP(2016-L1003,PCharts!$O$3:$P$32,2,FALSE)</f>
        <v>60</v>
      </c>
      <c r="AP1003" s="30">
        <f t="shared" si="113"/>
        <v>60</v>
      </c>
      <c r="AQ1003" s="30">
        <f t="shared" si="114"/>
        <v>42</v>
      </c>
    </row>
    <row r="1004" spans="1:43" x14ac:dyDescent="0.25">
      <c r="A1004" s="13" t="s">
        <v>518</v>
      </c>
      <c r="B1004" s="13" t="s">
        <v>2207</v>
      </c>
      <c r="C1004" s="13">
        <v>4</v>
      </c>
      <c r="D1004" s="13">
        <v>7</v>
      </c>
      <c r="E1004" s="13">
        <v>0</v>
      </c>
      <c r="F1004" s="13">
        <v>0</v>
      </c>
      <c r="G1004" s="13">
        <v>0</v>
      </c>
      <c r="H1004" s="13">
        <v>4</v>
      </c>
      <c r="I1004" s="13">
        <v>-1</v>
      </c>
      <c r="J1004" s="13">
        <v>3</v>
      </c>
      <c r="K1004" s="13">
        <v>3</v>
      </c>
      <c r="L1004" s="13">
        <v>1995</v>
      </c>
      <c r="M1004" s="13"/>
      <c r="N1004" s="13">
        <v>74</v>
      </c>
      <c r="O1004" s="13">
        <v>190</v>
      </c>
      <c r="P1004" s="13" t="s">
        <v>520</v>
      </c>
      <c r="Q1004" s="13" t="s">
        <v>2208</v>
      </c>
      <c r="R1004" s="13">
        <v>0</v>
      </c>
      <c r="S1004" s="13">
        <v>0</v>
      </c>
      <c r="T1004" s="30">
        <f t="shared" si="108"/>
        <v>0</v>
      </c>
      <c r="U1004" s="30">
        <f t="shared" si="109"/>
        <v>0</v>
      </c>
      <c r="V1004" s="30">
        <f t="shared" si="110"/>
        <v>0.56999999999999995</v>
      </c>
      <c r="W1004" s="30">
        <f t="shared" si="111"/>
        <v>0</v>
      </c>
      <c r="X1004" s="30">
        <f>VLOOKUP(N1004,[1]PlayerC!$A$3:$B$30,2,FALSE)</f>
        <v>77</v>
      </c>
      <c r="Y1004" s="30">
        <f>VLOOKUP(O1004,[1]PlayerC!$C$3:$D$133,2,FALSE)</f>
        <v>64</v>
      </c>
      <c r="Z1004" s="30">
        <f>VLOOKUP(R1004,[2]PCharts!$R$3:$S$2003,2,FALSE)</f>
        <v>0</v>
      </c>
      <c r="AA1004" s="30">
        <f>VLOOKUP(A1004,PCharts!$T$3:$U$25,2,FALSE)</f>
        <v>0.93</v>
      </c>
      <c r="AB1004" s="30">
        <f>ROUND((PFormulas!$F$2*AF1004)+(PFormulas!$F$3*(120-AD1004)),0)</f>
        <v>54</v>
      </c>
      <c r="AC1004" s="30">
        <f>ROUND((PFormulas!$F$7*AF1004)+(PFormulas!$F$9*AB1004)+(PFormulas!$F$8*AD1004),0)</f>
        <v>49</v>
      </c>
      <c r="AD1004" s="30">
        <f>VLOOKUP(V1004,PCharts!$I$3:$J$651,2,FALSE)</f>
        <v>83</v>
      </c>
      <c r="AE1004" s="30">
        <f>ROUND((PFormulas!$B$29*AK1004)+(PFormulas!$B$30*AI1004)+(PFormulas!$B$31*AL1004)+(PFormulas!$B$32*AF1004)+PFormulas!$B$33,0)</f>
        <v>70</v>
      </c>
      <c r="AF1004" s="30">
        <f t="shared" si="112"/>
        <v>71</v>
      </c>
      <c r="AG1004" s="30">
        <f>ROUND((AK1004*PFormulas!$F$40)+(AL1004*PFormulas!$F$41)+(AH1004*PFormulas!$F$42),0)</f>
        <v>40</v>
      </c>
      <c r="AH1004" s="30">
        <f>VLOOKUP(D1004,PCharts!$G$3:$H$83,2,FALSE)</f>
        <v>44</v>
      </c>
      <c r="AI1004" s="30">
        <f>ROUND((AK1004*PFormulas!$F$18)+(AL1004*PFormulas!$F$17),0)</f>
        <v>39</v>
      </c>
      <c r="AJ1004" s="30">
        <f>IF(C1004&gt;7,25,IF(C1004=1,IF(ROUND((PFormulas!$F$35*AK1004)+(PFormulas!$F$36*AF1004),0)&lt;50,50,ROUND((PFormulas!$F$35*AK1004)+(PFormulas!$F$36*AF1004),0)),ROUND((PFormulas!$F$35*AK1004)+(PFormulas!$F$36*AF1004),0)))</f>
        <v>43</v>
      </c>
      <c r="AK1004" s="30">
        <f>ROUND(IF(C1004&gt;7,ROUND(VLOOKUP(U1004,PCharts!$K$3:$L$153,2,FALSE)*AA1004,0)*PFormulas!$B$8,ROUND(VLOOKUP(U1004,PCharts!$K$3:$L$153,2,FALSE)*AA1004,0)),0)</f>
        <v>33</v>
      </c>
      <c r="AL1004" s="30">
        <f>ROUND(IF(C1004&gt;7,ROUND(VLOOKUP(T1004,PCharts!$M$3:$N$133,2,FALSE)*AA1004,0)*PFormulas!$B$9,ROUND(VLOOKUP(T1004,PCharts!$M$3:$N$133,2,FALSE)*AA1004,0)),0)</f>
        <v>37</v>
      </c>
      <c r="AM1004" s="30">
        <f>ROUND(IF(C1004&gt;7,ROUND((PFormulas!$F$30*Z1004)+(PFormulas!$F$31*AB1004)+(PFormulas!$F$32*AI1004),0)*PFormulas!$B$13,ROUND((PFormulas!$F$30*Z1004)+(PFormulas!$F$31*AB1004)+(PFormulas!$F$32*AI1004),0)+PFormulas!$B$14),0)</f>
        <v>45</v>
      </c>
      <c r="AN1004" s="30">
        <f>ROUND((PFormulas!$F$46*AL1004),0)</f>
        <v>39</v>
      </c>
      <c r="AO1004" s="30">
        <f>VLOOKUP(2016-L1004,PCharts!$O$3:$P$32,2,FALSE)</f>
        <v>54</v>
      </c>
      <c r="AP1004" s="30">
        <f t="shared" si="113"/>
        <v>54</v>
      </c>
      <c r="AQ1004" s="30">
        <f t="shared" si="114"/>
        <v>44</v>
      </c>
    </row>
    <row r="1005" spans="1:43" x14ac:dyDescent="0.25">
      <c r="A1005" s="13" t="s">
        <v>685</v>
      </c>
      <c r="B1005" s="13" t="s">
        <v>2209</v>
      </c>
      <c r="C1005" s="13">
        <v>7</v>
      </c>
      <c r="D1005" s="13">
        <v>7</v>
      </c>
      <c r="E1005" s="13">
        <v>0</v>
      </c>
      <c r="F1005" s="13">
        <v>0</v>
      </c>
      <c r="G1005" s="13">
        <v>0</v>
      </c>
      <c r="H1005" s="13">
        <v>2</v>
      </c>
      <c r="I1005" s="13">
        <v>-2</v>
      </c>
      <c r="J1005" s="13">
        <v>4</v>
      </c>
      <c r="K1005" s="13">
        <v>4</v>
      </c>
      <c r="L1005" s="13">
        <v>1996</v>
      </c>
      <c r="M1005" s="13"/>
      <c r="N1005" s="13">
        <v>73</v>
      </c>
      <c r="O1005" s="13">
        <v>168</v>
      </c>
      <c r="P1005" s="13" t="s">
        <v>247</v>
      </c>
      <c r="Q1005" s="13" t="s">
        <v>80</v>
      </c>
      <c r="R1005" s="13">
        <v>0</v>
      </c>
      <c r="S1005" s="13">
        <v>0</v>
      </c>
      <c r="T1005" s="30">
        <f t="shared" si="108"/>
        <v>0</v>
      </c>
      <c r="U1005" s="30">
        <f t="shared" si="109"/>
        <v>0</v>
      </c>
      <c r="V1005" s="30">
        <f t="shared" si="110"/>
        <v>0.28999999999999998</v>
      </c>
      <c r="W1005" s="30">
        <f t="shared" si="111"/>
        <v>0</v>
      </c>
      <c r="X1005" s="30">
        <f>VLOOKUP(N1005,[1]PlayerC!$A$3:$B$30,2,FALSE)</f>
        <v>75</v>
      </c>
      <c r="Y1005" s="30">
        <f>VLOOKUP(O1005,[1]PlayerC!$C$3:$D$133,2,FALSE)</f>
        <v>49</v>
      </c>
      <c r="Z1005" s="30">
        <f>VLOOKUP(R1005,[2]PCharts!$R$3:$S$2003,2,FALSE)</f>
        <v>0</v>
      </c>
      <c r="AA1005" s="30">
        <f>VLOOKUP(A1005,PCharts!$T$3:$U$25,2,FALSE)</f>
        <v>0.9</v>
      </c>
      <c r="AB1005" s="30">
        <f>ROUND((PFormulas!$F$2*AF1005)+(PFormulas!$F$3*(120-AD1005)),0)</f>
        <v>46</v>
      </c>
      <c r="AC1005" s="30">
        <f>ROUND((PFormulas!$F$7*AF1005)+(PFormulas!$F$9*AB1005)+(PFormulas!$F$8*AD1005),0)</f>
        <v>39</v>
      </c>
      <c r="AD1005" s="30">
        <f>VLOOKUP(V1005,PCharts!$I$3:$J$651,2,FALSE)</f>
        <v>90</v>
      </c>
      <c r="AE1005" s="30">
        <f>ROUND((PFormulas!$B$29*AK1005)+(PFormulas!$B$30*AI1005)+(PFormulas!$B$31*AL1005)+(PFormulas!$B$32*AF1005)+PFormulas!$B$33,0)</f>
        <v>72</v>
      </c>
      <c r="AF1005" s="30">
        <f t="shared" si="112"/>
        <v>62</v>
      </c>
      <c r="AG1005" s="30">
        <f>ROUND((AK1005*PFormulas!$F$40)+(AL1005*PFormulas!$F$41)+(AH1005*PFormulas!$F$42),0)</f>
        <v>39</v>
      </c>
      <c r="AH1005" s="30">
        <f>VLOOKUP(D1005,PCharts!$G$3:$H$83,2,FALSE)</f>
        <v>44</v>
      </c>
      <c r="AI1005" s="30">
        <f>ROUND((AK1005*PFormulas!$F$18)+(AL1005*PFormulas!$F$17),0)</f>
        <v>37</v>
      </c>
      <c r="AJ1005" s="30">
        <f>IF(C1005&gt;7,25,IF(C1005=1,IF(ROUND((PFormulas!$F$35*AK1005)+(PFormulas!$F$36*AF1005),0)&lt;50,50,ROUND((PFormulas!$F$35*AK1005)+(PFormulas!$F$36*AF1005),0)),ROUND((PFormulas!$F$35*AK1005)+(PFormulas!$F$36*AF1005),0)))</f>
        <v>40</v>
      </c>
      <c r="AK1005" s="30">
        <f>ROUND(IF(C1005&gt;7,ROUND(VLOOKUP(U1005,PCharts!$K$3:$L$153,2,FALSE)*AA1005,0)*PFormulas!$B$8,ROUND(VLOOKUP(U1005,PCharts!$K$3:$L$153,2,FALSE)*AA1005,0)),0)</f>
        <v>32</v>
      </c>
      <c r="AL1005" s="30">
        <f>ROUND(IF(C1005&gt;7,ROUND(VLOOKUP(T1005,PCharts!$M$3:$N$133,2,FALSE)*AA1005,0)*PFormulas!$B$9,ROUND(VLOOKUP(T1005,PCharts!$M$3:$N$133,2,FALSE)*AA1005,0)),0)</f>
        <v>36</v>
      </c>
      <c r="AM1005" s="30">
        <f>ROUND(IF(C1005&gt;7,ROUND((PFormulas!$F$30*Z1005)+(PFormulas!$F$31*AB1005)+(PFormulas!$F$32*AI1005),0)*PFormulas!$B$13,ROUND((PFormulas!$F$30*Z1005)+(PFormulas!$F$31*AB1005)+(PFormulas!$F$32*AI1005),0)+PFormulas!$B$14),0)</f>
        <v>40</v>
      </c>
      <c r="AN1005" s="30">
        <f>ROUND((PFormulas!$F$46*AL1005),0)</f>
        <v>38</v>
      </c>
      <c r="AO1005" s="30">
        <f>VLOOKUP(2016-L1005,PCharts!$O$3:$P$32,2,FALSE)</f>
        <v>50</v>
      </c>
      <c r="AP1005" s="30">
        <f t="shared" si="113"/>
        <v>50</v>
      </c>
      <c r="AQ1005" s="30">
        <f t="shared" si="114"/>
        <v>41</v>
      </c>
    </row>
    <row r="1006" spans="1:43" x14ac:dyDescent="0.25">
      <c r="A1006" s="13" t="s">
        <v>78</v>
      </c>
      <c r="B1006" s="13" t="s">
        <v>2210</v>
      </c>
      <c r="C1006" s="13">
        <v>8</v>
      </c>
      <c r="D1006" s="13">
        <v>7</v>
      </c>
      <c r="E1006" s="13">
        <v>0</v>
      </c>
      <c r="F1006" s="13">
        <v>2</v>
      </c>
      <c r="G1006" s="13">
        <v>2</v>
      </c>
      <c r="H1006" s="13">
        <v>0</v>
      </c>
      <c r="I1006" s="13">
        <v>4</v>
      </c>
      <c r="J1006" s="13">
        <v>14</v>
      </c>
      <c r="K1006" s="13">
        <v>2</v>
      </c>
      <c r="L1006" s="13">
        <v>1994</v>
      </c>
      <c r="M1006" s="13"/>
      <c r="N1006" s="13">
        <v>69</v>
      </c>
      <c r="O1006" s="13">
        <v>163</v>
      </c>
      <c r="P1006" s="13" t="s">
        <v>162</v>
      </c>
      <c r="Q1006" s="13" t="s">
        <v>80</v>
      </c>
      <c r="R1006" s="13">
        <v>0</v>
      </c>
      <c r="S1006" s="13">
        <v>0</v>
      </c>
      <c r="T1006" s="30">
        <f t="shared" si="108"/>
        <v>0</v>
      </c>
      <c r="U1006" s="30">
        <f t="shared" si="109"/>
        <v>0.28999999999999998</v>
      </c>
      <c r="V1006" s="30">
        <f t="shared" si="110"/>
        <v>0</v>
      </c>
      <c r="W1006" s="30">
        <f t="shared" si="111"/>
        <v>0</v>
      </c>
      <c r="X1006" s="30">
        <f>VLOOKUP(N1006,[1]PlayerC!$A$3:$B$30,2,FALSE)</f>
        <v>67</v>
      </c>
      <c r="Y1006" s="30">
        <f>VLOOKUP(O1006,[1]PlayerC!$C$3:$D$133,2,FALSE)</f>
        <v>46</v>
      </c>
      <c r="Z1006" s="30">
        <f>VLOOKUP(R1006,[2]PCharts!$R$3:$S$2003,2,FALSE)</f>
        <v>0</v>
      </c>
      <c r="AA1006" s="30">
        <f>VLOOKUP(A1006,PCharts!$T$3:$U$25,2,FALSE)</f>
        <v>0.98</v>
      </c>
      <c r="AB1006" s="30">
        <f>ROUND((PFormulas!$F$2*AF1006)+(PFormulas!$F$3*(120-AD1006)),0)</f>
        <v>41</v>
      </c>
      <c r="AC1006" s="30">
        <f>ROUND((PFormulas!$F$7*AF1006)+(PFormulas!$F$9*AB1006)+(PFormulas!$F$8*AD1006),0)</f>
        <v>32</v>
      </c>
      <c r="AD1006" s="30">
        <f>VLOOKUP(V1006,PCharts!$I$3:$J$651,2,FALSE)</f>
        <v>99</v>
      </c>
      <c r="AE1006" s="30">
        <f>ROUND((PFormulas!$B$29*AK1006)+(PFormulas!$B$30*AI1006)+(PFormulas!$B$31*AL1006)+(PFormulas!$B$32*AF1006)+PFormulas!$B$33,0)</f>
        <v>77</v>
      </c>
      <c r="AF1006" s="30">
        <f t="shared" si="112"/>
        <v>57</v>
      </c>
      <c r="AG1006" s="30">
        <f>ROUND((AK1006*PFormulas!$F$40)+(AL1006*PFormulas!$F$41)+(AH1006*PFormulas!$F$42),0)</f>
        <v>44</v>
      </c>
      <c r="AH1006" s="30">
        <f>VLOOKUP(D1006,PCharts!$G$3:$H$83,2,FALSE)</f>
        <v>44</v>
      </c>
      <c r="AI1006" s="30">
        <f>ROUND((AK1006*PFormulas!$F$18)+(AL1006*PFormulas!$F$17),0)</f>
        <v>49</v>
      </c>
      <c r="AJ1006" s="30">
        <f>IF(C1006&gt;7,25,IF(C1006=1,IF(ROUND((PFormulas!$F$35*AK1006)+(PFormulas!$F$36*AF1006),0)&lt;50,50,ROUND((PFormulas!$F$35*AK1006)+(PFormulas!$F$36*AF1006),0)),ROUND((PFormulas!$F$35*AK1006)+(PFormulas!$F$36*AF1006),0)))</f>
        <v>25</v>
      </c>
      <c r="AK1006" s="30">
        <f>ROUND(IF(C1006&gt;7,ROUND(VLOOKUP(U1006,PCharts!$K$3:$L$153,2,FALSE)*AA1006,0)*PFormulas!$B$8,ROUND(VLOOKUP(U1006,PCharts!$K$3:$L$153,2,FALSE)*AA1006,0)),0)</f>
        <v>52</v>
      </c>
      <c r="AL1006" s="30">
        <f>ROUND(IF(C1006&gt;7,ROUND(VLOOKUP(T1006,PCharts!$M$3:$N$133,2,FALSE)*AA1006,0)*PFormulas!$B$9,ROUND(VLOOKUP(T1006,PCharts!$M$3:$N$133,2,FALSE)*AA1006,0)),0)</f>
        <v>37</v>
      </c>
      <c r="AM1006" s="30">
        <f>ROUND(IF(C1006&gt;7,ROUND((PFormulas!$F$30*Z1006)+(PFormulas!$F$31*AB1006)+(PFormulas!$F$32*AI1006),0)*PFormulas!$B$13,ROUND((PFormulas!$F$30*Z1006)+(PFormulas!$F$31*AB1006)+(PFormulas!$F$32*AI1006),0)+PFormulas!$B$14),0)</f>
        <v>48</v>
      </c>
      <c r="AN1006" s="30">
        <f>ROUND((PFormulas!$F$46*AL1006),0)</f>
        <v>39</v>
      </c>
      <c r="AO1006" s="30">
        <f>VLOOKUP(2016-L1006,PCharts!$O$3:$P$32,2,FALSE)</f>
        <v>58</v>
      </c>
      <c r="AP1006" s="30">
        <f t="shared" si="113"/>
        <v>58</v>
      </c>
      <c r="AQ1006" s="30">
        <f t="shared" si="114"/>
        <v>49</v>
      </c>
    </row>
    <row r="1007" spans="1:43" x14ac:dyDescent="0.25">
      <c r="A1007" s="13" t="s">
        <v>685</v>
      </c>
      <c r="B1007" s="13" t="s">
        <v>2211</v>
      </c>
      <c r="C1007" s="13">
        <v>7</v>
      </c>
      <c r="D1007" s="13">
        <v>9</v>
      </c>
      <c r="E1007" s="13">
        <v>0</v>
      </c>
      <c r="F1007" s="13">
        <v>0</v>
      </c>
      <c r="G1007" s="13">
        <v>0</v>
      </c>
      <c r="H1007" s="13">
        <v>0</v>
      </c>
      <c r="I1007" s="13">
        <v>-1</v>
      </c>
      <c r="J1007" s="13">
        <v>18</v>
      </c>
      <c r="K1007" s="13">
        <v>6</v>
      </c>
      <c r="L1007" s="13">
        <v>1996</v>
      </c>
      <c r="M1007" s="13"/>
      <c r="N1007" s="13">
        <v>71</v>
      </c>
      <c r="O1007" s="13">
        <v>187</v>
      </c>
      <c r="P1007" s="13" t="s">
        <v>247</v>
      </c>
      <c r="Q1007" s="13" t="s">
        <v>80</v>
      </c>
      <c r="R1007" s="13">
        <v>0</v>
      </c>
      <c r="S1007" s="13">
        <v>0</v>
      </c>
      <c r="T1007" s="30">
        <f t="shared" si="108"/>
        <v>0</v>
      </c>
      <c r="U1007" s="30">
        <f t="shared" si="109"/>
        <v>0</v>
      </c>
      <c r="V1007" s="30">
        <f t="shared" si="110"/>
        <v>0</v>
      </c>
      <c r="W1007" s="30">
        <f t="shared" si="111"/>
        <v>0</v>
      </c>
      <c r="X1007" s="30">
        <f>VLOOKUP(N1007,[1]PlayerC!$A$3:$B$30,2,FALSE)</f>
        <v>71</v>
      </c>
      <c r="Y1007" s="30">
        <f>VLOOKUP(O1007,[1]PlayerC!$C$3:$D$133,2,FALSE)</f>
        <v>61</v>
      </c>
      <c r="Z1007" s="30">
        <f>VLOOKUP(R1007,[2]PCharts!$R$3:$S$2003,2,FALSE)</f>
        <v>0</v>
      </c>
      <c r="AA1007" s="30">
        <f>VLOOKUP(A1007,PCharts!$T$3:$U$25,2,FALSE)</f>
        <v>0.9</v>
      </c>
      <c r="AB1007" s="30">
        <f>ROUND((PFormulas!$F$2*AF1007)+(PFormulas!$F$3*(120-AD1007)),0)</f>
        <v>46</v>
      </c>
      <c r="AC1007" s="30">
        <f>ROUND((PFormulas!$F$7*AF1007)+(PFormulas!$F$9*AB1007)+(PFormulas!$F$8*AD1007),0)</f>
        <v>40</v>
      </c>
      <c r="AD1007" s="30">
        <f>VLOOKUP(V1007,PCharts!$I$3:$J$651,2,FALSE)</f>
        <v>99</v>
      </c>
      <c r="AE1007" s="30">
        <f>ROUND((PFormulas!$B$29*AK1007)+(PFormulas!$B$30*AI1007)+(PFormulas!$B$31*AL1007)+(PFormulas!$B$32*AF1007)+PFormulas!$B$33,0)</f>
        <v>71</v>
      </c>
      <c r="AF1007" s="30">
        <f t="shared" si="112"/>
        <v>66</v>
      </c>
      <c r="AG1007" s="30">
        <f>ROUND((AK1007*PFormulas!$F$40)+(AL1007*PFormulas!$F$41)+(AH1007*PFormulas!$F$42),0)</f>
        <v>41</v>
      </c>
      <c r="AH1007" s="30">
        <f>VLOOKUP(D1007,PCharts!$G$3:$H$83,2,FALSE)</f>
        <v>48</v>
      </c>
      <c r="AI1007" s="30">
        <f>ROUND((AK1007*PFormulas!$F$18)+(AL1007*PFormulas!$F$17),0)</f>
        <v>37</v>
      </c>
      <c r="AJ1007" s="30">
        <f>IF(C1007&gt;7,25,IF(C1007=1,IF(ROUND((PFormulas!$F$35*AK1007)+(PFormulas!$F$36*AF1007),0)&lt;50,50,ROUND((PFormulas!$F$35*AK1007)+(PFormulas!$F$36*AF1007),0)),ROUND((PFormulas!$F$35*AK1007)+(PFormulas!$F$36*AF1007),0)))</f>
        <v>41</v>
      </c>
      <c r="AK1007" s="30">
        <f>ROUND(IF(C1007&gt;7,ROUND(VLOOKUP(U1007,PCharts!$K$3:$L$153,2,FALSE)*AA1007,0)*PFormulas!$B$8,ROUND(VLOOKUP(U1007,PCharts!$K$3:$L$153,2,FALSE)*AA1007,0)),0)</f>
        <v>32</v>
      </c>
      <c r="AL1007" s="30">
        <f>ROUND(IF(C1007&gt;7,ROUND(VLOOKUP(T1007,PCharts!$M$3:$N$133,2,FALSE)*AA1007,0)*PFormulas!$B$9,ROUND(VLOOKUP(T1007,PCharts!$M$3:$N$133,2,FALSE)*AA1007,0)),0)</f>
        <v>36</v>
      </c>
      <c r="AM1007" s="30">
        <f>ROUND(IF(C1007&gt;7,ROUND((PFormulas!$F$30*Z1007)+(PFormulas!$F$31*AB1007)+(PFormulas!$F$32*AI1007),0)*PFormulas!$B$13,ROUND((PFormulas!$F$30*Z1007)+(PFormulas!$F$31*AB1007)+(PFormulas!$F$32*AI1007),0)+PFormulas!$B$14),0)</f>
        <v>40</v>
      </c>
      <c r="AN1007" s="30">
        <f>ROUND((PFormulas!$F$46*AL1007),0)</f>
        <v>38</v>
      </c>
      <c r="AO1007" s="30">
        <f>VLOOKUP(2016-L1007,PCharts!$O$3:$P$32,2,FALSE)</f>
        <v>50</v>
      </c>
      <c r="AP1007" s="30">
        <f t="shared" si="113"/>
        <v>50</v>
      </c>
      <c r="AQ1007" s="30">
        <f t="shared" si="114"/>
        <v>41</v>
      </c>
    </row>
    <row r="1008" spans="1:43" x14ac:dyDescent="0.25">
      <c r="A1008" s="13" t="s">
        <v>78</v>
      </c>
      <c r="B1008" s="13" t="s">
        <v>2212</v>
      </c>
      <c r="C1008" s="13">
        <v>8</v>
      </c>
      <c r="D1008" s="13">
        <v>9</v>
      </c>
      <c r="E1008" s="13">
        <v>0</v>
      </c>
      <c r="F1008" s="13">
        <v>0</v>
      </c>
      <c r="G1008" s="13">
        <v>0</v>
      </c>
      <c r="H1008" s="13">
        <v>0</v>
      </c>
      <c r="I1008" s="13">
        <v>-4</v>
      </c>
      <c r="J1008" s="13">
        <v>26</v>
      </c>
      <c r="K1008" s="13">
        <v>10</v>
      </c>
      <c r="L1008" s="13">
        <v>1995</v>
      </c>
      <c r="M1008" s="13"/>
      <c r="N1008" s="13">
        <v>70</v>
      </c>
      <c r="O1008" s="13">
        <v>181</v>
      </c>
      <c r="P1008" s="13" t="s">
        <v>162</v>
      </c>
      <c r="Q1008" s="13" t="s">
        <v>80</v>
      </c>
      <c r="R1008" s="13">
        <v>0</v>
      </c>
      <c r="S1008" s="13">
        <v>0</v>
      </c>
      <c r="T1008" s="30">
        <f t="shared" si="108"/>
        <v>0</v>
      </c>
      <c r="U1008" s="30">
        <f t="shared" si="109"/>
        <v>0</v>
      </c>
      <c r="V1008" s="30">
        <f t="shared" si="110"/>
        <v>0</v>
      </c>
      <c r="W1008" s="30">
        <f t="shared" si="111"/>
        <v>0</v>
      </c>
      <c r="X1008" s="30">
        <f>VLOOKUP(N1008,[1]PlayerC!$A$3:$B$30,2,FALSE)</f>
        <v>69</v>
      </c>
      <c r="Y1008" s="30">
        <f>VLOOKUP(O1008,[1]PlayerC!$C$3:$D$133,2,FALSE)</f>
        <v>58</v>
      </c>
      <c r="Z1008" s="30">
        <f>VLOOKUP(R1008,[2]PCharts!$R$3:$S$2003,2,FALSE)</f>
        <v>0</v>
      </c>
      <c r="AA1008" s="30">
        <f>VLOOKUP(A1008,PCharts!$T$3:$U$25,2,FALSE)</f>
        <v>0.98</v>
      </c>
      <c r="AB1008" s="30">
        <f>ROUND((PFormulas!$F$2*AF1008)+(PFormulas!$F$3*(120-AD1008)),0)</f>
        <v>45</v>
      </c>
      <c r="AC1008" s="30">
        <f>ROUND((PFormulas!$F$7*AF1008)+(PFormulas!$F$9*AB1008)+(PFormulas!$F$8*AD1008),0)</f>
        <v>39</v>
      </c>
      <c r="AD1008" s="30">
        <f>VLOOKUP(V1008,PCharts!$I$3:$J$651,2,FALSE)</f>
        <v>99</v>
      </c>
      <c r="AE1008" s="30">
        <f>ROUND((PFormulas!$B$29*AK1008)+(PFormulas!$B$30*AI1008)+(PFormulas!$B$31*AL1008)+(PFormulas!$B$32*AF1008)+PFormulas!$B$33,0)</f>
        <v>72</v>
      </c>
      <c r="AF1008" s="30">
        <f t="shared" si="112"/>
        <v>64</v>
      </c>
      <c r="AG1008" s="30">
        <f>ROUND((AK1008*PFormulas!$F$40)+(AL1008*PFormulas!$F$41)+(AH1008*PFormulas!$F$42),0)</f>
        <v>41</v>
      </c>
      <c r="AH1008" s="30">
        <f>VLOOKUP(D1008,PCharts!$G$3:$H$83,2,FALSE)</f>
        <v>48</v>
      </c>
      <c r="AI1008" s="30">
        <f>ROUND((AK1008*PFormulas!$F$18)+(AL1008*PFormulas!$F$17),0)</f>
        <v>38</v>
      </c>
      <c r="AJ1008" s="30">
        <f>IF(C1008&gt;7,25,IF(C1008=1,IF(ROUND((PFormulas!$F$35*AK1008)+(PFormulas!$F$36*AF1008),0)&lt;50,50,ROUND((PFormulas!$F$35*AK1008)+(PFormulas!$F$36*AF1008),0)),ROUND((PFormulas!$F$35*AK1008)+(PFormulas!$F$36*AF1008),0)))</f>
        <v>25</v>
      </c>
      <c r="AK1008" s="30">
        <f>ROUND(IF(C1008&gt;7,ROUND(VLOOKUP(U1008,PCharts!$K$3:$L$153,2,FALSE)*AA1008,0)*PFormulas!$B$8,ROUND(VLOOKUP(U1008,PCharts!$K$3:$L$153,2,FALSE)*AA1008,0)),0)</f>
        <v>32</v>
      </c>
      <c r="AL1008" s="30">
        <f>ROUND(IF(C1008&gt;7,ROUND(VLOOKUP(T1008,PCharts!$M$3:$N$133,2,FALSE)*AA1008,0)*PFormulas!$B$9,ROUND(VLOOKUP(T1008,PCharts!$M$3:$N$133,2,FALSE)*AA1008,0)),0)</f>
        <v>37</v>
      </c>
      <c r="AM1008" s="30">
        <f>ROUND(IF(C1008&gt;7,ROUND((PFormulas!$F$30*Z1008)+(PFormulas!$F$31*AB1008)+(PFormulas!$F$32*AI1008),0)*PFormulas!$B$13,ROUND((PFormulas!$F$30*Z1008)+(PFormulas!$F$31*AB1008)+(PFormulas!$F$32*AI1008),0)+PFormulas!$B$14),0)</f>
        <v>46</v>
      </c>
      <c r="AN1008" s="30">
        <f>ROUND((PFormulas!$F$46*AL1008),0)</f>
        <v>39</v>
      </c>
      <c r="AO1008" s="30">
        <f>VLOOKUP(2016-L1008,PCharts!$O$3:$P$32,2,FALSE)</f>
        <v>54</v>
      </c>
      <c r="AP1008" s="30">
        <f t="shared" si="113"/>
        <v>54</v>
      </c>
      <c r="AQ1008" s="30">
        <f t="shared" si="114"/>
        <v>43</v>
      </c>
    </row>
    <row r="1009" spans="1:43" x14ac:dyDescent="0.25">
      <c r="A1009" s="13" t="s">
        <v>78</v>
      </c>
      <c r="B1009" s="13" t="s">
        <v>2213</v>
      </c>
      <c r="C1009" s="13">
        <v>8</v>
      </c>
      <c r="D1009" s="13">
        <v>14</v>
      </c>
      <c r="E1009" s="13">
        <v>0</v>
      </c>
      <c r="F1009" s="13">
        <v>2</v>
      </c>
      <c r="G1009" s="13">
        <v>2</v>
      </c>
      <c r="H1009" s="13">
        <v>0</v>
      </c>
      <c r="I1009" s="13">
        <v>-1</v>
      </c>
      <c r="J1009" s="13">
        <v>21</v>
      </c>
      <c r="K1009" s="13">
        <v>1</v>
      </c>
      <c r="L1009" s="13">
        <v>1997</v>
      </c>
      <c r="M1009" s="13"/>
      <c r="N1009" s="13">
        <v>71</v>
      </c>
      <c r="O1009" s="13">
        <v>181</v>
      </c>
      <c r="P1009" s="13" t="s">
        <v>162</v>
      </c>
      <c r="Q1009" s="13" t="s">
        <v>80</v>
      </c>
      <c r="R1009" s="13">
        <v>0</v>
      </c>
      <c r="S1009" s="13">
        <v>0</v>
      </c>
      <c r="T1009" s="30">
        <f t="shared" si="108"/>
        <v>0</v>
      </c>
      <c r="U1009" s="30">
        <f t="shared" si="109"/>
        <v>0.14000000000000001</v>
      </c>
      <c r="V1009" s="30">
        <f t="shared" si="110"/>
        <v>0</v>
      </c>
      <c r="W1009" s="30">
        <f t="shared" si="111"/>
        <v>0</v>
      </c>
      <c r="X1009" s="30">
        <f>VLOOKUP(N1009,[1]PlayerC!$A$3:$B$30,2,FALSE)</f>
        <v>71</v>
      </c>
      <c r="Y1009" s="30">
        <f>VLOOKUP(O1009,[1]PlayerC!$C$3:$D$133,2,FALSE)</f>
        <v>58</v>
      </c>
      <c r="Z1009" s="30">
        <f>VLOOKUP(R1009,[2]PCharts!$R$3:$S$2003,2,FALSE)</f>
        <v>0</v>
      </c>
      <c r="AA1009" s="30">
        <f>VLOOKUP(A1009,PCharts!$T$3:$U$25,2,FALSE)</f>
        <v>0.98</v>
      </c>
      <c r="AB1009" s="30">
        <f>ROUND((PFormulas!$F$2*AF1009)+(PFormulas!$F$3*(120-AD1009)),0)</f>
        <v>45</v>
      </c>
      <c r="AC1009" s="30">
        <f>ROUND((PFormulas!$F$7*AF1009)+(PFormulas!$F$9*AB1009)+(PFormulas!$F$8*AD1009),0)</f>
        <v>39</v>
      </c>
      <c r="AD1009" s="30">
        <f>VLOOKUP(V1009,PCharts!$I$3:$J$651,2,FALSE)</f>
        <v>99</v>
      </c>
      <c r="AE1009" s="30">
        <f>ROUND((PFormulas!$B$29*AK1009)+(PFormulas!$B$30*AI1009)+(PFormulas!$B$31*AL1009)+(PFormulas!$B$32*AF1009)+PFormulas!$B$33,0)</f>
        <v>74</v>
      </c>
      <c r="AF1009" s="30">
        <f t="shared" si="112"/>
        <v>65</v>
      </c>
      <c r="AG1009" s="30">
        <f>ROUND((AK1009*PFormulas!$F$40)+(AL1009*PFormulas!$F$41)+(AH1009*PFormulas!$F$42),0)</f>
        <v>48</v>
      </c>
      <c r="AH1009" s="30">
        <f>VLOOKUP(D1009,PCharts!$G$3:$H$83,2,FALSE)</f>
        <v>54</v>
      </c>
      <c r="AI1009" s="30">
        <f>ROUND((AK1009*PFormulas!$F$18)+(AL1009*PFormulas!$F$17),0)</f>
        <v>46</v>
      </c>
      <c r="AJ1009" s="30">
        <f>IF(C1009&gt;7,25,IF(C1009=1,IF(ROUND((PFormulas!$F$35*AK1009)+(PFormulas!$F$36*AF1009),0)&lt;50,50,ROUND((PFormulas!$F$35*AK1009)+(PFormulas!$F$36*AF1009),0)),ROUND((PFormulas!$F$35*AK1009)+(PFormulas!$F$36*AF1009),0)))</f>
        <v>25</v>
      </c>
      <c r="AK1009" s="30">
        <f>ROUND(IF(C1009&gt;7,ROUND(VLOOKUP(U1009,PCharts!$K$3:$L$153,2,FALSE)*AA1009,0)*PFormulas!$B$8,ROUND(VLOOKUP(U1009,PCharts!$K$3:$L$153,2,FALSE)*AA1009,0)),0)</f>
        <v>47</v>
      </c>
      <c r="AL1009" s="30">
        <f>ROUND(IF(C1009&gt;7,ROUND(VLOOKUP(T1009,PCharts!$M$3:$N$133,2,FALSE)*AA1009,0)*PFormulas!$B$9,ROUND(VLOOKUP(T1009,PCharts!$M$3:$N$133,2,FALSE)*AA1009,0)),0)</f>
        <v>37</v>
      </c>
      <c r="AM1009" s="30">
        <f>ROUND(IF(C1009&gt;7,ROUND((PFormulas!$F$30*Z1009)+(PFormulas!$F$31*AB1009)+(PFormulas!$F$32*AI1009),0)*PFormulas!$B$13,ROUND((PFormulas!$F$30*Z1009)+(PFormulas!$F$31*AB1009)+(PFormulas!$F$32*AI1009),0)+PFormulas!$B$14),0)</f>
        <v>50</v>
      </c>
      <c r="AN1009" s="30">
        <f>ROUND((PFormulas!$F$46*AL1009),0)</f>
        <v>39</v>
      </c>
      <c r="AO1009" s="30">
        <f>VLOOKUP(2016-L1009,PCharts!$O$3:$P$32,2,FALSE)</f>
        <v>46</v>
      </c>
      <c r="AP1009" s="30">
        <f t="shared" si="113"/>
        <v>46</v>
      </c>
      <c r="AQ1009" s="30">
        <f t="shared" si="114"/>
        <v>48</v>
      </c>
    </row>
    <row r="1010" spans="1:43" x14ac:dyDescent="0.25">
      <c r="A1010" s="13" t="s">
        <v>78</v>
      </c>
      <c r="B1010" s="13" t="s">
        <v>2214</v>
      </c>
      <c r="C1010" s="13">
        <v>8</v>
      </c>
      <c r="D1010" s="13">
        <v>14</v>
      </c>
      <c r="E1010" s="13">
        <v>0</v>
      </c>
      <c r="F1010" s="13">
        <v>0</v>
      </c>
      <c r="G1010" s="13">
        <v>0</v>
      </c>
      <c r="H1010" s="13">
        <v>0</v>
      </c>
      <c r="I1010" s="13">
        <v>-2</v>
      </c>
      <c r="J1010" s="13">
        <v>3</v>
      </c>
      <c r="K1010" s="13">
        <v>4</v>
      </c>
      <c r="L1010" s="13">
        <v>1996</v>
      </c>
      <c r="M1010" s="13"/>
      <c r="N1010" s="13">
        <v>71</v>
      </c>
      <c r="O1010" s="13">
        <v>161</v>
      </c>
      <c r="P1010" s="13" t="s">
        <v>162</v>
      </c>
      <c r="Q1010" s="13" t="s">
        <v>80</v>
      </c>
      <c r="R1010" s="13">
        <v>0</v>
      </c>
      <c r="S1010" s="13">
        <v>0</v>
      </c>
      <c r="T1010" s="30">
        <f t="shared" si="108"/>
        <v>0</v>
      </c>
      <c r="U1010" s="30">
        <f t="shared" si="109"/>
        <v>0</v>
      </c>
      <c r="V1010" s="30">
        <f t="shared" si="110"/>
        <v>0</v>
      </c>
      <c r="W1010" s="30">
        <f t="shared" si="111"/>
        <v>0</v>
      </c>
      <c r="X1010" s="30">
        <f>VLOOKUP(N1010,[1]PlayerC!$A$3:$B$30,2,FALSE)</f>
        <v>71</v>
      </c>
      <c r="Y1010" s="30">
        <f>VLOOKUP(O1010,[1]PlayerC!$C$3:$D$133,2,FALSE)</f>
        <v>46</v>
      </c>
      <c r="Z1010" s="30">
        <f>VLOOKUP(R1010,[2]PCharts!$R$3:$S$2003,2,FALSE)</f>
        <v>0</v>
      </c>
      <c r="AA1010" s="30">
        <f>VLOOKUP(A1010,PCharts!$T$3:$U$25,2,FALSE)</f>
        <v>0.98</v>
      </c>
      <c r="AB1010" s="30">
        <f>ROUND((PFormulas!$F$2*AF1010)+(PFormulas!$F$3*(120-AD1010)),0)</f>
        <v>42</v>
      </c>
      <c r="AC1010" s="30">
        <f>ROUND((PFormulas!$F$7*AF1010)+(PFormulas!$F$9*AB1010)+(PFormulas!$F$8*AD1010),0)</f>
        <v>34</v>
      </c>
      <c r="AD1010" s="30">
        <f>VLOOKUP(V1010,PCharts!$I$3:$J$651,2,FALSE)</f>
        <v>99</v>
      </c>
      <c r="AE1010" s="30">
        <f>ROUND((PFormulas!$B$29*AK1010)+(PFormulas!$B$30*AI1010)+(PFormulas!$B$31*AL1010)+(PFormulas!$B$32*AF1010)+PFormulas!$B$33,0)</f>
        <v>73</v>
      </c>
      <c r="AF1010" s="30">
        <f t="shared" si="112"/>
        <v>59</v>
      </c>
      <c r="AG1010" s="30">
        <f>ROUND((AK1010*PFormulas!$F$40)+(AL1010*PFormulas!$F$41)+(AH1010*PFormulas!$F$42),0)</f>
        <v>44</v>
      </c>
      <c r="AH1010" s="30">
        <f>VLOOKUP(D1010,PCharts!$G$3:$H$83,2,FALSE)</f>
        <v>54</v>
      </c>
      <c r="AI1010" s="30">
        <f>ROUND((AK1010*PFormulas!$F$18)+(AL1010*PFormulas!$F$17),0)</f>
        <v>38</v>
      </c>
      <c r="AJ1010" s="30">
        <f>IF(C1010&gt;7,25,IF(C1010=1,IF(ROUND((PFormulas!$F$35*AK1010)+(PFormulas!$F$36*AF1010),0)&lt;50,50,ROUND((PFormulas!$F$35*AK1010)+(PFormulas!$F$36*AF1010),0)),ROUND((PFormulas!$F$35*AK1010)+(PFormulas!$F$36*AF1010),0)))</f>
        <v>25</v>
      </c>
      <c r="AK1010" s="30">
        <f>ROUND(IF(C1010&gt;7,ROUND(VLOOKUP(U1010,PCharts!$K$3:$L$153,2,FALSE)*AA1010,0)*PFormulas!$B$8,ROUND(VLOOKUP(U1010,PCharts!$K$3:$L$153,2,FALSE)*AA1010,0)),0)</f>
        <v>32</v>
      </c>
      <c r="AL1010" s="30">
        <f>ROUND(IF(C1010&gt;7,ROUND(VLOOKUP(T1010,PCharts!$M$3:$N$133,2,FALSE)*AA1010,0)*PFormulas!$B$9,ROUND(VLOOKUP(T1010,PCharts!$M$3:$N$133,2,FALSE)*AA1010,0)),0)</f>
        <v>37</v>
      </c>
      <c r="AM1010" s="30">
        <f>ROUND(IF(C1010&gt;7,ROUND((PFormulas!$F$30*Z1010)+(PFormulas!$F$31*AB1010)+(PFormulas!$F$32*AI1010),0)*PFormulas!$B$13,ROUND((PFormulas!$F$30*Z1010)+(PFormulas!$F$31*AB1010)+(PFormulas!$F$32*AI1010),0)+PFormulas!$B$14),0)</f>
        <v>45</v>
      </c>
      <c r="AN1010" s="30">
        <f>ROUND((PFormulas!$F$46*AL1010),0)</f>
        <v>39</v>
      </c>
      <c r="AO1010" s="30">
        <f>VLOOKUP(2016-L1010,PCharts!$O$3:$P$32,2,FALSE)</f>
        <v>50</v>
      </c>
      <c r="AP1010" s="30">
        <f t="shared" si="113"/>
        <v>50</v>
      </c>
      <c r="AQ1010" s="30">
        <f t="shared" si="114"/>
        <v>42</v>
      </c>
    </row>
    <row r="1011" spans="1:43" x14ac:dyDescent="0.25">
      <c r="A1011" s="13" t="s">
        <v>518</v>
      </c>
      <c r="B1011" s="13" t="s">
        <v>2215</v>
      </c>
      <c r="C1011" s="13">
        <v>4</v>
      </c>
      <c r="D1011" s="13">
        <v>18</v>
      </c>
      <c r="E1011" s="13">
        <v>0</v>
      </c>
      <c r="F1011" s="13">
        <v>0</v>
      </c>
      <c r="G1011" s="13">
        <v>0</v>
      </c>
      <c r="H1011" s="13">
        <v>4</v>
      </c>
      <c r="I1011" s="13">
        <v>-1</v>
      </c>
      <c r="J1011" s="13">
        <v>10</v>
      </c>
      <c r="K1011" s="13">
        <v>12</v>
      </c>
      <c r="L1011" s="13">
        <v>1994</v>
      </c>
      <c r="M1011" s="13"/>
      <c r="N1011" s="13">
        <v>71</v>
      </c>
      <c r="O1011" s="13">
        <v>207</v>
      </c>
      <c r="P1011" s="13" t="s">
        <v>520</v>
      </c>
      <c r="Q1011" s="13" t="s">
        <v>2216</v>
      </c>
      <c r="R1011" s="13">
        <v>0</v>
      </c>
      <c r="S1011" s="13">
        <v>0</v>
      </c>
      <c r="T1011" s="30">
        <f t="shared" si="108"/>
        <v>0</v>
      </c>
      <c r="U1011" s="30">
        <f t="shared" si="109"/>
        <v>0</v>
      </c>
      <c r="V1011" s="30">
        <f t="shared" si="110"/>
        <v>0.22</v>
      </c>
      <c r="W1011" s="30">
        <f t="shared" si="111"/>
        <v>0</v>
      </c>
      <c r="X1011" s="30">
        <f>VLOOKUP(N1011,[1]PlayerC!$A$3:$B$30,2,FALSE)</f>
        <v>71</v>
      </c>
      <c r="Y1011" s="30">
        <f>VLOOKUP(O1011,[1]PlayerC!$C$3:$D$133,2,FALSE)</f>
        <v>73</v>
      </c>
      <c r="Z1011" s="30">
        <f>VLOOKUP(R1011,[2]PCharts!$R$3:$S$2003,2,FALSE)</f>
        <v>0</v>
      </c>
      <c r="AA1011" s="30">
        <f>VLOOKUP(A1011,PCharts!$T$3:$U$25,2,FALSE)</f>
        <v>0.93</v>
      </c>
      <c r="AB1011" s="30">
        <f>ROUND((PFormulas!$F$2*AF1011)+(PFormulas!$F$3*(120-AD1011)),0)</f>
        <v>52</v>
      </c>
      <c r="AC1011" s="30">
        <f>ROUND((PFormulas!$F$7*AF1011)+(PFormulas!$F$9*AB1011)+(PFormulas!$F$8*AD1011),0)</f>
        <v>48</v>
      </c>
      <c r="AD1011" s="30">
        <f>VLOOKUP(V1011,PCharts!$I$3:$J$651,2,FALSE)</f>
        <v>92</v>
      </c>
      <c r="AE1011" s="30">
        <f>ROUND((PFormulas!$B$29*AK1011)+(PFormulas!$B$30*AI1011)+(PFormulas!$B$31*AL1011)+(PFormulas!$B$32*AF1011)+PFormulas!$B$33,0)</f>
        <v>70</v>
      </c>
      <c r="AF1011" s="30">
        <f t="shared" si="112"/>
        <v>72</v>
      </c>
      <c r="AG1011" s="30">
        <f>ROUND((AK1011*PFormulas!$F$40)+(AL1011*PFormulas!$F$41)+(AH1011*PFormulas!$F$42),0)</f>
        <v>47</v>
      </c>
      <c r="AH1011" s="30">
        <f>VLOOKUP(D1011,PCharts!$G$3:$H$83,2,FALSE)</f>
        <v>58</v>
      </c>
      <c r="AI1011" s="30">
        <f>ROUND((AK1011*PFormulas!$F$18)+(AL1011*PFormulas!$F$17),0)</f>
        <v>39</v>
      </c>
      <c r="AJ1011" s="30">
        <f>IF(C1011&gt;7,25,IF(C1011=1,IF(ROUND((PFormulas!$F$35*AK1011)+(PFormulas!$F$36*AF1011),0)&lt;50,50,ROUND((PFormulas!$F$35*AK1011)+(PFormulas!$F$36*AF1011),0)),ROUND((PFormulas!$F$35*AK1011)+(PFormulas!$F$36*AF1011),0)))</f>
        <v>43</v>
      </c>
      <c r="AK1011" s="30">
        <f>ROUND(IF(C1011&gt;7,ROUND(VLOOKUP(U1011,PCharts!$K$3:$L$153,2,FALSE)*AA1011,0)*PFormulas!$B$8,ROUND(VLOOKUP(U1011,PCharts!$K$3:$L$153,2,FALSE)*AA1011,0)),0)</f>
        <v>33</v>
      </c>
      <c r="AL1011" s="30">
        <f>ROUND(IF(C1011&gt;7,ROUND(VLOOKUP(T1011,PCharts!$M$3:$N$133,2,FALSE)*AA1011,0)*PFormulas!$B$9,ROUND(VLOOKUP(T1011,PCharts!$M$3:$N$133,2,FALSE)*AA1011,0)),0)</f>
        <v>37</v>
      </c>
      <c r="AM1011" s="30">
        <f>ROUND(IF(C1011&gt;7,ROUND((PFormulas!$F$30*Z1011)+(PFormulas!$F$31*AB1011)+(PFormulas!$F$32*AI1011),0)*PFormulas!$B$13,ROUND((PFormulas!$F$30*Z1011)+(PFormulas!$F$31*AB1011)+(PFormulas!$F$32*AI1011),0)+PFormulas!$B$14),0)</f>
        <v>44</v>
      </c>
      <c r="AN1011" s="30">
        <f>ROUND((PFormulas!$F$46*AL1011),0)</f>
        <v>39</v>
      </c>
      <c r="AO1011" s="30">
        <f>VLOOKUP(2016-L1011,PCharts!$O$3:$P$32,2,FALSE)</f>
        <v>58</v>
      </c>
      <c r="AP1011" s="30">
        <f t="shared" si="113"/>
        <v>58</v>
      </c>
      <c r="AQ1011" s="30">
        <f t="shared" si="114"/>
        <v>44</v>
      </c>
    </row>
    <row r="1012" spans="1:43" x14ac:dyDescent="0.25">
      <c r="A1012" s="13" t="s">
        <v>78</v>
      </c>
      <c r="B1012" s="13" t="s">
        <v>2217</v>
      </c>
      <c r="C1012" s="13">
        <v>8</v>
      </c>
      <c r="D1012" s="13">
        <v>18</v>
      </c>
      <c r="E1012" s="13">
        <v>0</v>
      </c>
      <c r="F1012" s="13">
        <v>0</v>
      </c>
      <c r="G1012" s="13">
        <v>0</v>
      </c>
      <c r="H1012" s="13">
        <v>0</v>
      </c>
      <c r="I1012" s="13">
        <v>-1</v>
      </c>
      <c r="J1012" s="13">
        <v>8</v>
      </c>
      <c r="K1012" s="13">
        <v>7</v>
      </c>
      <c r="L1012" s="13">
        <v>1996</v>
      </c>
      <c r="M1012" s="13"/>
      <c r="N1012" s="13">
        <v>69</v>
      </c>
      <c r="O1012" s="13">
        <v>176</v>
      </c>
      <c r="P1012" s="13" t="s">
        <v>162</v>
      </c>
      <c r="Q1012" s="13" t="s">
        <v>80</v>
      </c>
      <c r="R1012" s="13">
        <v>0</v>
      </c>
      <c r="S1012" s="13">
        <v>0</v>
      </c>
      <c r="T1012" s="30">
        <f t="shared" si="108"/>
        <v>0</v>
      </c>
      <c r="U1012" s="30">
        <f t="shared" si="109"/>
        <v>0</v>
      </c>
      <c r="V1012" s="30">
        <f t="shared" si="110"/>
        <v>0</v>
      </c>
      <c r="W1012" s="30">
        <f t="shared" si="111"/>
        <v>0</v>
      </c>
      <c r="X1012" s="30">
        <f>VLOOKUP(N1012,[1]PlayerC!$A$3:$B$30,2,FALSE)</f>
        <v>67</v>
      </c>
      <c r="Y1012" s="30">
        <f>VLOOKUP(O1012,[1]PlayerC!$C$3:$D$133,2,FALSE)</f>
        <v>55</v>
      </c>
      <c r="Z1012" s="30">
        <f>VLOOKUP(R1012,[2]PCharts!$R$3:$S$2003,2,FALSE)</f>
        <v>0</v>
      </c>
      <c r="AA1012" s="30">
        <f>VLOOKUP(A1012,PCharts!$T$3:$U$25,2,FALSE)</f>
        <v>0.98</v>
      </c>
      <c r="AB1012" s="30">
        <f>ROUND((PFormulas!$F$2*AF1012)+(PFormulas!$F$3*(120-AD1012)),0)</f>
        <v>43</v>
      </c>
      <c r="AC1012" s="30">
        <f>ROUND((PFormulas!$F$7*AF1012)+(PFormulas!$F$9*AB1012)+(PFormulas!$F$8*AD1012),0)</f>
        <v>36</v>
      </c>
      <c r="AD1012" s="30">
        <f>VLOOKUP(V1012,PCharts!$I$3:$J$651,2,FALSE)</f>
        <v>99</v>
      </c>
      <c r="AE1012" s="30">
        <f>ROUND((PFormulas!$B$29*AK1012)+(PFormulas!$B$30*AI1012)+(PFormulas!$B$31*AL1012)+(PFormulas!$B$32*AF1012)+PFormulas!$B$33,0)</f>
        <v>72</v>
      </c>
      <c r="AF1012" s="30">
        <f t="shared" si="112"/>
        <v>61</v>
      </c>
      <c r="AG1012" s="30">
        <f>ROUND((AK1012*PFormulas!$F$40)+(AL1012*PFormulas!$F$41)+(AH1012*PFormulas!$F$42),0)</f>
        <v>46</v>
      </c>
      <c r="AH1012" s="30">
        <f>VLOOKUP(D1012,PCharts!$G$3:$H$83,2,FALSE)</f>
        <v>58</v>
      </c>
      <c r="AI1012" s="30">
        <f>ROUND((AK1012*PFormulas!$F$18)+(AL1012*PFormulas!$F$17),0)</f>
        <v>38</v>
      </c>
      <c r="AJ1012" s="30">
        <f>IF(C1012&gt;7,25,IF(C1012=1,IF(ROUND((PFormulas!$F$35*AK1012)+(PFormulas!$F$36*AF1012),0)&lt;50,50,ROUND((PFormulas!$F$35*AK1012)+(PFormulas!$F$36*AF1012),0)),ROUND((PFormulas!$F$35*AK1012)+(PFormulas!$F$36*AF1012),0)))</f>
        <v>25</v>
      </c>
      <c r="AK1012" s="30">
        <f>ROUND(IF(C1012&gt;7,ROUND(VLOOKUP(U1012,PCharts!$K$3:$L$153,2,FALSE)*AA1012,0)*PFormulas!$B$8,ROUND(VLOOKUP(U1012,PCharts!$K$3:$L$153,2,FALSE)*AA1012,0)),0)</f>
        <v>32</v>
      </c>
      <c r="AL1012" s="30">
        <f>ROUND(IF(C1012&gt;7,ROUND(VLOOKUP(T1012,PCharts!$M$3:$N$133,2,FALSE)*AA1012,0)*PFormulas!$B$9,ROUND(VLOOKUP(T1012,PCharts!$M$3:$N$133,2,FALSE)*AA1012,0)),0)</f>
        <v>37</v>
      </c>
      <c r="AM1012" s="30">
        <f>ROUND(IF(C1012&gt;7,ROUND((PFormulas!$F$30*Z1012)+(PFormulas!$F$31*AB1012)+(PFormulas!$F$32*AI1012),0)*PFormulas!$B$13,ROUND((PFormulas!$F$30*Z1012)+(PFormulas!$F$31*AB1012)+(PFormulas!$F$32*AI1012),0)+PFormulas!$B$14),0)</f>
        <v>45</v>
      </c>
      <c r="AN1012" s="30">
        <f>ROUND((PFormulas!$F$46*AL1012),0)</f>
        <v>39</v>
      </c>
      <c r="AO1012" s="30">
        <f>VLOOKUP(2016-L1012,PCharts!$O$3:$P$32,2,FALSE)</f>
        <v>50</v>
      </c>
      <c r="AP1012" s="30">
        <f t="shared" si="113"/>
        <v>50</v>
      </c>
      <c r="AQ1012" s="30">
        <f t="shared" si="114"/>
        <v>42</v>
      </c>
    </row>
    <row r="1013" spans="1:43" x14ac:dyDescent="0.25">
      <c r="A1013" s="13" t="s">
        <v>518</v>
      </c>
      <c r="B1013" s="13" t="s">
        <v>2218</v>
      </c>
      <c r="C1013" s="13">
        <v>5</v>
      </c>
      <c r="D1013" s="13">
        <v>23</v>
      </c>
      <c r="E1013" s="13">
        <v>0</v>
      </c>
      <c r="F1013" s="13">
        <v>0</v>
      </c>
      <c r="G1013" s="13">
        <v>0</v>
      </c>
      <c r="H1013" s="13">
        <v>2</v>
      </c>
      <c r="I1013" s="13">
        <v>-1</v>
      </c>
      <c r="J1013" s="13">
        <v>20</v>
      </c>
      <c r="K1013" s="13">
        <v>3</v>
      </c>
      <c r="L1013" s="13">
        <v>1996</v>
      </c>
      <c r="M1013" s="13"/>
      <c r="N1013" s="13">
        <v>74</v>
      </c>
      <c r="O1013" s="13">
        <v>179</v>
      </c>
      <c r="P1013" s="13" t="s">
        <v>520</v>
      </c>
      <c r="Q1013" s="13" t="s">
        <v>2219</v>
      </c>
      <c r="R1013" s="13">
        <v>0</v>
      </c>
      <c r="S1013" s="13">
        <v>0</v>
      </c>
      <c r="T1013" s="30">
        <f t="shared" si="108"/>
        <v>0</v>
      </c>
      <c r="U1013" s="30">
        <f t="shared" si="109"/>
        <v>0</v>
      </c>
      <c r="V1013" s="30">
        <f t="shared" si="110"/>
        <v>0.09</v>
      </c>
      <c r="W1013" s="30">
        <f t="shared" si="111"/>
        <v>0</v>
      </c>
      <c r="X1013" s="30">
        <f>VLOOKUP(N1013,[1]PlayerC!$A$3:$B$30,2,FALSE)</f>
        <v>77</v>
      </c>
      <c r="Y1013" s="30">
        <f>VLOOKUP(O1013,[1]PlayerC!$C$3:$D$133,2,FALSE)</f>
        <v>55</v>
      </c>
      <c r="Z1013" s="30">
        <f>VLOOKUP(R1013,[2]PCharts!$R$3:$S$2003,2,FALSE)</f>
        <v>0</v>
      </c>
      <c r="AA1013" s="30">
        <f>VLOOKUP(A1013,PCharts!$T$3:$U$25,2,FALSE)</f>
        <v>0.93</v>
      </c>
      <c r="AB1013" s="30">
        <f>ROUND((PFormulas!$F$2*AF1013)+(PFormulas!$F$3*(120-AD1013)),0)</f>
        <v>47</v>
      </c>
      <c r="AC1013" s="30">
        <f>ROUND((PFormulas!$F$7*AF1013)+(PFormulas!$F$9*AB1013)+(PFormulas!$F$8*AD1013),0)</f>
        <v>41</v>
      </c>
      <c r="AD1013" s="30">
        <f>VLOOKUP(V1013,PCharts!$I$3:$J$651,2,FALSE)</f>
        <v>96</v>
      </c>
      <c r="AE1013" s="30">
        <f>ROUND((PFormulas!$B$29*AK1013)+(PFormulas!$B$30*AI1013)+(PFormulas!$B$31*AL1013)+(PFormulas!$B$32*AF1013)+PFormulas!$B$33,0)</f>
        <v>71</v>
      </c>
      <c r="AF1013" s="30">
        <f t="shared" si="112"/>
        <v>66</v>
      </c>
      <c r="AG1013" s="30">
        <f>ROUND((AK1013*PFormulas!$F$40)+(AL1013*PFormulas!$F$41)+(AH1013*PFormulas!$F$42),0)</f>
        <v>49</v>
      </c>
      <c r="AH1013" s="30">
        <f>VLOOKUP(D1013,PCharts!$G$3:$H$83,2,FALSE)</f>
        <v>63</v>
      </c>
      <c r="AI1013" s="30">
        <f>ROUND((AK1013*PFormulas!$F$18)+(AL1013*PFormulas!$F$17),0)</f>
        <v>39</v>
      </c>
      <c r="AJ1013" s="30">
        <f>IF(C1013&gt;7,25,IF(C1013=1,IF(ROUND((PFormulas!$F$35*AK1013)+(PFormulas!$F$36*AF1013),0)&lt;50,50,ROUND((PFormulas!$F$35*AK1013)+(PFormulas!$F$36*AF1013),0)),ROUND((PFormulas!$F$35*AK1013)+(PFormulas!$F$36*AF1013),0)))</f>
        <v>41</v>
      </c>
      <c r="AK1013" s="30">
        <f>ROUND(IF(C1013&gt;7,ROUND(VLOOKUP(U1013,PCharts!$K$3:$L$153,2,FALSE)*AA1013,0)*PFormulas!$B$8,ROUND(VLOOKUP(U1013,PCharts!$K$3:$L$153,2,FALSE)*AA1013,0)),0)</f>
        <v>33</v>
      </c>
      <c r="AL1013" s="30">
        <f>ROUND(IF(C1013&gt;7,ROUND(VLOOKUP(T1013,PCharts!$M$3:$N$133,2,FALSE)*AA1013,0)*PFormulas!$B$9,ROUND(VLOOKUP(T1013,PCharts!$M$3:$N$133,2,FALSE)*AA1013,0)),0)</f>
        <v>37</v>
      </c>
      <c r="AM1013" s="30">
        <f>ROUND(IF(C1013&gt;7,ROUND((PFormulas!$F$30*Z1013)+(PFormulas!$F$31*AB1013)+(PFormulas!$F$32*AI1013),0)*PFormulas!$B$13,ROUND((PFormulas!$F$30*Z1013)+(PFormulas!$F$31*AB1013)+(PFormulas!$F$32*AI1013),0)+PFormulas!$B$14),0)</f>
        <v>41</v>
      </c>
      <c r="AN1013" s="30">
        <f>ROUND((PFormulas!$F$46*AL1013),0)</f>
        <v>39</v>
      </c>
      <c r="AO1013" s="30">
        <f>VLOOKUP(2016-L1013,PCharts!$O$3:$P$32,2,FALSE)</f>
        <v>50</v>
      </c>
      <c r="AP1013" s="30">
        <f t="shared" si="113"/>
        <v>50</v>
      </c>
      <c r="AQ1013" s="30">
        <f t="shared" si="114"/>
        <v>42</v>
      </c>
    </row>
    <row r="1014" spans="1:43" x14ac:dyDescent="0.25">
      <c r="A1014" s="13" t="s">
        <v>78</v>
      </c>
      <c r="B1014" s="13" t="s">
        <v>2220</v>
      </c>
      <c r="C1014" s="13">
        <v>8</v>
      </c>
      <c r="D1014" s="13">
        <v>34</v>
      </c>
      <c r="E1014" s="13">
        <v>0</v>
      </c>
      <c r="F1014" s="13">
        <v>2</v>
      </c>
      <c r="G1014" s="13">
        <v>2</v>
      </c>
      <c r="H1014" s="13">
        <v>6</v>
      </c>
      <c r="I1014" s="13">
        <v>5</v>
      </c>
      <c r="J1014" s="13">
        <v>1</v>
      </c>
      <c r="K1014" s="13">
        <v>7</v>
      </c>
      <c r="L1014" s="13">
        <v>1993</v>
      </c>
      <c r="M1014" s="13"/>
      <c r="N1014" s="13">
        <v>73</v>
      </c>
      <c r="O1014" s="13">
        <v>176</v>
      </c>
      <c r="P1014" s="13" t="s">
        <v>162</v>
      </c>
      <c r="Q1014" s="13" t="s">
        <v>80</v>
      </c>
      <c r="R1014" s="13">
        <v>0</v>
      </c>
      <c r="S1014" s="13">
        <v>0</v>
      </c>
      <c r="T1014" s="30">
        <f t="shared" si="108"/>
        <v>0</v>
      </c>
      <c r="U1014" s="30">
        <f t="shared" si="109"/>
        <v>0.06</v>
      </c>
      <c r="V1014" s="30">
        <f t="shared" si="110"/>
        <v>0.18</v>
      </c>
      <c r="W1014" s="30">
        <f t="shared" si="111"/>
        <v>0</v>
      </c>
      <c r="X1014" s="30">
        <f>VLOOKUP(N1014,[1]PlayerC!$A$3:$B$30,2,FALSE)</f>
        <v>75</v>
      </c>
      <c r="Y1014" s="30">
        <f>VLOOKUP(O1014,[1]PlayerC!$C$3:$D$133,2,FALSE)</f>
        <v>55</v>
      </c>
      <c r="Z1014" s="30">
        <f>VLOOKUP(R1014,[2]PCharts!$R$3:$S$2003,2,FALSE)</f>
        <v>0</v>
      </c>
      <c r="AA1014" s="30">
        <f>VLOOKUP(A1014,PCharts!$T$3:$U$25,2,FALSE)</f>
        <v>0.98</v>
      </c>
      <c r="AB1014" s="30">
        <f>ROUND((PFormulas!$F$2*AF1014)+(PFormulas!$F$3*(120-AD1014)),0)</f>
        <v>47</v>
      </c>
      <c r="AC1014" s="30">
        <f>ROUND((PFormulas!$F$7*AF1014)+(PFormulas!$F$9*AB1014)+(PFormulas!$F$8*AD1014),0)</f>
        <v>41</v>
      </c>
      <c r="AD1014" s="30">
        <f>VLOOKUP(V1014,PCharts!$I$3:$J$651,2,FALSE)</f>
        <v>93</v>
      </c>
      <c r="AE1014" s="30">
        <f>ROUND((PFormulas!$B$29*AK1014)+(PFormulas!$B$30*AI1014)+(PFormulas!$B$31*AL1014)+(PFormulas!$B$32*AF1014)+PFormulas!$B$33,0)</f>
        <v>71</v>
      </c>
      <c r="AF1014" s="30">
        <f t="shared" si="112"/>
        <v>65</v>
      </c>
      <c r="AG1014" s="30">
        <f>ROUND((AK1014*PFormulas!$F$40)+(AL1014*PFormulas!$F$41)+(AH1014*PFormulas!$F$42),0)</f>
        <v>54</v>
      </c>
      <c r="AH1014" s="30">
        <f>VLOOKUP(D1014,PCharts!$G$3:$H$83,2,FALSE)</f>
        <v>74</v>
      </c>
      <c r="AI1014" s="30">
        <f>ROUND((AK1014*PFormulas!$F$18)+(AL1014*PFormulas!$F$17),0)</f>
        <v>38</v>
      </c>
      <c r="AJ1014" s="30">
        <f>IF(C1014&gt;7,25,IF(C1014=1,IF(ROUND((PFormulas!$F$35*AK1014)+(PFormulas!$F$36*AF1014),0)&lt;50,50,ROUND((PFormulas!$F$35*AK1014)+(PFormulas!$F$36*AF1014),0)),ROUND((PFormulas!$F$35*AK1014)+(PFormulas!$F$36*AF1014),0)))</f>
        <v>25</v>
      </c>
      <c r="AK1014" s="30">
        <f>ROUND(IF(C1014&gt;7,ROUND(VLOOKUP(U1014,PCharts!$K$3:$L$153,2,FALSE)*AA1014,0)*PFormulas!$B$8,ROUND(VLOOKUP(U1014,PCharts!$K$3:$L$153,2,FALSE)*AA1014,0)),0)</f>
        <v>32</v>
      </c>
      <c r="AL1014" s="30">
        <f>ROUND(IF(C1014&gt;7,ROUND(VLOOKUP(T1014,PCharts!$M$3:$N$133,2,FALSE)*AA1014,0)*PFormulas!$B$9,ROUND(VLOOKUP(T1014,PCharts!$M$3:$N$133,2,FALSE)*AA1014,0)),0)</f>
        <v>37</v>
      </c>
      <c r="AM1014" s="30">
        <f>ROUND(IF(C1014&gt;7,ROUND((PFormulas!$F$30*Z1014)+(PFormulas!$F$31*AB1014)+(PFormulas!$F$32*AI1014),0)*PFormulas!$B$13,ROUND((PFormulas!$F$30*Z1014)+(PFormulas!$F$31*AB1014)+(PFormulas!$F$32*AI1014),0)+PFormulas!$B$14),0)</f>
        <v>49</v>
      </c>
      <c r="AN1014" s="30">
        <f>ROUND((PFormulas!$F$46*AL1014),0)</f>
        <v>39</v>
      </c>
      <c r="AO1014" s="30">
        <f>VLOOKUP(2016-L1014,PCharts!$O$3:$P$32,2,FALSE)</f>
        <v>60</v>
      </c>
      <c r="AP1014" s="30">
        <f t="shared" si="113"/>
        <v>60</v>
      </c>
      <c r="AQ1014" s="30">
        <f t="shared" si="114"/>
        <v>43</v>
      </c>
    </row>
    <row r="1015" spans="1:43" x14ac:dyDescent="0.25">
      <c r="A1015" s="13" t="s">
        <v>78</v>
      </c>
      <c r="B1015" s="13" t="s">
        <v>2221</v>
      </c>
      <c r="C1015" s="13">
        <v>8</v>
      </c>
      <c r="D1015" s="13">
        <v>45</v>
      </c>
      <c r="E1015" s="13">
        <v>0</v>
      </c>
      <c r="F1015" s="13">
        <v>6</v>
      </c>
      <c r="G1015" s="13">
        <v>6</v>
      </c>
      <c r="H1015" s="13">
        <v>14</v>
      </c>
      <c r="I1015" s="13">
        <v>19</v>
      </c>
      <c r="J1015" s="13">
        <v>24</v>
      </c>
      <c r="K1015" s="13">
        <v>6</v>
      </c>
      <c r="L1015" s="13">
        <v>1996</v>
      </c>
      <c r="M1015" s="13"/>
      <c r="N1015" s="13">
        <v>76</v>
      </c>
      <c r="O1015" s="13">
        <v>214</v>
      </c>
      <c r="P1015" s="13" t="s">
        <v>162</v>
      </c>
      <c r="Q1015" s="13" t="s">
        <v>2222</v>
      </c>
      <c r="R1015" s="13"/>
      <c r="S1015" s="13"/>
      <c r="T1015" s="30">
        <f t="shared" si="108"/>
        <v>0</v>
      </c>
      <c r="U1015" s="30">
        <f t="shared" si="109"/>
        <v>0.13</v>
      </c>
      <c r="V1015" s="30">
        <f t="shared" si="110"/>
        <v>0.31</v>
      </c>
      <c r="W1015" s="30">
        <f t="shared" si="111"/>
        <v>0</v>
      </c>
      <c r="X1015" s="30">
        <f>VLOOKUP(N1015,[1]PlayerC!$A$3:$B$30,2,FALSE)</f>
        <v>81</v>
      </c>
      <c r="Y1015" s="30">
        <f>VLOOKUP(O1015,[1]PlayerC!$C$3:$D$133,2,FALSE)</f>
        <v>76</v>
      </c>
      <c r="Z1015" s="30">
        <f>VLOOKUP(R1015,[2]PCharts!$R$3:$S$2003,2,FALSE)</f>
        <v>0</v>
      </c>
      <c r="AA1015" s="30">
        <f>VLOOKUP(A1015,PCharts!$T$3:$U$25,2,FALSE)</f>
        <v>0.98</v>
      </c>
      <c r="AB1015" s="30">
        <f>ROUND((PFormulas!$F$2*AF1015)+(PFormulas!$F$3*(120-AD1015)),0)</f>
        <v>56</v>
      </c>
      <c r="AC1015" s="30">
        <f>ROUND((PFormulas!$F$7*AF1015)+(PFormulas!$F$9*AB1015)+(PFormulas!$F$8*AD1015),0)</f>
        <v>54</v>
      </c>
      <c r="AD1015" s="30">
        <f>VLOOKUP(V1015,PCharts!$I$3:$J$651,2,FALSE)</f>
        <v>90</v>
      </c>
      <c r="AE1015" s="30">
        <f>ROUND((PFormulas!$B$29*AK1015)+(PFormulas!$B$30*AI1015)+(PFormulas!$B$31*AL1015)+(PFormulas!$B$32*AF1015)+PFormulas!$B$33,0)</f>
        <v>70</v>
      </c>
      <c r="AF1015" s="30">
        <f t="shared" si="112"/>
        <v>79</v>
      </c>
      <c r="AG1015" s="30">
        <f>ROUND((AK1015*PFormulas!$F$40)+(AL1015*PFormulas!$F$41)+(AH1015*PFormulas!$F$42),0)</f>
        <v>64</v>
      </c>
      <c r="AH1015" s="30">
        <f>VLOOKUP(D1015,PCharts!$G$3:$H$83,2,FALSE)</f>
        <v>85</v>
      </c>
      <c r="AI1015" s="30">
        <f>ROUND((AK1015*PFormulas!$F$18)+(AL1015*PFormulas!$F$17),0)</f>
        <v>46</v>
      </c>
      <c r="AJ1015" s="30">
        <f>IF(C1015&gt;7,25,IF(C1015=1,IF(ROUND((PFormulas!$F$35*AK1015)+(PFormulas!$F$36*AF1015),0)&lt;50,50,ROUND((PFormulas!$F$35*AK1015)+(PFormulas!$F$36*AF1015),0)),ROUND((PFormulas!$F$35*AK1015)+(PFormulas!$F$36*AF1015),0)))</f>
        <v>25</v>
      </c>
      <c r="AK1015" s="30">
        <f>ROUND(IF(C1015&gt;7,ROUND(VLOOKUP(U1015,PCharts!$K$3:$L$153,2,FALSE)*AA1015,0)*PFormulas!$B$8,ROUND(VLOOKUP(U1015,PCharts!$K$3:$L$153,2,FALSE)*AA1015,0)),0)</f>
        <v>47</v>
      </c>
      <c r="AL1015" s="30">
        <f>ROUND(IF(C1015&gt;7,ROUND(VLOOKUP(T1015,PCharts!$M$3:$N$133,2,FALSE)*AA1015,0)*PFormulas!$B$9,ROUND(VLOOKUP(T1015,PCharts!$M$3:$N$133,2,FALSE)*AA1015,0)),0)</f>
        <v>37</v>
      </c>
      <c r="AM1015" s="30">
        <f>ROUND(IF(C1015&gt;7,ROUND((PFormulas!$F$30*Z1015)+(PFormulas!$F$31*AB1015)+(PFormulas!$F$32*AI1015),0)*PFormulas!$B$13,ROUND((PFormulas!$F$30*Z1015)+(PFormulas!$F$31*AB1015)+(PFormulas!$F$32*AI1015),0)+PFormulas!$B$14),0)</f>
        <v>57</v>
      </c>
      <c r="AN1015" s="30">
        <f>ROUND((PFormulas!$F$46*AL1015),0)</f>
        <v>39</v>
      </c>
      <c r="AO1015" s="30">
        <f>VLOOKUP(2016-L1015,PCharts!$O$3:$P$32,2,FALSE)</f>
        <v>50</v>
      </c>
      <c r="AP1015" s="30">
        <f t="shared" si="113"/>
        <v>50</v>
      </c>
      <c r="AQ1015" s="30">
        <f t="shared" si="114"/>
        <v>51</v>
      </c>
    </row>
    <row r="1016" spans="1:43" x14ac:dyDescent="0.25">
      <c r="A1016" s="13" t="s">
        <v>78</v>
      </c>
      <c r="B1016" s="13" t="s">
        <v>2223</v>
      </c>
      <c r="C1016" s="13">
        <v>8</v>
      </c>
      <c r="D1016" s="13">
        <v>46</v>
      </c>
      <c r="E1016" s="13">
        <v>0</v>
      </c>
      <c r="F1016" s="13">
        <v>4</v>
      </c>
      <c r="G1016" s="13">
        <v>4</v>
      </c>
      <c r="H1016" s="13">
        <v>16</v>
      </c>
      <c r="I1016" s="13">
        <v>-4</v>
      </c>
      <c r="J1016" s="13">
        <v>14</v>
      </c>
      <c r="K1016" s="13">
        <v>2</v>
      </c>
      <c r="L1016" s="13">
        <v>1995</v>
      </c>
      <c r="M1016" s="13"/>
      <c r="N1016" s="13">
        <v>69</v>
      </c>
      <c r="O1016" s="13">
        <v>176</v>
      </c>
      <c r="P1016" s="13" t="s">
        <v>162</v>
      </c>
      <c r="Q1016" s="13" t="s">
        <v>2224</v>
      </c>
      <c r="R1016" s="13"/>
      <c r="S1016" s="13"/>
      <c r="T1016" s="30">
        <f t="shared" si="108"/>
        <v>0</v>
      </c>
      <c r="U1016" s="30">
        <f t="shared" si="109"/>
        <v>0.09</v>
      </c>
      <c r="V1016" s="30">
        <f t="shared" si="110"/>
        <v>0.35</v>
      </c>
      <c r="W1016" s="30">
        <f t="shared" si="111"/>
        <v>0</v>
      </c>
      <c r="X1016" s="30">
        <f>VLOOKUP(N1016,[1]PlayerC!$A$3:$B$30,2,FALSE)</f>
        <v>67</v>
      </c>
      <c r="Y1016" s="30">
        <f>VLOOKUP(O1016,[1]PlayerC!$C$3:$D$133,2,FALSE)</f>
        <v>55</v>
      </c>
      <c r="Z1016" s="30">
        <f>VLOOKUP(R1016,[2]PCharts!$R$3:$S$2003,2,FALSE)</f>
        <v>0</v>
      </c>
      <c r="AA1016" s="30">
        <f>VLOOKUP(A1016,PCharts!$T$3:$U$25,2,FALSE)</f>
        <v>0.98</v>
      </c>
      <c r="AB1016" s="30">
        <f>ROUND((PFormulas!$F$2*AF1016)+(PFormulas!$F$3*(120-AD1016)),0)</f>
        <v>46</v>
      </c>
      <c r="AC1016" s="30">
        <f>ROUND((PFormulas!$F$7*AF1016)+(PFormulas!$F$9*AB1016)+(PFormulas!$F$8*AD1016),0)</f>
        <v>39</v>
      </c>
      <c r="AD1016" s="30">
        <f>VLOOKUP(V1016,PCharts!$I$3:$J$651,2,FALSE)</f>
        <v>89</v>
      </c>
      <c r="AE1016" s="30">
        <f>ROUND((PFormulas!$B$29*AK1016)+(PFormulas!$B$30*AI1016)+(PFormulas!$B$31*AL1016)+(PFormulas!$B$32*AF1016)+PFormulas!$B$33,0)</f>
        <v>72</v>
      </c>
      <c r="AF1016" s="30">
        <f t="shared" si="112"/>
        <v>61</v>
      </c>
      <c r="AG1016" s="30">
        <f>ROUND((AK1016*PFormulas!$F$40)+(AL1016*PFormulas!$F$41)+(AH1016*PFormulas!$F$42),0)</f>
        <v>60</v>
      </c>
      <c r="AH1016" s="30">
        <f>VLOOKUP(D1016,PCharts!$G$3:$H$83,2,FALSE)</f>
        <v>86</v>
      </c>
      <c r="AI1016" s="30">
        <f>ROUND((AK1016*PFormulas!$F$18)+(AL1016*PFormulas!$F$17),0)</f>
        <v>38</v>
      </c>
      <c r="AJ1016" s="30">
        <f>IF(C1016&gt;7,25,IF(C1016=1,IF(ROUND((PFormulas!$F$35*AK1016)+(PFormulas!$F$36*AF1016),0)&lt;50,50,ROUND((PFormulas!$F$35*AK1016)+(PFormulas!$F$36*AF1016),0)),ROUND((PFormulas!$F$35*AK1016)+(PFormulas!$F$36*AF1016),0)))</f>
        <v>25</v>
      </c>
      <c r="AK1016" s="30">
        <f>ROUND(IF(C1016&gt;7,ROUND(VLOOKUP(U1016,PCharts!$K$3:$L$153,2,FALSE)*AA1016,0)*PFormulas!$B$8,ROUND(VLOOKUP(U1016,PCharts!$K$3:$L$153,2,FALSE)*AA1016,0)),0)</f>
        <v>32</v>
      </c>
      <c r="AL1016" s="30">
        <f>ROUND(IF(C1016&gt;7,ROUND(VLOOKUP(T1016,PCharts!$M$3:$N$133,2,FALSE)*AA1016,0)*PFormulas!$B$9,ROUND(VLOOKUP(T1016,PCharts!$M$3:$N$133,2,FALSE)*AA1016,0)),0)</f>
        <v>37</v>
      </c>
      <c r="AM1016" s="30">
        <f>ROUND(IF(C1016&gt;7,ROUND((PFormulas!$F$30*Z1016)+(PFormulas!$F$31*AB1016)+(PFormulas!$F$32*AI1016),0)*PFormulas!$B$13,ROUND((PFormulas!$F$30*Z1016)+(PFormulas!$F$31*AB1016)+(PFormulas!$F$32*AI1016),0)+PFormulas!$B$14),0)</f>
        <v>48</v>
      </c>
      <c r="AN1016" s="30">
        <f>ROUND((PFormulas!$F$46*AL1016),0)</f>
        <v>39</v>
      </c>
      <c r="AO1016" s="30">
        <f>VLOOKUP(2016-L1016,PCharts!$O$3:$P$32,2,FALSE)</f>
        <v>54</v>
      </c>
      <c r="AP1016" s="30">
        <f t="shared" si="113"/>
        <v>54</v>
      </c>
      <c r="AQ1016" s="30">
        <f t="shared" si="114"/>
        <v>43</v>
      </c>
    </row>
    <row r="1017" spans="1:43" x14ac:dyDescent="0.25">
      <c r="A1017" s="13" t="s">
        <v>685</v>
      </c>
      <c r="B1017" s="13" t="s">
        <v>2225</v>
      </c>
      <c r="C1017" s="13">
        <v>7</v>
      </c>
      <c r="D1017" s="13">
        <v>11</v>
      </c>
      <c r="E1017" s="13">
        <v>0</v>
      </c>
      <c r="F1017" s="13">
        <v>1</v>
      </c>
      <c r="G1017" s="13">
        <v>1</v>
      </c>
      <c r="H1017" s="13">
        <v>0</v>
      </c>
      <c r="I1017" s="13">
        <v>1</v>
      </c>
      <c r="J1017" s="13">
        <v>17</v>
      </c>
      <c r="K1017" s="13">
        <v>9</v>
      </c>
      <c r="L1017" s="13">
        <v>1996</v>
      </c>
      <c r="M1017" s="13"/>
      <c r="N1017" s="13">
        <v>70</v>
      </c>
      <c r="O1017" s="13">
        <v>168</v>
      </c>
      <c r="P1017" s="13" t="s">
        <v>247</v>
      </c>
      <c r="Q1017" s="13" t="s">
        <v>80</v>
      </c>
      <c r="R1017" s="13">
        <v>0</v>
      </c>
      <c r="S1017" s="13">
        <v>0</v>
      </c>
      <c r="T1017" s="30">
        <f t="shared" si="108"/>
        <v>0</v>
      </c>
      <c r="U1017" s="30">
        <f t="shared" si="109"/>
        <v>0.09</v>
      </c>
      <c r="V1017" s="30">
        <f t="shared" si="110"/>
        <v>0</v>
      </c>
      <c r="W1017" s="30">
        <f t="shared" si="111"/>
        <v>0</v>
      </c>
      <c r="X1017" s="30">
        <f>VLOOKUP(N1017,[1]PlayerC!$A$3:$B$30,2,FALSE)</f>
        <v>69</v>
      </c>
      <c r="Y1017" s="30">
        <f>VLOOKUP(O1017,[1]PlayerC!$C$3:$D$133,2,FALSE)</f>
        <v>49</v>
      </c>
      <c r="Z1017" s="30">
        <f>VLOOKUP(R1017,[2]PCharts!$R$3:$S$2003,2,FALSE)</f>
        <v>0</v>
      </c>
      <c r="AA1017" s="30">
        <f>VLOOKUP(A1017,PCharts!$T$3:$U$25,2,FALSE)</f>
        <v>0.9</v>
      </c>
      <c r="AB1017" s="30">
        <f>ROUND((PFormulas!$F$2*AF1017)+(PFormulas!$F$3*(120-AD1017)),0)</f>
        <v>42</v>
      </c>
      <c r="AC1017" s="30">
        <f>ROUND((PFormulas!$F$7*AF1017)+(PFormulas!$F$9*AB1017)+(PFormulas!$F$8*AD1017),0)</f>
        <v>34</v>
      </c>
      <c r="AD1017" s="30">
        <f>VLOOKUP(V1017,PCharts!$I$3:$J$651,2,FALSE)</f>
        <v>99</v>
      </c>
      <c r="AE1017" s="30">
        <f>ROUND((PFormulas!$B$29*AK1017)+(PFormulas!$B$30*AI1017)+(PFormulas!$B$31*AL1017)+(PFormulas!$B$32*AF1017)+PFormulas!$B$33,0)</f>
        <v>73</v>
      </c>
      <c r="AF1017" s="30">
        <f t="shared" si="112"/>
        <v>59</v>
      </c>
      <c r="AG1017" s="30">
        <f>ROUND((AK1017*PFormulas!$F$40)+(AL1017*PFormulas!$F$41)+(AH1017*PFormulas!$F$42),0)</f>
        <v>43</v>
      </c>
      <c r="AH1017" s="30">
        <f>VLOOKUP(D1017,PCharts!$G$3:$H$83,2,FALSE)</f>
        <v>51</v>
      </c>
      <c r="AI1017" s="30">
        <f>ROUND((AK1017*PFormulas!$F$18)+(AL1017*PFormulas!$F$17),0)</f>
        <v>37</v>
      </c>
      <c r="AJ1017" s="30">
        <f>IF(C1017&gt;7,25,IF(C1017=1,IF(ROUND((PFormulas!$F$35*AK1017)+(PFormulas!$F$36*AF1017),0)&lt;50,50,ROUND((PFormulas!$F$35*AK1017)+(PFormulas!$F$36*AF1017),0)),ROUND((PFormulas!$F$35*AK1017)+(PFormulas!$F$36*AF1017),0)))</f>
        <v>39</v>
      </c>
      <c r="AK1017" s="30">
        <f>ROUND(IF(C1017&gt;7,ROUND(VLOOKUP(U1017,PCharts!$K$3:$L$153,2,FALSE)*AA1017,0)*PFormulas!$B$8,ROUND(VLOOKUP(U1017,PCharts!$K$3:$L$153,2,FALSE)*AA1017,0)),0)</f>
        <v>32</v>
      </c>
      <c r="AL1017" s="30">
        <f>ROUND(IF(C1017&gt;7,ROUND(VLOOKUP(T1017,PCharts!$M$3:$N$133,2,FALSE)*AA1017,0)*PFormulas!$B$9,ROUND(VLOOKUP(T1017,PCharts!$M$3:$N$133,2,FALSE)*AA1017,0)),0)</f>
        <v>36</v>
      </c>
      <c r="AM1017" s="30">
        <f>ROUND(IF(C1017&gt;7,ROUND((PFormulas!$F$30*Z1017)+(PFormulas!$F$31*AB1017)+(PFormulas!$F$32*AI1017),0)*PFormulas!$B$13,ROUND((PFormulas!$F$30*Z1017)+(PFormulas!$F$31*AB1017)+(PFormulas!$F$32*AI1017),0)+PFormulas!$B$14),0)</f>
        <v>37</v>
      </c>
      <c r="AN1017" s="30">
        <f>ROUND((PFormulas!$F$46*AL1017),0)</f>
        <v>38</v>
      </c>
      <c r="AO1017" s="30">
        <f>VLOOKUP(2016-L1017,PCharts!$O$3:$P$32,2,FALSE)</f>
        <v>50</v>
      </c>
      <c r="AP1017" s="30">
        <f t="shared" si="113"/>
        <v>50</v>
      </c>
      <c r="AQ1017" s="30">
        <f t="shared" si="114"/>
        <v>40</v>
      </c>
    </row>
    <row r="1018" spans="1:43" x14ac:dyDescent="0.25">
      <c r="A1018" s="13" t="s">
        <v>685</v>
      </c>
      <c r="B1018" s="13" t="s">
        <v>2226</v>
      </c>
      <c r="C1018" s="13">
        <v>7</v>
      </c>
      <c r="D1018" s="13">
        <v>5</v>
      </c>
      <c r="E1018" s="13">
        <v>0</v>
      </c>
      <c r="F1018" s="13">
        <v>0</v>
      </c>
      <c r="G1018" s="13">
        <v>0</v>
      </c>
      <c r="H1018" s="13">
        <v>0</v>
      </c>
      <c r="I1018" s="13">
        <v>-1</v>
      </c>
      <c r="J1018" s="13">
        <v>22</v>
      </c>
      <c r="K1018" s="13">
        <v>3</v>
      </c>
      <c r="L1018" s="13">
        <v>1993</v>
      </c>
      <c r="M1018" s="13"/>
      <c r="N1018" s="13">
        <v>74</v>
      </c>
      <c r="O1018" s="13">
        <v>192</v>
      </c>
      <c r="P1018" s="13" t="s">
        <v>247</v>
      </c>
      <c r="Q1018" s="13" t="s">
        <v>80</v>
      </c>
      <c r="R1018" s="13">
        <v>0</v>
      </c>
      <c r="S1018" s="13">
        <v>0</v>
      </c>
      <c r="T1018" s="30">
        <f t="shared" si="108"/>
        <v>0</v>
      </c>
      <c r="U1018" s="30">
        <f t="shared" si="109"/>
        <v>0</v>
      </c>
      <c r="V1018" s="30">
        <f t="shared" si="110"/>
        <v>0</v>
      </c>
      <c r="W1018" s="30">
        <f t="shared" si="111"/>
        <v>0</v>
      </c>
      <c r="X1018" s="30">
        <f>VLOOKUP(N1018,[1]PlayerC!$A$3:$B$30,2,FALSE)</f>
        <v>77</v>
      </c>
      <c r="Y1018" s="30">
        <f>VLOOKUP(O1018,[1]PlayerC!$C$3:$D$133,2,FALSE)</f>
        <v>64</v>
      </c>
      <c r="Z1018" s="30">
        <f>VLOOKUP(R1018,[2]PCharts!$R$3:$S$2003,2,FALSE)</f>
        <v>0</v>
      </c>
      <c r="AA1018" s="30">
        <f>VLOOKUP(A1018,PCharts!$T$3:$U$25,2,FALSE)</f>
        <v>0.9</v>
      </c>
      <c r="AB1018" s="30">
        <f>ROUND((PFormulas!$F$2*AF1018)+(PFormulas!$F$3*(120-AD1018)),0)</f>
        <v>49</v>
      </c>
      <c r="AC1018" s="30">
        <f>ROUND((PFormulas!$F$7*AF1018)+(PFormulas!$F$9*AB1018)+(PFormulas!$F$8*AD1018),0)</f>
        <v>45</v>
      </c>
      <c r="AD1018" s="30">
        <f>VLOOKUP(V1018,PCharts!$I$3:$J$651,2,FALSE)</f>
        <v>99</v>
      </c>
      <c r="AE1018" s="30">
        <f>ROUND((PFormulas!$B$29*AK1018)+(PFormulas!$B$30*AI1018)+(PFormulas!$B$31*AL1018)+(PFormulas!$B$32*AF1018)+PFormulas!$B$33,0)</f>
        <v>70</v>
      </c>
      <c r="AF1018" s="30">
        <f t="shared" si="112"/>
        <v>71</v>
      </c>
      <c r="AG1018" s="30">
        <f>ROUND((AK1018*PFormulas!$F$40)+(AL1018*PFormulas!$F$41)+(AH1018*PFormulas!$F$42),0)</f>
        <v>37</v>
      </c>
      <c r="AH1018" s="30">
        <f>VLOOKUP(D1018,PCharts!$G$3:$H$83,2,FALSE)</f>
        <v>40</v>
      </c>
      <c r="AI1018" s="30">
        <f>ROUND((AK1018*PFormulas!$F$18)+(AL1018*PFormulas!$F$17),0)</f>
        <v>37</v>
      </c>
      <c r="AJ1018" s="30">
        <f>IF(C1018&gt;7,25,IF(C1018=1,IF(ROUND((PFormulas!$F$35*AK1018)+(PFormulas!$F$36*AF1018),0)&lt;50,50,ROUND((PFormulas!$F$35*AK1018)+(PFormulas!$F$36*AF1018),0)),ROUND((PFormulas!$F$35*AK1018)+(PFormulas!$F$36*AF1018),0)))</f>
        <v>42</v>
      </c>
      <c r="AK1018" s="30">
        <f>ROUND(IF(C1018&gt;7,ROUND(VLOOKUP(U1018,PCharts!$K$3:$L$153,2,FALSE)*AA1018,0)*PFormulas!$B$8,ROUND(VLOOKUP(U1018,PCharts!$K$3:$L$153,2,FALSE)*AA1018,0)),0)</f>
        <v>32</v>
      </c>
      <c r="AL1018" s="30">
        <f>ROUND(IF(C1018&gt;7,ROUND(VLOOKUP(T1018,PCharts!$M$3:$N$133,2,FALSE)*AA1018,0)*PFormulas!$B$9,ROUND(VLOOKUP(T1018,PCharts!$M$3:$N$133,2,FALSE)*AA1018,0)),0)</f>
        <v>36</v>
      </c>
      <c r="AM1018" s="30">
        <f>ROUND(IF(C1018&gt;7,ROUND((PFormulas!$F$30*Z1018)+(PFormulas!$F$31*AB1018)+(PFormulas!$F$32*AI1018),0)*PFormulas!$B$13,ROUND((PFormulas!$F$30*Z1018)+(PFormulas!$F$31*AB1018)+(PFormulas!$F$32*AI1018),0)+PFormulas!$B$14),0)</f>
        <v>42</v>
      </c>
      <c r="AN1018" s="30">
        <f>ROUND((PFormulas!$F$46*AL1018),0)</f>
        <v>38</v>
      </c>
      <c r="AO1018" s="30">
        <f>VLOOKUP(2016-L1018,PCharts!$O$3:$P$32,2,FALSE)</f>
        <v>60</v>
      </c>
      <c r="AP1018" s="30">
        <f t="shared" si="113"/>
        <v>60</v>
      </c>
      <c r="AQ1018" s="30">
        <f t="shared" si="114"/>
        <v>42</v>
      </c>
    </row>
    <row r="1019" spans="1:43" x14ac:dyDescent="0.25">
      <c r="A1019" s="13" t="s">
        <v>685</v>
      </c>
      <c r="B1019" s="13" t="s">
        <v>2227</v>
      </c>
      <c r="C1019" s="13">
        <v>7</v>
      </c>
      <c r="D1019" s="13">
        <v>5</v>
      </c>
      <c r="E1019" s="13">
        <v>0</v>
      </c>
      <c r="F1019" s="13">
        <v>0</v>
      </c>
      <c r="G1019" s="13">
        <v>0</v>
      </c>
      <c r="H1019" s="13">
        <v>2</v>
      </c>
      <c r="I1019" s="13">
        <v>0</v>
      </c>
      <c r="J1019" s="13">
        <v>30</v>
      </c>
      <c r="K1019" s="13">
        <v>9</v>
      </c>
      <c r="L1019" s="13">
        <v>1995</v>
      </c>
      <c r="M1019" s="13"/>
      <c r="N1019" s="13">
        <v>71</v>
      </c>
      <c r="O1019" s="13">
        <v>154</v>
      </c>
      <c r="P1019" s="13" t="s">
        <v>247</v>
      </c>
      <c r="Q1019" s="13" t="s">
        <v>80</v>
      </c>
      <c r="R1019" s="13">
        <v>0</v>
      </c>
      <c r="S1019" s="13">
        <v>0</v>
      </c>
      <c r="T1019" s="30">
        <f t="shared" si="108"/>
        <v>0</v>
      </c>
      <c r="U1019" s="30">
        <f t="shared" si="109"/>
        <v>0</v>
      </c>
      <c r="V1019" s="30">
        <f t="shared" si="110"/>
        <v>0.4</v>
      </c>
      <c r="W1019" s="30">
        <f t="shared" si="111"/>
        <v>0</v>
      </c>
      <c r="X1019" s="30">
        <f>VLOOKUP(N1019,[1]PlayerC!$A$3:$B$30,2,FALSE)</f>
        <v>71</v>
      </c>
      <c r="Y1019" s="30">
        <f>VLOOKUP(O1019,[1]PlayerC!$C$3:$D$133,2,FALSE)</f>
        <v>40</v>
      </c>
      <c r="Z1019" s="30">
        <f>VLOOKUP(R1019,[2]PCharts!$R$3:$S$2003,2,FALSE)</f>
        <v>0</v>
      </c>
      <c r="AA1019" s="30">
        <f>VLOOKUP(A1019,PCharts!$T$3:$U$25,2,FALSE)</f>
        <v>0.9</v>
      </c>
      <c r="AB1019" s="30">
        <f>ROUND((PFormulas!$F$2*AF1019)+(PFormulas!$F$3*(120-AD1019)),0)</f>
        <v>44</v>
      </c>
      <c r="AC1019" s="30">
        <f>ROUND((PFormulas!$F$7*AF1019)+(PFormulas!$F$9*AB1019)+(PFormulas!$F$8*AD1019),0)</f>
        <v>35</v>
      </c>
      <c r="AD1019" s="30">
        <f>VLOOKUP(V1019,PCharts!$I$3:$J$651,2,FALSE)</f>
        <v>87</v>
      </c>
      <c r="AE1019" s="30">
        <f>ROUND((PFormulas!$B$29*AK1019)+(PFormulas!$B$30*AI1019)+(PFormulas!$B$31*AL1019)+(PFormulas!$B$32*AF1019)+PFormulas!$B$33,0)</f>
        <v>74</v>
      </c>
      <c r="AF1019" s="30">
        <f t="shared" si="112"/>
        <v>56</v>
      </c>
      <c r="AG1019" s="30">
        <f>ROUND((AK1019*PFormulas!$F$40)+(AL1019*PFormulas!$F$41)+(AH1019*PFormulas!$F$42),0)</f>
        <v>37</v>
      </c>
      <c r="AH1019" s="30">
        <f>VLOOKUP(D1019,PCharts!$G$3:$H$83,2,FALSE)</f>
        <v>40</v>
      </c>
      <c r="AI1019" s="30">
        <f>ROUND((AK1019*PFormulas!$F$18)+(AL1019*PFormulas!$F$17),0)</f>
        <v>37</v>
      </c>
      <c r="AJ1019" s="30">
        <f>IF(C1019&gt;7,25,IF(C1019=1,IF(ROUND((PFormulas!$F$35*AK1019)+(PFormulas!$F$36*AF1019),0)&lt;50,50,ROUND((PFormulas!$F$35*AK1019)+(PFormulas!$F$36*AF1019),0)),ROUND((PFormulas!$F$35*AK1019)+(PFormulas!$F$36*AF1019),0)))</f>
        <v>38</v>
      </c>
      <c r="AK1019" s="30">
        <f>ROUND(IF(C1019&gt;7,ROUND(VLOOKUP(U1019,PCharts!$K$3:$L$153,2,FALSE)*AA1019,0)*PFormulas!$B$8,ROUND(VLOOKUP(U1019,PCharts!$K$3:$L$153,2,FALSE)*AA1019,0)),0)</f>
        <v>32</v>
      </c>
      <c r="AL1019" s="30">
        <f>ROUND(IF(C1019&gt;7,ROUND(VLOOKUP(T1019,PCharts!$M$3:$N$133,2,FALSE)*AA1019,0)*PFormulas!$B$9,ROUND(VLOOKUP(T1019,PCharts!$M$3:$N$133,2,FALSE)*AA1019,0)),0)</f>
        <v>36</v>
      </c>
      <c r="AM1019" s="30">
        <f>ROUND(IF(C1019&gt;7,ROUND((PFormulas!$F$30*Z1019)+(PFormulas!$F$31*AB1019)+(PFormulas!$F$32*AI1019),0)*PFormulas!$B$13,ROUND((PFormulas!$F$30*Z1019)+(PFormulas!$F$31*AB1019)+(PFormulas!$F$32*AI1019),0)+PFormulas!$B$14),0)</f>
        <v>39</v>
      </c>
      <c r="AN1019" s="30">
        <f>ROUND((PFormulas!$F$46*AL1019),0)</f>
        <v>38</v>
      </c>
      <c r="AO1019" s="30">
        <f>VLOOKUP(2016-L1019,PCharts!$O$3:$P$32,2,FALSE)</f>
        <v>54</v>
      </c>
      <c r="AP1019" s="30">
        <f t="shared" si="113"/>
        <v>54</v>
      </c>
      <c r="AQ1019" s="30">
        <f t="shared" si="114"/>
        <v>40</v>
      </c>
    </row>
    <row r="1020" spans="1:43" x14ac:dyDescent="0.25">
      <c r="A1020" s="13" t="s">
        <v>78</v>
      </c>
      <c r="B1020" s="13" t="s">
        <v>2228</v>
      </c>
      <c r="C1020" s="13">
        <v>8</v>
      </c>
      <c r="D1020" s="13">
        <v>5</v>
      </c>
      <c r="E1020" s="13">
        <v>0</v>
      </c>
      <c r="F1020" s="13">
        <v>0</v>
      </c>
      <c r="G1020" s="13">
        <v>0</v>
      </c>
      <c r="H1020" s="13">
        <v>2</v>
      </c>
      <c r="I1020" s="13">
        <v>-1</v>
      </c>
      <c r="J1020" s="13">
        <v>9</v>
      </c>
      <c r="K1020" s="13">
        <v>10</v>
      </c>
      <c r="L1020" s="13">
        <v>1996</v>
      </c>
      <c r="M1020" s="13"/>
      <c r="N1020" s="13">
        <v>79</v>
      </c>
      <c r="O1020" s="13">
        <v>190</v>
      </c>
      <c r="P1020" s="13" t="s">
        <v>162</v>
      </c>
      <c r="Q1020" s="13" t="s">
        <v>80</v>
      </c>
      <c r="R1020" s="13">
        <v>0</v>
      </c>
      <c r="S1020" s="13">
        <v>0</v>
      </c>
      <c r="T1020" s="30">
        <f t="shared" si="108"/>
        <v>0</v>
      </c>
      <c r="U1020" s="30">
        <f t="shared" si="109"/>
        <v>0</v>
      </c>
      <c r="V1020" s="30">
        <f t="shared" si="110"/>
        <v>0.4</v>
      </c>
      <c r="W1020" s="30">
        <f t="shared" si="111"/>
        <v>0</v>
      </c>
      <c r="X1020" s="30">
        <f>VLOOKUP(N1020,[1]PlayerC!$A$3:$B$30,2,FALSE)</f>
        <v>87</v>
      </c>
      <c r="Y1020" s="30">
        <f>VLOOKUP(O1020,[1]PlayerC!$C$3:$D$133,2,FALSE)</f>
        <v>64</v>
      </c>
      <c r="Z1020" s="30">
        <f>VLOOKUP(R1020,[2]PCharts!$R$3:$S$2003,2,FALSE)</f>
        <v>0</v>
      </c>
      <c r="AA1020" s="30">
        <f>VLOOKUP(A1020,PCharts!$T$3:$U$25,2,FALSE)</f>
        <v>0.98</v>
      </c>
      <c r="AB1020" s="30">
        <f>ROUND((PFormulas!$F$2*AF1020)+(PFormulas!$F$3*(120-AD1020)),0)</f>
        <v>56</v>
      </c>
      <c r="AC1020" s="30">
        <f>ROUND((PFormulas!$F$7*AF1020)+(PFormulas!$F$9*AB1020)+(PFormulas!$F$8*AD1020),0)</f>
        <v>53</v>
      </c>
      <c r="AD1020" s="30">
        <f>VLOOKUP(V1020,PCharts!$I$3:$J$651,2,FALSE)</f>
        <v>87</v>
      </c>
      <c r="AE1020" s="30">
        <f>ROUND((PFormulas!$B$29*AK1020)+(PFormulas!$B$30*AI1020)+(PFormulas!$B$31*AL1020)+(PFormulas!$B$32*AF1020)+PFormulas!$B$33,0)</f>
        <v>69</v>
      </c>
      <c r="AF1020" s="30">
        <f t="shared" si="112"/>
        <v>76</v>
      </c>
      <c r="AG1020" s="30">
        <f>ROUND((AK1020*PFormulas!$F$40)+(AL1020*PFormulas!$F$41)+(AH1020*PFormulas!$F$42),0)</f>
        <v>37</v>
      </c>
      <c r="AH1020" s="30">
        <f>VLOOKUP(D1020,PCharts!$G$3:$H$83,2,FALSE)</f>
        <v>40</v>
      </c>
      <c r="AI1020" s="30">
        <f>ROUND((AK1020*PFormulas!$F$18)+(AL1020*PFormulas!$F$17),0)</f>
        <v>38</v>
      </c>
      <c r="AJ1020" s="30">
        <f>IF(C1020&gt;7,25,IF(C1020=1,IF(ROUND((PFormulas!$F$35*AK1020)+(PFormulas!$F$36*AF1020),0)&lt;50,50,ROUND((PFormulas!$F$35*AK1020)+(PFormulas!$F$36*AF1020),0)),ROUND((PFormulas!$F$35*AK1020)+(PFormulas!$F$36*AF1020),0)))</f>
        <v>25</v>
      </c>
      <c r="AK1020" s="30">
        <f>ROUND(IF(C1020&gt;7,ROUND(VLOOKUP(U1020,PCharts!$K$3:$L$153,2,FALSE)*AA1020,0)*PFormulas!$B$8,ROUND(VLOOKUP(U1020,PCharts!$K$3:$L$153,2,FALSE)*AA1020,0)),0)</f>
        <v>32</v>
      </c>
      <c r="AL1020" s="30">
        <f>ROUND(IF(C1020&gt;7,ROUND(VLOOKUP(T1020,PCharts!$M$3:$N$133,2,FALSE)*AA1020,0)*PFormulas!$B$9,ROUND(VLOOKUP(T1020,PCharts!$M$3:$N$133,2,FALSE)*AA1020,0)),0)</f>
        <v>37</v>
      </c>
      <c r="AM1020" s="30">
        <f>ROUND(IF(C1020&gt;7,ROUND((PFormulas!$F$30*Z1020)+(PFormulas!$F$31*AB1020)+(PFormulas!$F$32*AI1020),0)*PFormulas!$B$13,ROUND((PFormulas!$F$30*Z1020)+(PFormulas!$F$31*AB1020)+(PFormulas!$F$32*AI1020),0)+PFormulas!$B$14),0)</f>
        <v>55</v>
      </c>
      <c r="AN1020" s="30">
        <f>ROUND((PFormulas!$F$46*AL1020),0)</f>
        <v>39</v>
      </c>
      <c r="AO1020" s="30">
        <f>VLOOKUP(2016-L1020,PCharts!$O$3:$P$32,2,FALSE)</f>
        <v>50</v>
      </c>
      <c r="AP1020" s="30">
        <f t="shared" si="113"/>
        <v>50</v>
      </c>
      <c r="AQ1020" s="30">
        <f t="shared" si="114"/>
        <v>46</v>
      </c>
    </row>
    <row r="1021" spans="1:43" x14ac:dyDescent="0.25">
      <c r="A1021" s="13" t="s">
        <v>78</v>
      </c>
      <c r="B1021" s="13" t="s">
        <v>2229</v>
      </c>
      <c r="C1021" s="13">
        <v>8</v>
      </c>
      <c r="D1021" s="13">
        <v>5</v>
      </c>
      <c r="E1021" s="13">
        <v>0</v>
      </c>
      <c r="F1021" s="13">
        <v>0</v>
      </c>
      <c r="G1021" s="13">
        <v>0</v>
      </c>
      <c r="H1021" s="13">
        <v>0</v>
      </c>
      <c r="I1021" s="13">
        <v>0</v>
      </c>
      <c r="J1021" s="13">
        <v>16</v>
      </c>
      <c r="K1021" s="13">
        <v>3</v>
      </c>
      <c r="L1021" s="13">
        <v>1997</v>
      </c>
      <c r="M1021" s="13"/>
      <c r="N1021" s="13">
        <v>71</v>
      </c>
      <c r="O1021" s="13">
        <v>187</v>
      </c>
      <c r="P1021" s="13" t="s">
        <v>162</v>
      </c>
      <c r="Q1021" s="13" t="s">
        <v>80</v>
      </c>
      <c r="R1021" s="13">
        <v>0</v>
      </c>
      <c r="S1021" s="13">
        <v>0</v>
      </c>
      <c r="T1021" s="30">
        <f t="shared" si="108"/>
        <v>0</v>
      </c>
      <c r="U1021" s="30">
        <f t="shared" si="109"/>
        <v>0</v>
      </c>
      <c r="V1021" s="30">
        <f t="shared" si="110"/>
        <v>0</v>
      </c>
      <c r="W1021" s="30">
        <f t="shared" si="111"/>
        <v>0</v>
      </c>
      <c r="X1021" s="30">
        <f>VLOOKUP(N1021,[1]PlayerC!$A$3:$B$30,2,FALSE)</f>
        <v>71</v>
      </c>
      <c r="Y1021" s="30">
        <f>VLOOKUP(O1021,[1]PlayerC!$C$3:$D$133,2,FALSE)</f>
        <v>61</v>
      </c>
      <c r="Z1021" s="30">
        <f>VLOOKUP(R1021,[2]PCharts!$R$3:$S$2003,2,FALSE)</f>
        <v>0</v>
      </c>
      <c r="AA1021" s="30">
        <f>VLOOKUP(A1021,PCharts!$T$3:$U$25,2,FALSE)</f>
        <v>0.98</v>
      </c>
      <c r="AB1021" s="30">
        <f>ROUND((PFormulas!$F$2*AF1021)+(PFormulas!$F$3*(120-AD1021)),0)</f>
        <v>46</v>
      </c>
      <c r="AC1021" s="30">
        <f>ROUND((PFormulas!$F$7*AF1021)+(PFormulas!$F$9*AB1021)+(PFormulas!$F$8*AD1021),0)</f>
        <v>40</v>
      </c>
      <c r="AD1021" s="30">
        <f>VLOOKUP(V1021,PCharts!$I$3:$J$651,2,FALSE)</f>
        <v>99</v>
      </c>
      <c r="AE1021" s="30">
        <f>ROUND((PFormulas!$B$29*AK1021)+(PFormulas!$B$30*AI1021)+(PFormulas!$B$31*AL1021)+(PFormulas!$B$32*AF1021)+PFormulas!$B$33,0)</f>
        <v>71</v>
      </c>
      <c r="AF1021" s="30">
        <f t="shared" si="112"/>
        <v>66</v>
      </c>
      <c r="AG1021" s="30">
        <f>ROUND((AK1021*PFormulas!$F$40)+(AL1021*PFormulas!$F$41)+(AH1021*PFormulas!$F$42),0)</f>
        <v>37</v>
      </c>
      <c r="AH1021" s="30">
        <f>VLOOKUP(D1021,PCharts!$G$3:$H$83,2,FALSE)</f>
        <v>40</v>
      </c>
      <c r="AI1021" s="30">
        <f>ROUND((AK1021*PFormulas!$F$18)+(AL1021*PFormulas!$F$17),0)</f>
        <v>38</v>
      </c>
      <c r="AJ1021" s="30">
        <f>IF(C1021&gt;7,25,IF(C1021=1,IF(ROUND((PFormulas!$F$35*AK1021)+(PFormulas!$F$36*AF1021),0)&lt;50,50,ROUND((PFormulas!$F$35*AK1021)+(PFormulas!$F$36*AF1021),0)),ROUND((PFormulas!$F$35*AK1021)+(PFormulas!$F$36*AF1021),0)))</f>
        <v>25</v>
      </c>
      <c r="AK1021" s="30">
        <f>ROUND(IF(C1021&gt;7,ROUND(VLOOKUP(U1021,PCharts!$K$3:$L$153,2,FALSE)*AA1021,0)*PFormulas!$B$8,ROUND(VLOOKUP(U1021,PCharts!$K$3:$L$153,2,FALSE)*AA1021,0)),0)</f>
        <v>32</v>
      </c>
      <c r="AL1021" s="30">
        <f>ROUND(IF(C1021&gt;7,ROUND(VLOOKUP(T1021,PCharts!$M$3:$N$133,2,FALSE)*AA1021,0)*PFormulas!$B$9,ROUND(VLOOKUP(T1021,PCharts!$M$3:$N$133,2,FALSE)*AA1021,0)),0)</f>
        <v>37</v>
      </c>
      <c r="AM1021" s="30">
        <f>ROUND(IF(C1021&gt;7,ROUND((PFormulas!$F$30*Z1021)+(PFormulas!$F$31*AB1021)+(PFormulas!$F$32*AI1021),0)*PFormulas!$B$13,ROUND((PFormulas!$F$30*Z1021)+(PFormulas!$F$31*AB1021)+(PFormulas!$F$32*AI1021),0)+PFormulas!$B$14),0)</f>
        <v>48</v>
      </c>
      <c r="AN1021" s="30">
        <f>ROUND((PFormulas!$F$46*AL1021),0)</f>
        <v>39</v>
      </c>
      <c r="AO1021" s="30">
        <f>VLOOKUP(2016-L1021,PCharts!$O$3:$P$32,2,FALSE)</f>
        <v>46</v>
      </c>
      <c r="AP1021" s="30">
        <f t="shared" si="113"/>
        <v>46</v>
      </c>
      <c r="AQ1021" s="30">
        <f t="shared" si="114"/>
        <v>43</v>
      </c>
    </row>
    <row r="1022" spans="1:43" x14ac:dyDescent="0.25">
      <c r="A1022" s="13" t="s">
        <v>685</v>
      </c>
      <c r="B1022" s="13" t="s">
        <v>2230</v>
      </c>
      <c r="C1022" s="13">
        <v>7</v>
      </c>
      <c r="D1022" s="13">
        <v>6</v>
      </c>
      <c r="E1022" s="13">
        <v>0</v>
      </c>
      <c r="F1022" s="13">
        <v>0</v>
      </c>
      <c r="G1022" s="13">
        <v>0</v>
      </c>
      <c r="H1022" s="13">
        <v>0</v>
      </c>
      <c r="I1022" s="13">
        <v>0</v>
      </c>
      <c r="J1022" s="13">
        <v>11</v>
      </c>
      <c r="K1022" s="13">
        <v>11</v>
      </c>
      <c r="L1022" s="13">
        <v>1997</v>
      </c>
      <c r="M1022" s="13"/>
      <c r="N1022" s="13">
        <v>74</v>
      </c>
      <c r="O1022" s="13">
        <v>185</v>
      </c>
      <c r="P1022" s="13" t="s">
        <v>247</v>
      </c>
      <c r="Q1022" s="13" t="s">
        <v>80</v>
      </c>
      <c r="R1022" s="13">
        <v>0</v>
      </c>
      <c r="S1022" s="13">
        <v>0</v>
      </c>
      <c r="T1022" s="30">
        <f t="shared" si="108"/>
        <v>0</v>
      </c>
      <c r="U1022" s="30">
        <f t="shared" si="109"/>
        <v>0</v>
      </c>
      <c r="V1022" s="30">
        <f t="shared" si="110"/>
        <v>0</v>
      </c>
      <c r="W1022" s="30">
        <f t="shared" si="111"/>
        <v>0</v>
      </c>
      <c r="X1022" s="30">
        <f>VLOOKUP(N1022,[1]PlayerC!$A$3:$B$30,2,FALSE)</f>
        <v>77</v>
      </c>
      <c r="Y1022" s="30">
        <f>VLOOKUP(O1022,[1]PlayerC!$C$3:$D$133,2,FALSE)</f>
        <v>61</v>
      </c>
      <c r="Z1022" s="30">
        <f>VLOOKUP(R1022,[2]PCharts!$R$3:$S$2003,2,FALSE)</f>
        <v>0</v>
      </c>
      <c r="AA1022" s="30">
        <f>VLOOKUP(A1022,PCharts!$T$3:$U$25,2,FALSE)</f>
        <v>0.9</v>
      </c>
      <c r="AB1022" s="30">
        <f>ROUND((PFormulas!$F$2*AF1022)+(PFormulas!$F$3*(120-AD1022)),0)</f>
        <v>48</v>
      </c>
      <c r="AC1022" s="30">
        <f>ROUND((PFormulas!$F$7*AF1022)+(PFormulas!$F$9*AB1022)+(PFormulas!$F$8*AD1022),0)</f>
        <v>43</v>
      </c>
      <c r="AD1022" s="30">
        <f>VLOOKUP(V1022,PCharts!$I$3:$J$651,2,FALSE)</f>
        <v>99</v>
      </c>
      <c r="AE1022" s="30">
        <f>ROUND((PFormulas!$B$29*AK1022)+(PFormulas!$B$30*AI1022)+(PFormulas!$B$31*AL1022)+(PFormulas!$B$32*AF1022)+PFormulas!$B$33,0)</f>
        <v>70</v>
      </c>
      <c r="AF1022" s="30">
        <f t="shared" si="112"/>
        <v>69</v>
      </c>
      <c r="AG1022" s="30">
        <f>ROUND((AK1022*PFormulas!$F$40)+(AL1022*PFormulas!$F$41)+(AH1022*PFormulas!$F$42),0)</f>
        <v>38</v>
      </c>
      <c r="AH1022" s="30">
        <f>VLOOKUP(D1022,PCharts!$G$3:$H$83,2,FALSE)</f>
        <v>42</v>
      </c>
      <c r="AI1022" s="30">
        <f>ROUND((AK1022*PFormulas!$F$18)+(AL1022*PFormulas!$F$17),0)</f>
        <v>37</v>
      </c>
      <c r="AJ1022" s="30">
        <f>IF(C1022&gt;7,25,IF(C1022=1,IF(ROUND((PFormulas!$F$35*AK1022)+(PFormulas!$F$36*AF1022),0)&lt;50,50,ROUND((PFormulas!$F$35*AK1022)+(PFormulas!$F$36*AF1022),0)),ROUND((PFormulas!$F$35*AK1022)+(PFormulas!$F$36*AF1022),0)))</f>
        <v>41</v>
      </c>
      <c r="AK1022" s="30">
        <f>ROUND(IF(C1022&gt;7,ROUND(VLOOKUP(U1022,PCharts!$K$3:$L$153,2,FALSE)*AA1022,0)*PFormulas!$B$8,ROUND(VLOOKUP(U1022,PCharts!$K$3:$L$153,2,FALSE)*AA1022,0)),0)</f>
        <v>32</v>
      </c>
      <c r="AL1022" s="30">
        <f>ROUND(IF(C1022&gt;7,ROUND(VLOOKUP(T1022,PCharts!$M$3:$N$133,2,FALSE)*AA1022,0)*PFormulas!$B$9,ROUND(VLOOKUP(T1022,PCharts!$M$3:$N$133,2,FALSE)*AA1022,0)),0)</f>
        <v>36</v>
      </c>
      <c r="AM1022" s="30">
        <f>ROUND(IF(C1022&gt;7,ROUND((PFormulas!$F$30*Z1022)+(PFormulas!$F$31*AB1022)+(PFormulas!$F$32*AI1022),0)*PFormulas!$B$13,ROUND((PFormulas!$F$30*Z1022)+(PFormulas!$F$31*AB1022)+(PFormulas!$F$32*AI1022),0)+PFormulas!$B$14),0)</f>
        <v>41</v>
      </c>
      <c r="AN1022" s="30">
        <f>ROUND((PFormulas!$F$46*AL1022),0)</f>
        <v>38</v>
      </c>
      <c r="AO1022" s="30">
        <f>VLOOKUP(2016-L1022,PCharts!$O$3:$P$32,2,FALSE)</f>
        <v>46</v>
      </c>
      <c r="AP1022" s="30">
        <f t="shared" si="113"/>
        <v>46</v>
      </c>
      <c r="AQ1022" s="30">
        <f t="shared" si="114"/>
        <v>42</v>
      </c>
    </row>
    <row r="1023" spans="1:43" x14ac:dyDescent="0.25">
      <c r="A1023" s="13" t="s">
        <v>518</v>
      </c>
      <c r="B1023" s="13" t="s">
        <v>2231</v>
      </c>
      <c r="C1023" s="13">
        <v>3</v>
      </c>
      <c r="D1023" s="13">
        <v>7</v>
      </c>
      <c r="E1023" s="13">
        <v>0</v>
      </c>
      <c r="F1023" s="13">
        <v>0</v>
      </c>
      <c r="G1023" s="13">
        <v>0</v>
      </c>
      <c r="H1023" s="13">
        <v>2</v>
      </c>
      <c r="I1023" s="13">
        <v>-1</v>
      </c>
      <c r="J1023" s="13">
        <v>20</v>
      </c>
      <c r="K1023" s="13">
        <v>3</v>
      </c>
      <c r="L1023" s="13">
        <v>1995</v>
      </c>
      <c r="M1023" s="13"/>
      <c r="N1023" s="13">
        <v>72</v>
      </c>
      <c r="O1023" s="13">
        <v>176</v>
      </c>
      <c r="P1023" s="13" t="s">
        <v>45</v>
      </c>
      <c r="Q1023" s="13" t="s">
        <v>2232</v>
      </c>
      <c r="R1023" s="13">
        <v>0</v>
      </c>
      <c r="S1023" s="13">
        <v>0</v>
      </c>
      <c r="T1023" s="30">
        <f t="shared" si="108"/>
        <v>0</v>
      </c>
      <c r="U1023" s="30">
        <f t="shared" si="109"/>
        <v>0</v>
      </c>
      <c r="V1023" s="30">
        <f t="shared" si="110"/>
        <v>0.28999999999999998</v>
      </c>
      <c r="W1023" s="30">
        <f t="shared" si="111"/>
        <v>0</v>
      </c>
      <c r="X1023" s="30">
        <f>VLOOKUP(N1023,[1]PlayerC!$A$3:$B$30,2,FALSE)</f>
        <v>73</v>
      </c>
      <c r="Y1023" s="30">
        <f>VLOOKUP(O1023,[1]PlayerC!$C$3:$D$133,2,FALSE)</f>
        <v>55</v>
      </c>
      <c r="Z1023" s="30">
        <f>VLOOKUP(R1023,[2]PCharts!$R$3:$S$2003,2,FALSE)</f>
        <v>0</v>
      </c>
      <c r="AA1023" s="30">
        <f>VLOOKUP(A1023,PCharts!$T$3:$U$25,2,FALSE)</f>
        <v>0.93</v>
      </c>
      <c r="AB1023" s="30">
        <f>ROUND((PFormulas!$F$2*AF1023)+(PFormulas!$F$3*(120-AD1023)),0)</f>
        <v>47</v>
      </c>
      <c r="AC1023" s="30">
        <f>ROUND((PFormulas!$F$7*AF1023)+(PFormulas!$F$9*AB1023)+(PFormulas!$F$8*AD1023),0)</f>
        <v>41</v>
      </c>
      <c r="AD1023" s="30">
        <f>VLOOKUP(V1023,PCharts!$I$3:$J$651,2,FALSE)</f>
        <v>90</v>
      </c>
      <c r="AE1023" s="30">
        <f>ROUND((PFormulas!$B$29*AK1023)+(PFormulas!$B$30*AI1023)+(PFormulas!$B$31*AL1023)+(PFormulas!$B$32*AF1023)+PFormulas!$B$33,0)</f>
        <v>72</v>
      </c>
      <c r="AF1023" s="30">
        <f t="shared" si="112"/>
        <v>64</v>
      </c>
      <c r="AG1023" s="30">
        <f>ROUND((AK1023*PFormulas!$F$40)+(AL1023*PFormulas!$F$41)+(AH1023*PFormulas!$F$42),0)</f>
        <v>40</v>
      </c>
      <c r="AH1023" s="30">
        <f>VLOOKUP(D1023,PCharts!$G$3:$H$83,2,FALSE)</f>
        <v>44</v>
      </c>
      <c r="AI1023" s="30">
        <f>ROUND((AK1023*PFormulas!$F$18)+(AL1023*PFormulas!$F$17),0)</f>
        <v>39</v>
      </c>
      <c r="AJ1023" s="30">
        <f>IF(C1023&gt;7,25,IF(C1023=1,IF(ROUND((PFormulas!$F$35*AK1023)+(PFormulas!$F$36*AF1023),0)&lt;50,50,ROUND((PFormulas!$F$35*AK1023)+(PFormulas!$F$36*AF1023),0)),ROUND((PFormulas!$F$35*AK1023)+(PFormulas!$F$36*AF1023),0)))</f>
        <v>41</v>
      </c>
      <c r="AK1023" s="30">
        <f>ROUND(IF(C1023&gt;7,ROUND(VLOOKUP(U1023,PCharts!$K$3:$L$153,2,FALSE)*AA1023,0)*PFormulas!$B$8,ROUND(VLOOKUP(U1023,PCharts!$K$3:$L$153,2,FALSE)*AA1023,0)),0)</f>
        <v>33</v>
      </c>
      <c r="AL1023" s="30">
        <f>ROUND(IF(C1023&gt;7,ROUND(VLOOKUP(T1023,PCharts!$M$3:$N$133,2,FALSE)*AA1023,0)*PFormulas!$B$9,ROUND(VLOOKUP(T1023,PCharts!$M$3:$N$133,2,FALSE)*AA1023,0)),0)</f>
        <v>37</v>
      </c>
      <c r="AM1023" s="30">
        <f>ROUND(IF(C1023&gt;7,ROUND((PFormulas!$F$30*Z1023)+(PFormulas!$F$31*AB1023)+(PFormulas!$F$32*AI1023),0)*PFormulas!$B$13,ROUND((PFormulas!$F$30*Z1023)+(PFormulas!$F$31*AB1023)+(PFormulas!$F$32*AI1023),0)+PFormulas!$B$14),0)</f>
        <v>41</v>
      </c>
      <c r="AN1023" s="30">
        <f>ROUND((PFormulas!$F$46*AL1023),0)</f>
        <v>39</v>
      </c>
      <c r="AO1023" s="30">
        <f>VLOOKUP(2016-L1023,PCharts!$O$3:$P$32,2,FALSE)</f>
        <v>54</v>
      </c>
      <c r="AP1023" s="30">
        <f t="shared" si="113"/>
        <v>54</v>
      </c>
      <c r="AQ1023" s="30">
        <f t="shared" si="114"/>
        <v>42</v>
      </c>
    </row>
    <row r="1024" spans="1:43" x14ac:dyDescent="0.25">
      <c r="A1024" s="13" t="s">
        <v>518</v>
      </c>
      <c r="B1024" s="13" t="s">
        <v>2233</v>
      </c>
      <c r="C1024" s="13">
        <v>6</v>
      </c>
      <c r="D1024" s="13">
        <v>7</v>
      </c>
      <c r="E1024" s="13">
        <v>0</v>
      </c>
      <c r="F1024" s="13">
        <v>0</v>
      </c>
      <c r="G1024" s="13">
        <v>0</v>
      </c>
      <c r="H1024" s="13">
        <v>2</v>
      </c>
      <c r="I1024" s="13">
        <v>0</v>
      </c>
      <c r="J1024" s="13">
        <v>31</v>
      </c>
      <c r="K1024" s="13">
        <v>1</v>
      </c>
      <c r="L1024" s="13">
        <v>1996</v>
      </c>
      <c r="M1024" s="13"/>
      <c r="N1024" s="13">
        <v>73</v>
      </c>
      <c r="O1024" s="13">
        <v>163</v>
      </c>
      <c r="P1024" s="13" t="s">
        <v>520</v>
      </c>
      <c r="Q1024" s="13" t="s">
        <v>2234</v>
      </c>
      <c r="R1024" s="13">
        <v>0</v>
      </c>
      <c r="S1024" s="13">
        <v>0</v>
      </c>
      <c r="T1024" s="30">
        <f t="shared" si="108"/>
        <v>0</v>
      </c>
      <c r="U1024" s="30">
        <f t="shared" si="109"/>
        <v>0</v>
      </c>
      <c r="V1024" s="30">
        <f t="shared" si="110"/>
        <v>0.28999999999999998</v>
      </c>
      <c r="W1024" s="30">
        <f t="shared" si="111"/>
        <v>0</v>
      </c>
      <c r="X1024" s="30">
        <f>VLOOKUP(N1024,[1]PlayerC!$A$3:$B$30,2,FALSE)</f>
        <v>75</v>
      </c>
      <c r="Y1024" s="30">
        <f>VLOOKUP(O1024,[1]PlayerC!$C$3:$D$133,2,FALSE)</f>
        <v>46</v>
      </c>
      <c r="Z1024" s="30">
        <f>VLOOKUP(R1024,[2]PCharts!$R$3:$S$2003,2,FALSE)</f>
        <v>0</v>
      </c>
      <c r="AA1024" s="30">
        <f>VLOOKUP(A1024,PCharts!$T$3:$U$25,2,FALSE)</f>
        <v>0.93</v>
      </c>
      <c r="AB1024" s="30">
        <f>ROUND((PFormulas!$F$2*AF1024)+(PFormulas!$F$3*(120-AD1024)),0)</f>
        <v>46</v>
      </c>
      <c r="AC1024" s="30">
        <f>ROUND((PFormulas!$F$7*AF1024)+(PFormulas!$F$9*AB1024)+(PFormulas!$F$8*AD1024),0)</f>
        <v>39</v>
      </c>
      <c r="AD1024" s="30">
        <f>VLOOKUP(V1024,PCharts!$I$3:$J$651,2,FALSE)</f>
        <v>90</v>
      </c>
      <c r="AE1024" s="30">
        <f>ROUND((PFormulas!$B$29*AK1024)+(PFormulas!$B$30*AI1024)+(PFormulas!$B$31*AL1024)+(PFormulas!$B$32*AF1024)+PFormulas!$B$33,0)</f>
        <v>73</v>
      </c>
      <c r="AF1024" s="30">
        <f t="shared" si="112"/>
        <v>61</v>
      </c>
      <c r="AG1024" s="30">
        <f>ROUND((AK1024*PFormulas!$F$40)+(AL1024*PFormulas!$F$41)+(AH1024*PFormulas!$F$42),0)</f>
        <v>40</v>
      </c>
      <c r="AH1024" s="30">
        <f>VLOOKUP(D1024,PCharts!$G$3:$H$83,2,FALSE)</f>
        <v>44</v>
      </c>
      <c r="AI1024" s="30">
        <f>ROUND((AK1024*PFormulas!$F$18)+(AL1024*PFormulas!$F$17),0)</f>
        <v>39</v>
      </c>
      <c r="AJ1024" s="30">
        <f>IF(C1024&gt;7,25,IF(C1024=1,IF(ROUND((PFormulas!$F$35*AK1024)+(PFormulas!$F$36*AF1024),0)&lt;50,50,ROUND((PFormulas!$F$35*AK1024)+(PFormulas!$F$36*AF1024),0)),ROUND((PFormulas!$F$35*AK1024)+(PFormulas!$F$36*AF1024),0)))</f>
        <v>40</v>
      </c>
      <c r="AK1024" s="30">
        <f>ROUND(IF(C1024&gt;7,ROUND(VLOOKUP(U1024,PCharts!$K$3:$L$153,2,FALSE)*AA1024,0)*PFormulas!$B$8,ROUND(VLOOKUP(U1024,PCharts!$K$3:$L$153,2,FALSE)*AA1024,0)),0)</f>
        <v>33</v>
      </c>
      <c r="AL1024" s="30">
        <f>ROUND(IF(C1024&gt;7,ROUND(VLOOKUP(T1024,PCharts!$M$3:$N$133,2,FALSE)*AA1024,0)*PFormulas!$B$9,ROUND(VLOOKUP(T1024,PCharts!$M$3:$N$133,2,FALSE)*AA1024,0)),0)</f>
        <v>37</v>
      </c>
      <c r="AM1024" s="30">
        <f>ROUND(IF(C1024&gt;7,ROUND((PFormulas!$F$30*Z1024)+(PFormulas!$F$31*AB1024)+(PFormulas!$F$32*AI1024),0)*PFormulas!$B$13,ROUND((PFormulas!$F$30*Z1024)+(PFormulas!$F$31*AB1024)+(PFormulas!$F$32*AI1024),0)+PFormulas!$B$14),0)</f>
        <v>40</v>
      </c>
      <c r="AN1024" s="30">
        <f>ROUND((PFormulas!$F$46*AL1024),0)</f>
        <v>39</v>
      </c>
      <c r="AO1024" s="30">
        <f>VLOOKUP(2016-L1024,PCharts!$O$3:$P$32,2,FALSE)</f>
        <v>50</v>
      </c>
      <c r="AP1024" s="30">
        <f t="shared" si="113"/>
        <v>50</v>
      </c>
      <c r="AQ1024" s="30">
        <f t="shared" si="114"/>
        <v>42</v>
      </c>
    </row>
    <row r="1025" spans="1:43" x14ac:dyDescent="0.25">
      <c r="A1025" s="13" t="s">
        <v>685</v>
      </c>
      <c r="B1025" s="13" t="s">
        <v>2235</v>
      </c>
      <c r="C1025" s="13">
        <v>7</v>
      </c>
      <c r="D1025" s="13">
        <v>8</v>
      </c>
      <c r="E1025" s="13">
        <v>0</v>
      </c>
      <c r="F1025" s="13">
        <v>0</v>
      </c>
      <c r="G1025" s="13">
        <v>0</v>
      </c>
      <c r="H1025" s="13">
        <v>0</v>
      </c>
      <c r="I1025" s="13">
        <v>0</v>
      </c>
      <c r="J1025" s="13">
        <v>23</v>
      </c>
      <c r="K1025" s="13">
        <v>9</v>
      </c>
      <c r="L1025" s="13">
        <v>1995</v>
      </c>
      <c r="M1025" s="13"/>
      <c r="N1025" s="13">
        <v>73</v>
      </c>
      <c r="O1025" s="13">
        <v>165</v>
      </c>
      <c r="P1025" s="13" t="s">
        <v>76</v>
      </c>
      <c r="Q1025" s="13" t="s">
        <v>80</v>
      </c>
      <c r="R1025" s="13">
        <v>0</v>
      </c>
      <c r="S1025" s="13">
        <v>0</v>
      </c>
      <c r="T1025" s="30">
        <f t="shared" si="108"/>
        <v>0</v>
      </c>
      <c r="U1025" s="30">
        <f t="shared" si="109"/>
        <v>0</v>
      </c>
      <c r="V1025" s="30">
        <f t="shared" si="110"/>
        <v>0</v>
      </c>
      <c r="W1025" s="30">
        <f t="shared" si="111"/>
        <v>0</v>
      </c>
      <c r="X1025" s="30">
        <f>VLOOKUP(N1025,[1]PlayerC!$A$3:$B$30,2,FALSE)</f>
        <v>75</v>
      </c>
      <c r="Y1025" s="30">
        <f>VLOOKUP(O1025,[1]PlayerC!$C$3:$D$133,2,FALSE)</f>
        <v>49</v>
      </c>
      <c r="Z1025" s="30">
        <f>VLOOKUP(R1025,[2]PCharts!$R$3:$S$2003,2,FALSE)</f>
        <v>0</v>
      </c>
      <c r="AA1025" s="30">
        <f>VLOOKUP(A1025,PCharts!$T$3:$U$25,2,FALSE)</f>
        <v>0.9</v>
      </c>
      <c r="AB1025" s="30">
        <f>ROUND((PFormulas!$F$2*AF1025)+(PFormulas!$F$3*(120-AD1025)),0)</f>
        <v>44</v>
      </c>
      <c r="AC1025" s="30">
        <f>ROUND((PFormulas!$F$7*AF1025)+(PFormulas!$F$9*AB1025)+(PFormulas!$F$8*AD1025),0)</f>
        <v>37</v>
      </c>
      <c r="AD1025" s="30">
        <f>VLOOKUP(V1025,PCharts!$I$3:$J$651,2,FALSE)</f>
        <v>99</v>
      </c>
      <c r="AE1025" s="30">
        <f>ROUND((PFormulas!$B$29*AK1025)+(PFormulas!$B$30*AI1025)+(PFormulas!$B$31*AL1025)+(PFormulas!$B$32*AF1025)+PFormulas!$B$33,0)</f>
        <v>72</v>
      </c>
      <c r="AF1025" s="30">
        <f t="shared" si="112"/>
        <v>62</v>
      </c>
      <c r="AG1025" s="30">
        <f>ROUND((AK1025*PFormulas!$F$40)+(AL1025*PFormulas!$F$41)+(AH1025*PFormulas!$F$42),0)</f>
        <v>40</v>
      </c>
      <c r="AH1025" s="30">
        <f>VLOOKUP(D1025,PCharts!$G$3:$H$83,2,FALSE)</f>
        <v>46</v>
      </c>
      <c r="AI1025" s="30">
        <f>ROUND((AK1025*PFormulas!$F$18)+(AL1025*PFormulas!$F$17),0)</f>
        <v>37</v>
      </c>
      <c r="AJ1025" s="30">
        <f>IF(C1025&gt;7,25,IF(C1025=1,IF(ROUND((PFormulas!$F$35*AK1025)+(PFormulas!$F$36*AF1025),0)&lt;50,50,ROUND((PFormulas!$F$35*AK1025)+(PFormulas!$F$36*AF1025),0)),ROUND((PFormulas!$F$35*AK1025)+(PFormulas!$F$36*AF1025),0)))</f>
        <v>40</v>
      </c>
      <c r="AK1025" s="30">
        <f>ROUND(IF(C1025&gt;7,ROUND(VLOOKUP(U1025,PCharts!$K$3:$L$153,2,FALSE)*AA1025,0)*PFormulas!$B$8,ROUND(VLOOKUP(U1025,PCharts!$K$3:$L$153,2,FALSE)*AA1025,0)),0)</f>
        <v>32</v>
      </c>
      <c r="AL1025" s="30">
        <f>ROUND(IF(C1025&gt;7,ROUND(VLOOKUP(T1025,PCharts!$M$3:$N$133,2,FALSE)*AA1025,0)*PFormulas!$B$9,ROUND(VLOOKUP(T1025,PCharts!$M$3:$N$133,2,FALSE)*AA1025,0)),0)</f>
        <v>36</v>
      </c>
      <c r="AM1025" s="30">
        <f>ROUND(IF(C1025&gt;7,ROUND((PFormulas!$F$30*Z1025)+(PFormulas!$F$31*AB1025)+(PFormulas!$F$32*AI1025),0)*PFormulas!$B$13,ROUND((PFormulas!$F$30*Z1025)+(PFormulas!$F$31*AB1025)+(PFormulas!$F$32*AI1025),0)+PFormulas!$B$14),0)</f>
        <v>39</v>
      </c>
      <c r="AN1025" s="30">
        <f>ROUND((PFormulas!$F$46*AL1025),0)</f>
        <v>38</v>
      </c>
      <c r="AO1025" s="30">
        <f>VLOOKUP(2016-L1025,PCharts!$O$3:$P$32,2,FALSE)</f>
        <v>54</v>
      </c>
      <c r="AP1025" s="30">
        <f t="shared" si="113"/>
        <v>54</v>
      </c>
      <c r="AQ1025" s="30">
        <f t="shared" si="114"/>
        <v>41</v>
      </c>
    </row>
    <row r="1026" spans="1:43" x14ac:dyDescent="0.25">
      <c r="A1026" s="13" t="s">
        <v>78</v>
      </c>
      <c r="B1026" s="13" t="s">
        <v>2236</v>
      </c>
      <c r="C1026" s="13">
        <v>8</v>
      </c>
      <c r="D1026" s="13">
        <v>8</v>
      </c>
      <c r="E1026" s="13">
        <v>0</v>
      </c>
      <c r="F1026" s="13">
        <v>1</v>
      </c>
      <c r="G1026" s="13">
        <v>1</v>
      </c>
      <c r="H1026" s="13">
        <v>0</v>
      </c>
      <c r="I1026" s="13">
        <v>-2</v>
      </c>
      <c r="J1026" s="13">
        <v>18</v>
      </c>
      <c r="K1026" s="13">
        <v>7</v>
      </c>
      <c r="L1026" s="13">
        <v>1996</v>
      </c>
      <c r="M1026" s="13"/>
      <c r="N1026" s="13">
        <v>75</v>
      </c>
      <c r="O1026" s="13">
        <v>187</v>
      </c>
      <c r="P1026" s="13" t="s">
        <v>162</v>
      </c>
      <c r="Q1026" s="13" t="s">
        <v>80</v>
      </c>
      <c r="R1026" s="13">
        <v>0</v>
      </c>
      <c r="S1026" s="13">
        <v>0</v>
      </c>
      <c r="T1026" s="30">
        <f t="shared" ref="T1026:T1089" si="115">ROUND(E1026/D1026,2)</f>
        <v>0</v>
      </c>
      <c r="U1026" s="30">
        <f t="shared" ref="U1026:U1089" si="116">ROUND(F1026/D1026,2)</f>
        <v>0.13</v>
      </c>
      <c r="V1026" s="30">
        <f t="shared" ref="V1026:V1089" si="117">ROUND(H1026/D1026,2)</f>
        <v>0</v>
      </c>
      <c r="W1026" s="30">
        <f t="shared" ref="W1026:W1089" si="118">ROUND(E1026/D1026,2)</f>
        <v>0</v>
      </c>
      <c r="X1026" s="30">
        <f>VLOOKUP(N1026,[1]PlayerC!$A$3:$B$30,2,FALSE)</f>
        <v>79</v>
      </c>
      <c r="Y1026" s="30">
        <f>VLOOKUP(O1026,[1]PlayerC!$C$3:$D$133,2,FALSE)</f>
        <v>61</v>
      </c>
      <c r="Z1026" s="30">
        <f>VLOOKUP(R1026,[2]PCharts!$R$3:$S$2003,2,FALSE)</f>
        <v>0</v>
      </c>
      <c r="AA1026" s="30">
        <f>VLOOKUP(A1026,PCharts!$T$3:$U$25,2,FALSE)</f>
        <v>0.98</v>
      </c>
      <c r="AB1026" s="30">
        <f>ROUND((PFormulas!$F$2*AF1026)+(PFormulas!$F$3*(120-AD1026)),0)</f>
        <v>48</v>
      </c>
      <c r="AC1026" s="30">
        <f>ROUND((PFormulas!$F$7*AF1026)+(PFormulas!$F$9*AB1026)+(PFormulas!$F$8*AD1026),0)</f>
        <v>44</v>
      </c>
      <c r="AD1026" s="30">
        <f>VLOOKUP(V1026,PCharts!$I$3:$J$651,2,FALSE)</f>
        <v>99</v>
      </c>
      <c r="AE1026" s="30">
        <f>ROUND((PFormulas!$B$29*AK1026)+(PFormulas!$B$30*AI1026)+(PFormulas!$B$31*AL1026)+(PFormulas!$B$32*AF1026)+PFormulas!$B$33,0)</f>
        <v>73</v>
      </c>
      <c r="AF1026" s="30">
        <f t="shared" ref="AF1026:AF1089" si="119">ROUND((X1026+Y1026)/2,0)</f>
        <v>70</v>
      </c>
      <c r="AG1026" s="30">
        <f>ROUND((AK1026*PFormulas!$F$40)+(AL1026*PFormulas!$F$41)+(AH1026*PFormulas!$F$42),0)</f>
        <v>44</v>
      </c>
      <c r="AH1026" s="30">
        <f>VLOOKUP(D1026,PCharts!$G$3:$H$83,2,FALSE)</f>
        <v>46</v>
      </c>
      <c r="AI1026" s="30">
        <f>ROUND((AK1026*PFormulas!$F$18)+(AL1026*PFormulas!$F$17),0)</f>
        <v>46</v>
      </c>
      <c r="AJ1026" s="30">
        <f>IF(C1026&gt;7,25,IF(C1026=1,IF(ROUND((PFormulas!$F$35*AK1026)+(PFormulas!$F$36*AF1026),0)&lt;50,50,ROUND((PFormulas!$F$35*AK1026)+(PFormulas!$F$36*AF1026),0)),ROUND((PFormulas!$F$35*AK1026)+(PFormulas!$F$36*AF1026),0)))</f>
        <v>25</v>
      </c>
      <c r="AK1026" s="30">
        <f>ROUND(IF(C1026&gt;7,ROUND(VLOOKUP(U1026,PCharts!$K$3:$L$153,2,FALSE)*AA1026,0)*PFormulas!$B$8,ROUND(VLOOKUP(U1026,PCharts!$K$3:$L$153,2,FALSE)*AA1026,0)),0)</f>
        <v>47</v>
      </c>
      <c r="AL1026" s="30">
        <f>ROUND(IF(C1026&gt;7,ROUND(VLOOKUP(T1026,PCharts!$M$3:$N$133,2,FALSE)*AA1026,0)*PFormulas!$B$9,ROUND(VLOOKUP(T1026,PCharts!$M$3:$N$133,2,FALSE)*AA1026,0)),0)</f>
        <v>37</v>
      </c>
      <c r="AM1026" s="30">
        <f>ROUND(IF(C1026&gt;7,ROUND((PFormulas!$F$30*Z1026)+(PFormulas!$F$31*AB1026)+(PFormulas!$F$32*AI1026),0)*PFormulas!$B$13,ROUND((PFormulas!$F$30*Z1026)+(PFormulas!$F$31*AB1026)+(PFormulas!$F$32*AI1026),0)+PFormulas!$B$14),0)</f>
        <v>52</v>
      </c>
      <c r="AN1026" s="30">
        <f>ROUND((PFormulas!$F$46*AL1026),0)</f>
        <v>39</v>
      </c>
      <c r="AO1026" s="30">
        <f>VLOOKUP(2016-L1026,PCharts!$O$3:$P$32,2,FALSE)</f>
        <v>50</v>
      </c>
      <c r="AP1026" s="30">
        <f t="shared" ref="AP1026:AP1089" si="120">IF(ROUND(AO1026+(Z1026/7),0)&gt;99,99,ROUND(AO1026+(Z1026/7),0))</f>
        <v>50</v>
      </c>
      <c r="AQ1026" s="30">
        <f t="shared" ref="AQ1026:AQ1089" si="121">ROUND((((AB1026+AE1026+AF1026)/3)*20%)+(((AI1026+AK1026+AL1026+AM1026)/4)*80%),0)</f>
        <v>49</v>
      </c>
    </row>
    <row r="1027" spans="1:43" x14ac:dyDescent="0.25">
      <c r="A1027" s="13" t="s">
        <v>78</v>
      </c>
      <c r="B1027" s="13" t="s">
        <v>2237</v>
      </c>
      <c r="C1027" s="13">
        <v>8</v>
      </c>
      <c r="D1027" s="13">
        <v>8</v>
      </c>
      <c r="E1027" s="13">
        <v>0</v>
      </c>
      <c r="F1027" s="13">
        <v>0</v>
      </c>
      <c r="G1027" s="13">
        <v>0</v>
      </c>
      <c r="H1027" s="13">
        <v>0</v>
      </c>
      <c r="I1027" s="13">
        <v>1</v>
      </c>
      <c r="J1027" s="13">
        <v>30</v>
      </c>
      <c r="K1027" s="13">
        <v>4</v>
      </c>
      <c r="L1027" s="13">
        <v>1995</v>
      </c>
      <c r="M1027" s="13"/>
      <c r="N1027" s="13">
        <v>70</v>
      </c>
      <c r="O1027" s="13">
        <v>181</v>
      </c>
      <c r="P1027" s="13" t="s">
        <v>162</v>
      </c>
      <c r="Q1027" s="13" t="s">
        <v>80</v>
      </c>
      <c r="R1027" s="13">
        <v>0</v>
      </c>
      <c r="S1027" s="13">
        <v>0</v>
      </c>
      <c r="T1027" s="30">
        <f t="shared" si="115"/>
        <v>0</v>
      </c>
      <c r="U1027" s="30">
        <f t="shared" si="116"/>
        <v>0</v>
      </c>
      <c r="V1027" s="30">
        <f t="shared" si="117"/>
        <v>0</v>
      </c>
      <c r="W1027" s="30">
        <f t="shared" si="118"/>
        <v>0</v>
      </c>
      <c r="X1027" s="30">
        <f>VLOOKUP(N1027,[1]PlayerC!$A$3:$B$30,2,FALSE)</f>
        <v>69</v>
      </c>
      <c r="Y1027" s="30">
        <f>VLOOKUP(O1027,[1]PlayerC!$C$3:$D$133,2,FALSE)</f>
        <v>58</v>
      </c>
      <c r="Z1027" s="30">
        <f>VLOOKUP(R1027,[2]PCharts!$R$3:$S$2003,2,FALSE)</f>
        <v>0</v>
      </c>
      <c r="AA1027" s="30">
        <f>VLOOKUP(A1027,PCharts!$T$3:$U$25,2,FALSE)</f>
        <v>0.98</v>
      </c>
      <c r="AB1027" s="30">
        <f>ROUND((PFormulas!$F$2*AF1027)+(PFormulas!$F$3*(120-AD1027)),0)</f>
        <v>45</v>
      </c>
      <c r="AC1027" s="30">
        <f>ROUND((PFormulas!$F$7*AF1027)+(PFormulas!$F$9*AB1027)+(PFormulas!$F$8*AD1027),0)</f>
        <v>39</v>
      </c>
      <c r="AD1027" s="30">
        <f>VLOOKUP(V1027,PCharts!$I$3:$J$651,2,FALSE)</f>
        <v>99</v>
      </c>
      <c r="AE1027" s="30">
        <f>ROUND((PFormulas!$B$29*AK1027)+(PFormulas!$B$30*AI1027)+(PFormulas!$B$31*AL1027)+(PFormulas!$B$32*AF1027)+PFormulas!$B$33,0)</f>
        <v>72</v>
      </c>
      <c r="AF1027" s="30">
        <f t="shared" si="119"/>
        <v>64</v>
      </c>
      <c r="AG1027" s="30">
        <f>ROUND((AK1027*PFormulas!$F$40)+(AL1027*PFormulas!$F$41)+(AH1027*PFormulas!$F$42),0)</f>
        <v>40</v>
      </c>
      <c r="AH1027" s="30">
        <f>VLOOKUP(D1027,PCharts!$G$3:$H$83,2,FALSE)</f>
        <v>46</v>
      </c>
      <c r="AI1027" s="30">
        <f>ROUND((AK1027*PFormulas!$F$18)+(AL1027*PFormulas!$F$17),0)</f>
        <v>38</v>
      </c>
      <c r="AJ1027" s="30">
        <f>IF(C1027&gt;7,25,IF(C1027=1,IF(ROUND((PFormulas!$F$35*AK1027)+(PFormulas!$F$36*AF1027),0)&lt;50,50,ROUND((PFormulas!$F$35*AK1027)+(PFormulas!$F$36*AF1027),0)),ROUND((PFormulas!$F$35*AK1027)+(PFormulas!$F$36*AF1027),0)))</f>
        <v>25</v>
      </c>
      <c r="AK1027" s="30">
        <f>ROUND(IF(C1027&gt;7,ROUND(VLOOKUP(U1027,PCharts!$K$3:$L$153,2,FALSE)*AA1027,0)*PFormulas!$B$8,ROUND(VLOOKUP(U1027,PCharts!$K$3:$L$153,2,FALSE)*AA1027,0)),0)</f>
        <v>32</v>
      </c>
      <c r="AL1027" s="30">
        <f>ROUND(IF(C1027&gt;7,ROUND(VLOOKUP(T1027,PCharts!$M$3:$N$133,2,FALSE)*AA1027,0)*PFormulas!$B$9,ROUND(VLOOKUP(T1027,PCharts!$M$3:$N$133,2,FALSE)*AA1027,0)),0)</f>
        <v>37</v>
      </c>
      <c r="AM1027" s="30">
        <f>ROUND(IF(C1027&gt;7,ROUND((PFormulas!$F$30*Z1027)+(PFormulas!$F$31*AB1027)+(PFormulas!$F$32*AI1027),0)*PFormulas!$B$13,ROUND((PFormulas!$F$30*Z1027)+(PFormulas!$F$31*AB1027)+(PFormulas!$F$32*AI1027),0)+PFormulas!$B$14),0)</f>
        <v>46</v>
      </c>
      <c r="AN1027" s="30">
        <f>ROUND((PFormulas!$F$46*AL1027),0)</f>
        <v>39</v>
      </c>
      <c r="AO1027" s="30">
        <f>VLOOKUP(2016-L1027,PCharts!$O$3:$P$32,2,FALSE)</f>
        <v>54</v>
      </c>
      <c r="AP1027" s="30">
        <f t="shared" si="120"/>
        <v>54</v>
      </c>
      <c r="AQ1027" s="30">
        <f t="shared" si="121"/>
        <v>43</v>
      </c>
    </row>
    <row r="1028" spans="1:43" x14ac:dyDescent="0.25">
      <c r="A1028" s="13" t="s">
        <v>685</v>
      </c>
      <c r="B1028" s="13" t="s">
        <v>2238</v>
      </c>
      <c r="C1028" s="13">
        <v>7</v>
      </c>
      <c r="D1028" s="13">
        <v>9</v>
      </c>
      <c r="E1028" s="13">
        <v>0</v>
      </c>
      <c r="F1028" s="13">
        <v>0</v>
      </c>
      <c r="G1028" s="13">
        <v>0</v>
      </c>
      <c r="H1028" s="13">
        <v>0</v>
      </c>
      <c r="I1028" s="13">
        <v>-3</v>
      </c>
      <c r="J1028" s="13">
        <v>29</v>
      </c>
      <c r="K1028" s="13">
        <v>12</v>
      </c>
      <c r="L1028" s="13">
        <v>1995</v>
      </c>
      <c r="M1028" s="13"/>
      <c r="N1028" s="13">
        <v>72</v>
      </c>
      <c r="O1028" s="13">
        <v>170</v>
      </c>
      <c r="P1028" s="13" t="s">
        <v>247</v>
      </c>
      <c r="Q1028" s="13" t="s">
        <v>80</v>
      </c>
      <c r="R1028" s="13">
        <v>0</v>
      </c>
      <c r="S1028" s="13">
        <v>0</v>
      </c>
      <c r="T1028" s="30">
        <f t="shared" si="115"/>
        <v>0</v>
      </c>
      <c r="U1028" s="30">
        <f t="shared" si="116"/>
        <v>0</v>
      </c>
      <c r="V1028" s="30">
        <f t="shared" si="117"/>
        <v>0</v>
      </c>
      <c r="W1028" s="30">
        <f t="shared" si="118"/>
        <v>0</v>
      </c>
      <c r="X1028" s="30">
        <f>VLOOKUP(N1028,[1]PlayerC!$A$3:$B$30,2,FALSE)</f>
        <v>73</v>
      </c>
      <c r="Y1028" s="30">
        <f>VLOOKUP(O1028,[1]PlayerC!$C$3:$D$133,2,FALSE)</f>
        <v>52</v>
      </c>
      <c r="Z1028" s="30">
        <f>VLOOKUP(R1028,[2]PCharts!$R$3:$S$2003,2,FALSE)</f>
        <v>0</v>
      </c>
      <c r="AA1028" s="30">
        <f>VLOOKUP(A1028,PCharts!$T$3:$U$25,2,FALSE)</f>
        <v>0.9</v>
      </c>
      <c r="AB1028" s="30">
        <f>ROUND((PFormulas!$F$2*AF1028)+(PFormulas!$F$3*(120-AD1028)),0)</f>
        <v>44</v>
      </c>
      <c r="AC1028" s="30">
        <f>ROUND((PFormulas!$F$7*AF1028)+(PFormulas!$F$9*AB1028)+(PFormulas!$F$8*AD1028),0)</f>
        <v>38</v>
      </c>
      <c r="AD1028" s="30">
        <f>VLOOKUP(V1028,PCharts!$I$3:$J$651,2,FALSE)</f>
        <v>99</v>
      </c>
      <c r="AE1028" s="30">
        <f>ROUND((PFormulas!$B$29*AK1028)+(PFormulas!$B$30*AI1028)+(PFormulas!$B$31*AL1028)+(PFormulas!$B$32*AF1028)+PFormulas!$B$33,0)</f>
        <v>72</v>
      </c>
      <c r="AF1028" s="30">
        <f t="shared" si="119"/>
        <v>63</v>
      </c>
      <c r="AG1028" s="30">
        <f>ROUND((AK1028*PFormulas!$F$40)+(AL1028*PFormulas!$F$41)+(AH1028*PFormulas!$F$42),0)</f>
        <v>41</v>
      </c>
      <c r="AH1028" s="30">
        <f>VLOOKUP(D1028,PCharts!$G$3:$H$83,2,FALSE)</f>
        <v>48</v>
      </c>
      <c r="AI1028" s="30">
        <f>ROUND((AK1028*PFormulas!$F$18)+(AL1028*PFormulas!$F$17),0)</f>
        <v>37</v>
      </c>
      <c r="AJ1028" s="30">
        <f>IF(C1028&gt;7,25,IF(C1028=1,IF(ROUND((PFormulas!$F$35*AK1028)+(PFormulas!$F$36*AF1028),0)&lt;50,50,ROUND((PFormulas!$F$35*AK1028)+(PFormulas!$F$36*AF1028),0)),ROUND((PFormulas!$F$35*AK1028)+(PFormulas!$F$36*AF1028),0)))</f>
        <v>40</v>
      </c>
      <c r="AK1028" s="30">
        <f>ROUND(IF(C1028&gt;7,ROUND(VLOOKUP(U1028,PCharts!$K$3:$L$153,2,FALSE)*AA1028,0)*PFormulas!$B$8,ROUND(VLOOKUP(U1028,PCharts!$K$3:$L$153,2,FALSE)*AA1028,0)),0)</f>
        <v>32</v>
      </c>
      <c r="AL1028" s="30">
        <f>ROUND(IF(C1028&gt;7,ROUND(VLOOKUP(T1028,PCharts!$M$3:$N$133,2,FALSE)*AA1028,0)*PFormulas!$B$9,ROUND(VLOOKUP(T1028,PCharts!$M$3:$N$133,2,FALSE)*AA1028,0)),0)</f>
        <v>36</v>
      </c>
      <c r="AM1028" s="30">
        <f>ROUND(IF(C1028&gt;7,ROUND((PFormulas!$F$30*Z1028)+(PFormulas!$F$31*AB1028)+(PFormulas!$F$32*AI1028),0)*PFormulas!$B$13,ROUND((PFormulas!$F$30*Z1028)+(PFormulas!$F$31*AB1028)+(PFormulas!$F$32*AI1028),0)+PFormulas!$B$14),0)</f>
        <v>39</v>
      </c>
      <c r="AN1028" s="30">
        <f>ROUND((PFormulas!$F$46*AL1028),0)</f>
        <v>38</v>
      </c>
      <c r="AO1028" s="30">
        <f>VLOOKUP(2016-L1028,PCharts!$O$3:$P$32,2,FALSE)</f>
        <v>54</v>
      </c>
      <c r="AP1028" s="30">
        <f t="shared" si="120"/>
        <v>54</v>
      </c>
      <c r="AQ1028" s="30">
        <f t="shared" si="121"/>
        <v>41</v>
      </c>
    </row>
    <row r="1029" spans="1:43" x14ac:dyDescent="0.25">
      <c r="A1029" s="13" t="s">
        <v>685</v>
      </c>
      <c r="B1029" s="13" t="s">
        <v>2239</v>
      </c>
      <c r="C1029" s="13">
        <v>7</v>
      </c>
      <c r="D1029" s="13">
        <v>10</v>
      </c>
      <c r="E1029" s="13">
        <v>0</v>
      </c>
      <c r="F1029" s="13">
        <v>1</v>
      </c>
      <c r="G1029" s="13">
        <v>1</v>
      </c>
      <c r="H1029" s="13">
        <v>0</v>
      </c>
      <c r="I1029" s="13">
        <v>-2</v>
      </c>
      <c r="J1029" s="13">
        <v>10</v>
      </c>
      <c r="K1029" s="13">
        <v>10</v>
      </c>
      <c r="L1029" s="13">
        <v>1993</v>
      </c>
      <c r="M1029" s="13"/>
      <c r="N1029" s="13">
        <v>69</v>
      </c>
      <c r="O1029" s="13">
        <v>181</v>
      </c>
      <c r="P1029" s="13" t="s">
        <v>247</v>
      </c>
      <c r="Q1029" s="13" t="s">
        <v>80</v>
      </c>
      <c r="R1029" s="13">
        <v>0</v>
      </c>
      <c r="S1029" s="13">
        <v>0</v>
      </c>
      <c r="T1029" s="30">
        <f t="shared" si="115"/>
        <v>0</v>
      </c>
      <c r="U1029" s="30">
        <f t="shared" si="116"/>
        <v>0.1</v>
      </c>
      <c r="V1029" s="30">
        <f t="shared" si="117"/>
        <v>0</v>
      </c>
      <c r="W1029" s="30">
        <f t="shared" si="118"/>
        <v>0</v>
      </c>
      <c r="X1029" s="30">
        <f>VLOOKUP(N1029,[1]PlayerC!$A$3:$B$30,2,FALSE)</f>
        <v>67</v>
      </c>
      <c r="Y1029" s="30">
        <f>VLOOKUP(O1029,[1]PlayerC!$C$3:$D$133,2,FALSE)</f>
        <v>58</v>
      </c>
      <c r="Z1029" s="30">
        <f>VLOOKUP(R1029,[2]PCharts!$R$3:$S$2003,2,FALSE)</f>
        <v>0</v>
      </c>
      <c r="AA1029" s="30">
        <f>VLOOKUP(A1029,PCharts!$T$3:$U$25,2,FALSE)</f>
        <v>0.9</v>
      </c>
      <c r="AB1029" s="30">
        <f>ROUND((PFormulas!$F$2*AF1029)+(PFormulas!$F$3*(120-AD1029)),0)</f>
        <v>44</v>
      </c>
      <c r="AC1029" s="30">
        <f>ROUND((PFormulas!$F$7*AF1029)+(PFormulas!$F$9*AB1029)+(PFormulas!$F$8*AD1029),0)</f>
        <v>38</v>
      </c>
      <c r="AD1029" s="30">
        <f>VLOOKUP(V1029,PCharts!$I$3:$J$651,2,FALSE)</f>
        <v>99</v>
      </c>
      <c r="AE1029" s="30">
        <f>ROUND((PFormulas!$B$29*AK1029)+(PFormulas!$B$30*AI1029)+(PFormulas!$B$31*AL1029)+(PFormulas!$B$32*AF1029)+PFormulas!$B$33,0)</f>
        <v>74</v>
      </c>
      <c r="AF1029" s="30">
        <f t="shared" si="119"/>
        <v>63</v>
      </c>
      <c r="AG1029" s="30">
        <f>ROUND((AK1029*PFormulas!$F$40)+(AL1029*PFormulas!$F$41)+(AH1029*PFormulas!$F$42),0)</f>
        <v>45</v>
      </c>
      <c r="AH1029" s="30">
        <f>VLOOKUP(D1029,PCharts!$G$3:$H$83,2,FALSE)</f>
        <v>50</v>
      </c>
      <c r="AI1029" s="30">
        <f>ROUND((AK1029*PFormulas!$F$18)+(AL1029*PFormulas!$F$17),0)</f>
        <v>45</v>
      </c>
      <c r="AJ1029" s="30">
        <f>IF(C1029&gt;7,25,IF(C1029=1,IF(ROUND((PFormulas!$F$35*AK1029)+(PFormulas!$F$36*AF1029),0)&lt;50,50,ROUND((PFormulas!$F$35*AK1029)+(PFormulas!$F$36*AF1029),0)),ROUND((PFormulas!$F$35*AK1029)+(PFormulas!$F$36*AF1029),0)))</f>
        <v>50</v>
      </c>
      <c r="AK1029" s="30">
        <f>ROUND(IF(C1029&gt;7,ROUND(VLOOKUP(U1029,PCharts!$K$3:$L$153,2,FALSE)*AA1029,0)*PFormulas!$B$8,ROUND(VLOOKUP(U1029,PCharts!$K$3:$L$153,2,FALSE)*AA1029,0)),0)</f>
        <v>45</v>
      </c>
      <c r="AL1029" s="30">
        <f>ROUND(IF(C1029&gt;7,ROUND(VLOOKUP(T1029,PCharts!$M$3:$N$133,2,FALSE)*AA1029,0)*PFormulas!$B$9,ROUND(VLOOKUP(T1029,PCharts!$M$3:$N$133,2,FALSE)*AA1029,0)),0)</f>
        <v>36</v>
      </c>
      <c r="AM1029" s="30">
        <f>ROUND(IF(C1029&gt;7,ROUND((PFormulas!$F$30*Z1029)+(PFormulas!$F$31*AB1029)+(PFormulas!$F$32*AI1029),0)*PFormulas!$B$13,ROUND((PFormulas!$F$30*Z1029)+(PFormulas!$F$31*AB1029)+(PFormulas!$F$32*AI1029),0)+PFormulas!$B$14),0)</f>
        <v>41</v>
      </c>
      <c r="AN1029" s="30">
        <f>ROUND((PFormulas!$F$46*AL1029),0)</f>
        <v>38</v>
      </c>
      <c r="AO1029" s="30">
        <f>VLOOKUP(2016-L1029,PCharts!$O$3:$P$32,2,FALSE)</f>
        <v>60</v>
      </c>
      <c r="AP1029" s="30">
        <f t="shared" si="120"/>
        <v>60</v>
      </c>
      <c r="AQ1029" s="30">
        <f t="shared" si="121"/>
        <v>45</v>
      </c>
    </row>
    <row r="1030" spans="1:43" x14ac:dyDescent="0.25">
      <c r="A1030" s="13" t="s">
        <v>518</v>
      </c>
      <c r="B1030" s="13" t="s">
        <v>2240</v>
      </c>
      <c r="C1030" s="13">
        <v>2</v>
      </c>
      <c r="D1030" s="13">
        <v>11</v>
      </c>
      <c r="E1030" s="13">
        <v>0</v>
      </c>
      <c r="F1030" s="13">
        <v>0</v>
      </c>
      <c r="G1030" s="13">
        <v>0</v>
      </c>
      <c r="H1030" s="13">
        <v>0</v>
      </c>
      <c r="I1030" s="13">
        <v>-1</v>
      </c>
      <c r="J1030" s="13">
        <v>20</v>
      </c>
      <c r="K1030" s="13">
        <v>5</v>
      </c>
      <c r="L1030" s="13">
        <v>1994</v>
      </c>
      <c r="M1030" s="13"/>
      <c r="N1030" s="13">
        <v>73</v>
      </c>
      <c r="O1030" s="13">
        <v>198</v>
      </c>
      <c r="P1030" s="13" t="s">
        <v>520</v>
      </c>
      <c r="Q1030" s="13" t="s">
        <v>2241</v>
      </c>
      <c r="R1030" s="13">
        <v>0</v>
      </c>
      <c r="S1030" s="13">
        <v>0</v>
      </c>
      <c r="T1030" s="30">
        <f t="shared" si="115"/>
        <v>0</v>
      </c>
      <c r="U1030" s="30">
        <f t="shared" si="116"/>
        <v>0</v>
      </c>
      <c r="V1030" s="30">
        <f t="shared" si="117"/>
        <v>0</v>
      </c>
      <c r="W1030" s="30">
        <f t="shared" si="118"/>
        <v>0</v>
      </c>
      <c r="X1030" s="30">
        <f>VLOOKUP(N1030,[1]PlayerC!$A$3:$B$30,2,FALSE)</f>
        <v>75</v>
      </c>
      <c r="Y1030" s="30">
        <f>VLOOKUP(O1030,[1]PlayerC!$C$3:$D$133,2,FALSE)</f>
        <v>67</v>
      </c>
      <c r="Z1030" s="30">
        <f>VLOOKUP(R1030,[2]PCharts!$R$3:$S$2003,2,FALSE)</f>
        <v>0</v>
      </c>
      <c r="AA1030" s="30">
        <f>VLOOKUP(A1030,PCharts!$T$3:$U$25,2,FALSE)</f>
        <v>0.93</v>
      </c>
      <c r="AB1030" s="30">
        <f>ROUND((PFormulas!$F$2*AF1030)+(PFormulas!$F$3*(120-AD1030)),0)</f>
        <v>49</v>
      </c>
      <c r="AC1030" s="30">
        <f>ROUND((PFormulas!$F$7*AF1030)+(PFormulas!$F$9*AB1030)+(PFormulas!$F$8*AD1030),0)</f>
        <v>45</v>
      </c>
      <c r="AD1030" s="30">
        <f>VLOOKUP(V1030,PCharts!$I$3:$J$651,2,FALSE)</f>
        <v>99</v>
      </c>
      <c r="AE1030" s="30">
        <f>ROUND((PFormulas!$B$29*AK1030)+(PFormulas!$B$30*AI1030)+(PFormulas!$B$31*AL1030)+(PFormulas!$B$32*AF1030)+PFormulas!$B$33,0)</f>
        <v>70</v>
      </c>
      <c r="AF1030" s="30">
        <f t="shared" si="119"/>
        <v>71</v>
      </c>
      <c r="AG1030" s="30">
        <f>ROUND((AK1030*PFormulas!$F$40)+(AL1030*PFormulas!$F$41)+(AH1030*PFormulas!$F$42),0)</f>
        <v>43</v>
      </c>
      <c r="AH1030" s="30">
        <f>VLOOKUP(D1030,PCharts!$G$3:$H$83,2,FALSE)</f>
        <v>51</v>
      </c>
      <c r="AI1030" s="30">
        <f>ROUND((AK1030*PFormulas!$F$18)+(AL1030*PFormulas!$F$17),0)</f>
        <v>39</v>
      </c>
      <c r="AJ1030" s="30">
        <f>IF(C1030&gt;7,25,IF(C1030=1,IF(ROUND((PFormulas!$F$35*AK1030)+(PFormulas!$F$36*AF1030),0)&lt;50,50,ROUND((PFormulas!$F$35*AK1030)+(PFormulas!$F$36*AF1030),0)),ROUND((PFormulas!$F$35*AK1030)+(PFormulas!$F$36*AF1030),0)))</f>
        <v>43</v>
      </c>
      <c r="AK1030" s="30">
        <f>ROUND(IF(C1030&gt;7,ROUND(VLOOKUP(U1030,PCharts!$K$3:$L$153,2,FALSE)*AA1030,0)*PFormulas!$B$8,ROUND(VLOOKUP(U1030,PCharts!$K$3:$L$153,2,FALSE)*AA1030,0)),0)</f>
        <v>33</v>
      </c>
      <c r="AL1030" s="30">
        <f>ROUND(IF(C1030&gt;7,ROUND(VLOOKUP(T1030,PCharts!$M$3:$N$133,2,FALSE)*AA1030,0)*PFormulas!$B$9,ROUND(VLOOKUP(T1030,PCharts!$M$3:$N$133,2,FALSE)*AA1030,0)),0)</f>
        <v>37</v>
      </c>
      <c r="AM1030" s="30">
        <f>ROUND(IF(C1030&gt;7,ROUND((PFormulas!$F$30*Z1030)+(PFormulas!$F$31*AB1030)+(PFormulas!$F$32*AI1030),0)*PFormulas!$B$13,ROUND((PFormulas!$F$30*Z1030)+(PFormulas!$F$31*AB1030)+(PFormulas!$F$32*AI1030),0)+PFormulas!$B$14),0)</f>
        <v>42</v>
      </c>
      <c r="AN1030" s="30">
        <f>ROUND((PFormulas!$F$46*AL1030),0)</f>
        <v>39</v>
      </c>
      <c r="AO1030" s="30">
        <f>VLOOKUP(2016-L1030,PCharts!$O$3:$P$32,2,FALSE)</f>
        <v>58</v>
      </c>
      <c r="AP1030" s="30">
        <f t="shared" si="120"/>
        <v>58</v>
      </c>
      <c r="AQ1030" s="30">
        <f t="shared" si="121"/>
        <v>43</v>
      </c>
    </row>
    <row r="1031" spans="1:43" x14ac:dyDescent="0.25">
      <c r="A1031" s="13" t="s">
        <v>518</v>
      </c>
      <c r="B1031" s="13" t="s">
        <v>2242</v>
      </c>
      <c r="C1031" s="13">
        <v>2</v>
      </c>
      <c r="D1031" s="13">
        <v>13</v>
      </c>
      <c r="E1031" s="13">
        <v>0</v>
      </c>
      <c r="F1031" s="13">
        <v>0</v>
      </c>
      <c r="G1031" s="13">
        <v>0</v>
      </c>
      <c r="H1031" s="13">
        <v>4</v>
      </c>
      <c r="I1031" s="13">
        <v>0</v>
      </c>
      <c r="J1031" s="13">
        <v>20</v>
      </c>
      <c r="K1031" s="13">
        <v>4</v>
      </c>
      <c r="L1031" s="13">
        <v>1994</v>
      </c>
      <c r="M1031" s="13"/>
      <c r="N1031" s="13">
        <v>72</v>
      </c>
      <c r="O1031" s="13">
        <v>187</v>
      </c>
      <c r="P1031" s="13" t="s">
        <v>520</v>
      </c>
      <c r="Q1031" s="13" t="s">
        <v>2243</v>
      </c>
      <c r="R1031" s="13">
        <v>0</v>
      </c>
      <c r="S1031" s="13">
        <v>0</v>
      </c>
      <c r="T1031" s="30">
        <f t="shared" si="115"/>
        <v>0</v>
      </c>
      <c r="U1031" s="30">
        <f t="shared" si="116"/>
        <v>0</v>
      </c>
      <c r="V1031" s="30">
        <f t="shared" si="117"/>
        <v>0.31</v>
      </c>
      <c r="W1031" s="30">
        <f t="shared" si="118"/>
        <v>0</v>
      </c>
      <c r="X1031" s="30">
        <f>VLOOKUP(N1031,[1]PlayerC!$A$3:$B$30,2,FALSE)</f>
        <v>73</v>
      </c>
      <c r="Y1031" s="30">
        <f>VLOOKUP(O1031,[1]PlayerC!$C$3:$D$133,2,FALSE)</f>
        <v>61</v>
      </c>
      <c r="Z1031" s="30">
        <f>VLOOKUP(R1031,[2]PCharts!$R$3:$S$2003,2,FALSE)</f>
        <v>0</v>
      </c>
      <c r="AA1031" s="30">
        <f>VLOOKUP(A1031,PCharts!$T$3:$U$25,2,FALSE)</f>
        <v>0.93</v>
      </c>
      <c r="AB1031" s="30">
        <f>ROUND((PFormulas!$F$2*AF1031)+(PFormulas!$F$3*(120-AD1031)),0)</f>
        <v>49</v>
      </c>
      <c r="AC1031" s="30">
        <f>ROUND((PFormulas!$F$7*AF1031)+(PFormulas!$F$9*AB1031)+(PFormulas!$F$8*AD1031),0)</f>
        <v>44</v>
      </c>
      <c r="AD1031" s="30">
        <f>VLOOKUP(V1031,PCharts!$I$3:$J$651,2,FALSE)</f>
        <v>90</v>
      </c>
      <c r="AE1031" s="30">
        <f>ROUND((PFormulas!$B$29*AK1031)+(PFormulas!$B$30*AI1031)+(PFormulas!$B$31*AL1031)+(PFormulas!$B$32*AF1031)+PFormulas!$B$33,0)</f>
        <v>71</v>
      </c>
      <c r="AF1031" s="30">
        <f t="shared" si="119"/>
        <v>67</v>
      </c>
      <c r="AG1031" s="30">
        <f>ROUND((AK1031*PFormulas!$F$40)+(AL1031*PFormulas!$F$41)+(AH1031*PFormulas!$F$42),0)</f>
        <v>44</v>
      </c>
      <c r="AH1031" s="30">
        <f>VLOOKUP(D1031,PCharts!$G$3:$H$83,2,FALSE)</f>
        <v>53</v>
      </c>
      <c r="AI1031" s="30">
        <f>ROUND((AK1031*PFormulas!$F$18)+(AL1031*PFormulas!$F$17),0)</f>
        <v>39</v>
      </c>
      <c r="AJ1031" s="30">
        <f>IF(C1031&gt;7,25,IF(C1031=1,IF(ROUND((PFormulas!$F$35*AK1031)+(PFormulas!$F$36*AF1031),0)&lt;50,50,ROUND((PFormulas!$F$35*AK1031)+(PFormulas!$F$36*AF1031),0)),ROUND((PFormulas!$F$35*AK1031)+(PFormulas!$F$36*AF1031),0)))</f>
        <v>42</v>
      </c>
      <c r="AK1031" s="30">
        <f>ROUND(IF(C1031&gt;7,ROUND(VLOOKUP(U1031,PCharts!$K$3:$L$153,2,FALSE)*AA1031,0)*PFormulas!$B$8,ROUND(VLOOKUP(U1031,PCharts!$K$3:$L$153,2,FALSE)*AA1031,0)),0)</f>
        <v>33</v>
      </c>
      <c r="AL1031" s="30">
        <f>ROUND(IF(C1031&gt;7,ROUND(VLOOKUP(T1031,PCharts!$M$3:$N$133,2,FALSE)*AA1031,0)*PFormulas!$B$9,ROUND(VLOOKUP(T1031,PCharts!$M$3:$N$133,2,FALSE)*AA1031,0)),0)</f>
        <v>37</v>
      </c>
      <c r="AM1031" s="30">
        <f>ROUND(IF(C1031&gt;7,ROUND((PFormulas!$F$30*Z1031)+(PFormulas!$F$31*AB1031)+(PFormulas!$F$32*AI1031),0)*PFormulas!$B$13,ROUND((PFormulas!$F$30*Z1031)+(PFormulas!$F$31*AB1031)+(PFormulas!$F$32*AI1031),0)+PFormulas!$B$14),0)</f>
        <v>42</v>
      </c>
      <c r="AN1031" s="30">
        <f>ROUND((PFormulas!$F$46*AL1031),0)</f>
        <v>39</v>
      </c>
      <c r="AO1031" s="30">
        <f>VLOOKUP(2016-L1031,PCharts!$O$3:$P$32,2,FALSE)</f>
        <v>58</v>
      </c>
      <c r="AP1031" s="30">
        <f t="shared" si="120"/>
        <v>58</v>
      </c>
      <c r="AQ1031" s="30">
        <f t="shared" si="121"/>
        <v>43</v>
      </c>
    </row>
    <row r="1032" spans="1:43" x14ac:dyDescent="0.25">
      <c r="A1032" s="13" t="s">
        <v>685</v>
      </c>
      <c r="B1032" s="13" t="s">
        <v>2244</v>
      </c>
      <c r="C1032" s="13">
        <v>7</v>
      </c>
      <c r="D1032" s="13">
        <v>13</v>
      </c>
      <c r="E1032" s="13">
        <v>0</v>
      </c>
      <c r="F1032" s="13">
        <v>0</v>
      </c>
      <c r="G1032" s="13">
        <v>0</v>
      </c>
      <c r="H1032" s="13">
        <v>6</v>
      </c>
      <c r="I1032" s="13">
        <v>-6</v>
      </c>
      <c r="J1032" s="13">
        <v>30</v>
      </c>
      <c r="K1032" s="13">
        <v>1</v>
      </c>
      <c r="L1032" s="13">
        <v>1994</v>
      </c>
      <c r="M1032" s="13"/>
      <c r="N1032" s="13">
        <v>69</v>
      </c>
      <c r="O1032" s="13">
        <v>170</v>
      </c>
      <c r="P1032" s="13" t="s">
        <v>247</v>
      </c>
      <c r="Q1032" s="13" t="s">
        <v>80</v>
      </c>
      <c r="R1032" s="13">
        <v>0</v>
      </c>
      <c r="S1032" s="13">
        <v>0</v>
      </c>
      <c r="T1032" s="30">
        <f t="shared" si="115"/>
        <v>0</v>
      </c>
      <c r="U1032" s="30">
        <f t="shared" si="116"/>
        <v>0</v>
      </c>
      <c r="V1032" s="30">
        <f t="shared" si="117"/>
        <v>0.46</v>
      </c>
      <c r="W1032" s="30">
        <f t="shared" si="118"/>
        <v>0</v>
      </c>
      <c r="X1032" s="30">
        <f>VLOOKUP(N1032,[1]PlayerC!$A$3:$B$30,2,FALSE)</f>
        <v>67</v>
      </c>
      <c r="Y1032" s="30">
        <f>VLOOKUP(O1032,[1]PlayerC!$C$3:$D$133,2,FALSE)</f>
        <v>52</v>
      </c>
      <c r="Z1032" s="30">
        <f>VLOOKUP(R1032,[2]PCharts!$R$3:$S$2003,2,FALSE)</f>
        <v>0</v>
      </c>
      <c r="AA1032" s="30">
        <f>VLOOKUP(A1032,PCharts!$T$3:$U$25,2,FALSE)</f>
        <v>0.9</v>
      </c>
      <c r="AB1032" s="30">
        <f>ROUND((PFormulas!$F$2*AF1032)+(PFormulas!$F$3*(120-AD1032)),0)</f>
        <v>46</v>
      </c>
      <c r="AC1032" s="30">
        <f>ROUND((PFormulas!$F$7*AF1032)+(PFormulas!$F$9*AB1032)+(PFormulas!$F$8*AD1032),0)</f>
        <v>39</v>
      </c>
      <c r="AD1032" s="30">
        <f>VLOOKUP(V1032,PCharts!$I$3:$J$651,2,FALSE)</f>
        <v>86</v>
      </c>
      <c r="AE1032" s="30">
        <f>ROUND((PFormulas!$B$29*AK1032)+(PFormulas!$B$30*AI1032)+(PFormulas!$B$31*AL1032)+(PFormulas!$B$32*AF1032)+PFormulas!$B$33,0)</f>
        <v>73</v>
      </c>
      <c r="AF1032" s="30">
        <f t="shared" si="119"/>
        <v>60</v>
      </c>
      <c r="AG1032" s="30">
        <f>ROUND((AK1032*PFormulas!$F$40)+(AL1032*PFormulas!$F$41)+(AH1032*PFormulas!$F$42),0)</f>
        <v>44</v>
      </c>
      <c r="AH1032" s="30">
        <f>VLOOKUP(D1032,PCharts!$G$3:$H$83,2,FALSE)</f>
        <v>53</v>
      </c>
      <c r="AI1032" s="30">
        <f>ROUND((AK1032*PFormulas!$F$18)+(AL1032*PFormulas!$F$17),0)</f>
        <v>37</v>
      </c>
      <c r="AJ1032" s="30">
        <f>IF(C1032&gt;7,25,IF(C1032=1,IF(ROUND((PFormulas!$F$35*AK1032)+(PFormulas!$F$36*AF1032),0)&lt;50,50,ROUND((PFormulas!$F$35*AK1032)+(PFormulas!$F$36*AF1032),0)),ROUND((PFormulas!$F$35*AK1032)+(PFormulas!$F$36*AF1032),0)))</f>
        <v>39</v>
      </c>
      <c r="AK1032" s="30">
        <f>ROUND(IF(C1032&gt;7,ROUND(VLOOKUP(U1032,PCharts!$K$3:$L$153,2,FALSE)*AA1032,0)*PFormulas!$B$8,ROUND(VLOOKUP(U1032,PCharts!$K$3:$L$153,2,FALSE)*AA1032,0)),0)</f>
        <v>32</v>
      </c>
      <c r="AL1032" s="30">
        <f>ROUND(IF(C1032&gt;7,ROUND(VLOOKUP(T1032,PCharts!$M$3:$N$133,2,FALSE)*AA1032,0)*PFormulas!$B$9,ROUND(VLOOKUP(T1032,PCharts!$M$3:$N$133,2,FALSE)*AA1032,0)),0)</f>
        <v>36</v>
      </c>
      <c r="AM1032" s="30">
        <f>ROUND(IF(C1032&gt;7,ROUND((PFormulas!$F$30*Z1032)+(PFormulas!$F$31*AB1032)+(PFormulas!$F$32*AI1032),0)*PFormulas!$B$13,ROUND((PFormulas!$F$30*Z1032)+(PFormulas!$F$31*AB1032)+(PFormulas!$F$32*AI1032),0)+PFormulas!$B$14),0)</f>
        <v>40</v>
      </c>
      <c r="AN1032" s="30">
        <f>ROUND((PFormulas!$F$46*AL1032),0)</f>
        <v>38</v>
      </c>
      <c r="AO1032" s="30">
        <f>VLOOKUP(2016-L1032,PCharts!$O$3:$P$32,2,FALSE)</f>
        <v>58</v>
      </c>
      <c r="AP1032" s="30">
        <f t="shared" si="120"/>
        <v>58</v>
      </c>
      <c r="AQ1032" s="30">
        <f t="shared" si="121"/>
        <v>41</v>
      </c>
    </row>
    <row r="1033" spans="1:43" x14ac:dyDescent="0.25">
      <c r="A1033" s="13" t="s">
        <v>78</v>
      </c>
      <c r="B1033" s="13" t="s">
        <v>2245</v>
      </c>
      <c r="C1033" s="13">
        <v>8</v>
      </c>
      <c r="D1033" s="13">
        <v>13</v>
      </c>
      <c r="E1033" s="13">
        <v>0</v>
      </c>
      <c r="F1033" s="13">
        <v>1</v>
      </c>
      <c r="G1033" s="13">
        <v>1</v>
      </c>
      <c r="H1033" s="13">
        <v>2</v>
      </c>
      <c r="I1033" s="13">
        <v>1</v>
      </c>
      <c r="J1033" s="13">
        <v>22</v>
      </c>
      <c r="K1033" s="13">
        <v>8</v>
      </c>
      <c r="L1033" s="13">
        <v>1993</v>
      </c>
      <c r="M1033" s="13"/>
      <c r="N1033" s="13">
        <v>76</v>
      </c>
      <c r="O1033" s="13">
        <v>227</v>
      </c>
      <c r="P1033" s="13" t="s">
        <v>2121</v>
      </c>
      <c r="Q1033" s="13" t="s">
        <v>80</v>
      </c>
      <c r="R1033" s="13">
        <v>0</v>
      </c>
      <c r="S1033" s="13">
        <v>0</v>
      </c>
      <c r="T1033" s="30">
        <f t="shared" si="115"/>
        <v>0</v>
      </c>
      <c r="U1033" s="30">
        <f t="shared" si="116"/>
        <v>0.08</v>
      </c>
      <c r="V1033" s="30">
        <f t="shared" si="117"/>
        <v>0.15</v>
      </c>
      <c r="W1033" s="30">
        <f t="shared" si="118"/>
        <v>0</v>
      </c>
      <c r="X1033" s="30">
        <f>VLOOKUP(N1033,[1]PlayerC!$A$3:$B$30,2,FALSE)</f>
        <v>81</v>
      </c>
      <c r="Y1033" s="30">
        <f>VLOOKUP(O1033,[1]PlayerC!$C$3:$D$133,2,FALSE)</f>
        <v>85</v>
      </c>
      <c r="Z1033" s="30">
        <f>VLOOKUP(R1033,[2]PCharts!$R$3:$S$2003,2,FALSE)</f>
        <v>0</v>
      </c>
      <c r="AA1033" s="30">
        <f>VLOOKUP(A1033,PCharts!$T$3:$U$25,2,FALSE)</f>
        <v>0.98</v>
      </c>
      <c r="AB1033" s="30">
        <f>ROUND((PFormulas!$F$2*AF1033)+(PFormulas!$F$3*(120-AD1033)),0)</f>
        <v>58</v>
      </c>
      <c r="AC1033" s="30">
        <f>ROUND((PFormulas!$F$7*AF1033)+(PFormulas!$F$9*AB1033)+(PFormulas!$F$8*AD1033),0)</f>
        <v>57</v>
      </c>
      <c r="AD1033" s="30">
        <f>VLOOKUP(V1033,PCharts!$I$3:$J$651,2,FALSE)</f>
        <v>94</v>
      </c>
      <c r="AE1033" s="30">
        <f>ROUND((PFormulas!$B$29*AK1033)+(PFormulas!$B$30*AI1033)+(PFormulas!$B$31*AL1033)+(PFormulas!$B$32*AF1033)+PFormulas!$B$33,0)</f>
        <v>67</v>
      </c>
      <c r="AF1033" s="30">
        <f t="shared" si="119"/>
        <v>83</v>
      </c>
      <c r="AG1033" s="30">
        <f>ROUND((AK1033*PFormulas!$F$40)+(AL1033*PFormulas!$F$41)+(AH1033*PFormulas!$F$42),0)</f>
        <v>44</v>
      </c>
      <c r="AH1033" s="30">
        <f>VLOOKUP(D1033,PCharts!$G$3:$H$83,2,FALSE)</f>
        <v>53</v>
      </c>
      <c r="AI1033" s="30">
        <f>ROUND((AK1033*PFormulas!$F$18)+(AL1033*PFormulas!$F$17),0)</f>
        <v>38</v>
      </c>
      <c r="AJ1033" s="30">
        <f>IF(C1033&gt;7,25,IF(C1033=1,IF(ROUND((PFormulas!$F$35*AK1033)+(PFormulas!$F$36*AF1033),0)&lt;50,50,ROUND((PFormulas!$F$35*AK1033)+(PFormulas!$F$36*AF1033),0)),ROUND((PFormulas!$F$35*AK1033)+(PFormulas!$F$36*AF1033),0)))</f>
        <v>25</v>
      </c>
      <c r="AK1033" s="30">
        <f>ROUND(IF(C1033&gt;7,ROUND(VLOOKUP(U1033,PCharts!$K$3:$L$153,2,FALSE)*AA1033,0)*PFormulas!$B$8,ROUND(VLOOKUP(U1033,PCharts!$K$3:$L$153,2,FALSE)*AA1033,0)),0)</f>
        <v>32</v>
      </c>
      <c r="AL1033" s="30">
        <f>ROUND(IF(C1033&gt;7,ROUND(VLOOKUP(T1033,PCharts!$M$3:$N$133,2,FALSE)*AA1033,0)*PFormulas!$B$9,ROUND(VLOOKUP(T1033,PCharts!$M$3:$N$133,2,FALSE)*AA1033,0)),0)</f>
        <v>37</v>
      </c>
      <c r="AM1033" s="30">
        <f>ROUND(IF(C1033&gt;7,ROUND((PFormulas!$F$30*Z1033)+(PFormulas!$F$31*AB1033)+(PFormulas!$F$32*AI1033),0)*PFormulas!$B$13,ROUND((PFormulas!$F$30*Z1033)+(PFormulas!$F$31*AB1033)+(PFormulas!$F$32*AI1033),0)+PFormulas!$B$14),0)</f>
        <v>56</v>
      </c>
      <c r="AN1033" s="30">
        <f>ROUND((PFormulas!$F$46*AL1033),0)</f>
        <v>39</v>
      </c>
      <c r="AO1033" s="30">
        <f>VLOOKUP(2016-L1033,PCharts!$O$3:$P$32,2,FALSE)</f>
        <v>60</v>
      </c>
      <c r="AP1033" s="30">
        <f t="shared" si="120"/>
        <v>60</v>
      </c>
      <c r="AQ1033" s="30">
        <f t="shared" si="121"/>
        <v>46</v>
      </c>
    </row>
    <row r="1034" spans="1:43" x14ac:dyDescent="0.25">
      <c r="A1034" s="13" t="s">
        <v>78</v>
      </c>
      <c r="B1034" s="13" t="s">
        <v>2246</v>
      </c>
      <c r="C1034" s="13">
        <v>8</v>
      </c>
      <c r="D1034" s="13">
        <v>13</v>
      </c>
      <c r="E1034" s="13">
        <v>0</v>
      </c>
      <c r="F1034" s="13">
        <v>1</v>
      </c>
      <c r="G1034" s="13">
        <v>1</v>
      </c>
      <c r="H1034" s="13">
        <v>0</v>
      </c>
      <c r="I1034" s="13">
        <v>-1</v>
      </c>
      <c r="J1034" s="13">
        <v>26</v>
      </c>
      <c r="K1034" s="13">
        <v>3</v>
      </c>
      <c r="L1034" s="13">
        <v>1998</v>
      </c>
      <c r="M1034" s="13"/>
      <c r="N1034" s="13">
        <v>72</v>
      </c>
      <c r="O1034" s="13">
        <v>172</v>
      </c>
      <c r="P1034" s="13" t="s">
        <v>162</v>
      </c>
      <c r="Q1034" s="13" t="s">
        <v>80</v>
      </c>
      <c r="R1034" s="13">
        <v>0</v>
      </c>
      <c r="S1034" s="13">
        <v>0</v>
      </c>
      <c r="T1034" s="30">
        <f t="shared" si="115"/>
        <v>0</v>
      </c>
      <c r="U1034" s="30">
        <f t="shared" si="116"/>
        <v>0.08</v>
      </c>
      <c r="V1034" s="30">
        <f t="shared" si="117"/>
        <v>0</v>
      </c>
      <c r="W1034" s="30">
        <f t="shared" si="118"/>
        <v>0</v>
      </c>
      <c r="X1034" s="30">
        <f>VLOOKUP(N1034,[1]PlayerC!$A$3:$B$30,2,FALSE)</f>
        <v>73</v>
      </c>
      <c r="Y1034" s="30">
        <f>VLOOKUP(O1034,[1]PlayerC!$C$3:$D$133,2,FALSE)</f>
        <v>52</v>
      </c>
      <c r="Z1034" s="30">
        <f>VLOOKUP(R1034,[2]PCharts!$R$3:$S$2003,2,FALSE)</f>
        <v>0</v>
      </c>
      <c r="AA1034" s="30">
        <f>VLOOKUP(A1034,PCharts!$T$3:$U$25,2,FALSE)</f>
        <v>0.98</v>
      </c>
      <c r="AB1034" s="30">
        <f>ROUND((PFormulas!$F$2*AF1034)+(PFormulas!$F$3*(120-AD1034)),0)</f>
        <v>44</v>
      </c>
      <c r="AC1034" s="30">
        <f>ROUND((PFormulas!$F$7*AF1034)+(PFormulas!$F$9*AB1034)+(PFormulas!$F$8*AD1034),0)</f>
        <v>38</v>
      </c>
      <c r="AD1034" s="30">
        <f>VLOOKUP(V1034,PCharts!$I$3:$J$651,2,FALSE)</f>
        <v>99</v>
      </c>
      <c r="AE1034" s="30">
        <f>ROUND((PFormulas!$B$29*AK1034)+(PFormulas!$B$30*AI1034)+(PFormulas!$B$31*AL1034)+(PFormulas!$B$32*AF1034)+PFormulas!$B$33,0)</f>
        <v>72</v>
      </c>
      <c r="AF1034" s="30">
        <f t="shared" si="119"/>
        <v>63</v>
      </c>
      <c r="AG1034" s="30">
        <f>ROUND((AK1034*PFormulas!$F$40)+(AL1034*PFormulas!$F$41)+(AH1034*PFormulas!$F$42),0)</f>
        <v>44</v>
      </c>
      <c r="AH1034" s="30">
        <f>VLOOKUP(D1034,PCharts!$G$3:$H$83,2,FALSE)</f>
        <v>53</v>
      </c>
      <c r="AI1034" s="30">
        <f>ROUND((AK1034*PFormulas!$F$18)+(AL1034*PFormulas!$F$17),0)</f>
        <v>38</v>
      </c>
      <c r="AJ1034" s="30">
        <f>IF(C1034&gt;7,25,IF(C1034=1,IF(ROUND((PFormulas!$F$35*AK1034)+(PFormulas!$F$36*AF1034),0)&lt;50,50,ROUND((PFormulas!$F$35*AK1034)+(PFormulas!$F$36*AF1034),0)),ROUND((PFormulas!$F$35*AK1034)+(PFormulas!$F$36*AF1034),0)))</f>
        <v>25</v>
      </c>
      <c r="AK1034" s="30">
        <f>ROUND(IF(C1034&gt;7,ROUND(VLOOKUP(U1034,PCharts!$K$3:$L$153,2,FALSE)*AA1034,0)*PFormulas!$B$8,ROUND(VLOOKUP(U1034,PCharts!$K$3:$L$153,2,FALSE)*AA1034,0)),0)</f>
        <v>32</v>
      </c>
      <c r="AL1034" s="30">
        <f>ROUND(IF(C1034&gt;7,ROUND(VLOOKUP(T1034,PCharts!$M$3:$N$133,2,FALSE)*AA1034,0)*PFormulas!$B$9,ROUND(VLOOKUP(T1034,PCharts!$M$3:$N$133,2,FALSE)*AA1034,0)),0)</f>
        <v>37</v>
      </c>
      <c r="AM1034" s="30">
        <f>ROUND(IF(C1034&gt;7,ROUND((PFormulas!$F$30*Z1034)+(PFormulas!$F$31*AB1034)+(PFormulas!$F$32*AI1034),0)*PFormulas!$B$13,ROUND((PFormulas!$F$30*Z1034)+(PFormulas!$F$31*AB1034)+(PFormulas!$F$32*AI1034),0)+PFormulas!$B$14),0)</f>
        <v>46</v>
      </c>
      <c r="AN1034" s="30">
        <f>ROUND((PFormulas!$F$46*AL1034),0)</f>
        <v>39</v>
      </c>
      <c r="AO1034" s="30">
        <f>VLOOKUP(2016-L1034,PCharts!$O$3:$P$32,2,FALSE)</f>
        <v>44</v>
      </c>
      <c r="AP1034" s="30">
        <f t="shared" si="120"/>
        <v>44</v>
      </c>
      <c r="AQ1034" s="30">
        <f t="shared" si="121"/>
        <v>43</v>
      </c>
    </row>
    <row r="1035" spans="1:43" x14ac:dyDescent="0.25">
      <c r="A1035" s="13" t="s">
        <v>518</v>
      </c>
      <c r="B1035" s="13" t="s">
        <v>2247</v>
      </c>
      <c r="C1035" s="13">
        <v>2</v>
      </c>
      <c r="D1035" s="13">
        <v>15</v>
      </c>
      <c r="E1035" s="13">
        <v>0</v>
      </c>
      <c r="F1035" s="13">
        <v>0</v>
      </c>
      <c r="G1035" s="13">
        <v>0</v>
      </c>
      <c r="H1035" s="13">
        <v>0</v>
      </c>
      <c r="I1035" s="13">
        <v>-1</v>
      </c>
      <c r="J1035" s="13">
        <v>22</v>
      </c>
      <c r="K1035" s="13">
        <v>4</v>
      </c>
      <c r="L1035" s="13">
        <v>1996</v>
      </c>
      <c r="M1035" s="13"/>
      <c r="N1035" s="13">
        <v>70</v>
      </c>
      <c r="O1035" s="13">
        <v>154</v>
      </c>
      <c r="P1035" s="13" t="s">
        <v>520</v>
      </c>
      <c r="Q1035" s="13" t="s">
        <v>2248</v>
      </c>
      <c r="R1035" s="13">
        <v>0</v>
      </c>
      <c r="S1035" s="13">
        <v>0</v>
      </c>
      <c r="T1035" s="30">
        <f t="shared" si="115"/>
        <v>0</v>
      </c>
      <c r="U1035" s="30">
        <f t="shared" si="116"/>
        <v>0</v>
      </c>
      <c r="V1035" s="30">
        <f t="shared" si="117"/>
        <v>0</v>
      </c>
      <c r="W1035" s="30">
        <f t="shared" si="118"/>
        <v>0</v>
      </c>
      <c r="X1035" s="30">
        <f>VLOOKUP(N1035,[1]PlayerC!$A$3:$B$30,2,FALSE)</f>
        <v>69</v>
      </c>
      <c r="Y1035" s="30">
        <f>VLOOKUP(O1035,[1]PlayerC!$C$3:$D$133,2,FALSE)</f>
        <v>40</v>
      </c>
      <c r="Z1035" s="30">
        <f>VLOOKUP(R1035,[2]PCharts!$R$3:$S$2003,2,FALSE)</f>
        <v>0</v>
      </c>
      <c r="AA1035" s="30">
        <f>VLOOKUP(A1035,PCharts!$T$3:$U$25,2,FALSE)</f>
        <v>0.93</v>
      </c>
      <c r="AB1035" s="30">
        <f>ROUND((PFormulas!$F$2*AF1035)+(PFormulas!$F$3*(120-AD1035)),0)</f>
        <v>39</v>
      </c>
      <c r="AC1035" s="30">
        <f>ROUND((PFormulas!$F$7*AF1035)+(PFormulas!$F$9*AB1035)+(PFormulas!$F$8*AD1035),0)</f>
        <v>30</v>
      </c>
      <c r="AD1035" s="30">
        <f>VLOOKUP(V1035,PCharts!$I$3:$J$651,2,FALSE)</f>
        <v>99</v>
      </c>
      <c r="AE1035" s="30">
        <f>ROUND((PFormulas!$B$29*AK1035)+(PFormulas!$B$30*AI1035)+(PFormulas!$B$31*AL1035)+(PFormulas!$B$32*AF1035)+PFormulas!$B$33,0)</f>
        <v>74</v>
      </c>
      <c r="AF1035" s="30">
        <f t="shared" si="119"/>
        <v>55</v>
      </c>
      <c r="AG1035" s="30">
        <f>ROUND((AK1035*PFormulas!$F$40)+(AL1035*PFormulas!$F$41)+(AH1035*PFormulas!$F$42),0)</f>
        <v>45</v>
      </c>
      <c r="AH1035" s="30">
        <f>VLOOKUP(D1035,PCharts!$G$3:$H$83,2,FALSE)</f>
        <v>55</v>
      </c>
      <c r="AI1035" s="30">
        <f>ROUND((AK1035*PFormulas!$F$18)+(AL1035*PFormulas!$F$17),0)</f>
        <v>39</v>
      </c>
      <c r="AJ1035" s="30">
        <f>IF(C1035&gt;7,25,IF(C1035=1,IF(ROUND((PFormulas!$F$35*AK1035)+(PFormulas!$F$36*AF1035),0)&lt;50,50,ROUND((PFormulas!$F$35*AK1035)+(PFormulas!$F$36*AF1035),0)),ROUND((PFormulas!$F$35*AK1035)+(PFormulas!$F$36*AF1035),0)))</f>
        <v>39</v>
      </c>
      <c r="AK1035" s="30">
        <f>ROUND(IF(C1035&gt;7,ROUND(VLOOKUP(U1035,PCharts!$K$3:$L$153,2,FALSE)*AA1035,0)*PFormulas!$B$8,ROUND(VLOOKUP(U1035,PCharts!$K$3:$L$153,2,FALSE)*AA1035,0)),0)</f>
        <v>33</v>
      </c>
      <c r="AL1035" s="30">
        <f>ROUND(IF(C1035&gt;7,ROUND(VLOOKUP(T1035,PCharts!$M$3:$N$133,2,FALSE)*AA1035,0)*PFormulas!$B$9,ROUND(VLOOKUP(T1035,PCharts!$M$3:$N$133,2,FALSE)*AA1035,0)),0)</f>
        <v>37</v>
      </c>
      <c r="AM1035" s="30">
        <f>ROUND(IF(C1035&gt;7,ROUND((PFormulas!$F$30*Z1035)+(PFormulas!$F$31*AB1035)+(PFormulas!$F$32*AI1035),0)*PFormulas!$B$13,ROUND((PFormulas!$F$30*Z1035)+(PFormulas!$F$31*AB1035)+(PFormulas!$F$32*AI1035),0)+PFormulas!$B$14),0)</f>
        <v>36</v>
      </c>
      <c r="AN1035" s="30">
        <f>ROUND((PFormulas!$F$46*AL1035),0)</f>
        <v>39</v>
      </c>
      <c r="AO1035" s="30">
        <f>VLOOKUP(2016-L1035,PCharts!$O$3:$P$32,2,FALSE)</f>
        <v>50</v>
      </c>
      <c r="AP1035" s="30">
        <f t="shared" si="120"/>
        <v>50</v>
      </c>
      <c r="AQ1035" s="30">
        <f t="shared" si="121"/>
        <v>40</v>
      </c>
    </row>
    <row r="1036" spans="1:43" x14ac:dyDescent="0.25">
      <c r="A1036" s="13" t="s">
        <v>518</v>
      </c>
      <c r="B1036" s="13" t="s">
        <v>2249</v>
      </c>
      <c r="C1036" s="13">
        <v>5</v>
      </c>
      <c r="D1036" s="13">
        <v>15</v>
      </c>
      <c r="E1036" s="13">
        <v>0</v>
      </c>
      <c r="F1036" s="13">
        <v>1</v>
      </c>
      <c r="G1036" s="13">
        <v>1</v>
      </c>
      <c r="H1036" s="13">
        <v>4</v>
      </c>
      <c r="I1036" s="13">
        <v>-3</v>
      </c>
      <c r="J1036" s="13">
        <v>24</v>
      </c>
      <c r="K1036" s="13">
        <v>6</v>
      </c>
      <c r="L1036" s="13">
        <v>1996</v>
      </c>
      <c r="M1036" s="13"/>
      <c r="N1036" s="13">
        <v>73</v>
      </c>
      <c r="O1036" s="13">
        <v>165</v>
      </c>
      <c r="P1036" s="13" t="s">
        <v>520</v>
      </c>
      <c r="Q1036" s="13" t="s">
        <v>2250</v>
      </c>
      <c r="R1036" s="13">
        <v>0</v>
      </c>
      <c r="S1036" s="13">
        <v>0</v>
      </c>
      <c r="T1036" s="30">
        <f t="shared" si="115"/>
        <v>0</v>
      </c>
      <c r="U1036" s="30">
        <f t="shared" si="116"/>
        <v>7.0000000000000007E-2</v>
      </c>
      <c r="V1036" s="30">
        <f t="shared" si="117"/>
        <v>0.27</v>
      </c>
      <c r="W1036" s="30">
        <f t="shared" si="118"/>
        <v>0</v>
      </c>
      <c r="X1036" s="30">
        <f>VLOOKUP(N1036,[1]PlayerC!$A$3:$B$30,2,FALSE)</f>
        <v>75</v>
      </c>
      <c r="Y1036" s="30">
        <f>VLOOKUP(O1036,[1]PlayerC!$C$3:$D$133,2,FALSE)</f>
        <v>49</v>
      </c>
      <c r="Z1036" s="30">
        <f>VLOOKUP(R1036,[2]PCharts!$R$3:$S$2003,2,FALSE)</f>
        <v>0</v>
      </c>
      <c r="AA1036" s="30">
        <f>VLOOKUP(A1036,PCharts!$T$3:$U$25,2,FALSE)</f>
        <v>0.93</v>
      </c>
      <c r="AB1036" s="30">
        <f>ROUND((PFormulas!$F$2*AF1036)+(PFormulas!$F$3*(120-AD1036)),0)</f>
        <v>46</v>
      </c>
      <c r="AC1036" s="30">
        <f>ROUND((PFormulas!$F$7*AF1036)+(PFormulas!$F$9*AB1036)+(PFormulas!$F$8*AD1036),0)</f>
        <v>39</v>
      </c>
      <c r="AD1036" s="30">
        <f>VLOOKUP(V1036,PCharts!$I$3:$J$651,2,FALSE)</f>
        <v>91</v>
      </c>
      <c r="AE1036" s="30">
        <f>ROUND((PFormulas!$B$29*AK1036)+(PFormulas!$B$30*AI1036)+(PFormulas!$B$31*AL1036)+(PFormulas!$B$32*AF1036)+PFormulas!$B$33,0)</f>
        <v>72</v>
      </c>
      <c r="AF1036" s="30">
        <f t="shared" si="119"/>
        <v>62</v>
      </c>
      <c r="AG1036" s="30">
        <f>ROUND((AK1036*PFormulas!$F$40)+(AL1036*PFormulas!$F$41)+(AH1036*PFormulas!$F$42),0)</f>
        <v>45</v>
      </c>
      <c r="AH1036" s="30">
        <f>VLOOKUP(D1036,PCharts!$G$3:$H$83,2,FALSE)</f>
        <v>55</v>
      </c>
      <c r="AI1036" s="30">
        <f>ROUND((AK1036*PFormulas!$F$18)+(AL1036*PFormulas!$F$17),0)</f>
        <v>39</v>
      </c>
      <c r="AJ1036" s="30">
        <f>IF(C1036&gt;7,25,IF(C1036=1,IF(ROUND((PFormulas!$F$35*AK1036)+(PFormulas!$F$36*AF1036),0)&lt;50,50,ROUND((PFormulas!$F$35*AK1036)+(PFormulas!$F$36*AF1036),0)),ROUND((PFormulas!$F$35*AK1036)+(PFormulas!$F$36*AF1036),0)))</f>
        <v>40</v>
      </c>
      <c r="AK1036" s="30">
        <f>ROUND(IF(C1036&gt;7,ROUND(VLOOKUP(U1036,PCharts!$K$3:$L$153,2,FALSE)*AA1036,0)*PFormulas!$B$8,ROUND(VLOOKUP(U1036,PCharts!$K$3:$L$153,2,FALSE)*AA1036,0)),0)</f>
        <v>33</v>
      </c>
      <c r="AL1036" s="30">
        <f>ROUND(IF(C1036&gt;7,ROUND(VLOOKUP(T1036,PCharts!$M$3:$N$133,2,FALSE)*AA1036,0)*PFormulas!$B$9,ROUND(VLOOKUP(T1036,PCharts!$M$3:$N$133,2,FALSE)*AA1036,0)),0)</f>
        <v>37</v>
      </c>
      <c r="AM1036" s="30">
        <f>ROUND(IF(C1036&gt;7,ROUND((PFormulas!$F$30*Z1036)+(PFormulas!$F$31*AB1036)+(PFormulas!$F$32*AI1036),0)*PFormulas!$B$13,ROUND((PFormulas!$F$30*Z1036)+(PFormulas!$F$31*AB1036)+(PFormulas!$F$32*AI1036),0)+PFormulas!$B$14),0)</f>
        <v>40</v>
      </c>
      <c r="AN1036" s="30">
        <f>ROUND((PFormulas!$F$46*AL1036),0)</f>
        <v>39</v>
      </c>
      <c r="AO1036" s="30">
        <f>VLOOKUP(2016-L1036,PCharts!$O$3:$P$32,2,FALSE)</f>
        <v>50</v>
      </c>
      <c r="AP1036" s="30">
        <f t="shared" si="120"/>
        <v>50</v>
      </c>
      <c r="AQ1036" s="30">
        <f t="shared" si="121"/>
        <v>42</v>
      </c>
    </row>
    <row r="1037" spans="1:43" x14ac:dyDescent="0.25">
      <c r="A1037" s="13" t="s">
        <v>685</v>
      </c>
      <c r="B1037" s="13" t="s">
        <v>2251</v>
      </c>
      <c r="C1037" s="13">
        <v>7</v>
      </c>
      <c r="D1037" s="13">
        <v>16</v>
      </c>
      <c r="E1037" s="13">
        <v>0</v>
      </c>
      <c r="F1037" s="13">
        <v>4</v>
      </c>
      <c r="G1037" s="13">
        <v>4</v>
      </c>
      <c r="H1037" s="13">
        <v>4</v>
      </c>
      <c r="I1037" s="13">
        <v>0</v>
      </c>
      <c r="J1037" s="13">
        <v>26</v>
      </c>
      <c r="K1037" s="13">
        <v>4</v>
      </c>
      <c r="L1037" s="13">
        <v>1997</v>
      </c>
      <c r="M1037" s="13"/>
      <c r="N1037" s="13">
        <v>70</v>
      </c>
      <c r="O1037" s="13">
        <v>165</v>
      </c>
      <c r="P1037" s="13" t="s">
        <v>247</v>
      </c>
      <c r="Q1037" s="13" t="s">
        <v>80</v>
      </c>
      <c r="R1037" s="13">
        <v>0</v>
      </c>
      <c r="S1037" s="13">
        <v>0</v>
      </c>
      <c r="T1037" s="30">
        <f t="shared" si="115"/>
        <v>0</v>
      </c>
      <c r="U1037" s="30">
        <f t="shared" si="116"/>
        <v>0.25</v>
      </c>
      <c r="V1037" s="30">
        <f t="shared" si="117"/>
        <v>0.25</v>
      </c>
      <c r="W1037" s="30">
        <f t="shared" si="118"/>
        <v>0</v>
      </c>
      <c r="X1037" s="30">
        <f>VLOOKUP(N1037,[1]PlayerC!$A$3:$B$30,2,FALSE)</f>
        <v>69</v>
      </c>
      <c r="Y1037" s="30">
        <f>VLOOKUP(O1037,[1]PlayerC!$C$3:$D$133,2,FALSE)</f>
        <v>49</v>
      </c>
      <c r="Z1037" s="30">
        <f>VLOOKUP(R1037,[2]PCharts!$R$3:$S$2003,2,FALSE)</f>
        <v>0</v>
      </c>
      <c r="AA1037" s="30">
        <f>VLOOKUP(A1037,PCharts!$T$3:$U$25,2,FALSE)</f>
        <v>0.9</v>
      </c>
      <c r="AB1037" s="30">
        <f>ROUND((PFormulas!$F$2*AF1037)+(PFormulas!$F$3*(120-AD1037)),0)</f>
        <v>44</v>
      </c>
      <c r="AC1037" s="30">
        <f>ROUND((PFormulas!$F$7*AF1037)+(PFormulas!$F$9*AB1037)+(PFormulas!$F$8*AD1037),0)</f>
        <v>36</v>
      </c>
      <c r="AD1037" s="30">
        <f>VLOOKUP(V1037,PCharts!$I$3:$J$651,2,FALSE)</f>
        <v>91</v>
      </c>
      <c r="AE1037" s="30">
        <f>ROUND((PFormulas!$B$29*AK1037)+(PFormulas!$B$30*AI1037)+(PFormulas!$B$31*AL1037)+(PFormulas!$B$32*AF1037)+PFormulas!$B$33,0)</f>
        <v>76</v>
      </c>
      <c r="AF1037" s="30">
        <f t="shared" si="119"/>
        <v>59</v>
      </c>
      <c r="AG1037" s="30">
        <f>ROUND((AK1037*PFormulas!$F$40)+(AL1037*PFormulas!$F$41)+(AH1037*PFormulas!$F$42),0)</f>
        <v>50</v>
      </c>
      <c r="AH1037" s="30">
        <f>VLOOKUP(D1037,PCharts!$G$3:$H$83,2,FALSE)</f>
        <v>56</v>
      </c>
      <c r="AI1037" s="30">
        <f>ROUND((AK1037*PFormulas!$F$18)+(AL1037*PFormulas!$F$17),0)</f>
        <v>47</v>
      </c>
      <c r="AJ1037" s="30">
        <f>IF(C1037&gt;7,25,IF(C1037=1,IF(ROUND((PFormulas!$F$35*AK1037)+(PFormulas!$F$36*AF1037),0)&lt;50,50,ROUND((PFormulas!$F$35*AK1037)+(PFormulas!$F$36*AF1037),0)),ROUND((PFormulas!$F$35*AK1037)+(PFormulas!$F$36*AF1037),0)))</f>
        <v>52</v>
      </c>
      <c r="AK1037" s="30">
        <f>ROUND(IF(C1037&gt;7,ROUND(VLOOKUP(U1037,PCharts!$K$3:$L$153,2,FALSE)*AA1037,0)*PFormulas!$B$8,ROUND(VLOOKUP(U1037,PCharts!$K$3:$L$153,2,FALSE)*AA1037,0)),0)</f>
        <v>50</v>
      </c>
      <c r="AL1037" s="30">
        <f>ROUND(IF(C1037&gt;7,ROUND(VLOOKUP(T1037,PCharts!$M$3:$N$133,2,FALSE)*AA1037,0)*PFormulas!$B$9,ROUND(VLOOKUP(T1037,PCharts!$M$3:$N$133,2,FALSE)*AA1037,0)),0)</f>
        <v>36</v>
      </c>
      <c r="AM1037" s="30">
        <f>ROUND(IF(C1037&gt;7,ROUND((PFormulas!$F$30*Z1037)+(PFormulas!$F$31*AB1037)+(PFormulas!$F$32*AI1037),0)*PFormulas!$B$13,ROUND((PFormulas!$F$30*Z1037)+(PFormulas!$F$31*AB1037)+(PFormulas!$F$32*AI1037),0)+PFormulas!$B$14),0)</f>
        <v>42</v>
      </c>
      <c r="AN1037" s="30">
        <f>ROUND((PFormulas!$F$46*AL1037),0)</f>
        <v>38</v>
      </c>
      <c r="AO1037" s="30">
        <f>VLOOKUP(2016-L1037,PCharts!$O$3:$P$32,2,FALSE)</f>
        <v>46</v>
      </c>
      <c r="AP1037" s="30">
        <f t="shared" si="120"/>
        <v>46</v>
      </c>
      <c r="AQ1037" s="30">
        <f t="shared" si="121"/>
        <v>47</v>
      </c>
    </row>
    <row r="1038" spans="1:43" x14ac:dyDescent="0.25">
      <c r="A1038" s="13" t="s">
        <v>685</v>
      </c>
      <c r="B1038" s="13" t="s">
        <v>2252</v>
      </c>
      <c r="C1038" s="13">
        <v>7</v>
      </c>
      <c r="D1038" s="13">
        <v>20</v>
      </c>
      <c r="E1038" s="13">
        <v>0</v>
      </c>
      <c r="F1038" s="13">
        <v>0</v>
      </c>
      <c r="G1038" s="13">
        <v>0</v>
      </c>
      <c r="H1038" s="13">
        <v>0</v>
      </c>
      <c r="I1038" s="13">
        <v>-9</v>
      </c>
      <c r="J1038" s="13">
        <v>21</v>
      </c>
      <c r="K1038" s="13">
        <v>4</v>
      </c>
      <c r="L1038" s="13">
        <v>1996</v>
      </c>
      <c r="M1038" s="13"/>
      <c r="N1038" s="13">
        <v>72</v>
      </c>
      <c r="O1038" s="13">
        <v>187</v>
      </c>
      <c r="P1038" s="13" t="s">
        <v>247</v>
      </c>
      <c r="Q1038" s="13" t="s">
        <v>80</v>
      </c>
      <c r="R1038" s="13">
        <v>0</v>
      </c>
      <c r="S1038" s="13">
        <v>0</v>
      </c>
      <c r="T1038" s="30">
        <f t="shared" si="115"/>
        <v>0</v>
      </c>
      <c r="U1038" s="30">
        <f t="shared" si="116"/>
        <v>0</v>
      </c>
      <c r="V1038" s="30">
        <f t="shared" si="117"/>
        <v>0</v>
      </c>
      <c r="W1038" s="30">
        <f t="shared" si="118"/>
        <v>0</v>
      </c>
      <c r="X1038" s="30">
        <f>VLOOKUP(N1038,[1]PlayerC!$A$3:$B$30,2,FALSE)</f>
        <v>73</v>
      </c>
      <c r="Y1038" s="30">
        <f>VLOOKUP(O1038,[1]PlayerC!$C$3:$D$133,2,FALSE)</f>
        <v>61</v>
      </c>
      <c r="Z1038" s="30">
        <f>VLOOKUP(R1038,[2]PCharts!$R$3:$S$2003,2,FALSE)</f>
        <v>0</v>
      </c>
      <c r="AA1038" s="30">
        <f>VLOOKUP(A1038,PCharts!$T$3:$U$25,2,FALSE)</f>
        <v>0.9</v>
      </c>
      <c r="AB1038" s="30">
        <f>ROUND((PFormulas!$F$2*AF1038)+(PFormulas!$F$3*(120-AD1038)),0)</f>
        <v>47</v>
      </c>
      <c r="AC1038" s="30">
        <f>ROUND((PFormulas!$F$7*AF1038)+(PFormulas!$F$9*AB1038)+(PFormulas!$F$8*AD1038),0)</f>
        <v>41</v>
      </c>
      <c r="AD1038" s="30">
        <f>VLOOKUP(V1038,PCharts!$I$3:$J$651,2,FALSE)</f>
        <v>99</v>
      </c>
      <c r="AE1038" s="30">
        <f>ROUND((PFormulas!$B$29*AK1038)+(PFormulas!$B$30*AI1038)+(PFormulas!$B$31*AL1038)+(PFormulas!$B$32*AF1038)+PFormulas!$B$33,0)</f>
        <v>71</v>
      </c>
      <c r="AF1038" s="30">
        <f t="shared" si="119"/>
        <v>67</v>
      </c>
      <c r="AG1038" s="30">
        <f>ROUND((AK1038*PFormulas!$F$40)+(AL1038*PFormulas!$F$41)+(AH1038*PFormulas!$F$42),0)</f>
        <v>47</v>
      </c>
      <c r="AH1038" s="30">
        <f>VLOOKUP(D1038,PCharts!$G$3:$H$83,2,FALSE)</f>
        <v>60</v>
      </c>
      <c r="AI1038" s="30">
        <f>ROUND((AK1038*PFormulas!$F$18)+(AL1038*PFormulas!$F$17),0)</f>
        <v>37</v>
      </c>
      <c r="AJ1038" s="30">
        <f>IF(C1038&gt;7,25,IF(C1038=1,IF(ROUND((PFormulas!$F$35*AK1038)+(PFormulas!$F$36*AF1038),0)&lt;50,50,ROUND((PFormulas!$F$35*AK1038)+(PFormulas!$F$36*AF1038),0)),ROUND((PFormulas!$F$35*AK1038)+(PFormulas!$F$36*AF1038),0)))</f>
        <v>41</v>
      </c>
      <c r="AK1038" s="30">
        <f>ROUND(IF(C1038&gt;7,ROUND(VLOOKUP(U1038,PCharts!$K$3:$L$153,2,FALSE)*AA1038,0)*PFormulas!$B$8,ROUND(VLOOKUP(U1038,PCharts!$K$3:$L$153,2,FALSE)*AA1038,0)),0)</f>
        <v>32</v>
      </c>
      <c r="AL1038" s="30">
        <f>ROUND(IF(C1038&gt;7,ROUND(VLOOKUP(T1038,PCharts!$M$3:$N$133,2,FALSE)*AA1038,0)*PFormulas!$B$9,ROUND(VLOOKUP(T1038,PCharts!$M$3:$N$133,2,FALSE)*AA1038,0)),0)</f>
        <v>36</v>
      </c>
      <c r="AM1038" s="30">
        <f>ROUND(IF(C1038&gt;7,ROUND((PFormulas!$F$30*Z1038)+(PFormulas!$F$31*AB1038)+(PFormulas!$F$32*AI1038),0)*PFormulas!$B$13,ROUND((PFormulas!$F$30*Z1038)+(PFormulas!$F$31*AB1038)+(PFormulas!$F$32*AI1038),0)+PFormulas!$B$14),0)</f>
        <v>40</v>
      </c>
      <c r="AN1038" s="30">
        <f>ROUND((PFormulas!$F$46*AL1038),0)</f>
        <v>38</v>
      </c>
      <c r="AO1038" s="30">
        <f>VLOOKUP(2016-L1038,PCharts!$O$3:$P$32,2,FALSE)</f>
        <v>50</v>
      </c>
      <c r="AP1038" s="30">
        <f t="shared" si="120"/>
        <v>50</v>
      </c>
      <c r="AQ1038" s="30">
        <f t="shared" si="121"/>
        <v>41</v>
      </c>
    </row>
    <row r="1039" spans="1:43" x14ac:dyDescent="0.25">
      <c r="A1039" s="13" t="s">
        <v>78</v>
      </c>
      <c r="B1039" s="13" t="s">
        <v>2253</v>
      </c>
      <c r="C1039" s="13">
        <v>8</v>
      </c>
      <c r="D1039" s="13">
        <v>22</v>
      </c>
      <c r="E1039" s="13">
        <v>0</v>
      </c>
      <c r="F1039" s="13">
        <v>2</v>
      </c>
      <c r="G1039" s="13">
        <v>2</v>
      </c>
      <c r="H1039" s="13">
        <v>0</v>
      </c>
      <c r="I1039" s="13">
        <v>0</v>
      </c>
      <c r="J1039" s="13">
        <v>22</v>
      </c>
      <c r="K1039" s="13">
        <v>1</v>
      </c>
      <c r="L1039" s="13">
        <v>1996</v>
      </c>
      <c r="M1039" s="13"/>
      <c r="N1039" s="13">
        <v>75</v>
      </c>
      <c r="O1039" s="13">
        <v>212</v>
      </c>
      <c r="P1039" s="13" t="s">
        <v>162</v>
      </c>
      <c r="Q1039" s="13" t="s">
        <v>80</v>
      </c>
      <c r="R1039" s="13">
        <v>0</v>
      </c>
      <c r="S1039" s="13">
        <v>0</v>
      </c>
      <c r="T1039" s="30">
        <f t="shared" si="115"/>
        <v>0</v>
      </c>
      <c r="U1039" s="30">
        <f t="shared" si="116"/>
        <v>0.09</v>
      </c>
      <c r="V1039" s="30">
        <f t="shared" si="117"/>
        <v>0</v>
      </c>
      <c r="W1039" s="30">
        <f t="shared" si="118"/>
        <v>0</v>
      </c>
      <c r="X1039" s="30">
        <f>VLOOKUP(N1039,[1]PlayerC!$A$3:$B$30,2,FALSE)</f>
        <v>79</v>
      </c>
      <c r="Y1039" s="30">
        <f>VLOOKUP(O1039,[1]PlayerC!$C$3:$D$133,2,FALSE)</f>
        <v>76</v>
      </c>
      <c r="Z1039" s="30">
        <f>VLOOKUP(R1039,[2]PCharts!$R$3:$S$2003,2,FALSE)</f>
        <v>0</v>
      </c>
      <c r="AA1039" s="30">
        <f>VLOOKUP(A1039,PCharts!$T$3:$U$25,2,FALSE)</f>
        <v>0.98</v>
      </c>
      <c r="AB1039" s="30">
        <f>ROUND((PFormulas!$F$2*AF1039)+(PFormulas!$F$3*(120-AD1039)),0)</f>
        <v>53</v>
      </c>
      <c r="AC1039" s="30">
        <f>ROUND((PFormulas!$F$7*AF1039)+(PFormulas!$F$9*AB1039)+(PFormulas!$F$8*AD1039),0)</f>
        <v>51</v>
      </c>
      <c r="AD1039" s="30">
        <f>VLOOKUP(V1039,PCharts!$I$3:$J$651,2,FALSE)</f>
        <v>99</v>
      </c>
      <c r="AE1039" s="30">
        <f>ROUND((PFormulas!$B$29*AK1039)+(PFormulas!$B$30*AI1039)+(PFormulas!$B$31*AL1039)+(PFormulas!$B$32*AF1039)+PFormulas!$B$33,0)</f>
        <v>68</v>
      </c>
      <c r="AF1039" s="30">
        <f t="shared" si="119"/>
        <v>78</v>
      </c>
      <c r="AG1039" s="30">
        <f>ROUND((AK1039*PFormulas!$F$40)+(AL1039*PFormulas!$F$41)+(AH1039*PFormulas!$F$42),0)</f>
        <v>48</v>
      </c>
      <c r="AH1039" s="30">
        <f>VLOOKUP(D1039,PCharts!$G$3:$H$83,2,FALSE)</f>
        <v>62</v>
      </c>
      <c r="AI1039" s="30">
        <f>ROUND((AK1039*PFormulas!$F$18)+(AL1039*PFormulas!$F$17),0)</f>
        <v>38</v>
      </c>
      <c r="AJ1039" s="30">
        <f>IF(C1039&gt;7,25,IF(C1039=1,IF(ROUND((PFormulas!$F$35*AK1039)+(PFormulas!$F$36*AF1039),0)&lt;50,50,ROUND((PFormulas!$F$35*AK1039)+(PFormulas!$F$36*AF1039),0)),ROUND((PFormulas!$F$35*AK1039)+(PFormulas!$F$36*AF1039),0)))</f>
        <v>25</v>
      </c>
      <c r="AK1039" s="30">
        <f>ROUND(IF(C1039&gt;7,ROUND(VLOOKUP(U1039,PCharts!$K$3:$L$153,2,FALSE)*AA1039,0)*PFormulas!$B$8,ROUND(VLOOKUP(U1039,PCharts!$K$3:$L$153,2,FALSE)*AA1039,0)),0)</f>
        <v>32</v>
      </c>
      <c r="AL1039" s="30">
        <f>ROUND(IF(C1039&gt;7,ROUND(VLOOKUP(T1039,PCharts!$M$3:$N$133,2,FALSE)*AA1039,0)*PFormulas!$B$9,ROUND(VLOOKUP(T1039,PCharts!$M$3:$N$133,2,FALSE)*AA1039,0)),0)</f>
        <v>37</v>
      </c>
      <c r="AM1039" s="30">
        <f>ROUND(IF(C1039&gt;7,ROUND((PFormulas!$F$30*Z1039)+(PFormulas!$F$31*AB1039)+(PFormulas!$F$32*AI1039),0)*PFormulas!$B$13,ROUND((PFormulas!$F$30*Z1039)+(PFormulas!$F$31*AB1039)+(PFormulas!$F$32*AI1039),0)+PFormulas!$B$14),0)</f>
        <v>52</v>
      </c>
      <c r="AN1039" s="30">
        <f>ROUND((PFormulas!$F$46*AL1039),0)</f>
        <v>39</v>
      </c>
      <c r="AO1039" s="30">
        <f>VLOOKUP(2016-L1039,PCharts!$O$3:$P$32,2,FALSE)</f>
        <v>50</v>
      </c>
      <c r="AP1039" s="30">
        <f t="shared" si="120"/>
        <v>50</v>
      </c>
      <c r="AQ1039" s="30">
        <f t="shared" si="121"/>
        <v>45</v>
      </c>
    </row>
    <row r="1040" spans="1:43" x14ac:dyDescent="0.25">
      <c r="A1040" s="13" t="s">
        <v>685</v>
      </c>
      <c r="B1040" s="13" t="s">
        <v>2254</v>
      </c>
      <c r="C1040" s="13">
        <v>7</v>
      </c>
      <c r="D1040" s="13">
        <v>25</v>
      </c>
      <c r="E1040" s="13">
        <v>0</v>
      </c>
      <c r="F1040" s="13">
        <v>0</v>
      </c>
      <c r="G1040" s="13">
        <v>0</v>
      </c>
      <c r="H1040" s="13">
        <v>6</v>
      </c>
      <c r="I1040" s="13">
        <v>-3</v>
      </c>
      <c r="J1040" s="13">
        <v>9</v>
      </c>
      <c r="K1040" s="13">
        <v>6</v>
      </c>
      <c r="L1040" s="13">
        <v>1994</v>
      </c>
      <c r="M1040" s="13"/>
      <c r="N1040" s="13">
        <v>75</v>
      </c>
      <c r="O1040" s="13">
        <v>174</v>
      </c>
      <c r="P1040" s="13" t="s">
        <v>247</v>
      </c>
      <c r="Q1040" s="13" t="s">
        <v>80</v>
      </c>
      <c r="R1040" s="13">
        <v>0</v>
      </c>
      <c r="S1040" s="13">
        <v>0</v>
      </c>
      <c r="T1040" s="30">
        <f t="shared" si="115"/>
        <v>0</v>
      </c>
      <c r="U1040" s="30">
        <f t="shared" si="116"/>
        <v>0</v>
      </c>
      <c r="V1040" s="30">
        <f t="shared" si="117"/>
        <v>0.24</v>
      </c>
      <c r="W1040" s="30">
        <f t="shared" si="118"/>
        <v>0</v>
      </c>
      <c r="X1040" s="30">
        <f>VLOOKUP(N1040,[1]PlayerC!$A$3:$B$30,2,FALSE)</f>
        <v>79</v>
      </c>
      <c r="Y1040" s="30">
        <f>VLOOKUP(O1040,[1]PlayerC!$C$3:$D$133,2,FALSE)</f>
        <v>52</v>
      </c>
      <c r="Z1040" s="30">
        <f>VLOOKUP(R1040,[2]PCharts!$R$3:$S$2003,2,FALSE)</f>
        <v>0</v>
      </c>
      <c r="AA1040" s="30">
        <f>VLOOKUP(A1040,PCharts!$T$3:$U$25,2,FALSE)</f>
        <v>0.9</v>
      </c>
      <c r="AB1040" s="30">
        <f>ROUND((PFormulas!$F$2*AF1040)+(PFormulas!$F$3*(120-AD1040)),0)</f>
        <v>48</v>
      </c>
      <c r="AC1040" s="30">
        <f>ROUND((PFormulas!$F$7*AF1040)+(PFormulas!$F$9*AB1040)+(PFormulas!$F$8*AD1040),0)</f>
        <v>42</v>
      </c>
      <c r="AD1040" s="30">
        <f>VLOOKUP(V1040,PCharts!$I$3:$J$651,2,FALSE)</f>
        <v>91</v>
      </c>
      <c r="AE1040" s="30">
        <f>ROUND((PFormulas!$B$29*AK1040)+(PFormulas!$B$30*AI1040)+(PFormulas!$B$31*AL1040)+(PFormulas!$B$32*AF1040)+PFormulas!$B$33,0)</f>
        <v>71</v>
      </c>
      <c r="AF1040" s="30">
        <f t="shared" si="119"/>
        <v>66</v>
      </c>
      <c r="AG1040" s="30">
        <f>ROUND((AK1040*PFormulas!$F$40)+(AL1040*PFormulas!$F$41)+(AH1040*PFormulas!$F$42),0)</f>
        <v>50</v>
      </c>
      <c r="AH1040" s="30">
        <f>VLOOKUP(D1040,PCharts!$G$3:$H$83,2,FALSE)</f>
        <v>65</v>
      </c>
      <c r="AI1040" s="30">
        <f>ROUND((AK1040*PFormulas!$F$18)+(AL1040*PFormulas!$F$17),0)</f>
        <v>37</v>
      </c>
      <c r="AJ1040" s="30">
        <f>IF(C1040&gt;7,25,IF(C1040=1,IF(ROUND((PFormulas!$F$35*AK1040)+(PFormulas!$F$36*AF1040),0)&lt;50,50,ROUND((PFormulas!$F$35*AK1040)+(PFormulas!$F$36*AF1040),0)),ROUND((PFormulas!$F$35*AK1040)+(PFormulas!$F$36*AF1040),0)))</f>
        <v>41</v>
      </c>
      <c r="AK1040" s="30">
        <f>ROUND(IF(C1040&gt;7,ROUND(VLOOKUP(U1040,PCharts!$K$3:$L$153,2,FALSE)*AA1040,0)*PFormulas!$B$8,ROUND(VLOOKUP(U1040,PCharts!$K$3:$L$153,2,FALSE)*AA1040,0)),0)</f>
        <v>32</v>
      </c>
      <c r="AL1040" s="30">
        <f>ROUND(IF(C1040&gt;7,ROUND(VLOOKUP(T1040,PCharts!$M$3:$N$133,2,FALSE)*AA1040,0)*PFormulas!$B$9,ROUND(VLOOKUP(T1040,PCharts!$M$3:$N$133,2,FALSE)*AA1040,0)),0)</f>
        <v>36</v>
      </c>
      <c r="AM1040" s="30">
        <f>ROUND(IF(C1040&gt;7,ROUND((PFormulas!$F$30*Z1040)+(PFormulas!$F$31*AB1040)+(PFormulas!$F$32*AI1040),0)*PFormulas!$B$13,ROUND((PFormulas!$F$30*Z1040)+(PFormulas!$F$31*AB1040)+(PFormulas!$F$32*AI1040),0)+PFormulas!$B$14),0)</f>
        <v>41</v>
      </c>
      <c r="AN1040" s="30">
        <f>ROUND((PFormulas!$F$46*AL1040),0)</f>
        <v>38</v>
      </c>
      <c r="AO1040" s="30">
        <f>VLOOKUP(2016-L1040,PCharts!$O$3:$P$32,2,FALSE)</f>
        <v>58</v>
      </c>
      <c r="AP1040" s="30">
        <f t="shared" si="120"/>
        <v>58</v>
      </c>
      <c r="AQ1040" s="30">
        <f t="shared" si="121"/>
        <v>42</v>
      </c>
    </row>
    <row r="1041" spans="1:43" x14ac:dyDescent="0.25">
      <c r="A1041" s="13" t="s">
        <v>685</v>
      </c>
      <c r="B1041" s="13" t="s">
        <v>2255</v>
      </c>
      <c r="C1041" s="13">
        <v>8</v>
      </c>
      <c r="D1041" s="13">
        <v>29</v>
      </c>
      <c r="E1041" s="13">
        <v>1</v>
      </c>
      <c r="F1041" s="13">
        <v>0</v>
      </c>
      <c r="G1041" s="13">
        <v>1</v>
      </c>
      <c r="H1041" s="13">
        <v>22</v>
      </c>
      <c r="I1041" s="13">
        <v>1</v>
      </c>
      <c r="J1041" s="13">
        <v>1</v>
      </c>
      <c r="K1041" s="13">
        <v>11</v>
      </c>
      <c r="L1041" s="13">
        <v>1994</v>
      </c>
      <c r="M1041" s="13"/>
      <c r="N1041" s="13">
        <v>75</v>
      </c>
      <c r="O1041" s="13">
        <v>209</v>
      </c>
      <c r="P1041" s="13" t="s">
        <v>247</v>
      </c>
      <c r="Q1041" s="13" t="s">
        <v>80</v>
      </c>
      <c r="R1041" s="13">
        <v>0</v>
      </c>
      <c r="S1041" s="13">
        <v>0</v>
      </c>
      <c r="T1041" s="30">
        <f t="shared" si="115"/>
        <v>0.03</v>
      </c>
      <c r="U1041" s="30">
        <f t="shared" si="116"/>
        <v>0</v>
      </c>
      <c r="V1041" s="30">
        <f t="shared" si="117"/>
        <v>0.76</v>
      </c>
      <c r="W1041" s="30">
        <f t="shared" si="118"/>
        <v>0.03</v>
      </c>
      <c r="X1041" s="30">
        <f>VLOOKUP(N1041,[1]PlayerC!$A$3:$B$30,2,FALSE)</f>
        <v>79</v>
      </c>
      <c r="Y1041" s="30">
        <f>VLOOKUP(O1041,[1]PlayerC!$C$3:$D$133,2,FALSE)</f>
        <v>73</v>
      </c>
      <c r="Z1041" s="30">
        <f>VLOOKUP(R1041,[2]PCharts!$R$3:$S$2003,2,FALSE)</f>
        <v>0</v>
      </c>
      <c r="AA1041" s="30">
        <f>VLOOKUP(A1041,PCharts!$T$3:$U$25,2,FALSE)</f>
        <v>0.9</v>
      </c>
      <c r="AB1041" s="30">
        <f>ROUND((PFormulas!$F$2*AF1041)+(PFormulas!$F$3*(120-AD1041)),0)</f>
        <v>58</v>
      </c>
      <c r="AC1041" s="30">
        <f>ROUND((PFormulas!$F$7*AF1041)+(PFormulas!$F$9*AB1041)+(PFormulas!$F$8*AD1041),0)</f>
        <v>55</v>
      </c>
      <c r="AD1041" s="30">
        <f>VLOOKUP(V1041,PCharts!$I$3:$J$651,2,FALSE)</f>
        <v>78</v>
      </c>
      <c r="AE1041" s="30">
        <f>ROUND((PFormulas!$B$29*AK1041)+(PFormulas!$B$30*AI1041)+(PFormulas!$B$31*AL1041)+(PFormulas!$B$32*AF1041)+PFormulas!$B$33,0)</f>
        <v>68</v>
      </c>
      <c r="AF1041" s="30">
        <f t="shared" si="119"/>
        <v>76</v>
      </c>
      <c r="AG1041" s="30">
        <f>ROUND((AK1041*PFormulas!$F$40)+(AL1041*PFormulas!$F$41)+(AH1041*PFormulas!$F$42),0)</f>
        <v>51</v>
      </c>
      <c r="AH1041" s="30">
        <f>VLOOKUP(D1041,PCharts!$G$3:$H$83,2,FALSE)</f>
        <v>69</v>
      </c>
      <c r="AI1041" s="30">
        <f>ROUND((AK1041*PFormulas!$F$18)+(AL1041*PFormulas!$F$17),0)</f>
        <v>36</v>
      </c>
      <c r="AJ1041" s="30">
        <f>IF(C1041&gt;7,25,IF(C1041=1,IF(ROUND((PFormulas!$F$35*AK1041)+(PFormulas!$F$36*AF1041),0)&lt;50,50,ROUND((PFormulas!$F$35*AK1041)+(PFormulas!$F$36*AF1041),0)),ROUND((PFormulas!$F$35*AK1041)+(PFormulas!$F$36*AF1041),0)))</f>
        <v>25</v>
      </c>
      <c r="AK1041" s="30">
        <f>ROUND(IF(C1041&gt;7,ROUND(VLOOKUP(U1041,PCharts!$K$3:$L$153,2,FALSE)*AA1041,0)*PFormulas!$B$8,ROUND(VLOOKUP(U1041,PCharts!$K$3:$L$153,2,FALSE)*AA1041,0)),0)</f>
        <v>30</v>
      </c>
      <c r="AL1041" s="30">
        <f>ROUND(IF(C1041&gt;7,ROUND(VLOOKUP(T1041,PCharts!$M$3:$N$133,2,FALSE)*AA1041,0)*PFormulas!$B$9,ROUND(VLOOKUP(T1041,PCharts!$M$3:$N$133,2,FALSE)*AA1041,0)),0)</f>
        <v>35</v>
      </c>
      <c r="AM1041" s="30">
        <f>ROUND(IF(C1041&gt;7,ROUND((PFormulas!$F$30*Z1041)+(PFormulas!$F$31*AB1041)+(PFormulas!$F$32*AI1041),0)*PFormulas!$B$13,ROUND((PFormulas!$F$30*Z1041)+(PFormulas!$F$31*AB1041)+(PFormulas!$F$32*AI1041),0)+PFormulas!$B$14),0)</f>
        <v>56</v>
      </c>
      <c r="AN1041" s="30">
        <f>ROUND((PFormulas!$F$46*AL1041),0)</f>
        <v>37</v>
      </c>
      <c r="AO1041" s="30">
        <f>VLOOKUP(2016-L1041,PCharts!$O$3:$P$32,2,FALSE)</f>
        <v>58</v>
      </c>
      <c r="AP1041" s="30">
        <f t="shared" si="120"/>
        <v>58</v>
      </c>
      <c r="AQ1041" s="30">
        <f t="shared" si="121"/>
        <v>45</v>
      </c>
    </row>
    <row r="1042" spans="1:43" x14ac:dyDescent="0.25">
      <c r="A1042" s="13" t="s">
        <v>685</v>
      </c>
      <c r="B1042" s="13" t="s">
        <v>2256</v>
      </c>
      <c r="C1042" s="13">
        <v>7</v>
      </c>
      <c r="D1042" s="13">
        <v>32</v>
      </c>
      <c r="E1042" s="13">
        <v>0</v>
      </c>
      <c r="F1042" s="13">
        <v>1</v>
      </c>
      <c r="G1042" s="13">
        <v>1</v>
      </c>
      <c r="H1042" s="13">
        <v>22</v>
      </c>
      <c r="I1042" s="13">
        <v>-4</v>
      </c>
      <c r="J1042" s="13">
        <v>7</v>
      </c>
      <c r="K1042" s="13">
        <v>10</v>
      </c>
      <c r="L1042" s="13">
        <v>1994</v>
      </c>
      <c r="M1042" s="13"/>
      <c r="N1042" s="13">
        <v>76</v>
      </c>
      <c r="O1042" s="13">
        <v>207</v>
      </c>
      <c r="P1042" s="13" t="s">
        <v>247</v>
      </c>
      <c r="Q1042" s="13" t="s">
        <v>80</v>
      </c>
      <c r="R1042" s="13">
        <v>0</v>
      </c>
      <c r="S1042" s="13">
        <v>0</v>
      </c>
      <c r="T1042" s="30">
        <f t="shared" si="115"/>
        <v>0</v>
      </c>
      <c r="U1042" s="30">
        <f t="shared" si="116"/>
        <v>0.03</v>
      </c>
      <c r="V1042" s="30">
        <f t="shared" si="117"/>
        <v>0.69</v>
      </c>
      <c r="W1042" s="30">
        <f t="shared" si="118"/>
        <v>0</v>
      </c>
      <c r="X1042" s="30">
        <f>VLOOKUP(N1042,[1]PlayerC!$A$3:$B$30,2,FALSE)</f>
        <v>81</v>
      </c>
      <c r="Y1042" s="30">
        <f>VLOOKUP(O1042,[1]PlayerC!$C$3:$D$133,2,FALSE)</f>
        <v>73</v>
      </c>
      <c r="Z1042" s="30">
        <f>VLOOKUP(R1042,[2]PCharts!$R$3:$S$2003,2,FALSE)</f>
        <v>0</v>
      </c>
      <c r="AA1042" s="30">
        <f>VLOOKUP(A1042,PCharts!$T$3:$U$25,2,FALSE)</f>
        <v>0.9</v>
      </c>
      <c r="AB1042" s="30">
        <f>ROUND((PFormulas!$F$2*AF1042)+(PFormulas!$F$3*(120-AD1042)),0)</f>
        <v>58</v>
      </c>
      <c r="AC1042" s="30">
        <f>ROUND((PFormulas!$F$7*AF1042)+(PFormulas!$F$9*AB1042)+(PFormulas!$F$8*AD1042),0)</f>
        <v>55</v>
      </c>
      <c r="AD1042" s="30">
        <f>VLOOKUP(V1042,PCharts!$I$3:$J$651,2,FALSE)</f>
        <v>80</v>
      </c>
      <c r="AE1042" s="30">
        <f>ROUND((PFormulas!$B$29*AK1042)+(PFormulas!$B$30*AI1042)+(PFormulas!$B$31*AL1042)+(PFormulas!$B$32*AF1042)+PFormulas!$B$33,0)</f>
        <v>68</v>
      </c>
      <c r="AF1042" s="30">
        <f t="shared" si="119"/>
        <v>77</v>
      </c>
      <c r="AG1042" s="30">
        <f>ROUND((AK1042*PFormulas!$F$40)+(AL1042*PFormulas!$F$41)+(AH1042*PFormulas!$F$42),0)</f>
        <v>53</v>
      </c>
      <c r="AH1042" s="30">
        <f>VLOOKUP(D1042,PCharts!$G$3:$H$83,2,FALSE)</f>
        <v>72</v>
      </c>
      <c r="AI1042" s="30">
        <f>ROUND((AK1042*PFormulas!$F$18)+(AL1042*PFormulas!$F$17),0)</f>
        <v>37</v>
      </c>
      <c r="AJ1042" s="30">
        <f>IF(C1042&gt;7,25,IF(C1042=1,IF(ROUND((PFormulas!$F$35*AK1042)+(PFormulas!$F$36*AF1042),0)&lt;50,50,ROUND((PFormulas!$F$35*AK1042)+(PFormulas!$F$36*AF1042),0)),ROUND((PFormulas!$F$35*AK1042)+(PFormulas!$F$36*AF1042),0)))</f>
        <v>43</v>
      </c>
      <c r="AK1042" s="30">
        <f>ROUND(IF(C1042&gt;7,ROUND(VLOOKUP(U1042,PCharts!$K$3:$L$153,2,FALSE)*AA1042,0)*PFormulas!$B$8,ROUND(VLOOKUP(U1042,PCharts!$K$3:$L$153,2,FALSE)*AA1042,0)),0)</f>
        <v>32</v>
      </c>
      <c r="AL1042" s="30">
        <f>ROUND(IF(C1042&gt;7,ROUND(VLOOKUP(T1042,PCharts!$M$3:$N$133,2,FALSE)*AA1042,0)*PFormulas!$B$9,ROUND(VLOOKUP(T1042,PCharts!$M$3:$N$133,2,FALSE)*AA1042,0)),0)</f>
        <v>36</v>
      </c>
      <c r="AM1042" s="30">
        <f>ROUND(IF(C1042&gt;7,ROUND((PFormulas!$F$30*Z1042)+(PFormulas!$F$31*AB1042)+(PFormulas!$F$32*AI1042),0)*PFormulas!$B$13,ROUND((PFormulas!$F$30*Z1042)+(PFormulas!$F$31*AB1042)+(PFormulas!$F$32*AI1042),0)+PFormulas!$B$14),0)</f>
        <v>47</v>
      </c>
      <c r="AN1042" s="30">
        <f>ROUND((PFormulas!$F$46*AL1042),0)</f>
        <v>38</v>
      </c>
      <c r="AO1042" s="30">
        <f>VLOOKUP(2016-L1042,PCharts!$O$3:$P$32,2,FALSE)</f>
        <v>58</v>
      </c>
      <c r="AP1042" s="30">
        <f t="shared" si="120"/>
        <v>58</v>
      </c>
      <c r="AQ1042" s="30">
        <f t="shared" si="121"/>
        <v>44</v>
      </c>
    </row>
    <row r="1043" spans="1:43" x14ac:dyDescent="0.25">
      <c r="A1043" s="13" t="s">
        <v>78</v>
      </c>
      <c r="B1043" s="13" t="s">
        <v>2257</v>
      </c>
      <c r="C1043" s="13">
        <v>8</v>
      </c>
      <c r="D1043" s="13">
        <v>35</v>
      </c>
      <c r="E1043" s="13">
        <v>0</v>
      </c>
      <c r="F1043" s="13">
        <v>1</v>
      </c>
      <c r="G1043" s="13">
        <v>1</v>
      </c>
      <c r="H1043" s="13">
        <v>4</v>
      </c>
      <c r="I1043" s="13">
        <v>-3</v>
      </c>
      <c r="J1043" s="13">
        <v>26</v>
      </c>
      <c r="K1043" s="13">
        <v>7</v>
      </c>
      <c r="L1043" s="13">
        <v>1996</v>
      </c>
      <c r="M1043" s="13"/>
      <c r="N1043" s="13">
        <v>78</v>
      </c>
      <c r="O1043" s="13">
        <v>218</v>
      </c>
      <c r="P1043" s="13" t="s">
        <v>162</v>
      </c>
      <c r="Q1043" s="13" t="s">
        <v>80</v>
      </c>
      <c r="R1043" s="13">
        <v>0</v>
      </c>
      <c r="S1043" s="13">
        <v>0</v>
      </c>
      <c r="T1043" s="30">
        <f t="shared" si="115"/>
        <v>0</v>
      </c>
      <c r="U1043" s="30">
        <f t="shared" si="116"/>
        <v>0.03</v>
      </c>
      <c r="V1043" s="30">
        <f t="shared" si="117"/>
        <v>0.11</v>
      </c>
      <c r="W1043" s="30">
        <f t="shared" si="118"/>
        <v>0</v>
      </c>
      <c r="X1043" s="30">
        <f>VLOOKUP(N1043,[1]PlayerC!$A$3:$B$30,2,FALSE)</f>
        <v>85</v>
      </c>
      <c r="Y1043" s="30">
        <f>VLOOKUP(O1043,[1]PlayerC!$C$3:$D$133,2,FALSE)</f>
        <v>79</v>
      </c>
      <c r="Z1043" s="30">
        <f>VLOOKUP(R1043,[2]PCharts!$R$3:$S$2003,2,FALSE)</f>
        <v>0</v>
      </c>
      <c r="AA1043" s="30">
        <f>VLOOKUP(A1043,PCharts!$T$3:$U$25,2,FALSE)</f>
        <v>0.98</v>
      </c>
      <c r="AB1043" s="30">
        <f>ROUND((PFormulas!$F$2*AF1043)+(PFormulas!$F$3*(120-AD1043)),0)</f>
        <v>56</v>
      </c>
      <c r="AC1043" s="30">
        <f>ROUND((PFormulas!$F$7*AF1043)+(PFormulas!$F$9*AB1043)+(PFormulas!$F$8*AD1043),0)</f>
        <v>55</v>
      </c>
      <c r="AD1043" s="30">
        <f>VLOOKUP(V1043,PCharts!$I$3:$J$651,2,FALSE)</f>
        <v>96</v>
      </c>
      <c r="AE1043" s="30">
        <f>ROUND((PFormulas!$B$29*AK1043)+(PFormulas!$B$30*AI1043)+(PFormulas!$B$31*AL1043)+(PFormulas!$B$32*AF1043)+PFormulas!$B$33,0)</f>
        <v>67</v>
      </c>
      <c r="AF1043" s="30">
        <f t="shared" si="119"/>
        <v>82</v>
      </c>
      <c r="AG1043" s="30">
        <f>ROUND((AK1043*PFormulas!$F$40)+(AL1043*PFormulas!$F$41)+(AH1043*PFormulas!$F$42),0)</f>
        <v>55</v>
      </c>
      <c r="AH1043" s="30">
        <f>VLOOKUP(D1043,PCharts!$G$3:$H$83,2,FALSE)</f>
        <v>75</v>
      </c>
      <c r="AI1043" s="30">
        <f>ROUND((AK1043*PFormulas!$F$18)+(AL1043*PFormulas!$F$17),0)</f>
        <v>38</v>
      </c>
      <c r="AJ1043" s="30">
        <f>IF(C1043&gt;7,25,IF(C1043=1,IF(ROUND((PFormulas!$F$35*AK1043)+(PFormulas!$F$36*AF1043),0)&lt;50,50,ROUND((PFormulas!$F$35*AK1043)+(PFormulas!$F$36*AF1043),0)),ROUND((PFormulas!$F$35*AK1043)+(PFormulas!$F$36*AF1043),0)))</f>
        <v>25</v>
      </c>
      <c r="AK1043" s="30">
        <f>ROUND(IF(C1043&gt;7,ROUND(VLOOKUP(U1043,PCharts!$K$3:$L$153,2,FALSE)*AA1043,0)*PFormulas!$B$8,ROUND(VLOOKUP(U1043,PCharts!$K$3:$L$153,2,FALSE)*AA1043,0)),0)</f>
        <v>32</v>
      </c>
      <c r="AL1043" s="30">
        <f>ROUND(IF(C1043&gt;7,ROUND(VLOOKUP(T1043,PCharts!$M$3:$N$133,2,FALSE)*AA1043,0)*PFormulas!$B$9,ROUND(VLOOKUP(T1043,PCharts!$M$3:$N$133,2,FALSE)*AA1043,0)),0)</f>
        <v>37</v>
      </c>
      <c r="AM1043" s="30">
        <f>ROUND(IF(C1043&gt;7,ROUND((PFormulas!$F$30*Z1043)+(PFormulas!$F$31*AB1043)+(PFormulas!$F$32*AI1043),0)*PFormulas!$B$13,ROUND((PFormulas!$F$30*Z1043)+(PFormulas!$F$31*AB1043)+(PFormulas!$F$32*AI1043),0)+PFormulas!$B$14),0)</f>
        <v>55</v>
      </c>
      <c r="AN1043" s="30">
        <f>ROUND((PFormulas!$F$46*AL1043),0)</f>
        <v>39</v>
      </c>
      <c r="AO1043" s="30">
        <f>VLOOKUP(2016-L1043,PCharts!$O$3:$P$32,2,FALSE)</f>
        <v>50</v>
      </c>
      <c r="AP1043" s="30">
        <f t="shared" si="120"/>
        <v>50</v>
      </c>
      <c r="AQ1043" s="30">
        <f t="shared" si="121"/>
        <v>46</v>
      </c>
    </row>
    <row r="1044" spans="1:43" x14ac:dyDescent="0.25">
      <c r="A1044" s="13" t="s">
        <v>518</v>
      </c>
      <c r="B1044" s="13" t="s">
        <v>2258</v>
      </c>
      <c r="C1044" s="13">
        <v>8</v>
      </c>
      <c r="D1044" s="13">
        <v>42</v>
      </c>
      <c r="E1044" s="13">
        <v>1</v>
      </c>
      <c r="F1044" s="13">
        <v>1</v>
      </c>
      <c r="G1044" s="13">
        <v>2</v>
      </c>
      <c r="H1044" s="13">
        <v>59</v>
      </c>
      <c r="I1044" s="13">
        <v>-6</v>
      </c>
      <c r="J1044" s="13">
        <v>17</v>
      </c>
      <c r="K1044" s="13">
        <v>9</v>
      </c>
      <c r="L1044" s="13">
        <v>1995</v>
      </c>
      <c r="M1044" s="13"/>
      <c r="N1044" s="13">
        <v>72</v>
      </c>
      <c r="O1044" s="13">
        <v>187</v>
      </c>
      <c r="P1044" s="13" t="s">
        <v>520</v>
      </c>
      <c r="Q1044" s="13" t="s">
        <v>2259</v>
      </c>
      <c r="R1044" s="13">
        <v>0</v>
      </c>
      <c r="S1044" s="13">
        <v>0</v>
      </c>
      <c r="T1044" s="30">
        <f t="shared" si="115"/>
        <v>0.02</v>
      </c>
      <c r="U1044" s="30">
        <f t="shared" si="116"/>
        <v>0.02</v>
      </c>
      <c r="V1044" s="30">
        <f t="shared" si="117"/>
        <v>1.4</v>
      </c>
      <c r="W1044" s="30">
        <f t="shared" si="118"/>
        <v>0.02</v>
      </c>
      <c r="X1044" s="30">
        <f>VLOOKUP(N1044,[1]PlayerC!$A$3:$B$30,2,FALSE)</f>
        <v>73</v>
      </c>
      <c r="Y1044" s="30">
        <f>VLOOKUP(O1044,[1]PlayerC!$C$3:$D$133,2,FALSE)</f>
        <v>61</v>
      </c>
      <c r="Z1044" s="30">
        <f>VLOOKUP(R1044,[2]PCharts!$R$3:$S$2003,2,FALSE)</f>
        <v>0</v>
      </c>
      <c r="AA1044" s="30">
        <f>VLOOKUP(A1044,PCharts!$T$3:$U$25,2,FALSE)</f>
        <v>0.93</v>
      </c>
      <c r="AB1044" s="30">
        <f>ROUND((PFormulas!$F$2*AF1044)+(PFormulas!$F$3*(120-AD1044)),0)</f>
        <v>58</v>
      </c>
      <c r="AC1044" s="30">
        <f>ROUND((PFormulas!$F$7*AF1044)+(PFormulas!$F$9*AB1044)+(PFormulas!$F$8*AD1044),0)</f>
        <v>52</v>
      </c>
      <c r="AD1044" s="30">
        <f>VLOOKUP(V1044,PCharts!$I$3:$J$651,2,FALSE)</f>
        <v>62</v>
      </c>
      <c r="AE1044" s="30">
        <f>ROUND((PFormulas!$B$29*AK1044)+(PFormulas!$B$30*AI1044)+(PFormulas!$B$31*AL1044)+(PFormulas!$B$32*AF1044)+PFormulas!$B$33,0)</f>
        <v>70</v>
      </c>
      <c r="AF1044" s="30">
        <f t="shared" si="119"/>
        <v>67</v>
      </c>
      <c r="AG1044" s="30">
        <f>ROUND((AK1044*PFormulas!$F$40)+(AL1044*PFormulas!$F$41)+(AH1044*PFormulas!$F$42),0)</f>
        <v>58</v>
      </c>
      <c r="AH1044" s="30">
        <f>VLOOKUP(D1044,PCharts!$G$3:$H$83,2,FALSE)</f>
        <v>82</v>
      </c>
      <c r="AI1044" s="30">
        <f>ROUND((AK1044*PFormulas!$F$18)+(AL1044*PFormulas!$F$17),0)</f>
        <v>36</v>
      </c>
      <c r="AJ1044" s="30">
        <f>IF(C1044&gt;7,25,IF(C1044=1,IF(ROUND((PFormulas!$F$35*AK1044)+(PFormulas!$F$36*AF1044),0)&lt;50,50,ROUND((PFormulas!$F$35*AK1044)+(PFormulas!$F$36*AF1044),0)),ROUND((PFormulas!$F$35*AK1044)+(PFormulas!$F$36*AF1044),0)))</f>
        <v>25</v>
      </c>
      <c r="AK1044" s="30">
        <f>ROUND(IF(C1044&gt;7,ROUND(VLOOKUP(U1044,PCharts!$K$3:$L$153,2,FALSE)*AA1044,0)*PFormulas!$B$8,ROUND(VLOOKUP(U1044,PCharts!$K$3:$L$153,2,FALSE)*AA1044,0)),0)</f>
        <v>31</v>
      </c>
      <c r="AL1044" s="30">
        <f>ROUND(IF(C1044&gt;7,ROUND(VLOOKUP(T1044,PCharts!$M$3:$N$133,2,FALSE)*AA1044,0)*PFormulas!$B$9,ROUND(VLOOKUP(T1044,PCharts!$M$3:$N$133,2,FALSE)*AA1044,0)),0)</f>
        <v>35</v>
      </c>
      <c r="AM1044" s="30">
        <f>ROUND(IF(C1044&gt;7,ROUND((PFormulas!$F$30*Z1044)+(PFormulas!$F$31*AB1044)+(PFormulas!$F$32*AI1044),0)*PFormulas!$B$13,ROUND((PFormulas!$F$30*Z1044)+(PFormulas!$F$31*AB1044)+(PFormulas!$F$32*AI1044),0)+PFormulas!$B$14),0)</f>
        <v>56</v>
      </c>
      <c r="AN1044" s="30">
        <f>ROUND((PFormulas!$F$46*AL1044),0)</f>
        <v>37</v>
      </c>
      <c r="AO1044" s="30">
        <f>VLOOKUP(2016-L1044,PCharts!$O$3:$P$32,2,FALSE)</f>
        <v>54</v>
      </c>
      <c r="AP1044" s="30">
        <f t="shared" si="120"/>
        <v>54</v>
      </c>
      <c r="AQ1044" s="30">
        <f t="shared" si="121"/>
        <v>45</v>
      </c>
    </row>
    <row r="1045" spans="1:43" x14ac:dyDescent="0.25">
      <c r="A1045" s="13" t="s">
        <v>78</v>
      </c>
      <c r="B1045" s="13" t="s">
        <v>2260</v>
      </c>
      <c r="C1045" s="13">
        <v>8</v>
      </c>
      <c r="D1045" s="13">
        <v>43</v>
      </c>
      <c r="E1045" s="13">
        <v>0</v>
      </c>
      <c r="F1045" s="13">
        <v>4</v>
      </c>
      <c r="G1045" s="13">
        <v>4</v>
      </c>
      <c r="H1045" s="13">
        <v>8</v>
      </c>
      <c r="I1045" s="13">
        <v>-7</v>
      </c>
      <c r="J1045" s="13">
        <v>12</v>
      </c>
      <c r="K1045" s="13">
        <v>6</v>
      </c>
      <c r="L1045" s="13">
        <v>1994</v>
      </c>
      <c r="M1045" s="13"/>
      <c r="N1045" s="13">
        <v>74</v>
      </c>
      <c r="O1045" s="13">
        <v>181</v>
      </c>
      <c r="P1045" s="13" t="s">
        <v>162</v>
      </c>
      <c r="Q1045" s="13" t="s">
        <v>80</v>
      </c>
      <c r="R1045" s="13">
        <v>0</v>
      </c>
      <c r="S1045" s="13">
        <v>0</v>
      </c>
      <c r="T1045" s="30">
        <f t="shared" si="115"/>
        <v>0</v>
      </c>
      <c r="U1045" s="30">
        <f t="shared" si="116"/>
        <v>0.09</v>
      </c>
      <c r="V1045" s="30">
        <f t="shared" si="117"/>
        <v>0.19</v>
      </c>
      <c r="W1045" s="30">
        <f t="shared" si="118"/>
        <v>0</v>
      </c>
      <c r="X1045" s="30">
        <f>VLOOKUP(N1045,[1]PlayerC!$A$3:$B$30,2,FALSE)</f>
        <v>77</v>
      </c>
      <c r="Y1045" s="30">
        <f>VLOOKUP(O1045,[1]PlayerC!$C$3:$D$133,2,FALSE)</f>
        <v>58</v>
      </c>
      <c r="Z1045" s="30">
        <f>VLOOKUP(R1045,[2]PCharts!$R$3:$S$2003,2,FALSE)</f>
        <v>0</v>
      </c>
      <c r="AA1045" s="30">
        <f>VLOOKUP(A1045,PCharts!$T$3:$U$25,2,FALSE)</f>
        <v>0.98</v>
      </c>
      <c r="AB1045" s="30">
        <f>ROUND((PFormulas!$F$2*AF1045)+(PFormulas!$F$3*(120-AD1045)),0)</f>
        <v>49</v>
      </c>
      <c r="AC1045" s="30">
        <f>ROUND((PFormulas!$F$7*AF1045)+(PFormulas!$F$9*AB1045)+(PFormulas!$F$8*AD1045),0)</f>
        <v>44</v>
      </c>
      <c r="AD1045" s="30">
        <f>VLOOKUP(V1045,PCharts!$I$3:$J$651,2,FALSE)</f>
        <v>93</v>
      </c>
      <c r="AE1045" s="30">
        <f>ROUND((PFormulas!$B$29*AK1045)+(PFormulas!$B$30*AI1045)+(PFormulas!$B$31*AL1045)+(PFormulas!$B$32*AF1045)+PFormulas!$B$33,0)</f>
        <v>71</v>
      </c>
      <c r="AF1045" s="30">
        <f t="shared" si="119"/>
        <v>68</v>
      </c>
      <c r="AG1045" s="30">
        <f>ROUND((AK1045*PFormulas!$F$40)+(AL1045*PFormulas!$F$41)+(AH1045*PFormulas!$F$42),0)</f>
        <v>59</v>
      </c>
      <c r="AH1045" s="30">
        <f>VLOOKUP(D1045,PCharts!$G$3:$H$83,2,FALSE)</f>
        <v>83</v>
      </c>
      <c r="AI1045" s="30">
        <f>ROUND((AK1045*PFormulas!$F$18)+(AL1045*PFormulas!$F$17),0)</f>
        <v>38</v>
      </c>
      <c r="AJ1045" s="30">
        <f>IF(C1045&gt;7,25,IF(C1045=1,IF(ROUND((PFormulas!$F$35*AK1045)+(PFormulas!$F$36*AF1045),0)&lt;50,50,ROUND((PFormulas!$F$35*AK1045)+(PFormulas!$F$36*AF1045),0)),ROUND((PFormulas!$F$35*AK1045)+(PFormulas!$F$36*AF1045),0)))</f>
        <v>25</v>
      </c>
      <c r="AK1045" s="30">
        <f>ROUND(IF(C1045&gt;7,ROUND(VLOOKUP(U1045,PCharts!$K$3:$L$153,2,FALSE)*AA1045,0)*PFormulas!$B$8,ROUND(VLOOKUP(U1045,PCharts!$K$3:$L$153,2,FALSE)*AA1045,0)),0)</f>
        <v>32</v>
      </c>
      <c r="AL1045" s="30">
        <f>ROUND(IF(C1045&gt;7,ROUND(VLOOKUP(T1045,PCharts!$M$3:$N$133,2,FALSE)*AA1045,0)*PFormulas!$B$9,ROUND(VLOOKUP(T1045,PCharts!$M$3:$N$133,2,FALSE)*AA1045,0)),0)</f>
        <v>37</v>
      </c>
      <c r="AM1045" s="30">
        <f>ROUND(IF(C1045&gt;7,ROUND((PFormulas!$F$30*Z1045)+(PFormulas!$F$31*AB1045)+(PFormulas!$F$32*AI1045),0)*PFormulas!$B$13,ROUND((PFormulas!$F$30*Z1045)+(PFormulas!$F$31*AB1045)+(PFormulas!$F$32*AI1045),0)+PFormulas!$B$14),0)</f>
        <v>50</v>
      </c>
      <c r="AN1045" s="30">
        <f>ROUND((PFormulas!$F$46*AL1045),0)</f>
        <v>39</v>
      </c>
      <c r="AO1045" s="30">
        <f>VLOOKUP(2016-L1045,PCharts!$O$3:$P$32,2,FALSE)</f>
        <v>58</v>
      </c>
      <c r="AP1045" s="30">
        <f t="shared" si="120"/>
        <v>58</v>
      </c>
      <c r="AQ1045" s="30">
        <f t="shared" si="121"/>
        <v>44</v>
      </c>
    </row>
    <row r="1046" spans="1:43" x14ac:dyDescent="0.25">
      <c r="A1046" s="13" t="s">
        <v>78</v>
      </c>
      <c r="B1046" s="13" t="s">
        <v>2261</v>
      </c>
      <c r="C1046" s="13">
        <v>8</v>
      </c>
      <c r="D1046" s="13">
        <v>43</v>
      </c>
      <c r="E1046" s="13">
        <v>0</v>
      </c>
      <c r="F1046" s="13">
        <v>1</v>
      </c>
      <c r="G1046" s="13">
        <v>1</v>
      </c>
      <c r="H1046" s="13">
        <v>2</v>
      </c>
      <c r="I1046" s="13">
        <v>2</v>
      </c>
      <c r="J1046" s="13">
        <v>10</v>
      </c>
      <c r="K1046" s="13">
        <v>9</v>
      </c>
      <c r="L1046" s="13">
        <v>1994</v>
      </c>
      <c r="M1046" s="13"/>
      <c r="N1046" s="13">
        <v>70</v>
      </c>
      <c r="O1046" s="13">
        <v>176</v>
      </c>
      <c r="P1046" s="13" t="s">
        <v>162</v>
      </c>
      <c r="Q1046" s="13" t="s">
        <v>80</v>
      </c>
      <c r="R1046" s="13">
        <v>0</v>
      </c>
      <c r="S1046" s="13">
        <v>0</v>
      </c>
      <c r="T1046" s="30">
        <f t="shared" si="115"/>
        <v>0</v>
      </c>
      <c r="U1046" s="30">
        <f t="shared" si="116"/>
        <v>0.02</v>
      </c>
      <c r="V1046" s="30">
        <f t="shared" si="117"/>
        <v>0.05</v>
      </c>
      <c r="W1046" s="30">
        <f t="shared" si="118"/>
        <v>0</v>
      </c>
      <c r="X1046" s="30">
        <f>VLOOKUP(N1046,[1]PlayerC!$A$3:$B$30,2,FALSE)</f>
        <v>69</v>
      </c>
      <c r="Y1046" s="30">
        <f>VLOOKUP(O1046,[1]PlayerC!$C$3:$D$133,2,FALSE)</f>
        <v>55</v>
      </c>
      <c r="Z1046" s="30">
        <f>VLOOKUP(R1046,[2]PCharts!$R$3:$S$2003,2,FALSE)</f>
        <v>0</v>
      </c>
      <c r="AA1046" s="30">
        <f>VLOOKUP(A1046,PCharts!$T$3:$U$25,2,FALSE)</f>
        <v>0.98</v>
      </c>
      <c r="AB1046" s="30">
        <f>ROUND((PFormulas!$F$2*AF1046)+(PFormulas!$F$3*(120-AD1046)),0)</f>
        <v>44</v>
      </c>
      <c r="AC1046" s="30">
        <f>ROUND((PFormulas!$F$7*AF1046)+(PFormulas!$F$9*AB1046)+(PFormulas!$F$8*AD1046),0)</f>
        <v>37</v>
      </c>
      <c r="AD1046" s="30">
        <f>VLOOKUP(V1046,PCharts!$I$3:$J$651,2,FALSE)</f>
        <v>98</v>
      </c>
      <c r="AE1046" s="30">
        <f>ROUND((PFormulas!$B$29*AK1046)+(PFormulas!$B$30*AI1046)+(PFormulas!$B$31*AL1046)+(PFormulas!$B$32*AF1046)+PFormulas!$B$33,0)</f>
        <v>72</v>
      </c>
      <c r="AF1046" s="30">
        <f t="shared" si="119"/>
        <v>62</v>
      </c>
      <c r="AG1046" s="30">
        <f>ROUND((AK1046*PFormulas!$F$40)+(AL1046*PFormulas!$F$41)+(AH1046*PFormulas!$F$42),0)</f>
        <v>59</v>
      </c>
      <c r="AH1046" s="30">
        <f>VLOOKUP(D1046,PCharts!$G$3:$H$83,2,FALSE)</f>
        <v>83</v>
      </c>
      <c r="AI1046" s="30">
        <f>ROUND((AK1046*PFormulas!$F$18)+(AL1046*PFormulas!$F$17),0)</f>
        <v>38</v>
      </c>
      <c r="AJ1046" s="30">
        <f>IF(C1046&gt;7,25,IF(C1046=1,IF(ROUND((PFormulas!$F$35*AK1046)+(PFormulas!$F$36*AF1046),0)&lt;50,50,ROUND((PFormulas!$F$35*AK1046)+(PFormulas!$F$36*AF1046),0)),ROUND((PFormulas!$F$35*AK1046)+(PFormulas!$F$36*AF1046),0)))</f>
        <v>25</v>
      </c>
      <c r="AK1046" s="30">
        <f>ROUND(IF(C1046&gt;7,ROUND(VLOOKUP(U1046,PCharts!$K$3:$L$153,2,FALSE)*AA1046,0)*PFormulas!$B$8,ROUND(VLOOKUP(U1046,PCharts!$K$3:$L$153,2,FALSE)*AA1046,0)),0)</f>
        <v>32</v>
      </c>
      <c r="AL1046" s="30">
        <f>ROUND(IF(C1046&gt;7,ROUND(VLOOKUP(T1046,PCharts!$M$3:$N$133,2,FALSE)*AA1046,0)*PFormulas!$B$9,ROUND(VLOOKUP(T1046,PCharts!$M$3:$N$133,2,FALSE)*AA1046,0)),0)</f>
        <v>37</v>
      </c>
      <c r="AM1046" s="30">
        <f>ROUND(IF(C1046&gt;7,ROUND((PFormulas!$F$30*Z1046)+(PFormulas!$F$31*AB1046)+(PFormulas!$F$32*AI1046),0)*PFormulas!$B$13,ROUND((PFormulas!$F$30*Z1046)+(PFormulas!$F$31*AB1046)+(PFormulas!$F$32*AI1046),0)+PFormulas!$B$14),0)</f>
        <v>46</v>
      </c>
      <c r="AN1046" s="30">
        <f>ROUND((PFormulas!$F$46*AL1046),0)</f>
        <v>39</v>
      </c>
      <c r="AO1046" s="30">
        <f>VLOOKUP(2016-L1046,PCharts!$O$3:$P$32,2,FALSE)</f>
        <v>58</v>
      </c>
      <c r="AP1046" s="30">
        <f t="shared" si="120"/>
        <v>58</v>
      </c>
      <c r="AQ1046" s="30">
        <f t="shared" si="121"/>
        <v>42</v>
      </c>
    </row>
    <row r="1047" spans="1:43" x14ac:dyDescent="0.25">
      <c r="A1047" s="13" t="s">
        <v>685</v>
      </c>
      <c r="B1047" s="13" t="s">
        <v>2262</v>
      </c>
      <c r="C1047" s="13">
        <v>8</v>
      </c>
      <c r="D1047" s="13">
        <v>44</v>
      </c>
      <c r="E1047" s="13">
        <v>1</v>
      </c>
      <c r="F1047" s="13">
        <v>4</v>
      </c>
      <c r="G1047" s="13">
        <v>5</v>
      </c>
      <c r="H1047" s="13">
        <v>28</v>
      </c>
      <c r="I1047" s="13">
        <v>-3</v>
      </c>
      <c r="J1047" s="13">
        <v>21</v>
      </c>
      <c r="K1047" s="13">
        <v>3</v>
      </c>
      <c r="L1047" s="13">
        <v>1993</v>
      </c>
      <c r="M1047" s="13"/>
      <c r="N1047" s="13">
        <v>73</v>
      </c>
      <c r="O1047" s="13">
        <v>201</v>
      </c>
      <c r="P1047" s="13" t="s">
        <v>247</v>
      </c>
      <c r="Q1047" s="13" t="s">
        <v>2263</v>
      </c>
      <c r="R1047" s="13">
        <v>0</v>
      </c>
      <c r="S1047" s="13">
        <v>0</v>
      </c>
      <c r="T1047" s="30">
        <f t="shared" si="115"/>
        <v>0.02</v>
      </c>
      <c r="U1047" s="30">
        <f t="shared" si="116"/>
        <v>0.09</v>
      </c>
      <c r="V1047" s="30">
        <f t="shared" si="117"/>
        <v>0.64</v>
      </c>
      <c r="W1047" s="30">
        <f t="shared" si="118"/>
        <v>0.02</v>
      </c>
      <c r="X1047" s="30">
        <f>VLOOKUP(N1047,[1]PlayerC!$A$3:$B$30,2,FALSE)</f>
        <v>75</v>
      </c>
      <c r="Y1047" s="30">
        <f>VLOOKUP(O1047,[1]PlayerC!$C$3:$D$133,2,FALSE)</f>
        <v>70</v>
      </c>
      <c r="Z1047" s="30">
        <f>VLOOKUP(R1047,[2]PCharts!$R$3:$S$2003,2,FALSE)</f>
        <v>0</v>
      </c>
      <c r="AA1047" s="30">
        <f>VLOOKUP(A1047,PCharts!$T$3:$U$25,2,FALSE)</f>
        <v>0.9</v>
      </c>
      <c r="AB1047" s="30">
        <f>ROUND((PFormulas!$F$2*AF1047)+(PFormulas!$F$3*(120-AD1047)),0)</f>
        <v>56</v>
      </c>
      <c r="AC1047" s="30">
        <f>ROUND((PFormulas!$F$7*AF1047)+(PFormulas!$F$9*AB1047)+(PFormulas!$F$8*AD1047),0)</f>
        <v>52</v>
      </c>
      <c r="AD1047" s="30">
        <f>VLOOKUP(V1047,PCharts!$I$3:$J$651,2,FALSE)</f>
        <v>81</v>
      </c>
      <c r="AE1047" s="30">
        <f>ROUND((PFormulas!$B$29*AK1047)+(PFormulas!$B$30*AI1047)+(PFormulas!$B$31*AL1047)+(PFormulas!$B$32*AF1047)+PFormulas!$B$33,0)</f>
        <v>69</v>
      </c>
      <c r="AF1047" s="30">
        <f t="shared" si="119"/>
        <v>73</v>
      </c>
      <c r="AG1047" s="30">
        <f>ROUND((AK1047*PFormulas!$F$40)+(AL1047*PFormulas!$F$41)+(AH1047*PFormulas!$F$42),0)</f>
        <v>58</v>
      </c>
      <c r="AH1047" s="30">
        <f>VLOOKUP(D1047,PCharts!$G$3:$H$83,2,FALSE)</f>
        <v>84</v>
      </c>
      <c r="AI1047" s="30">
        <f>ROUND((AK1047*PFormulas!$F$18)+(AL1047*PFormulas!$F$17),0)</f>
        <v>35</v>
      </c>
      <c r="AJ1047" s="30">
        <f>IF(C1047&gt;7,25,IF(C1047=1,IF(ROUND((PFormulas!$F$35*AK1047)+(PFormulas!$F$36*AF1047),0)&lt;50,50,ROUND((PFormulas!$F$35*AK1047)+(PFormulas!$F$36*AF1047),0)),ROUND((PFormulas!$F$35*AK1047)+(PFormulas!$F$36*AF1047),0)))</f>
        <v>25</v>
      </c>
      <c r="AK1047" s="30">
        <f>ROUND(IF(C1047&gt;7,ROUND(VLOOKUP(U1047,PCharts!$K$3:$L$153,2,FALSE)*AA1047,0)*PFormulas!$B$8,ROUND(VLOOKUP(U1047,PCharts!$K$3:$L$153,2,FALSE)*AA1047,0)),0)</f>
        <v>30</v>
      </c>
      <c r="AL1047" s="30">
        <f>ROUND(IF(C1047&gt;7,ROUND(VLOOKUP(T1047,PCharts!$M$3:$N$133,2,FALSE)*AA1047,0)*PFormulas!$B$9,ROUND(VLOOKUP(T1047,PCharts!$M$3:$N$133,2,FALSE)*AA1047,0)),0)</f>
        <v>34</v>
      </c>
      <c r="AM1047" s="30">
        <f>ROUND(IF(C1047&gt;7,ROUND((PFormulas!$F$30*Z1047)+(PFormulas!$F$31*AB1047)+(PFormulas!$F$32*AI1047),0)*PFormulas!$B$13,ROUND((PFormulas!$F$30*Z1047)+(PFormulas!$F$31*AB1047)+(PFormulas!$F$32*AI1047),0)+PFormulas!$B$14),0)</f>
        <v>54</v>
      </c>
      <c r="AN1047" s="30">
        <f>ROUND((PFormulas!$F$46*AL1047),0)</f>
        <v>36</v>
      </c>
      <c r="AO1047" s="30">
        <f>VLOOKUP(2016-L1047,PCharts!$O$3:$P$32,2,FALSE)</f>
        <v>60</v>
      </c>
      <c r="AP1047" s="30">
        <f t="shared" si="120"/>
        <v>60</v>
      </c>
      <c r="AQ1047" s="30">
        <f t="shared" si="121"/>
        <v>44</v>
      </c>
    </row>
    <row r="1048" spans="1:43" x14ac:dyDescent="0.25">
      <c r="A1048" s="13" t="s">
        <v>518</v>
      </c>
      <c r="B1048" s="13" t="s">
        <v>2264</v>
      </c>
      <c r="C1048" s="13">
        <v>8</v>
      </c>
      <c r="D1048" s="13">
        <v>45</v>
      </c>
      <c r="E1048" s="13">
        <v>1</v>
      </c>
      <c r="F1048" s="13">
        <v>9</v>
      </c>
      <c r="G1048" s="13">
        <v>10</v>
      </c>
      <c r="H1048" s="13">
        <v>26</v>
      </c>
      <c r="I1048" s="13">
        <v>0</v>
      </c>
      <c r="J1048" s="13">
        <v>25</v>
      </c>
      <c r="K1048" s="13">
        <v>6</v>
      </c>
      <c r="L1048" s="13">
        <v>1993</v>
      </c>
      <c r="M1048" s="13"/>
      <c r="N1048" s="13">
        <v>75</v>
      </c>
      <c r="O1048" s="13">
        <v>220</v>
      </c>
      <c r="P1048" s="13" t="s">
        <v>520</v>
      </c>
      <c r="Q1048" s="13" t="s">
        <v>2265</v>
      </c>
      <c r="R1048" s="13">
        <v>0</v>
      </c>
      <c r="S1048" s="13">
        <v>0</v>
      </c>
      <c r="T1048" s="30">
        <f t="shared" si="115"/>
        <v>0.02</v>
      </c>
      <c r="U1048" s="30">
        <f t="shared" si="116"/>
        <v>0.2</v>
      </c>
      <c r="V1048" s="30">
        <f t="shared" si="117"/>
        <v>0.57999999999999996</v>
      </c>
      <c r="W1048" s="30">
        <f t="shared" si="118"/>
        <v>0.02</v>
      </c>
      <c r="X1048" s="30">
        <f>VLOOKUP(N1048,[1]PlayerC!$A$3:$B$30,2,FALSE)</f>
        <v>79</v>
      </c>
      <c r="Y1048" s="30">
        <f>VLOOKUP(O1048,[1]PlayerC!$C$3:$D$133,2,FALSE)</f>
        <v>82</v>
      </c>
      <c r="Z1048" s="30">
        <f>VLOOKUP(R1048,[2]PCharts!$R$3:$S$2003,2,FALSE)</f>
        <v>0</v>
      </c>
      <c r="AA1048" s="30">
        <f>VLOOKUP(A1048,PCharts!$T$3:$U$25,2,FALSE)</f>
        <v>0.93</v>
      </c>
      <c r="AB1048" s="30">
        <f>ROUND((PFormulas!$F$2*AF1048)+(PFormulas!$F$3*(120-AD1048)),0)</f>
        <v>60</v>
      </c>
      <c r="AC1048" s="30">
        <f>ROUND((PFormulas!$F$7*AF1048)+(PFormulas!$F$9*AB1048)+(PFormulas!$F$8*AD1048),0)</f>
        <v>58</v>
      </c>
      <c r="AD1048" s="30">
        <f>VLOOKUP(V1048,PCharts!$I$3:$J$651,2,FALSE)</f>
        <v>83</v>
      </c>
      <c r="AE1048" s="30">
        <f>ROUND((PFormulas!$B$29*AK1048)+(PFormulas!$B$30*AI1048)+(PFormulas!$B$31*AL1048)+(PFormulas!$B$32*AF1048)+PFormulas!$B$33,0)</f>
        <v>70</v>
      </c>
      <c r="AF1048" s="30">
        <f t="shared" si="119"/>
        <v>81</v>
      </c>
      <c r="AG1048" s="30">
        <f>ROUND((AK1048*PFormulas!$F$40)+(AL1048*PFormulas!$F$41)+(AH1048*PFormulas!$F$42),0)</f>
        <v>63</v>
      </c>
      <c r="AH1048" s="30">
        <f>VLOOKUP(D1048,PCharts!$G$3:$H$83,2,FALSE)</f>
        <v>85</v>
      </c>
      <c r="AI1048" s="30">
        <f>ROUND((AK1048*PFormulas!$F$18)+(AL1048*PFormulas!$F$17),0)</f>
        <v>46</v>
      </c>
      <c r="AJ1048" s="30">
        <f>IF(C1048&gt;7,25,IF(C1048=1,IF(ROUND((PFormulas!$F$35*AK1048)+(PFormulas!$F$36*AF1048),0)&lt;50,50,ROUND((PFormulas!$F$35*AK1048)+(PFormulas!$F$36*AF1048),0)),ROUND((PFormulas!$F$35*AK1048)+(PFormulas!$F$36*AF1048),0)))</f>
        <v>25</v>
      </c>
      <c r="AK1048" s="30">
        <f>ROUND(IF(C1048&gt;7,ROUND(VLOOKUP(U1048,PCharts!$K$3:$L$153,2,FALSE)*AA1048,0)*PFormulas!$B$8,ROUND(VLOOKUP(U1048,PCharts!$K$3:$L$153,2,FALSE)*AA1048,0)),0)</f>
        <v>48</v>
      </c>
      <c r="AL1048" s="30">
        <f>ROUND(IF(C1048&gt;7,ROUND(VLOOKUP(T1048,PCharts!$M$3:$N$133,2,FALSE)*AA1048,0)*PFormulas!$B$9,ROUND(VLOOKUP(T1048,PCharts!$M$3:$N$133,2,FALSE)*AA1048,0)),0)</f>
        <v>35</v>
      </c>
      <c r="AM1048" s="30">
        <f>ROUND(IF(C1048&gt;7,ROUND((PFormulas!$F$30*Z1048)+(PFormulas!$F$31*AB1048)+(PFormulas!$F$32*AI1048),0)*PFormulas!$B$13,ROUND((PFormulas!$F$30*Z1048)+(PFormulas!$F$31*AB1048)+(PFormulas!$F$32*AI1048),0)+PFormulas!$B$14),0)</f>
        <v>61</v>
      </c>
      <c r="AN1048" s="30">
        <f>ROUND((PFormulas!$F$46*AL1048),0)</f>
        <v>37</v>
      </c>
      <c r="AO1048" s="30">
        <f>VLOOKUP(2016-L1048,PCharts!$O$3:$P$32,2,FALSE)</f>
        <v>60</v>
      </c>
      <c r="AP1048" s="30">
        <f t="shared" si="120"/>
        <v>60</v>
      </c>
      <c r="AQ1048" s="30">
        <f t="shared" si="121"/>
        <v>52</v>
      </c>
    </row>
    <row r="1049" spans="1:43" x14ac:dyDescent="0.25">
      <c r="A1049" s="13" t="s">
        <v>78</v>
      </c>
      <c r="B1049" s="13" t="s">
        <v>2266</v>
      </c>
      <c r="C1049" s="13">
        <v>8</v>
      </c>
      <c r="D1049" s="13">
        <v>45</v>
      </c>
      <c r="E1049" s="13">
        <v>0</v>
      </c>
      <c r="F1049" s="13">
        <v>3</v>
      </c>
      <c r="G1049" s="13">
        <v>3</v>
      </c>
      <c r="H1049" s="13">
        <v>10</v>
      </c>
      <c r="I1049" s="13">
        <v>-7</v>
      </c>
      <c r="J1049" s="13">
        <v>5</v>
      </c>
      <c r="K1049" s="13">
        <v>1</v>
      </c>
      <c r="L1049" s="13">
        <v>1995</v>
      </c>
      <c r="M1049" s="13"/>
      <c r="N1049" s="13">
        <v>75</v>
      </c>
      <c r="O1049" s="13">
        <v>198</v>
      </c>
      <c r="P1049" s="13" t="s">
        <v>162</v>
      </c>
      <c r="Q1049" s="13" t="s">
        <v>2224</v>
      </c>
      <c r="R1049" s="13"/>
      <c r="S1049" s="13"/>
      <c r="T1049" s="30">
        <f t="shared" si="115"/>
        <v>0</v>
      </c>
      <c r="U1049" s="30">
        <f t="shared" si="116"/>
        <v>7.0000000000000007E-2</v>
      </c>
      <c r="V1049" s="30">
        <f t="shared" si="117"/>
        <v>0.22</v>
      </c>
      <c r="W1049" s="30">
        <f t="shared" si="118"/>
        <v>0</v>
      </c>
      <c r="X1049" s="30">
        <f>VLOOKUP(N1049,[1]PlayerC!$A$3:$B$30,2,FALSE)</f>
        <v>79</v>
      </c>
      <c r="Y1049" s="30">
        <f>VLOOKUP(O1049,[1]PlayerC!$C$3:$D$133,2,FALSE)</f>
        <v>67</v>
      </c>
      <c r="Z1049" s="30">
        <f>VLOOKUP(R1049,[2]PCharts!$R$3:$S$2003,2,FALSE)</f>
        <v>0</v>
      </c>
      <c r="AA1049" s="30">
        <f>VLOOKUP(A1049,PCharts!$T$3:$U$25,2,FALSE)</f>
        <v>0.98</v>
      </c>
      <c r="AB1049" s="30">
        <f>ROUND((PFormulas!$F$2*AF1049)+(PFormulas!$F$3*(120-AD1049)),0)</f>
        <v>52</v>
      </c>
      <c r="AC1049" s="30">
        <f>ROUND((PFormulas!$F$7*AF1049)+(PFormulas!$F$9*AB1049)+(PFormulas!$F$8*AD1049),0)</f>
        <v>48</v>
      </c>
      <c r="AD1049" s="30">
        <f>VLOOKUP(V1049,PCharts!$I$3:$J$651,2,FALSE)</f>
        <v>92</v>
      </c>
      <c r="AE1049" s="30">
        <f>ROUND((PFormulas!$B$29*AK1049)+(PFormulas!$B$30*AI1049)+(PFormulas!$B$31*AL1049)+(PFormulas!$B$32*AF1049)+PFormulas!$B$33,0)</f>
        <v>69</v>
      </c>
      <c r="AF1049" s="30">
        <f t="shared" si="119"/>
        <v>73</v>
      </c>
      <c r="AG1049" s="30">
        <f>ROUND((AK1049*PFormulas!$F$40)+(AL1049*PFormulas!$F$41)+(AH1049*PFormulas!$F$42),0)</f>
        <v>60</v>
      </c>
      <c r="AH1049" s="30">
        <f>VLOOKUP(D1049,PCharts!$G$3:$H$83,2,FALSE)</f>
        <v>85</v>
      </c>
      <c r="AI1049" s="30">
        <f>ROUND((AK1049*PFormulas!$F$18)+(AL1049*PFormulas!$F$17),0)</f>
        <v>38</v>
      </c>
      <c r="AJ1049" s="30">
        <f>IF(C1049&gt;7,25,IF(C1049=1,IF(ROUND((PFormulas!$F$35*AK1049)+(PFormulas!$F$36*AF1049),0)&lt;50,50,ROUND((PFormulas!$F$35*AK1049)+(PFormulas!$F$36*AF1049),0)),ROUND((PFormulas!$F$35*AK1049)+(PFormulas!$F$36*AF1049),0)))</f>
        <v>25</v>
      </c>
      <c r="AK1049" s="30">
        <f>ROUND(IF(C1049&gt;7,ROUND(VLOOKUP(U1049,PCharts!$K$3:$L$153,2,FALSE)*AA1049,0)*PFormulas!$B$8,ROUND(VLOOKUP(U1049,PCharts!$K$3:$L$153,2,FALSE)*AA1049,0)),0)</f>
        <v>32</v>
      </c>
      <c r="AL1049" s="30">
        <f>ROUND(IF(C1049&gt;7,ROUND(VLOOKUP(T1049,PCharts!$M$3:$N$133,2,FALSE)*AA1049,0)*PFormulas!$B$9,ROUND(VLOOKUP(T1049,PCharts!$M$3:$N$133,2,FALSE)*AA1049,0)),0)</f>
        <v>37</v>
      </c>
      <c r="AM1049" s="30">
        <f>ROUND(IF(C1049&gt;7,ROUND((PFormulas!$F$30*Z1049)+(PFormulas!$F$31*AB1049)+(PFormulas!$F$32*AI1049),0)*PFormulas!$B$13,ROUND((PFormulas!$F$30*Z1049)+(PFormulas!$F$31*AB1049)+(PFormulas!$F$32*AI1049),0)+PFormulas!$B$14),0)</f>
        <v>52</v>
      </c>
      <c r="AN1049" s="30">
        <f>ROUND((PFormulas!$F$46*AL1049),0)</f>
        <v>39</v>
      </c>
      <c r="AO1049" s="30">
        <f>VLOOKUP(2016-L1049,PCharts!$O$3:$P$32,2,FALSE)</f>
        <v>54</v>
      </c>
      <c r="AP1049" s="30">
        <f t="shared" si="120"/>
        <v>54</v>
      </c>
      <c r="AQ1049" s="30">
        <f t="shared" si="121"/>
        <v>45</v>
      </c>
    </row>
    <row r="1050" spans="1:43" x14ac:dyDescent="0.25">
      <c r="A1050" s="13" t="s">
        <v>685</v>
      </c>
      <c r="B1050" s="13" t="s">
        <v>2267</v>
      </c>
      <c r="C1050" s="13">
        <v>8</v>
      </c>
      <c r="D1050" s="13">
        <v>48</v>
      </c>
      <c r="E1050" s="13">
        <v>1</v>
      </c>
      <c r="F1050" s="13">
        <v>10</v>
      </c>
      <c r="G1050" s="13">
        <v>11</v>
      </c>
      <c r="H1050" s="13">
        <v>48</v>
      </c>
      <c r="I1050" s="13">
        <v>-4</v>
      </c>
      <c r="J1050" s="13">
        <v>7</v>
      </c>
      <c r="K1050" s="13">
        <v>2</v>
      </c>
      <c r="L1050" s="13">
        <v>1995</v>
      </c>
      <c r="M1050" s="13"/>
      <c r="N1050" s="13">
        <v>73</v>
      </c>
      <c r="O1050" s="13">
        <v>187</v>
      </c>
      <c r="P1050" s="13" t="s">
        <v>247</v>
      </c>
      <c r="Q1050" s="13" t="s">
        <v>2268</v>
      </c>
      <c r="R1050" s="13">
        <v>0</v>
      </c>
      <c r="S1050" s="13">
        <v>0</v>
      </c>
      <c r="T1050" s="30">
        <f t="shared" si="115"/>
        <v>0.02</v>
      </c>
      <c r="U1050" s="30">
        <f t="shared" si="116"/>
        <v>0.21</v>
      </c>
      <c r="V1050" s="30">
        <f t="shared" si="117"/>
        <v>1</v>
      </c>
      <c r="W1050" s="30">
        <f t="shared" si="118"/>
        <v>0.02</v>
      </c>
      <c r="X1050" s="30">
        <f>VLOOKUP(N1050,[1]PlayerC!$A$3:$B$30,2,FALSE)</f>
        <v>75</v>
      </c>
      <c r="Y1050" s="30">
        <f>VLOOKUP(O1050,[1]PlayerC!$C$3:$D$133,2,FALSE)</f>
        <v>61</v>
      </c>
      <c r="Z1050" s="30">
        <f>VLOOKUP(R1050,[2]PCharts!$R$3:$S$2003,2,FALSE)</f>
        <v>0</v>
      </c>
      <c r="AA1050" s="30">
        <f>VLOOKUP(A1050,PCharts!$T$3:$U$25,2,FALSE)</f>
        <v>0.9</v>
      </c>
      <c r="AB1050" s="30">
        <f>ROUND((PFormulas!$F$2*AF1050)+(PFormulas!$F$3*(120-AD1050)),0)</f>
        <v>55</v>
      </c>
      <c r="AC1050" s="30">
        <f>ROUND((PFormulas!$F$7*AF1050)+(PFormulas!$F$9*AB1050)+(PFormulas!$F$8*AD1050),0)</f>
        <v>50</v>
      </c>
      <c r="AD1050" s="30">
        <f>VLOOKUP(V1050,PCharts!$I$3:$J$651,2,FALSE)</f>
        <v>72</v>
      </c>
      <c r="AE1050" s="30">
        <f>ROUND((PFormulas!$B$29*AK1050)+(PFormulas!$B$30*AI1050)+(PFormulas!$B$31*AL1050)+(PFormulas!$B$32*AF1050)+PFormulas!$B$33,0)</f>
        <v>73</v>
      </c>
      <c r="AF1050" s="30">
        <f t="shared" si="119"/>
        <v>68</v>
      </c>
      <c r="AG1050" s="30">
        <f>ROUND((AK1050*PFormulas!$F$40)+(AL1050*PFormulas!$F$41)+(AH1050*PFormulas!$F$42),0)</f>
        <v>65</v>
      </c>
      <c r="AH1050" s="30">
        <f>VLOOKUP(D1050,PCharts!$G$3:$H$83,2,FALSE)</f>
        <v>88</v>
      </c>
      <c r="AI1050" s="30">
        <f>ROUND((AK1050*PFormulas!$F$18)+(AL1050*PFormulas!$F$17),0)</f>
        <v>45</v>
      </c>
      <c r="AJ1050" s="30">
        <f>IF(C1050&gt;7,25,IF(C1050=1,IF(ROUND((PFormulas!$F$35*AK1050)+(PFormulas!$F$36*AF1050),0)&lt;50,50,ROUND((PFormulas!$F$35*AK1050)+(PFormulas!$F$36*AF1050),0)),ROUND((PFormulas!$F$35*AK1050)+(PFormulas!$F$36*AF1050),0)))</f>
        <v>25</v>
      </c>
      <c r="AK1050" s="30">
        <f>ROUND(IF(C1050&gt;7,ROUND(VLOOKUP(U1050,PCharts!$K$3:$L$153,2,FALSE)*AA1050,0)*PFormulas!$B$8,ROUND(VLOOKUP(U1050,PCharts!$K$3:$L$153,2,FALSE)*AA1050,0)),0)</f>
        <v>48</v>
      </c>
      <c r="AL1050" s="30">
        <f>ROUND(IF(C1050&gt;7,ROUND(VLOOKUP(T1050,PCharts!$M$3:$N$133,2,FALSE)*AA1050,0)*PFormulas!$B$9,ROUND(VLOOKUP(T1050,PCharts!$M$3:$N$133,2,FALSE)*AA1050,0)),0)</f>
        <v>34</v>
      </c>
      <c r="AM1050" s="30">
        <f>ROUND(IF(C1050&gt;7,ROUND((PFormulas!$F$30*Z1050)+(PFormulas!$F$31*AB1050)+(PFormulas!$F$32*AI1050),0)*PFormulas!$B$13,ROUND((PFormulas!$F$30*Z1050)+(PFormulas!$F$31*AB1050)+(PFormulas!$F$32*AI1050),0)+PFormulas!$B$14),0)</f>
        <v>57</v>
      </c>
      <c r="AN1050" s="30">
        <f>ROUND((PFormulas!$F$46*AL1050),0)</f>
        <v>36</v>
      </c>
      <c r="AO1050" s="30">
        <f>VLOOKUP(2016-L1050,PCharts!$O$3:$P$32,2,FALSE)</f>
        <v>54</v>
      </c>
      <c r="AP1050" s="30">
        <f t="shared" si="120"/>
        <v>54</v>
      </c>
      <c r="AQ1050" s="30">
        <f t="shared" si="121"/>
        <v>50</v>
      </c>
    </row>
    <row r="1051" spans="1:43" x14ac:dyDescent="0.25">
      <c r="A1051" s="13" t="s">
        <v>518</v>
      </c>
      <c r="B1051" s="13" t="s">
        <v>2269</v>
      </c>
      <c r="C1051" s="13">
        <v>8</v>
      </c>
      <c r="D1051" s="13">
        <v>48</v>
      </c>
      <c r="E1051" s="13">
        <v>1</v>
      </c>
      <c r="F1051" s="13">
        <v>6</v>
      </c>
      <c r="G1051" s="13">
        <v>7</v>
      </c>
      <c r="H1051" s="13">
        <v>38</v>
      </c>
      <c r="I1051" s="13">
        <v>-8</v>
      </c>
      <c r="J1051" s="13">
        <v>30</v>
      </c>
      <c r="K1051" s="13">
        <v>3</v>
      </c>
      <c r="L1051" s="13">
        <v>1993</v>
      </c>
      <c r="M1051" s="13"/>
      <c r="N1051" s="13">
        <v>81</v>
      </c>
      <c r="O1051" s="13">
        <v>240</v>
      </c>
      <c r="P1051" s="13" t="s">
        <v>520</v>
      </c>
      <c r="Q1051" s="13" t="s">
        <v>2270</v>
      </c>
      <c r="R1051" s="13">
        <v>0</v>
      </c>
      <c r="S1051" s="13">
        <v>0</v>
      </c>
      <c r="T1051" s="30">
        <f t="shared" si="115"/>
        <v>0.02</v>
      </c>
      <c r="U1051" s="30">
        <f t="shared" si="116"/>
        <v>0.13</v>
      </c>
      <c r="V1051" s="30">
        <f t="shared" si="117"/>
        <v>0.79</v>
      </c>
      <c r="W1051" s="30">
        <f t="shared" si="118"/>
        <v>0.02</v>
      </c>
      <c r="X1051" s="30">
        <f>VLOOKUP(N1051,[1]PlayerC!$A$3:$B$30,2,FALSE)</f>
        <v>91</v>
      </c>
      <c r="Y1051" s="30">
        <f>VLOOKUP(O1051,[1]PlayerC!$C$3:$D$133,2,FALSE)</f>
        <v>94</v>
      </c>
      <c r="Z1051" s="30">
        <f>VLOOKUP(R1051,[2]PCharts!$R$3:$S$2003,2,FALSE)</f>
        <v>0</v>
      </c>
      <c r="AA1051" s="30">
        <f>VLOOKUP(A1051,PCharts!$T$3:$U$25,2,FALSE)</f>
        <v>0.93</v>
      </c>
      <c r="AB1051" s="30">
        <f>ROUND((PFormulas!$F$2*AF1051)+(PFormulas!$F$3*(120-AD1051)),0)</f>
        <v>68</v>
      </c>
      <c r="AC1051" s="30">
        <f>ROUND((PFormulas!$F$7*AF1051)+(PFormulas!$F$9*AB1051)+(PFormulas!$F$8*AD1051),0)</f>
        <v>70</v>
      </c>
      <c r="AD1051" s="30">
        <f>VLOOKUP(V1051,PCharts!$I$3:$J$651,2,FALSE)</f>
        <v>78</v>
      </c>
      <c r="AE1051" s="30">
        <f>ROUND((PFormulas!$B$29*AK1051)+(PFormulas!$B$30*AI1051)+(PFormulas!$B$31*AL1051)+(PFormulas!$B$32*AF1051)+PFormulas!$B$33,0)</f>
        <v>66</v>
      </c>
      <c r="AF1051" s="30">
        <f t="shared" si="119"/>
        <v>93</v>
      </c>
      <c r="AG1051" s="30">
        <f>ROUND((AK1051*PFormulas!$F$40)+(AL1051*PFormulas!$F$41)+(AH1051*PFormulas!$F$42),0)</f>
        <v>64</v>
      </c>
      <c r="AH1051" s="30">
        <f>VLOOKUP(D1051,PCharts!$G$3:$H$83,2,FALSE)</f>
        <v>88</v>
      </c>
      <c r="AI1051" s="30">
        <f>ROUND((AK1051*PFormulas!$F$18)+(AL1051*PFormulas!$F$17),0)</f>
        <v>44</v>
      </c>
      <c r="AJ1051" s="30">
        <f>IF(C1051&gt;7,25,IF(C1051=1,IF(ROUND((PFormulas!$F$35*AK1051)+(PFormulas!$F$36*AF1051),0)&lt;50,50,ROUND((PFormulas!$F$35*AK1051)+(PFormulas!$F$36*AF1051),0)),ROUND((PFormulas!$F$35*AK1051)+(PFormulas!$F$36*AF1051),0)))</f>
        <v>25</v>
      </c>
      <c r="AK1051" s="30">
        <f>ROUND(IF(C1051&gt;7,ROUND(VLOOKUP(U1051,PCharts!$K$3:$L$153,2,FALSE)*AA1051,0)*PFormulas!$B$8,ROUND(VLOOKUP(U1051,PCharts!$K$3:$L$153,2,FALSE)*AA1051,0)),0)</f>
        <v>45</v>
      </c>
      <c r="AL1051" s="30">
        <f>ROUND(IF(C1051&gt;7,ROUND(VLOOKUP(T1051,PCharts!$M$3:$N$133,2,FALSE)*AA1051,0)*PFormulas!$B$9,ROUND(VLOOKUP(T1051,PCharts!$M$3:$N$133,2,FALSE)*AA1051,0)),0)</f>
        <v>35</v>
      </c>
      <c r="AM1051" s="49">
        <f>ROUND(IF(C1051&gt;7,ROUND((PFormulas!$F$30*Z1051)+(PFormulas!$F$31*AB1051)+(PFormulas!$F$32*AI1051),0)*PFormulas!$B$13,ROUND((PFormulas!$F$30*Z1051)+(PFormulas!$F$31*AB1051)+(PFormulas!$F$32*AI1051),0)+PFormulas!$B$14),0)</f>
        <v>66</v>
      </c>
      <c r="AN1051" s="30">
        <f>ROUND((PFormulas!$F$46*AL1051),0)</f>
        <v>37</v>
      </c>
      <c r="AO1051" s="30">
        <f>VLOOKUP(2016-L1051,PCharts!$O$3:$P$32,2,FALSE)</f>
        <v>60</v>
      </c>
      <c r="AP1051" s="30">
        <f t="shared" si="120"/>
        <v>60</v>
      </c>
      <c r="AQ1051" s="30">
        <f t="shared" si="121"/>
        <v>53</v>
      </c>
    </row>
    <row r="1052" spans="1:43" x14ac:dyDescent="0.25">
      <c r="A1052" s="13" t="s">
        <v>685</v>
      </c>
      <c r="B1052" s="13" t="s">
        <v>2271</v>
      </c>
      <c r="C1052" s="13">
        <v>8</v>
      </c>
      <c r="D1052" s="13">
        <v>49</v>
      </c>
      <c r="E1052" s="13">
        <v>1</v>
      </c>
      <c r="F1052" s="13">
        <v>3</v>
      </c>
      <c r="G1052" s="13">
        <v>4</v>
      </c>
      <c r="H1052" s="13">
        <v>118</v>
      </c>
      <c r="I1052" s="13">
        <v>-11</v>
      </c>
      <c r="J1052" s="13">
        <v>24</v>
      </c>
      <c r="K1052" s="13">
        <v>7</v>
      </c>
      <c r="L1052" s="13">
        <v>1993</v>
      </c>
      <c r="M1052" s="13"/>
      <c r="N1052" s="13">
        <v>77</v>
      </c>
      <c r="O1052" s="13">
        <v>203</v>
      </c>
      <c r="P1052" s="13" t="s">
        <v>76</v>
      </c>
      <c r="Q1052" s="13" t="s">
        <v>2272</v>
      </c>
      <c r="R1052" s="13">
        <v>0</v>
      </c>
      <c r="S1052" s="13">
        <v>0</v>
      </c>
      <c r="T1052" s="30">
        <f t="shared" si="115"/>
        <v>0.02</v>
      </c>
      <c r="U1052" s="30">
        <f t="shared" si="116"/>
        <v>0.06</v>
      </c>
      <c r="V1052" s="30">
        <f t="shared" si="117"/>
        <v>2.41</v>
      </c>
      <c r="W1052" s="30">
        <f t="shared" si="118"/>
        <v>0.02</v>
      </c>
      <c r="X1052" s="30">
        <f>VLOOKUP(N1052,[1]PlayerC!$A$3:$B$30,2,FALSE)</f>
        <v>83</v>
      </c>
      <c r="Y1052" s="30">
        <f>VLOOKUP(O1052,[1]PlayerC!$C$3:$D$133,2,FALSE)</f>
        <v>70</v>
      </c>
      <c r="Z1052" s="30">
        <f>VLOOKUP(R1052,[2]PCharts!$R$3:$S$2003,2,FALSE)</f>
        <v>0</v>
      </c>
      <c r="AA1052" s="30">
        <f>VLOOKUP(A1052,PCharts!$T$3:$U$25,2,FALSE)</f>
        <v>0.9</v>
      </c>
      <c r="AB1052" s="30">
        <f>ROUND((PFormulas!$F$2*AF1052)+(PFormulas!$F$3*(120-AD1052)),0)</f>
        <v>71</v>
      </c>
      <c r="AC1052" s="30">
        <f>ROUND((PFormulas!$F$7*AF1052)+(PFormulas!$F$9*AB1052)+(PFormulas!$F$8*AD1052),0)</f>
        <v>68</v>
      </c>
      <c r="AD1052" s="30">
        <f>VLOOKUP(V1052,PCharts!$I$3:$J$651,2,FALSE)</f>
        <v>37</v>
      </c>
      <c r="AE1052" s="30">
        <f>ROUND((PFormulas!$B$29*AK1052)+(PFormulas!$B$30*AI1052)+(PFormulas!$B$31*AL1052)+(PFormulas!$B$32*AF1052)+PFormulas!$B$33,0)</f>
        <v>68</v>
      </c>
      <c r="AF1052" s="30">
        <f t="shared" si="119"/>
        <v>77</v>
      </c>
      <c r="AG1052" s="30">
        <f>ROUND((AK1052*PFormulas!$F$40)+(AL1052*PFormulas!$F$41)+(AH1052*PFormulas!$F$42),0)</f>
        <v>61</v>
      </c>
      <c r="AH1052" s="30">
        <f>VLOOKUP(D1052,PCharts!$G$3:$H$83,2,FALSE)</f>
        <v>89</v>
      </c>
      <c r="AI1052" s="30">
        <f>ROUND((AK1052*PFormulas!$F$18)+(AL1052*PFormulas!$F$17),0)</f>
        <v>35</v>
      </c>
      <c r="AJ1052" s="30">
        <f>IF(C1052&gt;7,25,IF(C1052=1,IF(ROUND((PFormulas!$F$35*AK1052)+(PFormulas!$F$36*AF1052),0)&lt;50,50,ROUND((PFormulas!$F$35*AK1052)+(PFormulas!$F$36*AF1052),0)),ROUND((PFormulas!$F$35*AK1052)+(PFormulas!$F$36*AF1052),0)))</f>
        <v>25</v>
      </c>
      <c r="AK1052" s="30">
        <f>ROUND(IF(C1052&gt;7,ROUND(VLOOKUP(U1052,PCharts!$K$3:$L$153,2,FALSE)*AA1052,0)*PFormulas!$B$8,ROUND(VLOOKUP(U1052,PCharts!$K$3:$L$153,2,FALSE)*AA1052,0)),0)</f>
        <v>30</v>
      </c>
      <c r="AL1052" s="30">
        <f>ROUND(IF(C1052&gt;7,ROUND(VLOOKUP(T1052,PCharts!$M$3:$N$133,2,FALSE)*AA1052,0)*PFormulas!$B$9,ROUND(VLOOKUP(T1052,PCharts!$M$3:$N$133,2,FALSE)*AA1052,0)),0)</f>
        <v>34</v>
      </c>
      <c r="AM1052" s="49">
        <f>ROUND(IF(C1052&gt;7,ROUND((PFormulas!$F$30*Z1052)+(PFormulas!$F$31*AB1052)+(PFormulas!$F$32*AI1052),0)*PFormulas!$B$13,ROUND((PFormulas!$F$30*Z1052)+(PFormulas!$F$31*AB1052)+(PFormulas!$F$32*AI1052),0)+PFormulas!$B$14),0)</f>
        <v>65</v>
      </c>
      <c r="AN1052" s="30">
        <f>ROUND((PFormulas!$F$46*AL1052),0)</f>
        <v>36</v>
      </c>
      <c r="AO1052" s="30">
        <f>VLOOKUP(2016-L1052,PCharts!$O$3:$P$32,2,FALSE)</f>
        <v>60</v>
      </c>
      <c r="AP1052" s="30">
        <f t="shared" si="120"/>
        <v>60</v>
      </c>
      <c r="AQ1052" s="30">
        <f t="shared" si="121"/>
        <v>47</v>
      </c>
    </row>
    <row r="1053" spans="1:43" x14ac:dyDescent="0.25">
      <c r="A1053" s="13" t="s">
        <v>78</v>
      </c>
      <c r="B1053" s="13" t="s">
        <v>2273</v>
      </c>
      <c r="C1053" s="13">
        <v>8</v>
      </c>
      <c r="D1053" s="13">
        <v>50</v>
      </c>
      <c r="E1053" s="13">
        <v>0</v>
      </c>
      <c r="F1053" s="13">
        <v>8</v>
      </c>
      <c r="G1053" s="13">
        <v>8</v>
      </c>
      <c r="H1053" s="13">
        <v>12</v>
      </c>
      <c r="I1053" s="13">
        <v>14</v>
      </c>
      <c r="J1053" s="13">
        <v>3</v>
      </c>
      <c r="K1053" s="13">
        <v>4</v>
      </c>
      <c r="L1053" s="13">
        <v>1994</v>
      </c>
      <c r="M1053" s="13"/>
      <c r="N1053" s="13">
        <v>75</v>
      </c>
      <c r="O1053" s="13">
        <v>201</v>
      </c>
      <c r="P1053" s="13" t="s">
        <v>162</v>
      </c>
      <c r="Q1053" s="13" t="s">
        <v>2274</v>
      </c>
      <c r="R1053" s="13"/>
      <c r="S1053" s="13"/>
      <c r="T1053" s="30">
        <f t="shared" si="115"/>
        <v>0</v>
      </c>
      <c r="U1053" s="30">
        <f t="shared" si="116"/>
        <v>0.16</v>
      </c>
      <c r="V1053" s="30">
        <f t="shared" si="117"/>
        <v>0.24</v>
      </c>
      <c r="W1053" s="30">
        <f t="shared" si="118"/>
        <v>0</v>
      </c>
      <c r="X1053" s="30">
        <f>VLOOKUP(N1053,[1]PlayerC!$A$3:$B$30,2,FALSE)</f>
        <v>79</v>
      </c>
      <c r="Y1053" s="30">
        <f>VLOOKUP(O1053,[1]PlayerC!$C$3:$D$133,2,FALSE)</f>
        <v>70</v>
      </c>
      <c r="Z1053" s="30">
        <f>VLOOKUP(R1053,[2]PCharts!$R$3:$S$2003,2,FALSE)</f>
        <v>0</v>
      </c>
      <c r="AA1053" s="30">
        <f>VLOOKUP(A1053,PCharts!$T$3:$U$25,2,FALSE)</f>
        <v>0.98</v>
      </c>
      <c r="AB1053" s="30">
        <f>ROUND((PFormulas!$F$2*AF1053)+(PFormulas!$F$3*(120-AD1053)),0)</f>
        <v>54</v>
      </c>
      <c r="AC1053" s="30">
        <f>ROUND((PFormulas!$F$7*AF1053)+(PFormulas!$F$9*AB1053)+(PFormulas!$F$8*AD1053),0)</f>
        <v>51</v>
      </c>
      <c r="AD1053" s="30">
        <f>VLOOKUP(V1053,PCharts!$I$3:$J$651,2,FALSE)</f>
        <v>91</v>
      </c>
      <c r="AE1053" s="30">
        <f>ROUND((PFormulas!$B$29*AK1053)+(PFormulas!$B$30*AI1053)+(PFormulas!$B$31*AL1053)+(PFormulas!$B$32*AF1053)+PFormulas!$B$33,0)</f>
        <v>71</v>
      </c>
      <c r="AF1053" s="30">
        <f t="shared" si="119"/>
        <v>75</v>
      </c>
      <c r="AG1053" s="30">
        <f>ROUND((AK1053*PFormulas!$F$40)+(AL1053*PFormulas!$F$41)+(AH1053*PFormulas!$F$42),0)</f>
        <v>66</v>
      </c>
      <c r="AH1053" s="30">
        <f>VLOOKUP(D1053,PCharts!$G$3:$H$83,2,FALSE)</f>
        <v>90</v>
      </c>
      <c r="AI1053" s="30">
        <f>ROUND((AK1053*PFormulas!$F$18)+(AL1053*PFormulas!$F$17),0)</f>
        <v>46</v>
      </c>
      <c r="AJ1053" s="30">
        <f>IF(C1053&gt;7,25,IF(C1053=1,IF(ROUND((PFormulas!$F$35*AK1053)+(PFormulas!$F$36*AF1053),0)&lt;50,50,ROUND((PFormulas!$F$35*AK1053)+(PFormulas!$F$36*AF1053),0)),ROUND((PFormulas!$F$35*AK1053)+(PFormulas!$F$36*AF1053),0)))</f>
        <v>25</v>
      </c>
      <c r="AK1053" s="30">
        <f>ROUND(IF(C1053&gt;7,ROUND(VLOOKUP(U1053,PCharts!$K$3:$L$153,2,FALSE)*AA1053,0)*PFormulas!$B$8,ROUND(VLOOKUP(U1053,PCharts!$K$3:$L$153,2,FALSE)*AA1053,0)),0)</f>
        <v>47</v>
      </c>
      <c r="AL1053" s="30">
        <f>ROUND(IF(C1053&gt;7,ROUND(VLOOKUP(T1053,PCharts!$M$3:$N$133,2,FALSE)*AA1053,0)*PFormulas!$B$9,ROUND(VLOOKUP(T1053,PCharts!$M$3:$N$133,2,FALSE)*AA1053,0)),0)</f>
        <v>37</v>
      </c>
      <c r="AM1053" s="30">
        <f>ROUND(IF(C1053&gt;7,ROUND((PFormulas!$F$30*Z1053)+(PFormulas!$F$31*AB1053)+(PFormulas!$F$32*AI1053),0)*PFormulas!$B$13,ROUND((PFormulas!$F$30*Z1053)+(PFormulas!$F$31*AB1053)+(PFormulas!$F$32*AI1053),0)+PFormulas!$B$14),0)</f>
        <v>56</v>
      </c>
      <c r="AN1053" s="30">
        <f>ROUND((PFormulas!$F$46*AL1053),0)</f>
        <v>39</v>
      </c>
      <c r="AO1053" s="30">
        <f>VLOOKUP(2016-L1053,PCharts!$O$3:$P$32,2,FALSE)</f>
        <v>58</v>
      </c>
      <c r="AP1053" s="30">
        <f t="shared" si="120"/>
        <v>58</v>
      </c>
      <c r="AQ1053" s="30">
        <f t="shared" si="121"/>
        <v>51</v>
      </c>
    </row>
    <row r="1054" spans="1:43" x14ac:dyDescent="0.25">
      <c r="A1054" s="13" t="s">
        <v>518</v>
      </c>
      <c r="B1054" s="13" t="s">
        <v>2275</v>
      </c>
      <c r="C1054" s="13">
        <v>8</v>
      </c>
      <c r="D1054" s="13">
        <v>50</v>
      </c>
      <c r="E1054" s="13">
        <v>1</v>
      </c>
      <c r="F1054" s="13">
        <v>8</v>
      </c>
      <c r="G1054" s="13">
        <v>9</v>
      </c>
      <c r="H1054" s="13">
        <v>18</v>
      </c>
      <c r="I1054" s="13">
        <v>-5</v>
      </c>
      <c r="J1054" s="13">
        <v>5</v>
      </c>
      <c r="K1054" s="13">
        <v>1</v>
      </c>
      <c r="L1054" s="13">
        <v>1993</v>
      </c>
      <c r="M1054" s="13"/>
      <c r="N1054" s="13">
        <v>74</v>
      </c>
      <c r="O1054" s="13">
        <v>198</v>
      </c>
      <c r="P1054" s="13" t="s">
        <v>2121</v>
      </c>
      <c r="Q1054" s="13" t="s">
        <v>2276</v>
      </c>
      <c r="R1054" s="13">
        <v>0</v>
      </c>
      <c r="S1054" s="13">
        <v>0</v>
      </c>
      <c r="T1054" s="30">
        <f t="shared" si="115"/>
        <v>0.02</v>
      </c>
      <c r="U1054" s="30">
        <f t="shared" si="116"/>
        <v>0.16</v>
      </c>
      <c r="V1054" s="30">
        <f t="shared" si="117"/>
        <v>0.36</v>
      </c>
      <c r="W1054" s="30">
        <f t="shared" si="118"/>
        <v>0.02</v>
      </c>
      <c r="X1054" s="30">
        <f>VLOOKUP(N1054,[1]PlayerC!$A$3:$B$30,2,FALSE)</f>
        <v>77</v>
      </c>
      <c r="Y1054" s="30">
        <f>VLOOKUP(O1054,[1]PlayerC!$C$3:$D$133,2,FALSE)</f>
        <v>67</v>
      </c>
      <c r="Z1054" s="30">
        <f>VLOOKUP(R1054,[2]PCharts!$R$3:$S$2003,2,FALSE)</f>
        <v>0</v>
      </c>
      <c r="AA1054" s="30">
        <f>VLOOKUP(A1054,PCharts!$T$3:$U$25,2,FALSE)</f>
        <v>0.93</v>
      </c>
      <c r="AB1054" s="30">
        <f>ROUND((PFormulas!$F$2*AF1054)+(PFormulas!$F$3*(120-AD1054)),0)</f>
        <v>53</v>
      </c>
      <c r="AC1054" s="30">
        <f>ROUND((PFormulas!$F$7*AF1054)+(PFormulas!$F$9*AB1054)+(PFormulas!$F$8*AD1054),0)</f>
        <v>49</v>
      </c>
      <c r="AD1054" s="30">
        <f>VLOOKUP(V1054,PCharts!$I$3:$J$651,2,FALSE)</f>
        <v>88</v>
      </c>
      <c r="AE1054" s="30">
        <f>ROUND((PFormulas!$B$29*AK1054)+(PFormulas!$B$30*AI1054)+(PFormulas!$B$31*AL1054)+(PFormulas!$B$32*AF1054)+PFormulas!$B$33,0)</f>
        <v>71</v>
      </c>
      <c r="AF1054" s="30">
        <f t="shared" si="119"/>
        <v>72</v>
      </c>
      <c r="AG1054" s="30">
        <f>ROUND((AK1054*PFormulas!$F$40)+(AL1054*PFormulas!$F$41)+(AH1054*PFormulas!$F$42),0)</f>
        <v>65</v>
      </c>
      <c r="AH1054" s="30">
        <f>VLOOKUP(D1054,PCharts!$G$3:$H$83,2,FALSE)</f>
        <v>90</v>
      </c>
      <c r="AI1054" s="30">
        <f>ROUND((AK1054*PFormulas!$F$18)+(AL1054*PFormulas!$F$17),0)</f>
        <v>44</v>
      </c>
      <c r="AJ1054" s="30">
        <f>IF(C1054&gt;7,25,IF(C1054=1,IF(ROUND((PFormulas!$F$35*AK1054)+(PFormulas!$F$36*AF1054),0)&lt;50,50,ROUND((PFormulas!$F$35*AK1054)+(PFormulas!$F$36*AF1054),0)),ROUND((PFormulas!$F$35*AK1054)+(PFormulas!$F$36*AF1054),0)))</f>
        <v>25</v>
      </c>
      <c r="AK1054" s="30">
        <f>ROUND(IF(C1054&gt;7,ROUND(VLOOKUP(U1054,PCharts!$K$3:$L$153,2,FALSE)*AA1054,0)*PFormulas!$B$8,ROUND(VLOOKUP(U1054,PCharts!$K$3:$L$153,2,FALSE)*AA1054,0)),0)</f>
        <v>45</v>
      </c>
      <c r="AL1054" s="30">
        <f>ROUND(IF(C1054&gt;7,ROUND(VLOOKUP(T1054,PCharts!$M$3:$N$133,2,FALSE)*AA1054,0)*PFormulas!$B$9,ROUND(VLOOKUP(T1054,PCharts!$M$3:$N$133,2,FALSE)*AA1054,0)),0)</f>
        <v>35</v>
      </c>
      <c r="AM1054" s="30">
        <f>ROUND(IF(C1054&gt;7,ROUND((PFormulas!$F$30*Z1054)+(PFormulas!$F$31*AB1054)+(PFormulas!$F$32*AI1054),0)*PFormulas!$B$13,ROUND((PFormulas!$F$30*Z1054)+(PFormulas!$F$31*AB1054)+(PFormulas!$F$32*AI1054),0)+PFormulas!$B$14),0)</f>
        <v>55</v>
      </c>
      <c r="AN1054" s="30">
        <f>ROUND((PFormulas!$F$46*AL1054),0)</f>
        <v>37</v>
      </c>
      <c r="AO1054" s="30">
        <f>VLOOKUP(2016-L1054,PCharts!$O$3:$P$32,2,FALSE)</f>
        <v>60</v>
      </c>
      <c r="AP1054" s="30">
        <f t="shared" si="120"/>
        <v>60</v>
      </c>
      <c r="AQ1054" s="30">
        <f t="shared" si="121"/>
        <v>49</v>
      </c>
    </row>
    <row r="1055" spans="1:43" x14ac:dyDescent="0.25">
      <c r="A1055" s="13" t="s">
        <v>685</v>
      </c>
      <c r="B1055" s="13" t="s">
        <v>2277</v>
      </c>
      <c r="C1055" s="13">
        <v>8</v>
      </c>
      <c r="D1055" s="13">
        <v>50</v>
      </c>
      <c r="E1055" s="13">
        <v>1</v>
      </c>
      <c r="F1055" s="13">
        <v>4</v>
      </c>
      <c r="G1055" s="13">
        <v>5</v>
      </c>
      <c r="H1055" s="13">
        <v>28</v>
      </c>
      <c r="I1055" s="13">
        <v>-4</v>
      </c>
      <c r="J1055" s="13">
        <v>30</v>
      </c>
      <c r="K1055" s="13">
        <v>6</v>
      </c>
      <c r="L1055" s="13">
        <v>1994</v>
      </c>
      <c r="M1055" s="13"/>
      <c r="N1055" s="13">
        <v>71</v>
      </c>
      <c r="O1055" s="13">
        <v>176</v>
      </c>
      <c r="P1055" s="13" t="s">
        <v>247</v>
      </c>
      <c r="Q1055" s="13" t="s">
        <v>2278</v>
      </c>
      <c r="R1055" s="13">
        <v>0</v>
      </c>
      <c r="S1055" s="13">
        <v>0</v>
      </c>
      <c r="T1055" s="30">
        <f t="shared" si="115"/>
        <v>0.02</v>
      </c>
      <c r="U1055" s="30">
        <f t="shared" si="116"/>
        <v>0.08</v>
      </c>
      <c r="V1055" s="30">
        <f t="shared" si="117"/>
        <v>0.56000000000000005</v>
      </c>
      <c r="W1055" s="30">
        <f t="shared" si="118"/>
        <v>0.02</v>
      </c>
      <c r="X1055" s="30">
        <f>VLOOKUP(N1055,[1]PlayerC!$A$3:$B$30,2,FALSE)</f>
        <v>71</v>
      </c>
      <c r="Y1055" s="30">
        <f>VLOOKUP(O1055,[1]PlayerC!$C$3:$D$133,2,FALSE)</f>
        <v>55</v>
      </c>
      <c r="Z1055" s="30">
        <f>VLOOKUP(R1055,[2]PCharts!$R$3:$S$2003,2,FALSE)</f>
        <v>0</v>
      </c>
      <c r="AA1055" s="30">
        <f>VLOOKUP(A1055,PCharts!$T$3:$U$25,2,FALSE)</f>
        <v>0.9</v>
      </c>
      <c r="AB1055" s="30">
        <f>ROUND((PFormulas!$F$2*AF1055)+(PFormulas!$F$3*(120-AD1055)),0)</f>
        <v>49</v>
      </c>
      <c r="AC1055" s="30">
        <f>ROUND((PFormulas!$F$7*AF1055)+(PFormulas!$F$9*AB1055)+(PFormulas!$F$8*AD1055),0)</f>
        <v>42</v>
      </c>
      <c r="AD1055" s="30">
        <f>VLOOKUP(V1055,PCharts!$I$3:$J$651,2,FALSE)</f>
        <v>83</v>
      </c>
      <c r="AE1055" s="30">
        <f>ROUND((PFormulas!$B$29*AK1055)+(PFormulas!$B$30*AI1055)+(PFormulas!$B$31*AL1055)+(PFormulas!$B$32*AF1055)+PFormulas!$B$33,0)</f>
        <v>71</v>
      </c>
      <c r="AF1055" s="30">
        <f t="shared" si="119"/>
        <v>63</v>
      </c>
      <c r="AG1055" s="30">
        <f>ROUND((AK1055*PFormulas!$F$40)+(AL1055*PFormulas!$F$41)+(AH1055*PFormulas!$F$42),0)</f>
        <v>61</v>
      </c>
      <c r="AH1055" s="30">
        <f>VLOOKUP(D1055,PCharts!$G$3:$H$83,2,FALSE)</f>
        <v>90</v>
      </c>
      <c r="AI1055" s="30">
        <f>ROUND((AK1055*PFormulas!$F$18)+(AL1055*PFormulas!$F$17),0)</f>
        <v>35</v>
      </c>
      <c r="AJ1055" s="30">
        <f>IF(C1055&gt;7,25,IF(C1055=1,IF(ROUND((PFormulas!$F$35*AK1055)+(PFormulas!$F$36*AF1055),0)&lt;50,50,ROUND((PFormulas!$F$35*AK1055)+(PFormulas!$F$36*AF1055),0)),ROUND((PFormulas!$F$35*AK1055)+(PFormulas!$F$36*AF1055),0)))</f>
        <v>25</v>
      </c>
      <c r="AK1055" s="30">
        <f>ROUND(IF(C1055&gt;7,ROUND(VLOOKUP(U1055,PCharts!$K$3:$L$153,2,FALSE)*AA1055,0)*PFormulas!$B$8,ROUND(VLOOKUP(U1055,PCharts!$K$3:$L$153,2,FALSE)*AA1055,0)),0)</f>
        <v>30</v>
      </c>
      <c r="AL1055" s="30">
        <f>ROUND(IF(C1055&gt;7,ROUND(VLOOKUP(T1055,PCharts!$M$3:$N$133,2,FALSE)*AA1055,0)*PFormulas!$B$9,ROUND(VLOOKUP(T1055,PCharts!$M$3:$N$133,2,FALSE)*AA1055,0)),0)</f>
        <v>34</v>
      </c>
      <c r="AM1055" s="30">
        <f>ROUND(IF(C1055&gt;7,ROUND((PFormulas!$F$30*Z1055)+(PFormulas!$F$31*AB1055)+(PFormulas!$F$32*AI1055),0)*PFormulas!$B$13,ROUND((PFormulas!$F$30*Z1055)+(PFormulas!$F$31*AB1055)+(PFormulas!$F$32*AI1055),0)+PFormulas!$B$14),0)</f>
        <v>49</v>
      </c>
      <c r="AN1055" s="30">
        <f>ROUND((PFormulas!$F$46*AL1055),0)</f>
        <v>36</v>
      </c>
      <c r="AO1055" s="30">
        <f>VLOOKUP(2016-L1055,PCharts!$O$3:$P$32,2,FALSE)</f>
        <v>58</v>
      </c>
      <c r="AP1055" s="30">
        <f t="shared" si="120"/>
        <v>58</v>
      </c>
      <c r="AQ1055" s="30">
        <f t="shared" si="121"/>
        <v>42</v>
      </c>
    </row>
    <row r="1056" spans="1:43" x14ac:dyDescent="0.25">
      <c r="A1056" s="13" t="s">
        <v>518</v>
      </c>
      <c r="B1056" s="13" t="s">
        <v>2279</v>
      </c>
      <c r="C1056" s="13">
        <v>8</v>
      </c>
      <c r="D1056" s="13">
        <v>51</v>
      </c>
      <c r="E1056" s="13">
        <v>1</v>
      </c>
      <c r="F1056" s="13">
        <v>10</v>
      </c>
      <c r="G1056" s="13">
        <v>11</v>
      </c>
      <c r="H1056" s="13">
        <v>34</v>
      </c>
      <c r="I1056" s="13">
        <v>11</v>
      </c>
      <c r="J1056" s="13">
        <v>19</v>
      </c>
      <c r="K1056" s="13">
        <v>11</v>
      </c>
      <c r="L1056" s="13">
        <v>1995</v>
      </c>
      <c r="M1056" s="13"/>
      <c r="N1056" s="13">
        <v>72</v>
      </c>
      <c r="O1056" s="13">
        <v>176</v>
      </c>
      <c r="P1056" s="13" t="s">
        <v>520</v>
      </c>
      <c r="Q1056" s="13" t="s">
        <v>2280</v>
      </c>
      <c r="R1056" s="13">
        <v>0</v>
      </c>
      <c r="S1056" s="13">
        <v>0</v>
      </c>
      <c r="T1056" s="30">
        <f t="shared" si="115"/>
        <v>0.02</v>
      </c>
      <c r="U1056" s="30">
        <f t="shared" si="116"/>
        <v>0.2</v>
      </c>
      <c r="V1056" s="30">
        <f t="shared" si="117"/>
        <v>0.67</v>
      </c>
      <c r="W1056" s="30">
        <f t="shared" si="118"/>
        <v>0.02</v>
      </c>
      <c r="X1056" s="30">
        <f>VLOOKUP(N1056,[1]PlayerC!$A$3:$B$30,2,FALSE)</f>
        <v>73</v>
      </c>
      <c r="Y1056" s="30">
        <f>VLOOKUP(O1056,[1]PlayerC!$C$3:$D$133,2,FALSE)</f>
        <v>55</v>
      </c>
      <c r="Z1056" s="30">
        <f>VLOOKUP(R1056,[2]PCharts!$R$3:$S$2003,2,FALSE)</f>
        <v>0</v>
      </c>
      <c r="AA1056" s="30">
        <f>VLOOKUP(A1056,PCharts!$T$3:$U$25,2,FALSE)</f>
        <v>0.93</v>
      </c>
      <c r="AB1056" s="30">
        <f>ROUND((PFormulas!$F$2*AF1056)+(PFormulas!$F$3*(120-AD1056)),0)</f>
        <v>50</v>
      </c>
      <c r="AC1056" s="30">
        <f>ROUND((PFormulas!$F$7*AF1056)+(PFormulas!$F$9*AB1056)+(PFormulas!$F$8*AD1056),0)</f>
        <v>44</v>
      </c>
      <c r="AD1056" s="30">
        <f>VLOOKUP(V1056,PCharts!$I$3:$J$651,2,FALSE)</f>
        <v>81</v>
      </c>
      <c r="AE1056" s="30">
        <f>ROUND((PFormulas!$B$29*AK1056)+(PFormulas!$B$30*AI1056)+(PFormulas!$B$31*AL1056)+(PFormulas!$B$32*AF1056)+PFormulas!$B$33,0)</f>
        <v>74</v>
      </c>
      <c r="AF1056" s="30">
        <f t="shared" si="119"/>
        <v>64</v>
      </c>
      <c r="AG1056" s="30">
        <f>ROUND((AK1056*PFormulas!$F$40)+(AL1056*PFormulas!$F$41)+(AH1056*PFormulas!$F$42),0)</f>
        <v>66</v>
      </c>
      <c r="AH1056" s="30">
        <f>VLOOKUP(D1056,PCharts!$G$3:$H$83,2,FALSE)</f>
        <v>91</v>
      </c>
      <c r="AI1056" s="30">
        <f>ROUND((AK1056*PFormulas!$F$18)+(AL1056*PFormulas!$F$17),0)</f>
        <v>46</v>
      </c>
      <c r="AJ1056" s="30">
        <f>IF(C1056&gt;7,25,IF(C1056=1,IF(ROUND((PFormulas!$F$35*AK1056)+(PFormulas!$F$36*AF1056),0)&lt;50,50,ROUND((PFormulas!$F$35*AK1056)+(PFormulas!$F$36*AF1056),0)),ROUND((PFormulas!$F$35*AK1056)+(PFormulas!$F$36*AF1056),0)))</f>
        <v>25</v>
      </c>
      <c r="AK1056" s="30">
        <f>ROUND(IF(C1056&gt;7,ROUND(VLOOKUP(U1056,PCharts!$K$3:$L$153,2,FALSE)*AA1056,0)*PFormulas!$B$8,ROUND(VLOOKUP(U1056,PCharts!$K$3:$L$153,2,FALSE)*AA1056,0)),0)</f>
        <v>48</v>
      </c>
      <c r="AL1056" s="30">
        <f>ROUND(IF(C1056&gt;7,ROUND(VLOOKUP(T1056,PCharts!$M$3:$N$133,2,FALSE)*AA1056,0)*PFormulas!$B$9,ROUND(VLOOKUP(T1056,PCharts!$M$3:$N$133,2,FALSE)*AA1056,0)),0)</f>
        <v>35</v>
      </c>
      <c r="AM1056" s="30">
        <f>ROUND(IF(C1056&gt;7,ROUND((PFormulas!$F$30*Z1056)+(PFormulas!$F$31*AB1056)+(PFormulas!$F$32*AI1056),0)*PFormulas!$B$13,ROUND((PFormulas!$F$30*Z1056)+(PFormulas!$F$31*AB1056)+(PFormulas!$F$32*AI1056),0)+PFormulas!$B$14),0)</f>
        <v>54</v>
      </c>
      <c r="AN1056" s="30">
        <f>ROUND((PFormulas!$F$46*AL1056),0)</f>
        <v>37</v>
      </c>
      <c r="AO1056" s="30">
        <f>VLOOKUP(2016-L1056,PCharts!$O$3:$P$32,2,FALSE)</f>
        <v>54</v>
      </c>
      <c r="AP1056" s="30">
        <f t="shared" si="120"/>
        <v>54</v>
      </c>
      <c r="AQ1056" s="30">
        <f t="shared" si="121"/>
        <v>49</v>
      </c>
    </row>
    <row r="1057" spans="1:43" x14ac:dyDescent="0.25">
      <c r="A1057" s="48" t="s">
        <v>139</v>
      </c>
      <c r="B1057" s="13" t="s">
        <v>2281</v>
      </c>
      <c r="C1057" s="13">
        <v>8</v>
      </c>
      <c r="D1057" s="13">
        <v>37</v>
      </c>
      <c r="E1057" s="13">
        <v>1</v>
      </c>
      <c r="F1057" s="13">
        <v>13</v>
      </c>
      <c r="G1057" s="13">
        <f>E1057+F1057</f>
        <v>14</v>
      </c>
      <c r="H1057" s="13">
        <v>36</v>
      </c>
      <c r="I1057" s="13"/>
      <c r="J1057" s="13"/>
      <c r="K1057" s="13"/>
      <c r="L1057" s="13">
        <v>1996</v>
      </c>
      <c r="M1057" s="13">
        <v>6.5</v>
      </c>
      <c r="N1057" s="13">
        <v>74</v>
      </c>
      <c r="O1057" s="13">
        <v>187</v>
      </c>
      <c r="P1057" s="13" t="s">
        <v>2282</v>
      </c>
      <c r="Q1057" s="13" t="s">
        <v>2283</v>
      </c>
      <c r="R1057" s="13">
        <v>0</v>
      </c>
      <c r="S1057" s="13">
        <v>0</v>
      </c>
      <c r="T1057" s="30">
        <f t="shared" si="115"/>
        <v>0.03</v>
      </c>
      <c r="U1057" s="30">
        <f t="shared" si="116"/>
        <v>0.35</v>
      </c>
      <c r="V1057" s="30">
        <f t="shared" si="117"/>
        <v>0.97</v>
      </c>
      <c r="W1057" s="30">
        <f t="shared" si="118"/>
        <v>0.03</v>
      </c>
      <c r="X1057" s="30">
        <f>VLOOKUP(N1057,[1]PlayerC!$A$3:$B$30,2,FALSE)</f>
        <v>77</v>
      </c>
      <c r="Y1057" s="30">
        <f>VLOOKUP(O1057,[1]PlayerC!$C$3:$D$133,2,FALSE)</f>
        <v>61</v>
      </c>
      <c r="Z1057" s="30">
        <f>VLOOKUP(R1057,[2]PCharts!$R$3:$S$2003,2,FALSE)</f>
        <v>0</v>
      </c>
      <c r="AA1057" s="30">
        <f>VLOOKUP(A1057,PCharts!$T$3:$U$25,2,FALSE)</f>
        <v>0.87</v>
      </c>
      <c r="AB1057" s="30">
        <f>ROUND((PFormulas!$F$2*AF1057)+(PFormulas!$F$3*(120-AD1057)),0)</f>
        <v>56</v>
      </c>
      <c r="AC1057" s="30">
        <f>ROUND((PFormulas!$F$7*AF1057)+(PFormulas!$F$9*AB1057)+(PFormulas!$F$8*AD1057),0)</f>
        <v>51</v>
      </c>
      <c r="AD1057" s="30">
        <f>VLOOKUP(V1057,PCharts!$I$3:$J$651,2,FALSE)</f>
        <v>73</v>
      </c>
      <c r="AE1057" s="30">
        <f>ROUND((PFormulas!$B$29*AK1057)+(PFormulas!$B$30*AI1057)+(PFormulas!$B$31*AL1057)+(PFormulas!$B$32*AF1057)+PFormulas!$B$33,0)</f>
        <v>72</v>
      </c>
      <c r="AF1057" s="30">
        <f t="shared" si="119"/>
        <v>69</v>
      </c>
      <c r="AG1057" s="30">
        <f>ROUND((AK1057*PFormulas!$F$40)+(AL1057*PFormulas!$F$41)+(AH1057*PFormulas!$F$42),0)</f>
        <v>59</v>
      </c>
      <c r="AH1057" s="30">
        <f>VLOOKUP(D1057,PCharts!$G$3:$H$83,2,FALSE)</f>
        <v>77</v>
      </c>
      <c r="AI1057" s="30">
        <f>ROUND((AK1057*PFormulas!$F$18)+(AL1057*PFormulas!$F$17),0)</f>
        <v>45</v>
      </c>
      <c r="AJ1057" s="30">
        <f>IF(C1057&gt;7,25,IF(C1057=1,IF(ROUND((PFormulas!$F$35*AK1057)+(PFormulas!$F$36*AF1057),0)&lt;50,50,ROUND((PFormulas!$F$35*AK1057)+(PFormulas!$F$36*AF1057),0)),ROUND((PFormulas!$F$35*AK1057)+(PFormulas!$F$36*AF1057),0)))</f>
        <v>25</v>
      </c>
      <c r="AK1057" s="30">
        <f>ROUND(IF(C1057&gt;7,ROUND(VLOOKUP(U1057,PCharts!$K$3:$L$153,2,FALSE)*AA1057,0)*PFormulas!$B$8,ROUND(VLOOKUP(U1057,PCharts!$K$3:$L$153,2,FALSE)*AA1057,0)),0)</f>
        <v>48</v>
      </c>
      <c r="AL1057" s="30">
        <f>ROUND(IF(C1057&gt;7,ROUND(VLOOKUP(T1057,PCharts!$M$3:$N$133,2,FALSE)*AA1057,0)*PFormulas!$B$9,ROUND(VLOOKUP(T1057,PCharts!$M$3:$N$133,2,FALSE)*AA1057,0)),0)</f>
        <v>34</v>
      </c>
      <c r="AM1057" s="30">
        <f>ROUND(IF(C1057&gt;7,ROUND((PFormulas!$F$30*Z1057)+(PFormulas!$F$31*AB1057)+(PFormulas!$F$32*AI1057),0)*PFormulas!$B$13,ROUND((PFormulas!$F$30*Z1057)+(PFormulas!$F$31*AB1057)+(PFormulas!$F$32*AI1057),0)+PFormulas!$B$14),0)</f>
        <v>57</v>
      </c>
      <c r="AN1057" s="30">
        <f>ROUND((PFormulas!$F$46*AL1057),0)</f>
        <v>36</v>
      </c>
      <c r="AO1057" s="30">
        <f>VLOOKUP(2016-L1057,PCharts!$O$3:$P$32,2,FALSE)</f>
        <v>50</v>
      </c>
      <c r="AP1057" s="30">
        <f t="shared" si="120"/>
        <v>50</v>
      </c>
      <c r="AQ1057" s="30">
        <f t="shared" si="121"/>
        <v>50</v>
      </c>
    </row>
    <row r="1058" spans="1:43" x14ac:dyDescent="0.25">
      <c r="A1058" s="48" t="s">
        <v>139</v>
      </c>
      <c r="B1058" s="13" t="s">
        <v>2284</v>
      </c>
      <c r="C1058" s="13">
        <v>8</v>
      </c>
      <c r="D1058" s="13">
        <v>39</v>
      </c>
      <c r="E1058" s="48">
        <f>ROUND(G1058*0.33,0)</f>
        <v>1</v>
      </c>
      <c r="F1058" s="48">
        <f>G1058-E1058</f>
        <v>3</v>
      </c>
      <c r="G1058" s="13">
        <v>4</v>
      </c>
      <c r="H1058" s="48">
        <v>20</v>
      </c>
      <c r="I1058" s="13"/>
      <c r="J1058" s="13"/>
      <c r="K1058" s="13"/>
      <c r="L1058" s="13">
        <v>1996</v>
      </c>
      <c r="M1058" s="13">
        <v>6</v>
      </c>
      <c r="N1058" s="13">
        <v>77</v>
      </c>
      <c r="O1058" s="13">
        <v>216</v>
      </c>
      <c r="P1058" s="13" t="s">
        <v>2285</v>
      </c>
      <c r="Q1058" s="13" t="s">
        <v>2286</v>
      </c>
      <c r="R1058" s="13">
        <v>0</v>
      </c>
      <c r="S1058" s="13">
        <v>0</v>
      </c>
      <c r="T1058" s="30">
        <f t="shared" si="115"/>
        <v>0.03</v>
      </c>
      <c r="U1058" s="30">
        <f t="shared" si="116"/>
        <v>0.08</v>
      </c>
      <c r="V1058" s="30">
        <f t="shared" si="117"/>
        <v>0.51</v>
      </c>
      <c r="W1058" s="30">
        <f t="shared" si="118"/>
        <v>0.03</v>
      </c>
      <c r="X1058" s="30">
        <f>VLOOKUP(N1058,[1]PlayerC!$A$3:$B$30,2,FALSE)</f>
        <v>83</v>
      </c>
      <c r="Y1058" s="30">
        <f>VLOOKUP(O1058,[1]PlayerC!$C$3:$D$133,2,FALSE)</f>
        <v>79</v>
      </c>
      <c r="Z1058" s="30">
        <f>VLOOKUP(R1058,[2]PCharts!$R$3:$S$2003,2,FALSE)</f>
        <v>0</v>
      </c>
      <c r="AA1058" s="30">
        <f>VLOOKUP(A1058,PCharts!$T$3:$U$25,2,FALSE)</f>
        <v>0.87</v>
      </c>
      <c r="AB1058" s="30">
        <f>ROUND((PFormulas!$F$2*AF1058)+(PFormulas!$F$3*(120-AD1058)),0)</f>
        <v>59</v>
      </c>
      <c r="AC1058" s="30">
        <f>ROUND((PFormulas!$F$7*AF1058)+(PFormulas!$F$9*AB1058)+(PFormulas!$F$8*AD1058),0)</f>
        <v>57</v>
      </c>
      <c r="AD1058" s="30">
        <f>VLOOKUP(V1058,PCharts!$I$3:$J$651,2,FALSE)</f>
        <v>85</v>
      </c>
      <c r="AE1058" s="30">
        <f>ROUND((PFormulas!$B$29*AK1058)+(PFormulas!$B$30*AI1058)+(PFormulas!$B$31*AL1058)+(PFormulas!$B$32*AF1058)+PFormulas!$B$33,0)</f>
        <v>67</v>
      </c>
      <c r="AF1058" s="30">
        <f t="shared" si="119"/>
        <v>81</v>
      </c>
      <c r="AG1058" s="30">
        <f>ROUND((AK1058*PFormulas!$F$40)+(AL1058*PFormulas!$F$41)+(AH1058*PFormulas!$F$42),0)</f>
        <v>55</v>
      </c>
      <c r="AH1058" s="30">
        <f>VLOOKUP(D1058,PCharts!$G$3:$H$83,2,FALSE)</f>
        <v>79</v>
      </c>
      <c r="AI1058" s="30">
        <f>ROUND((AK1058*PFormulas!$F$18)+(AL1058*PFormulas!$F$17),0)</f>
        <v>35</v>
      </c>
      <c r="AJ1058" s="30">
        <f>IF(C1058&gt;7,25,IF(C1058=1,IF(ROUND((PFormulas!$F$35*AK1058)+(PFormulas!$F$36*AF1058),0)&lt;50,50,ROUND((PFormulas!$F$35*AK1058)+(PFormulas!$F$36*AF1058),0)),ROUND((PFormulas!$F$35*AK1058)+(PFormulas!$F$36*AF1058),0)))</f>
        <v>25</v>
      </c>
      <c r="AK1058" s="30">
        <f>ROUND(IF(C1058&gt;7,ROUND(VLOOKUP(U1058,PCharts!$K$3:$L$153,2,FALSE)*AA1058,0)*PFormulas!$B$8,ROUND(VLOOKUP(U1058,PCharts!$K$3:$L$153,2,FALSE)*AA1058,0)),0)</f>
        <v>29</v>
      </c>
      <c r="AL1058" s="30">
        <f>ROUND(IF(C1058&gt;7,ROUND(VLOOKUP(T1058,PCharts!$M$3:$N$133,2,FALSE)*AA1058,0)*PFormulas!$B$9,ROUND(VLOOKUP(T1058,PCharts!$M$3:$N$133,2,FALSE)*AA1058,0)),0)</f>
        <v>34</v>
      </c>
      <c r="AM1058" s="30">
        <f>ROUND(IF(C1058&gt;7,ROUND((PFormulas!$F$30*Z1058)+(PFormulas!$F$31*AB1058)+(PFormulas!$F$32*AI1058),0)*PFormulas!$B$13,ROUND((PFormulas!$F$30*Z1058)+(PFormulas!$F$31*AB1058)+(PFormulas!$F$32*AI1058),0)+PFormulas!$B$14),0)</f>
        <v>56</v>
      </c>
      <c r="AN1058" s="30">
        <f>ROUND((PFormulas!$F$46*AL1058),0)</f>
        <v>36</v>
      </c>
      <c r="AO1058" s="30">
        <f>VLOOKUP(2016-L1058,PCharts!$O$3:$P$32,2,FALSE)</f>
        <v>50</v>
      </c>
      <c r="AP1058" s="30">
        <f t="shared" si="120"/>
        <v>50</v>
      </c>
      <c r="AQ1058" s="30">
        <f t="shared" si="121"/>
        <v>45</v>
      </c>
    </row>
    <row r="1059" spans="1:43" x14ac:dyDescent="0.25">
      <c r="A1059" s="48" t="s">
        <v>139</v>
      </c>
      <c r="B1059" s="13" t="s">
        <v>2287</v>
      </c>
      <c r="C1059" s="13">
        <v>1</v>
      </c>
      <c r="D1059" s="13">
        <v>14</v>
      </c>
      <c r="E1059" s="48">
        <f>ROUND(G1059*0.33,0)</f>
        <v>0</v>
      </c>
      <c r="F1059" s="48">
        <f>G1059-E1059</f>
        <v>1</v>
      </c>
      <c r="G1059" s="13">
        <v>1</v>
      </c>
      <c r="H1059" s="48">
        <v>20</v>
      </c>
      <c r="I1059" s="13"/>
      <c r="J1059" s="13"/>
      <c r="K1059" s="13"/>
      <c r="L1059" s="13">
        <v>1995</v>
      </c>
      <c r="M1059" s="13">
        <v>5.5</v>
      </c>
      <c r="N1059" s="13">
        <v>75</v>
      </c>
      <c r="O1059" s="13">
        <v>216</v>
      </c>
      <c r="P1059" s="13" t="s">
        <v>2288</v>
      </c>
      <c r="Q1059" s="13" t="s">
        <v>2289</v>
      </c>
      <c r="R1059" s="13">
        <v>0</v>
      </c>
      <c r="S1059" s="13">
        <v>0</v>
      </c>
      <c r="T1059" s="30">
        <f t="shared" si="115"/>
        <v>0</v>
      </c>
      <c r="U1059" s="30">
        <f t="shared" si="116"/>
        <v>7.0000000000000007E-2</v>
      </c>
      <c r="V1059" s="30">
        <f t="shared" si="117"/>
        <v>1.43</v>
      </c>
      <c r="W1059" s="30">
        <f t="shared" si="118"/>
        <v>0</v>
      </c>
      <c r="X1059" s="30">
        <f>VLOOKUP(N1059,[1]PlayerC!$A$3:$B$30,2,FALSE)</f>
        <v>79</v>
      </c>
      <c r="Y1059" s="30">
        <f>VLOOKUP(O1059,[1]PlayerC!$C$3:$D$133,2,FALSE)</f>
        <v>79</v>
      </c>
      <c r="Z1059" s="30">
        <f>VLOOKUP(R1059,[2]PCharts!$R$3:$S$2003,2,FALSE)</f>
        <v>0</v>
      </c>
      <c r="AA1059" s="30">
        <f>VLOOKUP(A1059,PCharts!$T$3:$U$25,2,FALSE)</f>
        <v>0.87</v>
      </c>
      <c r="AB1059" s="30">
        <f>ROUND((PFormulas!$F$2*AF1059)+(PFormulas!$F$3*(120-AD1059)),0)</f>
        <v>65</v>
      </c>
      <c r="AC1059" s="30">
        <f>ROUND((PFormulas!$F$7*AF1059)+(PFormulas!$F$9*AB1059)+(PFormulas!$F$8*AD1059),0)</f>
        <v>62</v>
      </c>
      <c r="AD1059" s="30">
        <f>VLOOKUP(V1059,PCharts!$I$3:$J$651,2,FALSE)</f>
        <v>62</v>
      </c>
      <c r="AE1059" s="30">
        <f>ROUND((PFormulas!$B$29*AK1059)+(PFormulas!$B$30*AI1059)+(PFormulas!$B$31*AL1059)+(PFormulas!$B$32*AF1059)+PFormulas!$B$33,0)</f>
        <v>67</v>
      </c>
      <c r="AF1059" s="30">
        <f t="shared" si="119"/>
        <v>79</v>
      </c>
      <c r="AG1059" s="30">
        <f>ROUND((AK1059*PFormulas!$F$40)+(AL1059*PFormulas!$F$41)+(AH1059*PFormulas!$F$42),0)</f>
        <v>43</v>
      </c>
      <c r="AH1059" s="30">
        <f>VLOOKUP(D1059,PCharts!$G$3:$H$83,2,FALSE)</f>
        <v>54</v>
      </c>
      <c r="AI1059" s="30">
        <f>ROUND((AK1059*PFormulas!$F$18)+(AL1059*PFormulas!$F$17),0)</f>
        <v>36</v>
      </c>
      <c r="AJ1059" s="30">
        <f>IF(C1059&gt;7,25,IF(C1059=1,IF(ROUND((PFormulas!$F$35*AK1059)+(PFormulas!$F$36*AF1059),0)&lt;50,50,ROUND((PFormulas!$F$35*AK1059)+(PFormulas!$F$36*AF1059),0)),ROUND((PFormulas!$F$35*AK1059)+(PFormulas!$F$36*AF1059),0)))</f>
        <v>50</v>
      </c>
      <c r="AK1059" s="30">
        <f>ROUND(IF(C1059&gt;7,ROUND(VLOOKUP(U1059,PCharts!$K$3:$L$153,2,FALSE)*AA1059,0)*PFormulas!$B$8,ROUND(VLOOKUP(U1059,PCharts!$K$3:$L$153,2,FALSE)*AA1059,0)),0)</f>
        <v>30</v>
      </c>
      <c r="AL1059" s="30">
        <f>ROUND(IF(C1059&gt;7,ROUND(VLOOKUP(T1059,PCharts!$M$3:$N$133,2,FALSE)*AA1059,0)*PFormulas!$B$9,ROUND(VLOOKUP(T1059,PCharts!$M$3:$N$133,2,FALSE)*AA1059,0)),0)</f>
        <v>35</v>
      </c>
      <c r="AM1059" s="30">
        <f>ROUND(IF(C1059&gt;7,ROUND((PFormulas!$F$30*Z1059)+(PFormulas!$F$31*AB1059)+(PFormulas!$F$32*AI1059),0)*PFormulas!$B$13,ROUND((PFormulas!$F$30*Z1059)+(PFormulas!$F$31*AB1059)+(PFormulas!$F$32*AI1059),0)+PFormulas!$B$14),0)</f>
        <v>51</v>
      </c>
      <c r="AN1059" s="30">
        <f>ROUND((PFormulas!$F$46*AL1059),0)</f>
        <v>37</v>
      </c>
      <c r="AO1059" s="30">
        <f>VLOOKUP(2016-L1059,PCharts!$O$3:$P$32,2,FALSE)</f>
        <v>54</v>
      </c>
      <c r="AP1059" s="30">
        <f t="shared" si="120"/>
        <v>54</v>
      </c>
      <c r="AQ1059" s="30">
        <f t="shared" si="121"/>
        <v>44</v>
      </c>
    </row>
    <row r="1060" spans="1:43" x14ac:dyDescent="0.25">
      <c r="A1060" s="48" t="s">
        <v>139</v>
      </c>
      <c r="B1060" s="13" t="s">
        <v>2290</v>
      </c>
      <c r="C1060" s="13">
        <v>3</v>
      </c>
      <c r="D1060" s="13">
        <v>15</v>
      </c>
      <c r="E1060" s="48">
        <f>ROUND(G1060*0.33,0)</f>
        <v>0</v>
      </c>
      <c r="F1060" s="48">
        <f>G1060-E1060</f>
        <v>1</v>
      </c>
      <c r="G1060" s="13">
        <v>1</v>
      </c>
      <c r="H1060" s="48">
        <v>20</v>
      </c>
      <c r="I1060" s="13"/>
      <c r="J1060" s="13"/>
      <c r="K1060" s="13"/>
      <c r="L1060" s="13">
        <v>1995</v>
      </c>
      <c r="M1060" s="13">
        <v>5.5</v>
      </c>
      <c r="N1060" s="13">
        <v>77</v>
      </c>
      <c r="O1060" s="13">
        <v>212</v>
      </c>
      <c r="P1060" s="13" t="s">
        <v>2291</v>
      </c>
      <c r="Q1060" s="13" t="s">
        <v>2292</v>
      </c>
      <c r="R1060" s="13">
        <v>0</v>
      </c>
      <c r="S1060" s="13">
        <v>0</v>
      </c>
      <c r="T1060" s="30">
        <f t="shared" si="115"/>
        <v>0</v>
      </c>
      <c r="U1060" s="30">
        <f t="shared" si="116"/>
        <v>7.0000000000000007E-2</v>
      </c>
      <c r="V1060" s="30">
        <f t="shared" si="117"/>
        <v>1.33</v>
      </c>
      <c r="W1060" s="30">
        <f t="shared" si="118"/>
        <v>0</v>
      </c>
      <c r="X1060" s="30">
        <f>VLOOKUP(N1060,[1]PlayerC!$A$3:$B$30,2,FALSE)</f>
        <v>83</v>
      </c>
      <c r="Y1060" s="30">
        <f>VLOOKUP(O1060,[1]PlayerC!$C$3:$D$133,2,FALSE)</f>
        <v>76</v>
      </c>
      <c r="Z1060" s="30">
        <f>VLOOKUP(R1060,[2]PCharts!$R$3:$S$2003,2,FALSE)</f>
        <v>0</v>
      </c>
      <c r="AA1060" s="30">
        <f>VLOOKUP(A1060,PCharts!$T$3:$U$25,2,FALSE)</f>
        <v>0.87</v>
      </c>
      <c r="AB1060" s="30">
        <f>ROUND((PFormulas!$F$2*AF1060)+(PFormulas!$F$3*(120-AD1060)),0)</f>
        <v>65</v>
      </c>
      <c r="AC1060" s="30">
        <f>ROUND((PFormulas!$F$7*AF1060)+(PFormulas!$F$9*AB1060)+(PFormulas!$F$8*AD1060),0)</f>
        <v>63</v>
      </c>
      <c r="AD1060" s="30">
        <f>VLOOKUP(V1060,PCharts!$I$3:$J$651,2,FALSE)</f>
        <v>64</v>
      </c>
      <c r="AE1060" s="30">
        <f>ROUND((PFormulas!$B$29*AK1060)+(PFormulas!$B$30*AI1060)+(PFormulas!$B$31*AL1060)+(PFormulas!$B$32*AF1060)+PFormulas!$B$33,0)</f>
        <v>67</v>
      </c>
      <c r="AF1060" s="30">
        <f t="shared" si="119"/>
        <v>80</v>
      </c>
      <c r="AG1060" s="30">
        <f>ROUND((AK1060*PFormulas!$F$40)+(AL1060*PFormulas!$F$41)+(AH1060*PFormulas!$F$42),0)</f>
        <v>44</v>
      </c>
      <c r="AH1060" s="30">
        <f>VLOOKUP(D1060,PCharts!$G$3:$H$83,2,FALSE)</f>
        <v>55</v>
      </c>
      <c r="AI1060" s="30">
        <f>ROUND((AK1060*PFormulas!$F$18)+(AL1060*PFormulas!$F$17),0)</f>
        <v>36</v>
      </c>
      <c r="AJ1060" s="30">
        <f>IF(C1060&gt;7,25,IF(C1060=1,IF(ROUND((PFormulas!$F$35*AK1060)+(PFormulas!$F$36*AF1060),0)&lt;50,50,ROUND((PFormulas!$F$35*AK1060)+(PFormulas!$F$36*AF1060),0)),ROUND((PFormulas!$F$35*AK1060)+(PFormulas!$F$36*AF1060),0)))</f>
        <v>43</v>
      </c>
      <c r="AK1060" s="30">
        <f>ROUND(IF(C1060&gt;7,ROUND(VLOOKUP(U1060,PCharts!$K$3:$L$153,2,FALSE)*AA1060,0)*PFormulas!$B$8,ROUND(VLOOKUP(U1060,PCharts!$K$3:$L$153,2,FALSE)*AA1060,0)),0)</f>
        <v>30</v>
      </c>
      <c r="AL1060" s="30">
        <f>ROUND(IF(C1060&gt;7,ROUND(VLOOKUP(T1060,PCharts!$M$3:$N$133,2,FALSE)*AA1060,0)*PFormulas!$B$9,ROUND(VLOOKUP(T1060,PCharts!$M$3:$N$133,2,FALSE)*AA1060,0)),0)</f>
        <v>35</v>
      </c>
      <c r="AM1060" s="30">
        <f>ROUND(IF(C1060&gt;7,ROUND((PFormulas!$F$30*Z1060)+(PFormulas!$F$31*AB1060)+(PFormulas!$F$32*AI1060),0)*PFormulas!$B$13,ROUND((PFormulas!$F$30*Z1060)+(PFormulas!$F$31*AB1060)+(PFormulas!$F$32*AI1060),0)+PFormulas!$B$14),0)</f>
        <v>51</v>
      </c>
      <c r="AN1060" s="30">
        <f>ROUND((PFormulas!$F$46*AL1060),0)</f>
        <v>37</v>
      </c>
      <c r="AO1060" s="30">
        <f>VLOOKUP(2016-L1060,PCharts!$O$3:$P$32,2,FALSE)</f>
        <v>54</v>
      </c>
      <c r="AP1060" s="30">
        <f t="shared" si="120"/>
        <v>54</v>
      </c>
      <c r="AQ1060" s="30">
        <f t="shared" si="121"/>
        <v>45</v>
      </c>
    </row>
    <row r="1061" spans="1:43" x14ac:dyDescent="0.25">
      <c r="A1061" s="48" t="s">
        <v>139</v>
      </c>
      <c r="B1061" s="13" t="s">
        <v>2293</v>
      </c>
      <c r="C1061" s="13">
        <v>8</v>
      </c>
      <c r="D1061" s="13">
        <v>38</v>
      </c>
      <c r="E1061" s="13">
        <v>1</v>
      </c>
      <c r="F1061" s="13">
        <v>15</v>
      </c>
      <c r="G1061" s="13">
        <f>E1061+F1061</f>
        <v>16</v>
      </c>
      <c r="H1061" s="13">
        <v>24</v>
      </c>
      <c r="I1061" s="13"/>
      <c r="J1061" s="13"/>
      <c r="K1061" s="13"/>
      <c r="L1061" s="13">
        <v>1993</v>
      </c>
      <c r="M1061" s="13">
        <v>5.5</v>
      </c>
      <c r="N1061" s="13">
        <v>72</v>
      </c>
      <c r="O1061" s="13">
        <v>194</v>
      </c>
      <c r="P1061" s="13" t="s">
        <v>2294</v>
      </c>
      <c r="Q1061" s="13" t="s">
        <v>2295</v>
      </c>
      <c r="R1061" s="13">
        <v>0</v>
      </c>
      <c r="S1061" s="13">
        <v>0</v>
      </c>
      <c r="T1061" s="30">
        <f t="shared" si="115"/>
        <v>0.03</v>
      </c>
      <c r="U1061" s="30">
        <f t="shared" si="116"/>
        <v>0.39</v>
      </c>
      <c r="V1061" s="30">
        <f t="shared" si="117"/>
        <v>0.63</v>
      </c>
      <c r="W1061" s="30">
        <f t="shared" si="118"/>
        <v>0.03</v>
      </c>
      <c r="X1061" s="30">
        <f>VLOOKUP(N1061,[1]PlayerC!$A$3:$B$30,2,FALSE)</f>
        <v>73</v>
      </c>
      <c r="Y1061" s="30">
        <f>VLOOKUP(O1061,[1]PlayerC!$C$3:$D$133,2,FALSE)</f>
        <v>64</v>
      </c>
      <c r="Z1061" s="30">
        <f>VLOOKUP(R1061,[2]PCharts!$R$3:$S$2003,2,FALSE)</f>
        <v>0</v>
      </c>
      <c r="AA1061" s="30">
        <f>VLOOKUP(A1061,PCharts!$T$3:$U$25,2,FALSE)</f>
        <v>0.87</v>
      </c>
      <c r="AB1061" s="30">
        <f>ROUND((PFormulas!$F$2*AF1061)+(PFormulas!$F$3*(120-AD1061)),0)</f>
        <v>53</v>
      </c>
      <c r="AC1061" s="30">
        <f>ROUND((PFormulas!$F$7*AF1061)+(PFormulas!$F$9*AB1061)+(PFormulas!$F$8*AD1061),0)</f>
        <v>48</v>
      </c>
      <c r="AD1061" s="30">
        <f>VLOOKUP(V1061,PCharts!$I$3:$J$651,2,FALSE)</f>
        <v>82</v>
      </c>
      <c r="AE1061" s="30">
        <f>ROUND((PFormulas!$B$29*AK1061)+(PFormulas!$B$30*AI1061)+(PFormulas!$B$31*AL1061)+(PFormulas!$B$32*AF1061)+PFormulas!$B$33,0)</f>
        <v>72</v>
      </c>
      <c r="AF1061" s="30">
        <f t="shared" si="119"/>
        <v>69</v>
      </c>
      <c r="AG1061" s="30">
        <f>ROUND((AK1061*PFormulas!$F$40)+(AL1061*PFormulas!$F$41)+(AH1061*PFormulas!$F$42),0)</f>
        <v>59</v>
      </c>
      <c r="AH1061" s="30">
        <f>VLOOKUP(D1061,PCharts!$G$3:$H$83,2,FALSE)</f>
        <v>78</v>
      </c>
      <c r="AI1061" s="30">
        <f>ROUND((AK1061*PFormulas!$F$18)+(AL1061*PFormulas!$F$17),0)</f>
        <v>43</v>
      </c>
      <c r="AJ1061" s="30">
        <f>IF(C1061&gt;7,25,IF(C1061=1,IF(ROUND((PFormulas!$F$35*AK1061)+(PFormulas!$F$36*AF1061),0)&lt;50,50,ROUND((PFormulas!$F$35*AK1061)+(PFormulas!$F$36*AF1061),0)),ROUND((PFormulas!$F$35*AK1061)+(PFormulas!$F$36*AF1061),0)))</f>
        <v>25</v>
      </c>
      <c r="AK1061" s="30">
        <f>ROUND(IF(C1061&gt;7,ROUND(VLOOKUP(U1061,PCharts!$K$3:$L$153,2,FALSE)*AA1061,0)*PFormulas!$B$8,ROUND(VLOOKUP(U1061,PCharts!$K$3:$L$153,2,FALSE)*AA1061,0)),0)</f>
        <v>44</v>
      </c>
      <c r="AL1061" s="30">
        <f>ROUND(IF(C1061&gt;7,ROUND(VLOOKUP(T1061,PCharts!$M$3:$N$133,2,FALSE)*AA1061,0)*PFormulas!$B$9,ROUND(VLOOKUP(T1061,PCharts!$M$3:$N$133,2,FALSE)*AA1061,0)),0)</f>
        <v>34</v>
      </c>
      <c r="AM1061" s="30">
        <f>ROUND(IF(C1061&gt;7,ROUND((PFormulas!$F$30*Z1061)+(PFormulas!$F$31*AB1061)+(PFormulas!$F$32*AI1061),0)*PFormulas!$B$13,ROUND((PFormulas!$F$30*Z1061)+(PFormulas!$F$31*AB1061)+(PFormulas!$F$32*AI1061),0)+PFormulas!$B$14),0)</f>
        <v>55</v>
      </c>
      <c r="AN1061" s="30">
        <f>ROUND((PFormulas!$F$46*AL1061),0)</f>
        <v>36</v>
      </c>
      <c r="AO1061" s="30">
        <f>VLOOKUP(2016-L1061,PCharts!$O$3:$P$32,2,FALSE)</f>
        <v>60</v>
      </c>
      <c r="AP1061" s="30">
        <f t="shared" si="120"/>
        <v>60</v>
      </c>
      <c r="AQ1061" s="30">
        <f t="shared" si="121"/>
        <v>48</v>
      </c>
    </row>
    <row r="1062" spans="1:43" x14ac:dyDescent="0.25">
      <c r="A1062" s="13" t="s">
        <v>685</v>
      </c>
      <c r="B1062" s="13" t="s">
        <v>2296</v>
      </c>
      <c r="C1062" s="13">
        <v>8</v>
      </c>
      <c r="D1062" s="13">
        <v>5</v>
      </c>
      <c r="E1062" s="13">
        <v>0</v>
      </c>
      <c r="F1062" s="13">
        <v>0</v>
      </c>
      <c r="G1062" s="13">
        <v>0</v>
      </c>
      <c r="H1062" s="13">
        <v>0</v>
      </c>
      <c r="I1062" s="13">
        <v>2</v>
      </c>
      <c r="J1062" s="13">
        <v>20</v>
      </c>
      <c r="K1062" s="13">
        <v>10</v>
      </c>
      <c r="L1062" s="13">
        <v>1993</v>
      </c>
      <c r="M1062" s="13"/>
      <c r="N1062" s="13">
        <v>75</v>
      </c>
      <c r="O1062" s="13">
        <v>198</v>
      </c>
      <c r="P1062" s="13" t="s">
        <v>247</v>
      </c>
      <c r="Q1062" s="13" t="s">
        <v>80</v>
      </c>
      <c r="R1062" s="13">
        <v>0</v>
      </c>
      <c r="S1062" s="13">
        <v>0</v>
      </c>
      <c r="T1062" s="30">
        <f t="shared" si="115"/>
        <v>0</v>
      </c>
      <c r="U1062" s="30">
        <f t="shared" si="116"/>
        <v>0</v>
      </c>
      <c r="V1062" s="30">
        <f t="shared" si="117"/>
        <v>0</v>
      </c>
      <c r="W1062" s="30">
        <f t="shared" si="118"/>
        <v>0</v>
      </c>
      <c r="X1062" s="30">
        <f>VLOOKUP(N1062,[1]PlayerC!$A$3:$B$30,2,FALSE)</f>
        <v>79</v>
      </c>
      <c r="Y1062" s="30">
        <f>VLOOKUP(O1062,[1]PlayerC!$C$3:$D$133,2,FALSE)</f>
        <v>67</v>
      </c>
      <c r="Z1062" s="30">
        <f>VLOOKUP(R1062,[2]PCharts!$R$3:$S$2003,2,FALSE)</f>
        <v>0</v>
      </c>
      <c r="AA1062" s="30">
        <f>VLOOKUP(A1062,PCharts!$T$3:$U$25,2,FALSE)</f>
        <v>0.9</v>
      </c>
      <c r="AB1062" s="30">
        <f>ROUND((PFormulas!$F$2*AF1062)+(PFormulas!$F$3*(120-AD1062)),0)</f>
        <v>50</v>
      </c>
      <c r="AC1062" s="30">
        <f>ROUND((PFormulas!$F$7*AF1062)+(PFormulas!$F$9*AB1062)+(PFormulas!$F$8*AD1062),0)</f>
        <v>46</v>
      </c>
      <c r="AD1062" s="30">
        <f>VLOOKUP(V1062,PCharts!$I$3:$J$651,2,FALSE)</f>
        <v>99</v>
      </c>
      <c r="AE1062" s="30">
        <f>ROUND((PFormulas!$B$29*AK1062)+(PFormulas!$B$30*AI1062)+(PFormulas!$B$31*AL1062)+(PFormulas!$B$32*AF1062)+PFormulas!$B$33,0)</f>
        <v>69</v>
      </c>
      <c r="AF1062" s="30">
        <f t="shared" si="119"/>
        <v>73</v>
      </c>
      <c r="AG1062" s="30">
        <f>ROUND((AK1062*PFormulas!$F$40)+(AL1062*PFormulas!$F$41)+(AH1062*PFormulas!$F$42),0)</f>
        <v>36</v>
      </c>
      <c r="AH1062" s="30">
        <f>VLOOKUP(D1062,PCharts!$G$3:$H$83,2,FALSE)</f>
        <v>40</v>
      </c>
      <c r="AI1062" s="30">
        <f>ROUND((AK1062*PFormulas!$F$18)+(AL1062*PFormulas!$F$17),0)</f>
        <v>35</v>
      </c>
      <c r="AJ1062" s="30">
        <f>IF(C1062&gt;7,25,IF(C1062=1,IF(ROUND((PFormulas!$F$35*AK1062)+(PFormulas!$F$36*AF1062),0)&lt;50,50,ROUND((PFormulas!$F$35*AK1062)+(PFormulas!$F$36*AF1062),0)),ROUND((PFormulas!$F$35*AK1062)+(PFormulas!$F$36*AF1062),0)))</f>
        <v>25</v>
      </c>
      <c r="AK1062" s="30">
        <f>ROUND(IF(C1062&gt;7,ROUND(VLOOKUP(U1062,PCharts!$K$3:$L$153,2,FALSE)*AA1062,0)*PFormulas!$B$8,ROUND(VLOOKUP(U1062,PCharts!$K$3:$L$153,2,FALSE)*AA1062,0)),0)</f>
        <v>30</v>
      </c>
      <c r="AL1062" s="30">
        <f>ROUND(IF(C1062&gt;7,ROUND(VLOOKUP(T1062,PCharts!$M$3:$N$133,2,FALSE)*AA1062,0)*PFormulas!$B$9,ROUND(VLOOKUP(T1062,PCharts!$M$3:$N$133,2,FALSE)*AA1062,0)),0)</f>
        <v>34</v>
      </c>
      <c r="AM1062" s="30">
        <f>ROUND(IF(C1062&gt;7,ROUND((PFormulas!$F$30*Z1062)+(PFormulas!$F$31*AB1062)+(PFormulas!$F$32*AI1062),0)*PFormulas!$B$13,ROUND((PFormulas!$F$30*Z1062)+(PFormulas!$F$31*AB1062)+(PFormulas!$F$32*AI1062),0)+PFormulas!$B$14),0)</f>
        <v>50</v>
      </c>
      <c r="AN1062" s="30">
        <f>ROUND((PFormulas!$F$46*AL1062),0)</f>
        <v>36</v>
      </c>
      <c r="AO1062" s="30">
        <f>VLOOKUP(2016-L1062,PCharts!$O$3:$P$32,2,FALSE)</f>
        <v>60</v>
      </c>
      <c r="AP1062" s="30">
        <f t="shared" si="120"/>
        <v>60</v>
      </c>
      <c r="AQ1062" s="30">
        <f t="shared" si="121"/>
        <v>43</v>
      </c>
    </row>
    <row r="1063" spans="1:43" x14ac:dyDescent="0.25">
      <c r="A1063" s="13" t="s">
        <v>518</v>
      </c>
      <c r="B1063" s="13" t="s">
        <v>2297</v>
      </c>
      <c r="C1063" s="13">
        <v>8</v>
      </c>
      <c r="D1063" s="13">
        <v>10</v>
      </c>
      <c r="E1063" s="13">
        <v>0</v>
      </c>
      <c r="F1063" s="13">
        <v>0</v>
      </c>
      <c r="G1063" s="13">
        <v>0</v>
      </c>
      <c r="H1063" s="13">
        <v>0</v>
      </c>
      <c r="I1063" s="13">
        <v>-2</v>
      </c>
      <c r="J1063" s="13">
        <v>2</v>
      </c>
      <c r="K1063" s="13">
        <v>8</v>
      </c>
      <c r="L1063" s="13">
        <v>1995</v>
      </c>
      <c r="M1063" s="13"/>
      <c r="N1063" s="13">
        <v>73</v>
      </c>
      <c r="O1063" s="13">
        <v>176</v>
      </c>
      <c r="P1063" s="13" t="s">
        <v>520</v>
      </c>
      <c r="Q1063" s="13" t="s">
        <v>2298</v>
      </c>
      <c r="R1063" s="13">
        <v>0</v>
      </c>
      <c r="S1063" s="13">
        <v>0</v>
      </c>
      <c r="T1063" s="30">
        <f t="shared" si="115"/>
        <v>0</v>
      </c>
      <c r="U1063" s="30">
        <f t="shared" si="116"/>
        <v>0</v>
      </c>
      <c r="V1063" s="30">
        <f t="shared" si="117"/>
        <v>0</v>
      </c>
      <c r="W1063" s="30">
        <f t="shared" si="118"/>
        <v>0</v>
      </c>
      <c r="X1063" s="30">
        <f>VLOOKUP(N1063,[1]PlayerC!$A$3:$B$30,2,FALSE)</f>
        <v>75</v>
      </c>
      <c r="Y1063" s="30">
        <f>VLOOKUP(O1063,[1]PlayerC!$C$3:$D$133,2,FALSE)</f>
        <v>55</v>
      </c>
      <c r="Z1063" s="30">
        <f>VLOOKUP(R1063,[2]PCharts!$R$3:$S$2003,2,FALSE)</f>
        <v>0</v>
      </c>
      <c r="AA1063" s="30">
        <f>VLOOKUP(A1063,PCharts!$T$3:$U$25,2,FALSE)</f>
        <v>0.93</v>
      </c>
      <c r="AB1063" s="30">
        <f>ROUND((PFormulas!$F$2*AF1063)+(PFormulas!$F$3*(120-AD1063)),0)</f>
        <v>45</v>
      </c>
      <c r="AC1063" s="30">
        <f>ROUND((PFormulas!$F$7*AF1063)+(PFormulas!$F$9*AB1063)+(PFormulas!$F$8*AD1063),0)</f>
        <v>39</v>
      </c>
      <c r="AD1063" s="30">
        <f>VLOOKUP(V1063,PCharts!$I$3:$J$651,2,FALSE)</f>
        <v>99</v>
      </c>
      <c r="AE1063" s="30">
        <f>ROUND((PFormulas!$B$29*AK1063)+(PFormulas!$B$30*AI1063)+(PFormulas!$B$31*AL1063)+(PFormulas!$B$32*AF1063)+PFormulas!$B$33,0)</f>
        <v>71</v>
      </c>
      <c r="AF1063" s="30">
        <f t="shared" si="119"/>
        <v>65</v>
      </c>
      <c r="AG1063" s="30">
        <f>ROUND((AK1063*PFormulas!$F$40)+(AL1063*PFormulas!$F$41)+(AH1063*PFormulas!$F$42),0)</f>
        <v>42</v>
      </c>
      <c r="AH1063" s="30">
        <f>VLOOKUP(D1063,PCharts!$G$3:$H$83,2,FALSE)</f>
        <v>50</v>
      </c>
      <c r="AI1063" s="30">
        <f>ROUND((AK1063*PFormulas!$F$18)+(AL1063*PFormulas!$F$17),0)</f>
        <v>36</v>
      </c>
      <c r="AJ1063" s="30">
        <f>IF(C1063&gt;7,25,IF(C1063=1,IF(ROUND((PFormulas!$F$35*AK1063)+(PFormulas!$F$36*AF1063),0)&lt;50,50,ROUND((PFormulas!$F$35*AK1063)+(PFormulas!$F$36*AF1063),0)),ROUND((PFormulas!$F$35*AK1063)+(PFormulas!$F$36*AF1063),0)))</f>
        <v>25</v>
      </c>
      <c r="AK1063" s="30">
        <f>ROUND(IF(C1063&gt;7,ROUND(VLOOKUP(U1063,PCharts!$K$3:$L$153,2,FALSE)*AA1063,0)*PFormulas!$B$8,ROUND(VLOOKUP(U1063,PCharts!$K$3:$L$153,2,FALSE)*AA1063,0)),0)</f>
        <v>31</v>
      </c>
      <c r="AL1063" s="30">
        <f>ROUND(IF(C1063&gt;7,ROUND(VLOOKUP(T1063,PCharts!$M$3:$N$133,2,FALSE)*AA1063,0)*PFormulas!$B$9,ROUND(VLOOKUP(T1063,PCharts!$M$3:$N$133,2,FALSE)*AA1063,0)),0)</f>
        <v>35</v>
      </c>
      <c r="AM1063" s="30">
        <f>ROUND(IF(C1063&gt;7,ROUND((PFormulas!$F$30*Z1063)+(PFormulas!$F$31*AB1063)+(PFormulas!$F$32*AI1063),0)*PFormulas!$B$13,ROUND((PFormulas!$F$30*Z1063)+(PFormulas!$F$31*AB1063)+(PFormulas!$F$32*AI1063),0)+PFormulas!$B$14),0)</f>
        <v>46</v>
      </c>
      <c r="AN1063" s="30">
        <f>ROUND((PFormulas!$F$46*AL1063),0)</f>
        <v>37</v>
      </c>
      <c r="AO1063" s="30">
        <f>VLOOKUP(2016-L1063,PCharts!$O$3:$P$32,2,FALSE)</f>
        <v>54</v>
      </c>
      <c r="AP1063" s="30">
        <f t="shared" si="120"/>
        <v>54</v>
      </c>
      <c r="AQ1063" s="30">
        <f t="shared" si="121"/>
        <v>42</v>
      </c>
    </row>
    <row r="1064" spans="1:43" x14ac:dyDescent="0.25">
      <c r="A1064" s="13" t="s">
        <v>685</v>
      </c>
      <c r="B1064" s="13" t="s">
        <v>2299</v>
      </c>
      <c r="C1064" s="13">
        <v>8</v>
      </c>
      <c r="D1064" s="13">
        <v>12</v>
      </c>
      <c r="E1064" s="13">
        <v>0</v>
      </c>
      <c r="F1064" s="13">
        <v>0</v>
      </c>
      <c r="G1064" s="13">
        <v>0</v>
      </c>
      <c r="H1064" s="13">
        <v>8</v>
      </c>
      <c r="I1064" s="13">
        <v>-1</v>
      </c>
      <c r="J1064" s="13">
        <v>18</v>
      </c>
      <c r="K1064" s="13">
        <v>10</v>
      </c>
      <c r="L1064" s="13">
        <v>1997</v>
      </c>
      <c r="M1064" s="13"/>
      <c r="N1064" s="13">
        <v>77</v>
      </c>
      <c r="O1064" s="13">
        <v>212</v>
      </c>
      <c r="P1064" s="13" t="s">
        <v>247</v>
      </c>
      <c r="Q1064" s="13" t="s">
        <v>80</v>
      </c>
      <c r="R1064" s="13">
        <v>0</v>
      </c>
      <c r="S1064" s="13">
        <v>0</v>
      </c>
      <c r="T1064" s="30">
        <f t="shared" si="115"/>
        <v>0</v>
      </c>
      <c r="U1064" s="30">
        <f t="shared" si="116"/>
        <v>0</v>
      </c>
      <c r="V1064" s="30">
        <f t="shared" si="117"/>
        <v>0.67</v>
      </c>
      <c r="W1064" s="30">
        <f t="shared" si="118"/>
        <v>0</v>
      </c>
      <c r="X1064" s="30">
        <f>VLOOKUP(N1064,[1]PlayerC!$A$3:$B$30,2,FALSE)</f>
        <v>83</v>
      </c>
      <c r="Y1064" s="30">
        <f>VLOOKUP(O1064,[1]PlayerC!$C$3:$D$133,2,FALSE)</f>
        <v>76</v>
      </c>
      <c r="Z1064" s="30">
        <f>VLOOKUP(R1064,[2]PCharts!$R$3:$S$2003,2,FALSE)</f>
        <v>0</v>
      </c>
      <c r="AA1064" s="30">
        <f>VLOOKUP(A1064,PCharts!$T$3:$U$25,2,FALSE)</f>
        <v>0.9</v>
      </c>
      <c r="AB1064" s="30">
        <f>ROUND((PFormulas!$F$2*AF1064)+(PFormulas!$F$3*(120-AD1064)),0)</f>
        <v>60</v>
      </c>
      <c r="AC1064" s="30">
        <f>ROUND((PFormulas!$F$7*AF1064)+(PFormulas!$F$9*AB1064)+(PFormulas!$F$8*AD1064),0)</f>
        <v>58</v>
      </c>
      <c r="AD1064" s="30">
        <f>VLOOKUP(V1064,PCharts!$I$3:$J$651,2,FALSE)</f>
        <v>81</v>
      </c>
      <c r="AE1064" s="30">
        <f>ROUND((PFormulas!$B$29*AK1064)+(PFormulas!$B$30*AI1064)+(PFormulas!$B$31*AL1064)+(PFormulas!$B$32*AF1064)+PFormulas!$B$33,0)</f>
        <v>67</v>
      </c>
      <c r="AF1064" s="30">
        <f t="shared" si="119"/>
        <v>80</v>
      </c>
      <c r="AG1064" s="30">
        <f>ROUND((AK1064*PFormulas!$F$40)+(AL1064*PFormulas!$F$41)+(AH1064*PFormulas!$F$42),0)</f>
        <v>42</v>
      </c>
      <c r="AH1064" s="30">
        <f>VLOOKUP(D1064,PCharts!$G$3:$H$83,2,FALSE)</f>
        <v>52</v>
      </c>
      <c r="AI1064" s="30">
        <f>ROUND((AK1064*PFormulas!$F$18)+(AL1064*PFormulas!$F$17),0)</f>
        <v>35</v>
      </c>
      <c r="AJ1064" s="30">
        <f>IF(C1064&gt;7,25,IF(C1064=1,IF(ROUND((PFormulas!$F$35*AK1064)+(PFormulas!$F$36*AF1064),0)&lt;50,50,ROUND((PFormulas!$F$35*AK1064)+(PFormulas!$F$36*AF1064),0)),ROUND((PFormulas!$F$35*AK1064)+(PFormulas!$F$36*AF1064),0)))</f>
        <v>25</v>
      </c>
      <c r="AK1064" s="30">
        <f>ROUND(IF(C1064&gt;7,ROUND(VLOOKUP(U1064,PCharts!$K$3:$L$153,2,FALSE)*AA1064,0)*PFormulas!$B$8,ROUND(VLOOKUP(U1064,PCharts!$K$3:$L$153,2,FALSE)*AA1064,0)),0)</f>
        <v>30</v>
      </c>
      <c r="AL1064" s="30">
        <f>ROUND(IF(C1064&gt;7,ROUND(VLOOKUP(T1064,PCharts!$M$3:$N$133,2,FALSE)*AA1064,0)*PFormulas!$B$9,ROUND(VLOOKUP(T1064,PCharts!$M$3:$N$133,2,FALSE)*AA1064,0)),0)</f>
        <v>34</v>
      </c>
      <c r="AM1064" s="30">
        <f>ROUND(IF(C1064&gt;7,ROUND((PFormulas!$F$30*Z1064)+(PFormulas!$F$31*AB1064)+(PFormulas!$F$32*AI1064),0)*PFormulas!$B$13,ROUND((PFormulas!$F$30*Z1064)+(PFormulas!$F$31*AB1064)+(PFormulas!$F$32*AI1064),0)+PFormulas!$B$14),0)</f>
        <v>57</v>
      </c>
      <c r="AN1064" s="30">
        <f>ROUND((PFormulas!$F$46*AL1064),0)</f>
        <v>36</v>
      </c>
      <c r="AO1064" s="30">
        <f>VLOOKUP(2016-L1064,PCharts!$O$3:$P$32,2,FALSE)</f>
        <v>46</v>
      </c>
      <c r="AP1064" s="30">
        <f t="shared" si="120"/>
        <v>46</v>
      </c>
      <c r="AQ1064" s="30">
        <f t="shared" si="121"/>
        <v>45</v>
      </c>
    </row>
    <row r="1065" spans="1:43" x14ac:dyDescent="0.25">
      <c r="A1065" s="13" t="s">
        <v>518</v>
      </c>
      <c r="B1065" s="13" t="s">
        <v>2300</v>
      </c>
      <c r="C1065" s="13">
        <v>8</v>
      </c>
      <c r="D1065" s="13">
        <v>14</v>
      </c>
      <c r="E1065" s="13">
        <v>0</v>
      </c>
      <c r="F1065" s="13">
        <v>0</v>
      </c>
      <c r="G1065" s="13">
        <v>0</v>
      </c>
      <c r="H1065" s="13">
        <v>6</v>
      </c>
      <c r="I1065" s="13">
        <v>0</v>
      </c>
      <c r="J1065" s="13">
        <v>22</v>
      </c>
      <c r="K1065" s="13">
        <v>10</v>
      </c>
      <c r="L1065" s="13">
        <v>1996</v>
      </c>
      <c r="M1065" s="13"/>
      <c r="N1065" s="13">
        <v>76</v>
      </c>
      <c r="O1065" s="13">
        <v>198</v>
      </c>
      <c r="P1065" s="13" t="s">
        <v>520</v>
      </c>
      <c r="Q1065" s="13" t="s">
        <v>2301</v>
      </c>
      <c r="R1065" s="13">
        <v>0</v>
      </c>
      <c r="S1065" s="13">
        <v>0</v>
      </c>
      <c r="T1065" s="30">
        <f t="shared" si="115"/>
        <v>0</v>
      </c>
      <c r="U1065" s="30">
        <f t="shared" si="116"/>
        <v>0</v>
      </c>
      <c r="V1065" s="30">
        <f t="shared" si="117"/>
        <v>0.43</v>
      </c>
      <c r="W1065" s="30">
        <f t="shared" si="118"/>
        <v>0</v>
      </c>
      <c r="X1065" s="30">
        <f>VLOOKUP(N1065,[1]PlayerC!$A$3:$B$30,2,FALSE)</f>
        <v>81</v>
      </c>
      <c r="Y1065" s="30">
        <f>VLOOKUP(O1065,[1]PlayerC!$C$3:$D$133,2,FALSE)</f>
        <v>67</v>
      </c>
      <c r="Z1065" s="30">
        <f>VLOOKUP(R1065,[2]PCharts!$R$3:$S$2003,2,FALSE)</f>
        <v>0</v>
      </c>
      <c r="AA1065" s="30">
        <f>VLOOKUP(A1065,PCharts!$T$3:$U$25,2,FALSE)</f>
        <v>0.93</v>
      </c>
      <c r="AB1065" s="30">
        <f>ROUND((PFormulas!$F$2*AF1065)+(PFormulas!$F$3*(120-AD1065)),0)</f>
        <v>54</v>
      </c>
      <c r="AC1065" s="30">
        <f>ROUND((PFormulas!$F$7*AF1065)+(PFormulas!$F$9*AB1065)+(PFormulas!$F$8*AD1065),0)</f>
        <v>51</v>
      </c>
      <c r="AD1065" s="30">
        <f>VLOOKUP(V1065,PCharts!$I$3:$J$651,2,FALSE)</f>
        <v>87</v>
      </c>
      <c r="AE1065" s="30">
        <f>ROUND((PFormulas!$B$29*AK1065)+(PFormulas!$B$30*AI1065)+(PFormulas!$B$31*AL1065)+(PFormulas!$B$32*AF1065)+PFormulas!$B$33,0)</f>
        <v>69</v>
      </c>
      <c r="AF1065" s="30">
        <f t="shared" si="119"/>
        <v>74</v>
      </c>
      <c r="AG1065" s="30">
        <f>ROUND((AK1065*PFormulas!$F$40)+(AL1065*PFormulas!$F$41)+(AH1065*PFormulas!$F$42),0)</f>
        <v>44</v>
      </c>
      <c r="AH1065" s="30">
        <f>VLOOKUP(D1065,PCharts!$G$3:$H$83,2,FALSE)</f>
        <v>54</v>
      </c>
      <c r="AI1065" s="30">
        <f>ROUND((AK1065*PFormulas!$F$18)+(AL1065*PFormulas!$F$17),0)</f>
        <v>36</v>
      </c>
      <c r="AJ1065" s="30">
        <f>IF(C1065&gt;7,25,IF(C1065=1,IF(ROUND((PFormulas!$F$35*AK1065)+(PFormulas!$F$36*AF1065),0)&lt;50,50,ROUND((PFormulas!$F$35*AK1065)+(PFormulas!$F$36*AF1065),0)),ROUND((PFormulas!$F$35*AK1065)+(PFormulas!$F$36*AF1065),0)))</f>
        <v>25</v>
      </c>
      <c r="AK1065" s="30">
        <f>ROUND(IF(C1065&gt;7,ROUND(VLOOKUP(U1065,PCharts!$K$3:$L$153,2,FALSE)*AA1065,0)*PFormulas!$B$8,ROUND(VLOOKUP(U1065,PCharts!$K$3:$L$153,2,FALSE)*AA1065,0)),0)</f>
        <v>31</v>
      </c>
      <c r="AL1065" s="30">
        <f>ROUND(IF(C1065&gt;7,ROUND(VLOOKUP(T1065,PCharts!$M$3:$N$133,2,FALSE)*AA1065,0)*PFormulas!$B$9,ROUND(VLOOKUP(T1065,PCharts!$M$3:$N$133,2,FALSE)*AA1065,0)),0)</f>
        <v>35</v>
      </c>
      <c r="AM1065" s="30">
        <f>ROUND(IF(C1065&gt;7,ROUND((PFormulas!$F$30*Z1065)+(PFormulas!$F$31*AB1065)+(PFormulas!$F$32*AI1065),0)*PFormulas!$B$13,ROUND((PFormulas!$F$30*Z1065)+(PFormulas!$F$31*AB1065)+(PFormulas!$F$32*AI1065),0)+PFormulas!$B$14),0)</f>
        <v>52</v>
      </c>
      <c r="AN1065" s="30">
        <f>ROUND((PFormulas!$F$46*AL1065),0)</f>
        <v>37</v>
      </c>
      <c r="AO1065" s="30">
        <f>VLOOKUP(2016-L1065,PCharts!$O$3:$P$32,2,FALSE)</f>
        <v>50</v>
      </c>
      <c r="AP1065" s="30">
        <f t="shared" si="120"/>
        <v>50</v>
      </c>
      <c r="AQ1065" s="30">
        <f t="shared" si="121"/>
        <v>44</v>
      </c>
    </row>
    <row r="1066" spans="1:43" x14ac:dyDescent="0.25">
      <c r="A1066" s="13" t="s">
        <v>685</v>
      </c>
      <c r="B1066" s="13" t="s">
        <v>2302</v>
      </c>
      <c r="C1066" s="13">
        <v>8</v>
      </c>
      <c r="D1066" s="13">
        <v>14</v>
      </c>
      <c r="E1066" s="13">
        <v>0</v>
      </c>
      <c r="F1066" s="13">
        <v>0</v>
      </c>
      <c r="G1066" s="13">
        <v>0</v>
      </c>
      <c r="H1066" s="13">
        <v>4</v>
      </c>
      <c r="I1066" s="13">
        <v>-2</v>
      </c>
      <c r="J1066" s="13">
        <v>15</v>
      </c>
      <c r="K1066" s="13">
        <v>8</v>
      </c>
      <c r="L1066" s="13">
        <v>1994</v>
      </c>
      <c r="M1066" s="13"/>
      <c r="N1066" s="13">
        <v>73</v>
      </c>
      <c r="O1066" s="13">
        <v>194</v>
      </c>
      <c r="P1066" s="13" t="s">
        <v>2303</v>
      </c>
      <c r="Q1066" s="13" t="s">
        <v>80</v>
      </c>
      <c r="R1066" s="13">
        <v>0</v>
      </c>
      <c r="S1066" s="13">
        <v>0</v>
      </c>
      <c r="T1066" s="30">
        <f t="shared" si="115"/>
        <v>0</v>
      </c>
      <c r="U1066" s="30">
        <f t="shared" si="116"/>
        <v>0</v>
      </c>
      <c r="V1066" s="30">
        <f t="shared" si="117"/>
        <v>0.28999999999999998</v>
      </c>
      <c r="W1066" s="30">
        <f t="shared" si="118"/>
        <v>0</v>
      </c>
      <c r="X1066" s="30">
        <f>VLOOKUP(N1066,[1]PlayerC!$A$3:$B$30,2,FALSE)</f>
        <v>75</v>
      </c>
      <c r="Y1066" s="30">
        <f>VLOOKUP(O1066,[1]PlayerC!$C$3:$D$133,2,FALSE)</f>
        <v>64</v>
      </c>
      <c r="Z1066" s="30">
        <f>VLOOKUP(R1066,[2]PCharts!$R$3:$S$2003,2,FALSE)</f>
        <v>0</v>
      </c>
      <c r="AA1066" s="30">
        <f>VLOOKUP(A1066,PCharts!$T$3:$U$25,2,FALSE)</f>
        <v>0.9</v>
      </c>
      <c r="AB1066" s="30">
        <f>ROUND((PFormulas!$F$2*AF1066)+(PFormulas!$F$3*(120-AD1066)),0)</f>
        <v>51</v>
      </c>
      <c r="AC1066" s="30">
        <f>ROUND((PFormulas!$F$7*AF1066)+(PFormulas!$F$9*AB1066)+(PFormulas!$F$8*AD1066),0)</f>
        <v>46</v>
      </c>
      <c r="AD1066" s="30">
        <f>VLOOKUP(V1066,PCharts!$I$3:$J$651,2,FALSE)</f>
        <v>90</v>
      </c>
      <c r="AE1066" s="30">
        <f>ROUND((PFormulas!$B$29*AK1066)+(PFormulas!$B$30*AI1066)+(PFormulas!$B$31*AL1066)+(PFormulas!$B$32*AF1066)+PFormulas!$B$33,0)</f>
        <v>69</v>
      </c>
      <c r="AF1066" s="30">
        <f t="shared" si="119"/>
        <v>70</v>
      </c>
      <c r="AG1066" s="30">
        <f>ROUND((AK1066*PFormulas!$F$40)+(AL1066*PFormulas!$F$41)+(AH1066*PFormulas!$F$42),0)</f>
        <v>43</v>
      </c>
      <c r="AH1066" s="30">
        <f>VLOOKUP(D1066,PCharts!$G$3:$H$83,2,FALSE)</f>
        <v>54</v>
      </c>
      <c r="AI1066" s="30">
        <f>ROUND((AK1066*PFormulas!$F$18)+(AL1066*PFormulas!$F$17),0)</f>
        <v>35</v>
      </c>
      <c r="AJ1066" s="30">
        <f>IF(C1066&gt;7,25,IF(C1066=1,IF(ROUND((PFormulas!$F$35*AK1066)+(PFormulas!$F$36*AF1066),0)&lt;50,50,ROUND((PFormulas!$F$35*AK1066)+(PFormulas!$F$36*AF1066),0)),ROUND((PFormulas!$F$35*AK1066)+(PFormulas!$F$36*AF1066),0)))</f>
        <v>25</v>
      </c>
      <c r="AK1066" s="30">
        <f>ROUND(IF(C1066&gt;7,ROUND(VLOOKUP(U1066,PCharts!$K$3:$L$153,2,FALSE)*AA1066,0)*PFormulas!$B$8,ROUND(VLOOKUP(U1066,PCharts!$K$3:$L$153,2,FALSE)*AA1066,0)),0)</f>
        <v>30</v>
      </c>
      <c r="AL1066" s="30">
        <f>ROUND(IF(C1066&gt;7,ROUND(VLOOKUP(T1066,PCharts!$M$3:$N$133,2,FALSE)*AA1066,0)*PFormulas!$B$9,ROUND(VLOOKUP(T1066,PCharts!$M$3:$N$133,2,FALSE)*AA1066,0)),0)</f>
        <v>34</v>
      </c>
      <c r="AM1066" s="30">
        <f>ROUND(IF(C1066&gt;7,ROUND((PFormulas!$F$30*Z1066)+(PFormulas!$F$31*AB1066)+(PFormulas!$F$32*AI1066),0)*PFormulas!$B$13,ROUND((PFormulas!$F$30*Z1066)+(PFormulas!$F$31*AB1066)+(PFormulas!$F$32*AI1066),0)+PFormulas!$B$14),0)</f>
        <v>50</v>
      </c>
      <c r="AN1066" s="30">
        <f>ROUND((PFormulas!$F$46*AL1066),0)</f>
        <v>36</v>
      </c>
      <c r="AO1066" s="30">
        <f>VLOOKUP(2016-L1066,PCharts!$O$3:$P$32,2,FALSE)</f>
        <v>58</v>
      </c>
      <c r="AP1066" s="30">
        <f t="shared" si="120"/>
        <v>58</v>
      </c>
      <c r="AQ1066" s="30">
        <f t="shared" si="121"/>
        <v>42</v>
      </c>
    </row>
    <row r="1067" spans="1:43" x14ac:dyDescent="0.25">
      <c r="A1067" s="13" t="s">
        <v>518</v>
      </c>
      <c r="B1067" s="13" t="s">
        <v>2304</v>
      </c>
      <c r="C1067" s="13">
        <v>8</v>
      </c>
      <c r="D1067" s="13">
        <v>16</v>
      </c>
      <c r="E1067" s="13">
        <v>0</v>
      </c>
      <c r="F1067" s="13">
        <v>0</v>
      </c>
      <c r="G1067" s="13">
        <v>0</v>
      </c>
      <c r="H1067" s="13">
        <v>0</v>
      </c>
      <c r="I1067" s="13">
        <v>0</v>
      </c>
      <c r="J1067" s="13">
        <v>18</v>
      </c>
      <c r="K1067" s="13">
        <v>5</v>
      </c>
      <c r="L1067" s="13">
        <v>1993</v>
      </c>
      <c r="M1067" s="13"/>
      <c r="N1067" s="13">
        <v>73</v>
      </c>
      <c r="O1067" s="13">
        <v>192</v>
      </c>
      <c r="P1067" s="13" t="s">
        <v>520</v>
      </c>
      <c r="Q1067" s="13" t="s">
        <v>2305</v>
      </c>
      <c r="R1067" s="13">
        <v>0</v>
      </c>
      <c r="S1067" s="13">
        <v>0</v>
      </c>
      <c r="T1067" s="30">
        <f t="shared" si="115"/>
        <v>0</v>
      </c>
      <c r="U1067" s="30">
        <f t="shared" si="116"/>
        <v>0</v>
      </c>
      <c r="V1067" s="30">
        <f t="shared" si="117"/>
        <v>0</v>
      </c>
      <c r="W1067" s="30">
        <f t="shared" si="118"/>
        <v>0</v>
      </c>
      <c r="X1067" s="30">
        <f>VLOOKUP(N1067,[1]PlayerC!$A$3:$B$30,2,FALSE)</f>
        <v>75</v>
      </c>
      <c r="Y1067" s="30">
        <f>VLOOKUP(O1067,[1]PlayerC!$C$3:$D$133,2,FALSE)</f>
        <v>64</v>
      </c>
      <c r="Z1067" s="30">
        <f>VLOOKUP(R1067,[2]PCharts!$R$3:$S$2003,2,FALSE)</f>
        <v>0</v>
      </c>
      <c r="AA1067" s="30">
        <f>VLOOKUP(A1067,PCharts!$T$3:$U$25,2,FALSE)</f>
        <v>0.93</v>
      </c>
      <c r="AB1067" s="30">
        <f>ROUND((PFormulas!$F$2*AF1067)+(PFormulas!$F$3*(120-AD1067)),0)</f>
        <v>48</v>
      </c>
      <c r="AC1067" s="30">
        <f>ROUND((PFormulas!$F$7*AF1067)+(PFormulas!$F$9*AB1067)+(PFormulas!$F$8*AD1067),0)</f>
        <v>44</v>
      </c>
      <c r="AD1067" s="30">
        <f>VLOOKUP(V1067,PCharts!$I$3:$J$651,2,FALSE)</f>
        <v>99</v>
      </c>
      <c r="AE1067" s="30">
        <f>ROUND((PFormulas!$B$29*AK1067)+(PFormulas!$B$30*AI1067)+(PFormulas!$B$31*AL1067)+(PFormulas!$B$32*AF1067)+PFormulas!$B$33,0)</f>
        <v>70</v>
      </c>
      <c r="AF1067" s="30">
        <f t="shared" si="119"/>
        <v>70</v>
      </c>
      <c r="AG1067" s="30">
        <f>ROUND((AK1067*PFormulas!$F$40)+(AL1067*PFormulas!$F$41)+(AH1067*PFormulas!$F$42),0)</f>
        <v>45</v>
      </c>
      <c r="AH1067" s="30">
        <f>VLOOKUP(D1067,PCharts!$G$3:$H$83,2,FALSE)</f>
        <v>56</v>
      </c>
      <c r="AI1067" s="30">
        <f>ROUND((AK1067*PFormulas!$F$18)+(AL1067*PFormulas!$F$17),0)</f>
        <v>36</v>
      </c>
      <c r="AJ1067" s="30">
        <f>IF(C1067&gt;7,25,IF(C1067=1,IF(ROUND((PFormulas!$F$35*AK1067)+(PFormulas!$F$36*AF1067),0)&lt;50,50,ROUND((PFormulas!$F$35*AK1067)+(PFormulas!$F$36*AF1067),0)),ROUND((PFormulas!$F$35*AK1067)+(PFormulas!$F$36*AF1067),0)))</f>
        <v>25</v>
      </c>
      <c r="AK1067" s="30">
        <f>ROUND(IF(C1067&gt;7,ROUND(VLOOKUP(U1067,PCharts!$K$3:$L$153,2,FALSE)*AA1067,0)*PFormulas!$B$8,ROUND(VLOOKUP(U1067,PCharts!$K$3:$L$153,2,FALSE)*AA1067,0)),0)</f>
        <v>31</v>
      </c>
      <c r="AL1067" s="30">
        <f>ROUND(IF(C1067&gt;7,ROUND(VLOOKUP(T1067,PCharts!$M$3:$N$133,2,FALSE)*AA1067,0)*PFormulas!$B$9,ROUND(VLOOKUP(T1067,PCharts!$M$3:$N$133,2,FALSE)*AA1067,0)),0)</f>
        <v>35</v>
      </c>
      <c r="AM1067" s="30">
        <f>ROUND(IF(C1067&gt;7,ROUND((PFormulas!$F$30*Z1067)+(PFormulas!$F$31*AB1067)+(PFormulas!$F$32*AI1067),0)*PFormulas!$B$13,ROUND((PFormulas!$F$30*Z1067)+(PFormulas!$F$31*AB1067)+(PFormulas!$F$32*AI1067),0)+PFormulas!$B$14),0)</f>
        <v>49</v>
      </c>
      <c r="AN1067" s="30">
        <f>ROUND((PFormulas!$F$46*AL1067),0)</f>
        <v>37</v>
      </c>
      <c r="AO1067" s="30">
        <f>VLOOKUP(2016-L1067,PCharts!$O$3:$P$32,2,FALSE)</f>
        <v>60</v>
      </c>
      <c r="AP1067" s="30">
        <f t="shared" si="120"/>
        <v>60</v>
      </c>
      <c r="AQ1067" s="30">
        <f t="shared" si="121"/>
        <v>43</v>
      </c>
    </row>
    <row r="1068" spans="1:43" x14ac:dyDescent="0.25">
      <c r="A1068" s="13" t="s">
        <v>685</v>
      </c>
      <c r="B1068" s="13" t="s">
        <v>2306</v>
      </c>
      <c r="C1068" s="13">
        <v>8</v>
      </c>
      <c r="D1068" s="13">
        <v>18</v>
      </c>
      <c r="E1068" s="13">
        <v>0</v>
      </c>
      <c r="F1068" s="13">
        <v>3</v>
      </c>
      <c r="G1068" s="13">
        <v>3</v>
      </c>
      <c r="H1068" s="13">
        <v>8</v>
      </c>
      <c r="I1068" s="13">
        <v>-2</v>
      </c>
      <c r="J1068" s="13">
        <v>18</v>
      </c>
      <c r="K1068" s="13">
        <v>1</v>
      </c>
      <c r="L1068" s="13">
        <v>1993</v>
      </c>
      <c r="M1068" s="13"/>
      <c r="N1068" s="13">
        <v>74</v>
      </c>
      <c r="O1068" s="13">
        <v>194</v>
      </c>
      <c r="P1068" s="13" t="s">
        <v>247</v>
      </c>
      <c r="Q1068" s="13" t="s">
        <v>80</v>
      </c>
      <c r="R1068" s="13">
        <v>0</v>
      </c>
      <c r="S1068" s="13">
        <v>0</v>
      </c>
      <c r="T1068" s="30">
        <f t="shared" si="115"/>
        <v>0</v>
      </c>
      <c r="U1068" s="30">
        <f t="shared" si="116"/>
        <v>0.17</v>
      </c>
      <c r="V1068" s="30">
        <f t="shared" si="117"/>
        <v>0.44</v>
      </c>
      <c r="W1068" s="30">
        <f t="shared" si="118"/>
        <v>0</v>
      </c>
      <c r="X1068" s="30">
        <f>VLOOKUP(N1068,[1]PlayerC!$A$3:$B$30,2,FALSE)</f>
        <v>77</v>
      </c>
      <c r="Y1068" s="30">
        <f>VLOOKUP(O1068,[1]PlayerC!$C$3:$D$133,2,FALSE)</f>
        <v>64</v>
      </c>
      <c r="Z1068" s="30">
        <f>VLOOKUP(R1068,[2]PCharts!$R$3:$S$2003,2,FALSE)</f>
        <v>0</v>
      </c>
      <c r="AA1068" s="30">
        <f>VLOOKUP(A1068,PCharts!$T$3:$U$25,2,FALSE)</f>
        <v>0.9</v>
      </c>
      <c r="AB1068" s="30">
        <f>ROUND((PFormulas!$F$2*AF1068)+(PFormulas!$F$3*(120-AD1068)),0)</f>
        <v>53</v>
      </c>
      <c r="AC1068" s="30">
        <f>ROUND((PFormulas!$F$7*AF1068)+(PFormulas!$F$9*AB1068)+(PFormulas!$F$8*AD1068),0)</f>
        <v>48</v>
      </c>
      <c r="AD1068" s="30">
        <f>VLOOKUP(V1068,PCharts!$I$3:$J$651,2,FALSE)</f>
        <v>86</v>
      </c>
      <c r="AE1068" s="30">
        <f>ROUND((PFormulas!$B$29*AK1068)+(PFormulas!$B$30*AI1068)+(PFormulas!$B$31*AL1068)+(PFormulas!$B$32*AF1068)+PFormulas!$B$33,0)</f>
        <v>71</v>
      </c>
      <c r="AF1068" s="30">
        <f t="shared" si="119"/>
        <v>71</v>
      </c>
      <c r="AG1068" s="30">
        <f>ROUND((AK1068*PFormulas!$F$40)+(AL1068*PFormulas!$F$41)+(AH1068*PFormulas!$F$42),0)</f>
        <v>48</v>
      </c>
      <c r="AH1068" s="30">
        <f>VLOOKUP(D1068,PCharts!$G$3:$H$83,2,FALSE)</f>
        <v>58</v>
      </c>
      <c r="AI1068" s="30">
        <f>ROUND((AK1068*PFormulas!$F$18)+(AL1068*PFormulas!$F$17),0)</f>
        <v>42</v>
      </c>
      <c r="AJ1068" s="30">
        <f>IF(C1068&gt;7,25,IF(C1068=1,IF(ROUND((PFormulas!$F$35*AK1068)+(PFormulas!$F$36*AF1068),0)&lt;50,50,ROUND((PFormulas!$F$35*AK1068)+(PFormulas!$F$36*AF1068),0)),ROUND((PFormulas!$F$35*AK1068)+(PFormulas!$F$36*AF1068),0)))</f>
        <v>25</v>
      </c>
      <c r="AK1068" s="30">
        <f>ROUND(IF(C1068&gt;7,ROUND(VLOOKUP(U1068,PCharts!$K$3:$L$153,2,FALSE)*AA1068,0)*PFormulas!$B$8,ROUND(VLOOKUP(U1068,PCharts!$K$3:$L$153,2,FALSE)*AA1068,0)),0)</f>
        <v>43</v>
      </c>
      <c r="AL1068" s="30">
        <f>ROUND(IF(C1068&gt;7,ROUND(VLOOKUP(T1068,PCharts!$M$3:$N$133,2,FALSE)*AA1068,0)*PFormulas!$B$9,ROUND(VLOOKUP(T1068,PCharts!$M$3:$N$133,2,FALSE)*AA1068,0)),0)</f>
        <v>34</v>
      </c>
      <c r="AM1068" s="30">
        <f>ROUND(IF(C1068&gt;7,ROUND((PFormulas!$F$30*Z1068)+(PFormulas!$F$31*AB1068)+(PFormulas!$F$32*AI1068),0)*PFormulas!$B$13,ROUND((PFormulas!$F$30*Z1068)+(PFormulas!$F$31*AB1068)+(PFormulas!$F$32*AI1068),0)+PFormulas!$B$14),0)</f>
        <v>54</v>
      </c>
      <c r="AN1068" s="30">
        <f>ROUND((PFormulas!$F$46*AL1068),0)</f>
        <v>36</v>
      </c>
      <c r="AO1068" s="30">
        <f>VLOOKUP(2016-L1068,PCharts!$O$3:$P$32,2,FALSE)</f>
        <v>60</v>
      </c>
      <c r="AP1068" s="30">
        <f t="shared" si="120"/>
        <v>60</v>
      </c>
      <c r="AQ1068" s="30">
        <f t="shared" si="121"/>
        <v>48</v>
      </c>
    </row>
    <row r="1069" spans="1:43" x14ac:dyDescent="0.25">
      <c r="A1069" s="13" t="s">
        <v>518</v>
      </c>
      <c r="B1069" s="13" t="s">
        <v>2307</v>
      </c>
      <c r="C1069" s="13">
        <v>8</v>
      </c>
      <c r="D1069" s="13">
        <v>38</v>
      </c>
      <c r="E1069" s="13">
        <v>0</v>
      </c>
      <c r="F1069" s="13">
        <v>6</v>
      </c>
      <c r="G1069" s="13">
        <v>6</v>
      </c>
      <c r="H1069" s="13">
        <v>8</v>
      </c>
      <c r="I1069" s="13">
        <v>-14</v>
      </c>
      <c r="J1069" s="13">
        <v>20</v>
      </c>
      <c r="K1069" s="13">
        <v>2</v>
      </c>
      <c r="L1069" s="13">
        <v>1994</v>
      </c>
      <c r="M1069" s="13"/>
      <c r="N1069" s="13">
        <v>70</v>
      </c>
      <c r="O1069" s="13">
        <v>185</v>
      </c>
      <c r="P1069" s="13" t="s">
        <v>520</v>
      </c>
      <c r="Q1069" s="13" t="s">
        <v>2308</v>
      </c>
      <c r="R1069" s="13">
        <v>0</v>
      </c>
      <c r="S1069" s="13">
        <v>0</v>
      </c>
      <c r="T1069" s="30">
        <f t="shared" si="115"/>
        <v>0</v>
      </c>
      <c r="U1069" s="30">
        <f t="shared" si="116"/>
        <v>0.16</v>
      </c>
      <c r="V1069" s="30">
        <f t="shared" si="117"/>
        <v>0.21</v>
      </c>
      <c r="W1069" s="30">
        <f t="shared" si="118"/>
        <v>0</v>
      </c>
      <c r="X1069" s="30">
        <f>VLOOKUP(N1069,[1]PlayerC!$A$3:$B$30,2,FALSE)</f>
        <v>69</v>
      </c>
      <c r="Y1069" s="30">
        <f>VLOOKUP(O1069,[1]PlayerC!$C$3:$D$133,2,FALSE)</f>
        <v>61</v>
      </c>
      <c r="Z1069" s="30">
        <f>VLOOKUP(R1069,[2]PCharts!$R$3:$S$2003,2,FALSE)</f>
        <v>0</v>
      </c>
      <c r="AA1069" s="30">
        <f>VLOOKUP(A1069,PCharts!$T$3:$U$25,2,FALSE)</f>
        <v>0.93</v>
      </c>
      <c r="AB1069" s="30">
        <f>ROUND((PFormulas!$F$2*AF1069)+(PFormulas!$F$3*(120-AD1069)),0)</f>
        <v>47</v>
      </c>
      <c r="AC1069" s="30">
        <f>ROUND((PFormulas!$F$7*AF1069)+(PFormulas!$F$9*AB1069)+(PFormulas!$F$8*AD1069),0)</f>
        <v>41</v>
      </c>
      <c r="AD1069" s="30">
        <f>VLOOKUP(V1069,PCharts!$I$3:$J$651,2,FALSE)</f>
        <v>92</v>
      </c>
      <c r="AE1069" s="30">
        <f>ROUND((PFormulas!$B$29*AK1069)+(PFormulas!$B$30*AI1069)+(PFormulas!$B$31*AL1069)+(PFormulas!$B$32*AF1069)+PFormulas!$B$33,0)</f>
        <v>73</v>
      </c>
      <c r="AF1069" s="30">
        <f t="shared" si="119"/>
        <v>65</v>
      </c>
      <c r="AG1069" s="30">
        <f>ROUND((AK1069*PFormulas!$F$40)+(AL1069*PFormulas!$F$41)+(AH1069*PFormulas!$F$42),0)</f>
        <v>59</v>
      </c>
      <c r="AH1069" s="30">
        <f>VLOOKUP(D1069,PCharts!$G$3:$H$83,2,FALSE)</f>
        <v>78</v>
      </c>
      <c r="AI1069" s="30">
        <f>ROUND((AK1069*PFormulas!$F$18)+(AL1069*PFormulas!$F$17),0)</f>
        <v>44</v>
      </c>
      <c r="AJ1069" s="30">
        <f>IF(C1069&gt;7,25,IF(C1069=1,IF(ROUND((PFormulas!$F$35*AK1069)+(PFormulas!$F$36*AF1069),0)&lt;50,50,ROUND((PFormulas!$F$35*AK1069)+(PFormulas!$F$36*AF1069),0)),ROUND((PFormulas!$F$35*AK1069)+(PFormulas!$F$36*AF1069),0)))</f>
        <v>25</v>
      </c>
      <c r="AK1069" s="30">
        <f>ROUND(IF(C1069&gt;7,ROUND(VLOOKUP(U1069,PCharts!$K$3:$L$153,2,FALSE)*AA1069,0)*PFormulas!$B$8,ROUND(VLOOKUP(U1069,PCharts!$K$3:$L$153,2,FALSE)*AA1069,0)),0)</f>
        <v>45</v>
      </c>
      <c r="AL1069" s="30">
        <f>ROUND(IF(C1069&gt;7,ROUND(VLOOKUP(T1069,PCharts!$M$3:$N$133,2,FALSE)*AA1069,0)*PFormulas!$B$9,ROUND(VLOOKUP(T1069,PCharts!$M$3:$N$133,2,FALSE)*AA1069,0)),0)</f>
        <v>35</v>
      </c>
      <c r="AM1069" s="30">
        <f>ROUND(IF(C1069&gt;7,ROUND((PFormulas!$F$30*Z1069)+(PFormulas!$F$31*AB1069)+(PFormulas!$F$32*AI1069),0)*PFormulas!$B$13,ROUND((PFormulas!$F$30*Z1069)+(PFormulas!$F$31*AB1069)+(PFormulas!$F$32*AI1069),0)+PFormulas!$B$14),0)</f>
        <v>50</v>
      </c>
      <c r="AN1069" s="30">
        <f>ROUND((PFormulas!$F$46*AL1069),0)</f>
        <v>37</v>
      </c>
      <c r="AO1069" s="30">
        <f>VLOOKUP(2016-L1069,PCharts!$O$3:$P$32,2,FALSE)</f>
        <v>58</v>
      </c>
      <c r="AP1069" s="30">
        <f t="shared" si="120"/>
        <v>58</v>
      </c>
      <c r="AQ1069" s="30">
        <f t="shared" si="121"/>
        <v>47</v>
      </c>
    </row>
    <row r="1070" spans="1:43" x14ac:dyDescent="0.25">
      <c r="A1070" s="13" t="s">
        <v>685</v>
      </c>
      <c r="B1070" s="13" t="s">
        <v>2309</v>
      </c>
      <c r="C1070" s="13">
        <v>8</v>
      </c>
      <c r="D1070" s="13">
        <v>44</v>
      </c>
      <c r="E1070" s="13">
        <v>0</v>
      </c>
      <c r="F1070" s="13">
        <v>1</v>
      </c>
      <c r="G1070" s="13">
        <v>1</v>
      </c>
      <c r="H1070" s="13">
        <v>16</v>
      </c>
      <c r="I1070" s="13">
        <v>8</v>
      </c>
      <c r="J1070" s="13">
        <v>25</v>
      </c>
      <c r="K1070" s="13">
        <v>7</v>
      </c>
      <c r="L1070" s="13">
        <v>1995</v>
      </c>
      <c r="M1070" s="13"/>
      <c r="N1070" s="13">
        <v>73</v>
      </c>
      <c r="O1070" s="13">
        <v>187</v>
      </c>
      <c r="P1070" s="13" t="s">
        <v>247</v>
      </c>
      <c r="Q1070" s="13" t="s">
        <v>2310</v>
      </c>
      <c r="R1070" s="13">
        <v>0</v>
      </c>
      <c r="S1070" s="13">
        <v>0</v>
      </c>
      <c r="T1070" s="30">
        <f t="shared" si="115"/>
        <v>0</v>
      </c>
      <c r="U1070" s="30">
        <f t="shared" si="116"/>
        <v>0.02</v>
      </c>
      <c r="V1070" s="30">
        <f t="shared" si="117"/>
        <v>0.36</v>
      </c>
      <c r="W1070" s="30">
        <f t="shared" si="118"/>
        <v>0</v>
      </c>
      <c r="X1070" s="30">
        <f>VLOOKUP(N1070,[1]PlayerC!$A$3:$B$30,2,FALSE)</f>
        <v>75</v>
      </c>
      <c r="Y1070" s="30">
        <f>VLOOKUP(O1070,[1]PlayerC!$C$3:$D$133,2,FALSE)</f>
        <v>61</v>
      </c>
      <c r="Z1070" s="30">
        <f>VLOOKUP(R1070,[2]PCharts!$R$3:$S$2003,2,FALSE)</f>
        <v>0</v>
      </c>
      <c r="AA1070" s="30">
        <f>VLOOKUP(A1070,PCharts!$T$3:$U$25,2,FALSE)</f>
        <v>0.9</v>
      </c>
      <c r="AB1070" s="30">
        <f>ROUND((PFormulas!$F$2*AF1070)+(PFormulas!$F$3*(120-AD1070)),0)</f>
        <v>50</v>
      </c>
      <c r="AC1070" s="30">
        <f>ROUND((PFormulas!$F$7*AF1070)+(PFormulas!$F$9*AB1070)+(PFormulas!$F$8*AD1070),0)</f>
        <v>45</v>
      </c>
      <c r="AD1070" s="30">
        <f>VLOOKUP(V1070,PCharts!$I$3:$J$651,2,FALSE)</f>
        <v>88</v>
      </c>
      <c r="AE1070" s="30">
        <f>ROUND((PFormulas!$B$29*AK1070)+(PFormulas!$B$30*AI1070)+(PFormulas!$B$31*AL1070)+(PFormulas!$B$32*AF1070)+PFormulas!$B$33,0)</f>
        <v>70</v>
      </c>
      <c r="AF1070" s="30">
        <f t="shared" si="119"/>
        <v>68</v>
      </c>
      <c r="AG1070" s="30">
        <f>ROUND((AK1070*PFormulas!$F$40)+(AL1070*PFormulas!$F$41)+(AH1070*PFormulas!$F$42),0)</f>
        <v>58</v>
      </c>
      <c r="AH1070" s="30">
        <f>VLOOKUP(D1070,PCharts!$G$3:$H$83,2,FALSE)</f>
        <v>84</v>
      </c>
      <c r="AI1070" s="30">
        <f>ROUND((AK1070*PFormulas!$F$18)+(AL1070*PFormulas!$F$17),0)</f>
        <v>35</v>
      </c>
      <c r="AJ1070" s="30">
        <f>IF(C1070&gt;7,25,IF(C1070=1,IF(ROUND((PFormulas!$F$35*AK1070)+(PFormulas!$F$36*AF1070),0)&lt;50,50,ROUND((PFormulas!$F$35*AK1070)+(PFormulas!$F$36*AF1070),0)),ROUND((PFormulas!$F$35*AK1070)+(PFormulas!$F$36*AF1070),0)))</f>
        <v>25</v>
      </c>
      <c r="AK1070" s="30">
        <f>ROUND(IF(C1070&gt;7,ROUND(VLOOKUP(U1070,PCharts!$K$3:$L$153,2,FALSE)*AA1070,0)*PFormulas!$B$8,ROUND(VLOOKUP(U1070,PCharts!$K$3:$L$153,2,FALSE)*AA1070,0)),0)</f>
        <v>30</v>
      </c>
      <c r="AL1070" s="30">
        <f>ROUND(IF(C1070&gt;7,ROUND(VLOOKUP(T1070,PCharts!$M$3:$N$133,2,FALSE)*AA1070,0)*PFormulas!$B$9,ROUND(VLOOKUP(T1070,PCharts!$M$3:$N$133,2,FALSE)*AA1070,0)),0)</f>
        <v>34</v>
      </c>
      <c r="AM1070" s="30">
        <f>ROUND(IF(C1070&gt;7,ROUND((PFormulas!$F$30*Z1070)+(PFormulas!$F$31*AB1070)+(PFormulas!$F$32*AI1070),0)*PFormulas!$B$13,ROUND((PFormulas!$F$30*Z1070)+(PFormulas!$F$31*AB1070)+(PFormulas!$F$32*AI1070),0)+PFormulas!$B$14),0)</f>
        <v>50</v>
      </c>
      <c r="AN1070" s="30">
        <f>ROUND((PFormulas!$F$46*AL1070),0)</f>
        <v>36</v>
      </c>
      <c r="AO1070" s="30">
        <f>VLOOKUP(2016-L1070,PCharts!$O$3:$P$32,2,FALSE)</f>
        <v>54</v>
      </c>
      <c r="AP1070" s="30">
        <f t="shared" si="120"/>
        <v>54</v>
      </c>
      <c r="AQ1070" s="30">
        <f t="shared" si="121"/>
        <v>42</v>
      </c>
    </row>
    <row r="1071" spans="1:43" x14ac:dyDescent="0.25">
      <c r="A1071" s="13" t="s">
        <v>685</v>
      </c>
      <c r="B1071" s="13" t="s">
        <v>2311</v>
      </c>
      <c r="C1071" s="13">
        <v>8</v>
      </c>
      <c r="D1071" s="13">
        <v>54</v>
      </c>
      <c r="E1071" s="13">
        <v>0</v>
      </c>
      <c r="F1071" s="13">
        <v>7</v>
      </c>
      <c r="G1071" s="13">
        <v>7</v>
      </c>
      <c r="H1071" s="13">
        <v>10</v>
      </c>
      <c r="I1071" s="13">
        <v>-2</v>
      </c>
      <c r="J1071" s="13">
        <v>7</v>
      </c>
      <c r="K1071" s="13">
        <v>6</v>
      </c>
      <c r="L1071" s="13">
        <v>1995</v>
      </c>
      <c r="M1071" s="13"/>
      <c r="N1071" s="13">
        <v>69</v>
      </c>
      <c r="O1071" s="13">
        <v>187</v>
      </c>
      <c r="P1071" s="13" t="s">
        <v>247</v>
      </c>
      <c r="Q1071" s="13" t="s">
        <v>2312</v>
      </c>
      <c r="R1071" s="13">
        <v>0</v>
      </c>
      <c r="S1071" s="13">
        <v>0</v>
      </c>
      <c r="T1071" s="30">
        <f t="shared" si="115"/>
        <v>0</v>
      </c>
      <c r="U1071" s="30">
        <f t="shared" si="116"/>
        <v>0.13</v>
      </c>
      <c r="V1071" s="30">
        <f t="shared" si="117"/>
        <v>0.19</v>
      </c>
      <c r="W1071" s="30">
        <f t="shared" si="118"/>
        <v>0</v>
      </c>
      <c r="X1071" s="30">
        <f>VLOOKUP(N1071,[1]PlayerC!$A$3:$B$30,2,FALSE)</f>
        <v>67</v>
      </c>
      <c r="Y1071" s="30">
        <f>VLOOKUP(O1071,[1]PlayerC!$C$3:$D$133,2,FALSE)</f>
        <v>61</v>
      </c>
      <c r="Z1071" s="30">
        <f>VLOOKUP(R1071,[2]PCharts!$R$3:$S$2003,2,FALSE)</f>
        <v>0</v>
      </c>
      <c r="AA1071" s="30">
        <f>VLOOKUP(A1071,PCharts!$T$3:$U$25,2,FALSE)</f>
        <v>0.9</v>
      </c>
      <c r="AB1071" s="30">
        <f>ROUND((PFormulas!$F$2*AF1071)+(PFormulas!$F$3*(120-AD1071)),0)</f>
        <v>47</v>
      </c>
      <c r="AC1071" s="30">
        <f>ROUND((PFormulas!$F$7*AF1071)+(PFormulas!$F$9*AB1071)+(PFormulas!$F$8*AD1071),0)</f>
        <v>40</v>
      </c>
      <c r="AD1071" s="30">
        <f>VLOOKUP(V1071,PCharts!$I$3:$J$651,2,FALSE)</f>
        <v>93</v>
      </c>
      <c r="AE1071" s="30">
        <f>ROUND((PFormulas!$B$29*AK1071)+(PFormulas!$B$30*AI1071)+(PFormulas!$B$31*AL1071)+(PFormulas!$B$32*AF1071)+PFormulas!$B$33,0)</f>
        <v>73</v>
      </c>
      <c r="AF1071" s="30">
        <f t="shared" si="119"/>
        <v>64</v>
      </c>
      <c r="AG1071" s="30">
        <f>ROUND((AK1071*PFormulas!$F$40)+(AL1071*PFormulas!$F$41)+(AH1071*PFormulas!$F$42),0)</f>
        <v>66</v>
      </c>
      <c r="AH1071" s="30">
        <f>VLOOKUP(D1071,PCharts!$G$3:$H$83,2,FALSE)</f>
        <v>94</v>
      </c>
      <c r="AI1071" s="30">
        <f>ROUND((AK1071*PFormulas!$F$18)+(AL1071*PFormulas!$F$17),0)</f>
        <v>42</v>
      </c>
      <c r="AJ1071" s="30">
        <f>IF(C1071&gt;7,25,IF(C1071=1,IF(ROUND((PFormulas!$F$35*AK1071)+(PFormulas!$F$36*AF1071),0)&lt;50,50,ROUND((PFormulas!$F$35*AK1071)+(PFormulas!$F$36*AF1071),0)),ROUND((PFormulas!$F$35*AK1071)+(PFormulas!$F$36*AF1071),0)))</f>
        <v>25</v>
      </c>
      <c r="AK1071" s="30">
        <f>ROUND(IF(C1071&gt;7,ROUND(VLOOKUP(U1071,PCharts!$K$3:$L$153,2,FALSE)*AA1071,0)*PFormulas!$B$8,ROUND(VLOOKUP(U1071,PCharts!$K$3:$L$153,2,FALSE)*AA1071,0)),0)</f>
        <v>43</v>
      </c>
      <c r="AL1071" s="30">
        <f>ROUND(IF(C1071&gt;7,ROUND(VLOOKUP(T1071,PCharts!$M$3:$N$133,2,FALSE)*AA1071,0)*PFormulas!$B$9,ROUND(VLOOKUP(T1071,PCharts!$M$3:$N$133,2,FALSE)*AA1071,0)),0)</f>
        <v>34</v>
      </c>
      <c r="AM1071" s="30">
        <f>ROUND(IF(C1071&gt;7,ROUND((PFormulas!$F$30*Z1071)+(PFormulas!$F$31*AB1071)+(PFormulas!$F$32*AI1071),0)*PFormulas!$B$13,ROUND((PFormulas!$F$30*Z1071)+(PFormulas!$F$31*AB1071)+(PFormulas!$F$32*AI1071),0)+PFormulas!$B$14),0)</f>
        <v>50</v>
      </c>
      <c r="AN1071" s="30">
        <f>ROUND((PFormulas!$F$46*AL1071),0)</f>
        <v>36</v>
      </c>
      <c r="AO1071" s="30">
        <f>VLOOKUP(2016-L1071,PCharts!$O$3:$P$32,2,FALSE)</f>
        <v>54</v>
      </c>
      <c r="AP1071" s="30">
        <f t="shared" si="120"/>
        <v>54</v>
      </c>
      <c r="AQ1071" s="30">
        <f t="shared" si="121"/>
        <v>46</v>
      </c>
    </row>
    <row r="1072" spans="1:43" x14ac:dyDescent="0.25">
      <c r="A1072" s="13" t="s">
        <v>685</v>
      </c>
      <c r="B1072" s="13" t="s">
        <v>2313</v>
      </c>
      <c r="C1072" s="13">
        <v>8</v>
      </c>
      <c r="D1072" s="13">
        <v>5</v>
      </c>
      <c r="E1072" s="13">
        <v>0</v>
      </c>
      <c r="F1072" s="13">
        <v>1</v>
      </c>
      <c r="G1072" s="13">
        <v>1</v>
      </c>
      <c r="H1072" s="13">
        <v>6</v>
      </c>
      <c r="I1072" s="13">
        <v>2</v>
      </c>
      <c r="J1072" s="13">
        <v>11</v>
      </c>
      <c r="K1072" s="13">
        <v>12</v>
      </c>
      <c r="L1072" s="13">
        <v>1995</v>
      </c>
      <c r="M1072" s="13"/>
      <c r="N1072" s="13">
        <v>72</v>
      </c>
      <c r="O1072" s="13">
        <v>176</v>
      </c>
      <c r="P1072" s="13" t="s">
        <v>247</v>
      </c>
      <c r="Q1072" s="13" t="s">
        <v>80</v>
      </c>
      <c r="R1072" s="13">
        <v>0</v>
      </c>
      <c r="S1072" s="13">
        <v>0</v>
      </c>
      <c r="T1072" s="30">
        <f t="shared" si="115"/>
        <v>0</v>
      </c>
      <c r="U1072" s="30">
        <f t="shared" si="116"/>
        <v>0.2</v>
      </c>
      <c r="V1072" s="30">
        <f t="shared" si="117"/>
        <v>1.2</v>
      </c>
      <c r="W1072" s="30">
        <f t="shared" si="118"/>
        <v>0</v>
      </c>
      <c r="X1072" s="30">
        <f>VLOOKUP(N1072,[1]PlayerC!$A$3:$B$30,2,FALSE)</f>
        <v>73</v>
      </c>
      <c r="Y1072" s="30">
        <f>VLOOKUP(O1072,[1]PlayerC!$C$3:$D$133,2,FALSE)</f>
        <v>55</v>
      </c>
      <c r="Z1072" s="30">
        <f>VLOOKUP(R1072,[2]PCharts!$R$3:$S$2003,2,FALSE)</f>
        <v>0</v>
      </c>
      <c r="AA1072" s="30">
        <f>VLOOKUP(A1072,PCharts!$T$3:$U$25,2,FALSE)</f>
        <v>0.9</v>
      </c>
      <c r="AB1072" s="30">
        <f>ROUND((PFormulas!$F$2*AF1072)+(PFormulas!$F$3*(120-AD1072)),0)</f>
        <v>54</v>
      </c>
      <c r="AC1072" s="30">
        <f>ROUND((PFormulas!$F$7*AF1072)+(PFormulas!$F$9*AB1072)+(PFormulas!$F$8*AD1072),0)</f>
        <v>48</v>
      </c>
      <c r="AD1072" s="30">
        <f>VLOOKUP(V1072,PCharts!$I$3:$J$651,2,FALSE)</f>
        <v>67</v>
      </c>
      <c r="AE1072" s="30">
        <f>ROUND((PFormulas!$B$29*AK1072)+(PFormulas!$B$30*AI1072)+(PFormulas!$B$31*AL1072)+(PFormulas!$B$32*AF1072)+PFormulas!$B$33,0)</f>
        <v>74</v>
      </c>
      <c r="AF1072" s="30">
        <f t="shared" si="119"/>
        <v>64</v>
      </c>
      <c r="AG1072" s="30">
        <f>ROUND((AK1072*PFormulas!$F$40)+(AL1072*PFormulas!$F$41)+(AH1072*PFormulas!$F$42),0)</f>
        <v>41</v>
      </c>
      <c r="AH1072" s="30">
        <f>VLOOKUP(D1072,PCharts!$G$3:$H$83,2,FALSE)</f>
        <v>40</v>
      </c>
      <c r="AI1072" s="30">
        <f>ROUND((AK1072*PFormulas!$F$18)+(AL1072*PFormulas!$F$17),0)</f>
        <v>45</v>
      </c>
      <c r="AJ1072" s="30">
        <f>IF(C1072&gt;7,25,IF(C1072=1,IF(ROUND((PFormulas!$F$35*AK1072)+(PFormulas!$F$36*AF1072),0)&lt;50,50,ROUND((PFormulas!$F$35*AK1072)+(PFormulas!$F$36*AF1072),0)),ROUND((PFormulas!$F$35*AK1072)+(PFormulas!$F$36*AF1072),0)))</f>
        <v>25</v>
      </c>
      <c r="AK1072" s="30">
        <f>ROUND(IF(C1072&gt;7,ROUND(VLOOKUP(U1072,PCharts!$K$3:$L$153,2,FALSE)*AA1072,0)*PFormulas!$B$8,ROUND(VLOOKUP(U1072,PCharts!$K$3:$L$153,2,FALSE)*AA1072,0)),0)</f>
        <v>48</v>
      </c>
      <c r="AL1072" s="30">
        <f>ROUND(IF(C1072&gt;7,ROUND(VLOOKUP(T1072,PCharts!$M$3:$N$133,2,FALSE)*AA1072,0)*PFormulas!$B$9,ROUND(VLOOKUP(T1072,PCharts!$M$3:$N$133,2,FALSE)*AA1072,0)),0)</f>
        <v>34</v>
      </c>
      <c r="AM1072" s="30">
        <f>ROUND(IF(C1072&gt;7,ROUND((PFormulas!$F$30*Z1072)+(PFormulas!$F$31*AB1072)+(PFormulas!$F$32*AI1072),0)*PFormulas!$B$13,ROUND((PFormulas!$F$30*Z1072)+(PFormulas!$F$31*AB1072)+(PFormulas!$F$32*AI1072),0)+PFormulas!$B$14),0)</f>
        <v>56</v>
      </c>
      <c r="AN1072" s="30">
        <f>ROUND((PFormulas!$F$46*AL1072),0)</f>
        <v>36</v>
      </c>
      <c r="AO1072" s="30">
        <f>VLOOKUP(2016-L1072,PCharts!$O$3:$P$32,2,FALSE)</f>
        <v>54</v>
      </c>
      <c r="AP1072" s="30">
        <f t="shared" si="120"/>
        <v>54</v>
      </c>
      <c r="AQ1072" s="30">
        <f t="shared" si="121"/>
        <v>49</v>
      </c>
    </row>
    <row r="1073" spans="1:43" x14ac:dyDescent="0.25">
      <c r="A1073" s="13" t="s">
        <v>685</v>
      </c>
      <c r="B1073" s="13" t="s">
        <v>2314</v>
      </c>
      <c r="C1073" s="13">
        <v>8</v>
      </c>
      <c r="D1073" s="13">
        <v>5</v>
      </c>
      <c r="E1073" s="13">
        <v>0</v>
      </c>
      <c r="F1073" s="13">
        <v>0</v>
      </c>
      <c r="G1073" s="13">
        <v>0</v>
      </c>
      <c r="H1073" s="13">
        <v>0</v>
      </c>
      <c r="I1073" s="13">
        <v>-3</v>
      </c>
      <c r="J1073" s="13">
        <v>29</v>
      </c>
      <c r="K1073" s="13">
        <v>6</v>
      </c>
      <c r="L1073" s="13">
        <v>1994</v>
      </c>
      <c r="M1073" s="13"/>
      <c r="N1073" s="13">
        <v>73</v>
      </c>
      <c r="O1073" s="13">
        <v>203</v>
      </c>
      <c r="P1073" s="13" t="s">
        <v>247</v>
      </c>
      <c r="Q1073" s="13" t="s">
        <v>80</v>
      </c>
      <c r="R1073" s="13">
        <v>0</v>
      </c>
      <c r="S1073" s="13">
        <v>0</v>
      </c>
      <c r="T1073" s="30">
        <f t="shared" si="115"/>
        <v>0</v>
      </c>
      <c r="U1073" s="30">
        <f t="shared" si="116"/>
        <v>0</v>
      </c>
      <c r="V1073" s="30">
        <f t="shared" si="117"/>
        <v>0</v>
      </c>
      <c r="W1073" s="30">
        <f t="shared" si="118"/>
        <v>0</v>
      </c>
      <c r="X1073" s="30">
        <f>VLOOKUP(N1073,[1]PlayerC!$A$3:$B$30,2,FALSE)</f>
        <v>75</v>
      </c>
      <c r="Y1073" s="30">
        <f>VLOOKUP(O1073,[1]PlayerC!$C$3:$D$133,2,FALSE)</f>
        <v>70</v>
      </c>
      <c r="Z1073" s="30">
        <f>VLOOKUP(R1073,[2]PCharts!$R$3:$S$2003,2,FALSE)</f>
        <v>0</v>
      </c>
      <c r="AA1073" s="30">
        <f>VLOOKUP(A1073,PCharts!$T$3:$U$25,2,FALSE)</f>
        <v>0.9</v>
      </c>
      <c r="AB1073" s="30">
        <f>ROUND((PFormulas!$F$2*AF1073)+(PFormulas!$F$3*(120-AD1073)),0)</f>
        <v>50</v>
      </c>
      <c r="AC1073" s="30">
        <f>ROUND((PFormulas!$F$7*AF1073)+(PFormulas!$F$9*AB1073)+(PFormulas!$F$8*AD1073),0)</f>
        <v>46</v>
      </c>
      <c r="AD1073" s="30">
        <f>VLOOKUP(V1073,PCharts!$I$3:$J$651,2,FALSE)</f>
        <v>99</v>
      </c>
      <c r="AE1073" s="30">
        <f>ROUND((PFormulas!$B$29*AK1073)+(PFormulas!$B$30*AI1073)+(PFormulas!$B$31*AL1073)+(PFormulas!$B$32*AF1073)+PFormulas!$B$33,0)</f>
        <v>69</v>
      </c>
      <c r="AF1073" s="30">
        <f t="shared" si="119"/>
        <v>73</v>
      </c>
      <c r="AG1073" s="30">
        <f>ROUND((AK1073*PFormulas!$F$40)+(AL1073*PFormulas!$F$41)+(AH1073*PFormulas!$F$42),0)</f>
        <v>36</v>
      </c>
      <c r="AH1073" s="30">
        <f>VLOOKUP(D1073,PCharts!$G$3:$H$83,2,FALSE)</f>
        <v>40</v>
      </c>
      <c r="AI1073" s="30">
        <f>ROUND((AK1073*PFormulas!$F$18)+(AL1073*PFormulas!$F$17),0)</f>
        <v>35</v>
      </c>
      <c r="AJ1073" s="30">
        <f>IF(C1073&gt;7,25,IF(C1073=1,IF(ROUND((PFormulas!$F$35*AK1073)+(PFormulas!$F$36*AF1073),0)&lt;50,50,ROUND((PFormulas!$F$35*AK1073)+(PFormulas!$F$36*AF1073),0)),ROUND((PFormulas!$F$35*AK1073)+(PFormulas!$F$36*AF1073),0)))</f>
        <v>25</v>
      </c>
      <c r="AK1073" s="30">
        <f>ROUND(IF(C1073&gt;7,ROUND(VLOOKUP(U1073,PCharts!$K$3:$L$153,2,FALSE)*AA1073,0)*PFormulas!$B$8,ROUND(VLOOKUP(U1073,PCharts!$K$3:$L$153,2,FALSE)*AA1073,0)),0)</f>
        <v>30</v>
      </c>
      <c r="AL1073" s="30">
        <f>ROUND(IF(C1073&gt;7,ROUND(VLOOKUP(T1073,PCharts!$M$3:$N$133,2,FALSE)*AA1073,0)*PFormulas!$B$9,ROUND(VLOOKUP(T1073,PCharts!$M$3:$N$133,2,FALSE)*AA1073,0)),0)</f>
        <v>34</v>
      </c>
      <c r="AM1073" s="30">
        <f>ROUND(IF(C1073&gt;7,ROUND((PFormulas!$F$30*Z1073)+(PFormulas!$F$31*AB1073)+(PFormulas!$F$32*AI1073),0)*PFormulas!$B$13,ROUND((PFormulas!$F$30*Z1073)+(PFormulas!$F$31*AB1073)+(PFormulas!$F$32*AI1073),0)+PFormulas!$B$14),0)</f>
        <v>50</v>
      </c>
      <c r="AN1073" s="30">
        <f>ROUND((PFormulas!$F$46*AL1073),0)</f>
        <v>36</v>
      </c>
      <c r="AO1073" s="30">
        <f>VLOOKUP(2016-L1073,PCharts!$O$3:$P$32,2,FALSE)</f>
        <v>58</v>
      </c>
      <c r="AP1073" s="30">
        <f t="shared" si="120"/>
        <v>58</v>
      </c>
      <c r="AQ1073" s="30">
        <f t="shared" si="121"/>
        <v>43</v>
      </c>
    </row>
    <row r="1074" spans="1:43" x14ac:dyDescent="0.25">
      <c r="A1074" s="13" t="s">
        <v>685</v>
      </c>
      <c r="B1074" s="13" t="s">
        <v>2315</v>
      </c>
      <c r="C1074" s="13">
        <v>8</v>
      </c>
      <c r="D1074" s="13">
        <v>5</v>
      </c>
      <c r="E1074" s="13">
        <v>0</v>
      </c>
      <c r="F1074" s="13">
        <v>0</v>
      </c>
      <c r="G1074" s="13">
        <v>0</v>
      </c>
      <c r="H1074" s="13">
        <v>0</v>
      </c>
      <c r="I1074" s="13">
        <v>-1</v>
      </c>
      <c r="J1074" s="13">
        <v>19</v>
      </c>
      <c r="K1074" s="13">
        <v>2</v>
      </c>
      <c r="L1074" s="13">
        <v>1996</v>
      </c>
      <c r="M1074" s="13"/>
      <c r="N1074" s="13">
        <v>70</v>
      </c>
      <c r="O1074" s="13">
        <v>168</v>
      </c>
      <c r="P1074" s="13" t="s">
        <v>247</v>
      </c>
      <c r="Q1074" s="13" t="s">
        <v>80</v>
      </c>
      <c r="R1074" s="13">
        <v>0</v>
      </c>
      <c r="S1074" s="13">
        <v>0</v>
      </c>
      <c r="T1074" s="30">
        <f t="shared" si="115"/>
        <v>0</v>
      </c>
      <c r="U1074" s="30">
        <f t="shared" si="116"/>
        <v>0</v>
      </c>
      <c r="V1074" s="30">
        <f t="shared" si="117"/>
        <v>0</v>
      </c>
      <c r="W1074" s="30">
        <f t="shared" si="118"/>
        <v>0</v>
      </c>
      <c r="X1074" s="30">
        <f>VLOOKUP(N1074,[1]PlayerC!$A$3:$B$30,2,FALSE)</f>
        <v>69</v>
      </c>
      <c r="Y1074" s="30">
        <f>VLOOKUP(O1074,[1]PlayerC!$C$3:$D$133,2,FALSE)</f>
        <v>49</v>
      </c>
      <c r="Z1074" s="30">
        <f>VLOOKUP(R1074,[2]PCharts!$R$3:$S$2003,2,FALSE)</f>
        <v>0</v>
      </c>
      <c r="AA1074" s="30">
        <f>VLOOKUP(A1074,PCharts!$T$3:$U$25,2,FALSE)</f>
        <v>0.9</v>
      </c>
      <c r="AB1074" s="30">
        <f>ROUND((PFormulas!$F$2*AF1074)+(PFormulas!$F$3*(120-AD1074)),0)</f>
        <v>42</v>
      </c>
      <c r="AC1074" s="30">
        <f>ROUND((PFormulas!$F$7*AF1074)+(PFormulas!$F$9*AB1074)+(PFormulas!$F$8*AD1074),0)</f>
        <v>34</v>
      </c>
      <c r="AD1074" s="30">
        <f>VLOOKUP(V1074,PCharts!$I$3:$J$651,2,FALSE)</f>
        <v>99</v>
      </c>
      <c r="AE1074" s="30">
        <f>ROUND((PFormulas!$B$29*AK1074)+(PFormulas!$B$30*AI1074)+(PFormulas!$B$31*AL1074)+(PFormulas!$B$32*AF1074)+PFormulas!$B$33,0)</f>
        <v>72</v>
      </c>
      <c r="AF1074" s="30">
        <f t="shared" si="119"/>
        <v>59</v>
      </c>
      <c r="AG1074" s="30">
        <f>ROUND((AK1074*PFormulas!$F$40)+(AL1074*PFormulas!$F$41)+(AH1074*PFormulas!$F$42),0)</f>
        <v>36</v>
      </c>
      <c r="AH1074" s="30">
        <f>VLOOKUP(D1074,PCharts!$G$3:$H$83,2,FALSE)</f>
        <v>40</v>
      </c>
      <c r="AI1074" s="30">
        <f>ROUND((AK1074*PFormulas!$F$18)+(AL1074*PFormulas!$F$17),0)</f>
        <v>35</v>
      </c>
      <c r="AJ1074" s="30">
        <f>IF(C1074&gt;7,25,IF(C1074=1,IF(ROUND((PFormulas!$F$35*AK1074)+(PFormulas!$F$36*AF1074),0)&lt;50,50,ROUND((PFormulas!$F$35*AK1074)+(PFormulas!$F$36*AF1074),0)),ROUND((PFormulas!$F$35*AK1074)+(PFormulas!$F$36*AF1074),0)))</f>
        <v>25</v>
      </c>
      <c r="AK1074" s="30">
        <f>ROUND(IF(C1074&gt;7,ROUND(VLOOKUP(U1074,PCharts!$K$3:$L$153,2,FALSE)*AA1074,0)*PFormulas!$B$8,ROUND(VLOOKUP(U1074,PCharts!$K$3:$L$153,2,FALSE)*AA1074,0)),0)</f>
        <v>30</v>
      </c>
      <c r="AL1074" s="30">
        <f>ROUND(IF(C1074&gt;7,ROUND(VLOOKUP(T1074,PCharts!$M$3:$N$133,2,FALSE)*AA1074,0)*PFormulas!$B$9,ROUND(VLOOKUP(T1074,PCharts!$M$3:$N$133,2,FALSE)*AA1074,0)),0)</f>
        <v>34</v>
      </c>
      <c r="AM1074" s="30">
        <f>ROUND(IF(C1074&gt;7,ROUND((PFormulas!$F$30*Z1074)+(PFormulas!$F$31*AB1074)+(PFormulas!$F$32*AI1074),0)*PFormulas!$B$13,ROUND((PFormulas!$F$30*Z1074)+(PFormulas!$F$31*AB1074)+(PFormulas!$F$32*AI1074),0)+PFormulas!$B$14),0)</f>
        <v>44</v>
      </c>
      <c r="AN1074" s="30">
        <f>ROUND((PFormulas!$F$46*AL1074),0)</f>
        <v>36</v>
      </c>
      <c r="AO1074" s="30">
        <f>VLOOKUP(2016-L1074,PCharts!$O$3:$P$32,2,FALSE)</f>
        <v>50</v>
      </c>
      <c r="AP1074" s="30">
        <f t="shared" si="120"/>
        <v>50</v>
      </c>
      <c r="AQ1074" s="30">
        <f t="shared" si="121"/>
        <v>40</v>
      </c>
    </row>
    <row r="1075" spans="1:43" x14ac:dyDescent="0.25">
      <c r="A1075" s="13" t="s">
        <v>685</v>
      </c>
      <c r="B1075" s="13" t="s">
        <v>2316</v>
      </c>
      <c r="C1075" s="13">
        <v>8</v>
      </c>
      <c r="D1075" s="13">
        <v>6</v>
      </c>
      <c r="E1075" s="13">
        <v>0</v>
      </c>
      <c r="F1075" s="13">
        <v>1</v>
      </c>
      <c r="G1075" s="13">
        <v>1</v>
      </c>
      <c r="H1075" s="13">
        <v>4</v>
      </c>
      <c r="I1075" s="13">
        <v>-6</v>
      </c>
      <c r="J1075" s="13">
        <v>30</v>
      </c>
      <c r="K1075" s="13">
        <v>1</v>
      </c>
      <c r="L1075" s="13">
        <v>1995</v>
      </c>
      <c r="M1075" s="13"/>
      <c r="N1075" s="13">
        <v>74</v>
      </c>
      <c r="O1075" s="13">
        <v>179</v>
      </c>
      <c r="P1075" s="13" t="s">
        <v>247</v>
      </c>
      <c r="Q1075" s="13" t="s">
        <v>80</v>
      </c>
      <c r="R1075" s="13">
        <v>0</v>
      </c>
      <c r="S1075" s="13">
        <v>0</v>
      </c>
      <c r="T1075" s="30">
        <f t="shared" si="115"/>
        <v>0</v>
      </c>
      <c r="U1075" s="30">
        <f t="shared" si="116"/>
        <v>0.17</v>
      </c>
      <c r="V1075" s="30">
        <f t="shared" si="117"/>
        <v>0.67</v>
      </c>
      <c r="W1075" s="30">
        <f t="shared" si="118"/>
        <v>0</v>
      </c>
      <c r="X1075" s="30">
        <f>VLOOKUP(N1075,[1]PlayerC!$A$3:$B$30,2,FALSE)</f>
        <v>77</v>
      </c>
      <c r="Y1075" s="30">
        <f>VLOOKUP(O1075,[1]PlayerC!$C$3:$D$133,2,FALSE)</f>
        <v>55</v>
      </c>
      <c r="Z1075" s="30">
        <f>VLOOKUP(R1075,[2]PCharts!$R$3:$S$2003,2,FALSE)</f>
        <v>0</v>
      </c>
      <c r="AA1075" s="30">
        <f>VLOOKUP(A1075,PCharts!$T$3:$U$25,2,FALSE)</f>
        <v>0.9</v>
      </c>
      <c r="AB1075" s="30">
        <f>ROUND((PFormulas!$F$2*AF1075)+(PFormulas!$F$3*(120-AD1075)),0)</f>
        <v>51</v>
      </c>
      <c r="AC1075" s="30">
        <f>ROUND((PFormulas!$F$7*AF1075)+(PFormulas!$F$9*AB1075)+(PFormulas!$F$8*AD1075),0)</f>
        <v>45</v>
      </c>
      <c r="AD1075" s="30">
        <f>VLOOKUP(V1075,PCharts!$I$3:$J$651,2,FALSE)</f>
        <v>81</v>
      </c>
      <c r="AE1075" s="30">
        <f>ROUND((PFormulas!$B$29*AK1075)+(PFormulas!$B$30*AI1075)+(PFormulas!$B$31*AL1075)+(PFormulas!$B$32*AF1075)+PFormulas!$B$33,0)</f>
        <v>72</v>
      </c>
      <c r="AF1075" s="30">
        <f t="shared" si="119"/>
        <v>66</v>
      </c>
      <c r="AG1075" s="30">
        <f>ROUND((AK1075*PFormulas!$F$40)+(AL1075*PFormulas!$F$41)+(AH1075*PFormulas!$F$42),0)</f>
        <v>40</v>
      </c>
      <c r="AH1075" s="30">
        <f>VLOOKUP(D1075,PCharts!$G$3:$H$83,2,FALSE)</f>
        <v>42</v>
      </c>
      <c r="AI1075" s="30">
        <f>ROUND((AK1075*PFormulas!$F$18)+(AL1075*PFormulas!$F$17),0)</f>
        <v>42</v>
      </c>
      <c r="AJ1075" s="30">
        <f>IF(C1075&gt;7,25,IF(C1075=1,IF(ROUND((PFormulas!$F$35*AK1075)+(PFormulas!$F$36*AF1075),0)&lt;50,50,ROUND((PFormulas!$F$35*AK1075)+(PFormulas!$F$36*AF1075),0)),ROUND((PFormulas!$F$35*AK1075)+(PFormulas!$F$36*AF1075),0)))</f>
        <v>25</v>
      </c>
      <c r="AK1075" s="30">
        <f>ROUND(IF(C1075&gt;7,ROUND(VLOOKUP(U1075,PCharts!$K$3:$L$153,2,FALSE)*AA1075,0)*PFormulas!$B$8,ROUND(VLOOKUP(U1075,PCharts!$K$3:$L$153,2,FALSE)*AA1075,0)),0)</f>
        <v>43</v>
      </c>
      <c r="AL1075" s="30">
        <f>ROUND(IF(C1075&gt;7,ROUND(VLOOKUP(T1075,PCharts!$M$3:$N$133,2,FALSE)*AA1075,0)*PFormulas!$B$9,ROUND(VLOOKUP(T1075,PCharts!$M$3:$N$133,2,FALSE)*AA1075,0)),0)</f>
        <v>34</v>
      </c>
      <c r="AM1075" s="30">
        <f>ROUND(IF(C1075&gt;7,ROUND((PFormulas!$F$30*Z1075)+(PFormulas!$F$31*AB1075)+(PFormulas!$F$32*AI1075),0)*PFormulas!$B$13,ROUND((PFormulas!$F$30*Z1075)+(PFormulas!$F$31*AB1075)+(PFormulas!$F$32*AI1075),0)+PFormulas!$B$14),0)</f>
        <v>52</v>
      </c>
      <c r="AN1075" s="30">
        <f>ROUND((PFormulas!$F$46*AL1075),0)</f>
        <v>36</v>
      </c>
      <c r="AO1075" s="30">
        <f>VLOOKUP(2016-L1075,PCharts!$O$3:$P$32,2,FALSE)</f>
        <v>54</v>
      </c>
      <c r="AP1075" s="30">
        <f t="shared" si="120"/>
        <v>54</v>
      </c>
      <c r="AQ1075" s="30">
        <f t="shared" si="121"/>
        <v>47</v>
      </c>
    </row>
    <row r="1076" spans="1:43" x14ac:dyDescent="0.25">
      <c r="A1076" s="13" t="s">
        <v>685</v>
      </c>
      <c r="B1076" s="13" t="s">
        <v>2317</v>
      </c>
      <c r="C1076" s="13">
        <v>8</v>
      </c>
      <c r="D1076" s="13">
        <v>6</v>
      </c>
      <c r="E1076" s="13">
        <v>0</v>
      </c>
      <c r="F1076" s="13">
        <v>0</v>
      </c>
      <c r="G1076" s="13">
        <v>0</v>
      </c>
      <c r="H1076" s="13">
        <v>8</v>
      </c>
      <c r="I1076" s="13">
        <v>-2</v>
      </c>
      <c r="J1076" s="13">
        <v>24</v>
      </c>
      <c r="K1076" s="13">
        <v>1</v>
      </c>
      <c r="L1076" s="13">
        <v>1995</v>
      </c>
      <c r="M1076" s="13"/>
      <c r="N1076" s="13">
        <v>74</v>
      </c>
      <c r="O1076" s="13">
        <v>185</v>
      </c>
      <c r="P1076" s="13" t="s">
        <v>2318</v>
      </c>
      <c r="Q1076" s="13" t="s">
        <v>80</v>
      </c>
      <c r="R1076" s="13">
        <v>0</v>
      </c>
      <c r="S1076" s="13">
        <v>0</v>
      </c>
      <c r="T1076" s="30">
        <f t="shared" si="115"/>
        <v>0</v>
      </c>
      <c r="U1076" s="30">
        <f t="shared" si="116"/>
        <v>0</v>
      </c>
      <c r="V1076" s="30">
        <f t="shared" si="117"/>
        <v>1.33</v>
      </c>
      <c r="W1076" s="30">
        <f t="shared" si="118"/>
        <v>0</v>
      </c>
      <c r="X1076" s="30">
        <f>VLOOKUP(N1076,[1]PlayerC!$A$3:$B$30,2,FALSE)</f>
        <v>77</v>
      </c>
      <c r="Y1076" s="30">
        <f>VLOOKUP(O1076,[1]PlayerC!$C$3:$D$133,2,FALSE)</f>
        <v>61</v>
      </c>
      <c r="Z1076" s="30">
        <f>VLOOKUP(R1076,[2]PCharts!$R$3:$S$2003,2,FALSE)</f>
        <v>0</v>
      </c>
      <c r="AA1076" s="30">
        <f>VLOOKUP(A1076,PCharts!$T$3:$U$25,2,FALSE)</f>
        <v>0.9</v>
      </c>
      <c r="AB1076" s="30">
        <f>ROUND((PFormulas!$F$2*AF1076)+(PFormulas!$F$3*(120-AD1076)),0)</f>
        <v>58</v>
      </c>
      <c r="AC1076" s="30">
        <f>ROUND((PFormulas!$F$7*AF1076)+(PFormulas!$F$9*AB1076)+(PFormulas!$F$8*AD1076),0)</f>
        <v>53</v>
      </c>
      <c r="AD1076" s="30">
        <f>VLOOKUP(V1076,PCharts!$I$3:$J$651,2,FALSE)</f>
        <v>64</v>
      </c>
      <c r="AE1076" s="30">
        <f>ROUND((PFormulas!$B$29*AK1076)+(PFormulas!$B$30*AI1076)+(PFormulas!$B$31*AL1076)+(PFormulas!$B$32*AF1076)+PFormulas!$B$33,0)</f>
        <v>70</v>
      </c>
      <c r="AF1076" s="30">
        <f t="shared" si="119"/>
        <v>69</v>
      </c>
      <c r="AG1076" s="30">
        <f>ROUND((AK1076*PFormulas!$F$40)+(AL1076*PFormulas!$F$41)+(AH1076*PFormulas!$F$42),0)</f>
        <v>37</v>
      </c>
      <c r="AH1076" s="30">
        <f>VLOOKUP(D1076,PCharts!$G$3:$H$83,2,FALSE)</f>
        <v>42</v>
      </c>
      <c r="AI1076" s="30">
        <f>ROUND((AK1076*PFormulas!$F$18)+(AL1076*PFormulas!$F$17),0)</f>
        <v>35</v>
      </c>
      <c r="AJ1076" s="30">
        <f>IF(C1076&gt;7,25,IF(C1076=1,IF(ROUND((PFormulas!$F$35*AK1076)+(PFormulas!$F$36*AF1076),0)&lt;50,50,ROUND((PFormulas!$F$35*AK1076)+(PFormulas!$F$36*AF1076),0)),ROUND((PFormulas!$F$35*AK1076)+(PFormulas!$F$36*AF1076),0)))</f>
        <v>25</v>
      </c>
      <c r="AK1076" s="30">
        <f>ROUND(IF(C1076&gt;7,ROUND(VLOOKUP(U1076,PCharts!$K$3:$L$153,2,FALSE)*AA1076,0)*PFormulas!$B$8,ROUND(VLOOKUP(U1076,PCharts!$K$3:$L$153,2,FALSE)*AA1076,0)),0)</f>
        <v>30</v>
      </c>
      <c r="AL1076" s="30">
        <f>ROUND(IF(C1076&gt;7,ROUND(VLOOKUP(T1076,PCharts!$M$3:$N$133,2,FALSE)*AA1076,0)*PFormulas!$B$9,ROUND(VLOOKUP(T1076,PCharts!$M$3:$N$133,2,FALSE)*AA1076,0)),0)</f>
        <v>34</v>
      </c>
      <c r="AM1076" s="30">
        <f>ROUND(IF(C1076&gt;7,ROUND((PFormulas!$F$30*Z1076)+(PFormulas!$F$31*AB1076)+(PFormulas!$F$32*AI1076),0)*PFormulas!$B$13,ROUND((PFormulas!$F$30*Z1076)+(PFormulas!$F$31*AB1076)+(PFormulas!$F$32*AI1076),0)+PFormulas!$B$14),0)</f>
        <v>55</v>
      </c>
      <c r="AN1076" s="30">
        <f>ROUND((PFormulas!$F$46*AL1076),0)</f>
        <v>36</v>
      </c>
      <c r="AO1076" s="30">
        <f>VLOOKUP(2016-L1076,PCharts!$O$3:$P$32,2,FALSE)</f>
        <v>54</v>
      </c>
      <c r="AP1076" s="30">
        <f t="shared" si="120"/>
        <v>54</v>
      </c>
      <c r="AQ1076" s="30">
        <f t="shared" si="121"/>
        <v>44</v>
      </c>
    </row>
    <row r="1077" spans="1:43" x14ac:dyDescent="0.25">
      <c r="A1077" s="13" t="s">
        <v>685</v>
      </c>
      <c r="B1077" s="13" t="s">
        <v>2319</v>
      </c>
      <c r="C1077" s="13">
        <v>8</v>
      </c>
      <c r="D1077" s="13">
        <v>7</v>
      </c>
      <c r="E1077" s="13">
        <v>0</v>
      </c>
      <c r="F1077" s="13">
        <v>0</v>
      </c>
      <c r="G1077" s="13">
        <v>0</v>
      </c>
      <c r="H1077" s="13">
        <v>4</v>
      </c>
      <c r="I1077" s="13">
        <v>0</v>
      </c>
      <c r="J1077" s="13">
        <v>20</v>
      </c>
      <c r="K1077" s="13">
        <v>8</v>
      </c>
      <c r="L1077" s="13">
        <v>1996</v>
      </c>
      <c r="M1077" s="13"/>
      <c r="N1077" s="13">
        <v>72</v>
      </c>
      <c r="O1077" s="13">
        <v>183</v>
      </c>
      <c r="P1077" s="13" t="s">
        <v>247</v>
      </c>
      <c r="Q1077" s="13" t="s">
        <v>80</v>
      </c>
      <c r="R1077" s="13">
        <v>0</v>
      </c>
      <c r="S1077" s="13">
        <v>0</v>
      </c>
      <c r="T1077" s="30">
        <f t="shared" si="115"/>
        <v>0</v>
      </c>
      <c r="U1077" s="30">
        <f t="shared" si="116"/>
        <v>0</v>
      </c>
      <c r="V1077" s="30">
        <f t="shared" si="117"/>
        <v>0.56999999999999995</v>
      </c>
      <c r="W1077" s="30">
        <f t="shared" si="118"/>
        <v>0</v>
      </c>
      <c r="X1077" s="30">
        <f>VLOOKUP(N1077,[1]PlayerC!$A$3:$B$30,2,FALSE)</f>
        <v>73</v>
      </c>
      <c r="Y1077" s="30">
        <f>VLOOKUP(O1077,[1]PlayerC!$C$3:$D$133,2,FALSE)</f>
        <v>58</v>
      </c>
      <c r="Z1077" s="30">
        <f>VLOOKUP(R1077,[2]PCharts!$R$3:$S$2003,2,FALSE)</f>
        <v>0</v>
      </c>
      <c r="AA1077" s="30">
        <f>VLOOKUP(A1077,PCharts!$T$3:$U$25,2,FALSE)</f>
        <v>0.9</v>
      </c>
      <c r="AB1077" s="30">
        <f>ROUND((PFormulas!$F$2*AF1077)+(PFormulas!$F$3*(120-AD1077)),0)</f>
        <v>51</v>
      </c>
      <c r="AC1077" s="30">
        <f>ROUND((PFormulas!$F$7*AF1077)+(PFormulas!$F$9*AB1077)+(PFormulas!$F$8*AD1077),0)</f>
        <v>45</v>
      </c>
      <c r="AD1077" s="30">
        <f>VLOOKUP(V1077,PCharts!$I$3:$J$651,2,FALSE)</f>
        <v>83</v>
      </c>
      <c r="AE1077" s="30">
        <f>ROUND((PFormulas!$B$29*AK1077)+(PFormulas!$B$30*AI1077)+(PFormulas!$B$31*AL1077)+(PFormulas!$B$32*AF1077)+PFormulas!$B$33,0)</f>
        <v>70</v>
      </c>
      <c r="AF1077" s="30">
        <f t="shared" si="119"/>
        <v>66</v>
      </c>
      <c r="AG1077" s="30">
        <f>ROUND((AK1077*PFormulas!$F$40)+(AL1077*PFormulas!$F$41)+(AH1077*PFormulas!$F$42),0)</f>
        <v>38</v>
      </c>
      <c r="AH1077" s="30">
        <f>VLOOKUP(D1077,PCharts!$G$3:$H$83,2,FALSE)</f>
        <v>44</v>
      </c>
      <c r="AI1077" s="30">
        <f>ROUND((AK1077*PFormulas!$F$18)+(AL1077*PFormulas!$F$17),0)</f>
        <v>35</v>
      </c>
      <c r="AJ1077" s="30">
        <f>IF(C1077&gt;7,25,IF(C1077=1,IF(ROUND((PFormulas!$F$35*AK1077)+(PFormulas!$F$36*AF1077),0)&lt;50,50,ROUND((PFormulas!$F$35*AK1077)+(PFormulas!$F$36*AF1077),0)),ROUND((PFormulas!$F$35*AK1077)+(PFormulas!$F$36*AF1077),0)))</f>
        <v>25</v>
      </c>
      <c r="AK1077" s="30">
        <f>ROUND(IF(C1077&gt;7,ROUND(VLOOKUP(U1077,PCharts!$K$3:$L$153,2,FALSE)*AA1077,0)*PFormulas!$B$8,ROUND(VLOOKUP(U1077,PCharts!$K$3:$L$153,2,FALSE)*AA1077,0)),0)</f>
        <v>30</v>
      </c>
      <c r="AL1077" s="30">
        <f>ROUND(IF(C1077&gt;7,ROUND(VLOOKUP(T1077,PCharts!$M$3:$N$133,2,FALSE)*AA1077,0)*PFormulas!$B$9,ROUND(VLOOKUP(T1077,PCharts!$M$3:$N$133,2,FALSE)*AA1077,0)),0)</f>
        <v>34</v>
      </c>
      <c r="AM1077" s="30">
        <f>ROUND(IF(C1077&gt;7,ROUND((PFormulas!$F$30*Z1077)+(PFormulas!$F$31*AB1077)+(PFormulas!$F$32*AI1077),0)*PFormulas!$B$13,ROUND((PFormulas!$F$30*Z1077)+(PFormulas!$F$31*AB1077)+(PFormulas!$F$32*AI1077),0)+PFormulas!$B$14),0)</f>
        <v>50</v>
      </c>
      <c r="AN1077" s="30">
        <f>ROUND((PFormulas!$F$46*AL1077),0)</f>
        <v>36</v>
      </c>
      <c r="AO1077" s="30">
        <f>VLOOKUP(2016-L1077,PCharts!$O$3:$P$32,2,FALSE)</f>
        <v>50</v>
      </c>
      <c r="AP1077" s="30">
        <f t="shared" si="120"/>
        <v>50</v>
      </c>
      <c r="AQ1077" s="30">
        <f t="shared" si="121"/>
        <v>42</v>
      </c>
    </row>
    <row r="1078" spans="1:43" x14ac:dyDescent="0.25">
      <c r="A1078" s="13" t="s">
        <v>685</v>
      </c>
      <c r="B1078" s="13" t="s">
        <v>2320</v>
      </c>
      <c r="C1078" s="13">
        <v>8</v>
      </c>
      <c r="D1078" s="13">
        <v>8</v>
      </c>
      <c r="E1078" s="13">
        <v>0</v>
      </c>
      <c r="F1078" s="13">
        <v>1</v>
      </c>
      <c r="G1078" s="13">
        <v>1</v>
      </c>
      <c r="H1078" s="13">
        <v>2</v>
      </c>
      <c r="I1078" s="13">
        <v>1</v>
      </c>
      <c r="J1078" s="13">
        <v>15</v>
      </c>
      <c r="K1078" s="13">
        <v>4</v>
      </c>
      <c r="L1078" s="13">
        <v>1994</v>
      </c>
      <c r="M1078" s="13"/>
      <c r="N1078" s="13">
        <v>74</v>
      </c>
      <c r="O1078" s="13">
        <v>201</v>
      </c>
      <c r="P1078" s="13" t="s">
        <v>76</v>
      </c>
      <c r="Q1078" s="13" t="s">
        <v>80</v>
      </c>
      <c r="R1078" s="13">
        <v>0</v>
      </c>
      <c r="S1078" s="13">
        <v>0</v>
      </c>
      <c r="T1078" s="30">
        <f t="shared" si="115"/>
        <v>0</v>
      </c>
      <c r="U1078" s="30">
        <f t="shared" si="116"/>
        <v>0.13</v>
      </c>
      <c r="V1078" s="30">
        <f t="shared" si="117"/>
        <v>0.25</v>
      </c>
      <c r="W1078" s="30">
        <f t="shared" si="118"/>
        <v>0</v>
      </c>
      <c r="X1078" s="30">
        <f>VLOOKUP(N1078,[1]PlayerC!$A$3:$B$30,2,FALSE)</f>
        <v>77</v>
      </c>
      <c r="Y1078" s="30">
        <f>VLOOKUP(O1078,[1]PlayerC!$C$3:$D$133,2,FALSE)</f>
        <v>70</v>
      </c>
      <c r="Z1078" s="30">
        <f>VLOOKUP(R1078,[2]PCharts!$R$3:$S$2003,2,FALSE)</f>
        <v>0</v>
      </c>
      <c r="AA1078" s="30">
        <f>VLOOKUP(A1078,PCharts!$T$3:$U$25,2,FALSE)</f>
        <v>0.9</v>
      </c>
      <c r="AB1078" s="30">
        <f>ROUND((PFormulas!$F$2*AF1078)+(PFormulas!$F$3*(120-AD1078)),0)</f>
        <v>53</v>
      </c>
      <c r="AC1078" s="30">
        <f>ROUND((PFormulas!$F$7*AF1078)+(PFormulas!$F$9*AB1078)+(PFormulas!$F$8*AD1078),0)</f>
        <v>50</v>
      </c>
      <c r="AD1078" s="30">
        <f>VLOOKUP(V1078,PCharts!$I$3:$J$651,2,FALSE)</f>
        <v>91</v>
      </c>
      <c r="AE1078" s="30">
        <f>ROUND((PFormulas!$B$29*AK1078)+(PFormulas!$B$30*AI1078)+(PFormulas!$B$31*AL1078)+(PFormulas!$B$32*AF1078)+PFormulas!$B$33,0)</f>
        <v>70</v>
      </c>
      <c r="AF1078" s="30">
        <f t="shared" si="119"/>
        <v>74</v>
      </c>
      <c r="AG1078" s="30">
        <f>ROUND((AK1078*PFormulas!$F$40)+(AL1078*PFormulas!$F$41)+(AH1078*PFormulas!$F$42),0)</f>
        <v>42</v>
      </c>
      <c r="AH1078" s="30">
        <f>VLOOKUP(D1078,PCharts!$G$3:$H$83,2,FALSE)</f>
        <v>46</v>
      </c>
      <c r="AI1078" s="30">
        <f>ROUND((AK1078*PFormulas!$F$18)+(AL1078*PFormulas!$F$17),0)</f>
        <v>42</v>
      </c>
      <c r="AJ1078" s="30">
        <f>IF(C1078&gt;7,25,IF(C1078=1,IF(ROUND((PFormulas!$F$35*AK1078)+(PFormulas!$F$36*AF1078),0)&lt;50,50,ROUND((PFormulas!$F$35*AK1078)+(PFormulas!$F$36*AF1078),0)),ROUND((PFormulas!$F$35*AK1078)+(PFormulas!$F$36*AF1078),0)))</f>
        <v>25</v>
      </c>
      <c r="AK1078" s="30">
        <f>ROUND(IF(C1078&gt;7,ROUND(VLOOKUP(U1078,PCharts!$K$3:$L$153,2,FALSE)*AA1078,0)*PFormulas!$B$8,ROUND(VLOOKUP(U1078,PCharts!$K$3:$L$153,2,FALSE)*AA1078,0)),0)</f>
        <v>43</v>
      </c>
      <c r="AL1078" s="30">
        <f>ROUND(IF(C1078&gt;7,ROUND(VLOOKUP(T1078,PCharts!$M$3:$N$133,2,FALSE)*AA1078,0)*PFormulas!$B$9,ROUND(VLOOKUP(T1078,PCharts!$M$3:$N$133,2,FALSE)*AA1078,0)),0)</f>
        <v>34</v>
      </c>
      <c r="AM1078" s="30">
        <f>ROUND(IF(C1078&gt;7,ROUND((PFormulas!$F$30*Z1078)+(PFormulas!$F$31*AB1078)+(PFormulas!$F$32*AI1078),0)*PFormulas!$B$13,ROUND((PFormulas!$F$30*Z1078)+(PFormulas!$F$31*AB1078)+(PFormulas!$F$32*AI1078),0)+PFormulas!$B$14),0)</f>
        <v>54</v>
      </c>
      <c r="AN1078" s="30">
        <f>ROUND((PFormulas!$F$46*AL1078),0)</f>
        <v>36</v>
      </c>
      <c r="AO1078" s="30">
        <f>VLOOKUP(2016-L1078,PCharts!$O$3:$P$32,2,FALSE)</f>
        <v>58</v>
      </c>
      <c r="AP1078" s="30">
        <f t="shared" si="120"/>
        <v>58</v>
      </c>
      <c r="AQ1078" s="30">
        <f t="shared" si="121"/>
        <v>48</v>
      </c>
    </row>
    <row r="1079" spans="1:43" x14ac:dyDescent="0.25">
      <c r="A1079" s="13" t="s">
        <v>518</v>
      </c>
      <c r="B1079" s="13" t="s">
        <v>2321</v>
      </c>
      <c r="C1079" s="13">
        <v>8</v>
      </c>
      <c r="D1079" s="13">
        <v>14</v>
      </c>
      <c r="E1079" s="13">
        <v>0</v>
      </c>
      <c r="F1079" s="13">
        <v>0</v>
      </c>
      <c r="G1079" s="13">
        <v>0</v>
      </c>
      <c r="H1079" s="13">
        <v>2</v>
      </c>
      <c r="I1079" s="13">
        <v>-3</v>
      </c>
      <c r="J1079" s="13">
        <v>3</v>
      </c>
      <c r="K1079" s="13">
        <v>5</v>
      </c>
      <c r="L1079" s="13">
        <v>1996</v>
      </c>
      <c r="M1079" s="13"/>
      <c r="N1079" s="13">
        <v>76</v>
      </c>
      <c r="O1079" s="13">
        <v>198</v>
      </c>
      <c r="P1079" s="13" t="s">
        <v>520</v>
      </c>
      <c r="Q1079" s="13" t="s">
        <v>2322</v>
      </c>
      <c r="R1079" s="13">
        <v>0</v>
      </c>
      <c r="S1079" s="13">
        <v>0</v>
      </c>
      <c r="T1079" s="30">
        <f t="shared" si="115"/>
        <v>0</v>
      </c>
      <c r="U1079" s="30">
        <f t="shared" si="116"/>
        <v>0</v>
      </c>
      <c r="V1079" s="30">
        <f t="shared" si="117"/>
        <v>0.14000000000000001</v>
      </c>
      <c r="W1079" s="30">
        <f t="shared" si="118"/>
        <v>0</v>
      </c>
      <c r="X1079" s="30">
        <f>VLOOKUP(N1079,[1]PlayerC!$A$3:$B$30,2,FALSE)</f>
        <v>81</v>
      </c>
      <c r="Y1079" s="30">
        <f>VLOOKUP(O1079,[1]PlayerC!$C$3:$D$133,2,FALSE)</f>
        <v>67</v>
      </c>
      <c r="Z1079" s="30">
        <f>VLOOKUP(R1079,[2]PCharts!$R$3:$S$2003,2,FALSE)</f>
        <v>0</v>
      </c>
      <c r="AA1079" s="30">
        <f>VLOOKUP(A1079,PCharts!$T$3:$U$25,2,FALSE)</f>
        <v>0.93</v>
      </c>
      <c r="AB1079" s="30">
        <f>ROUND((PFormulas!$F$2*AF1079)+(PFormulas!$F$3*(120-AD1079)),0)</f>
        <v>52</v>
      </c>
      <c r="AC1079" s="30">
        <f>ROUND((PFormulas!$F$7*AF1079)+(PFormulas!$F$9*AB1079)+(PFormulas!$F$8*AD1079),0)</f>
        <v>48</v>
      </c>
      <c r="AD1079" s="30">
        <f>VLOOKUP(V1079,PCharts!$I$3:$J$651,2,FALSE)</f>
        <v>95</v>
      </c>
      <c r="AE1079" s="30">
        <f>ROUND((PFormulas!$B$29*AK1079)+(PFormulas!$B$30*AI1079)+(PFormulas!$B$31*AL1079)+(PFormulas!$B$32*AF1079)+PFormulas!$B$33,0)</f>
        <v>69</v>
      </c>
      <c r="AF1079" s="30">
        <f t="shared" si="119"/>
        <v>74</v>
      </c>
      <c r="AG1079" s="30">
        <f>ROUND((AK1079*PFormulas!$F$40)+(AL1079*PFormulas!$F$41)+(AH1079*PFormulas!$F$42),0)</f>
        <v>44</v>
      </c>
      <c r="AH1079" s="30">
        <f>VLOOKUP(D1079,PCharts!$G$3:$H$83,2,FALSE)</f>
        <v>54</v>
      </c>
      <c r="AI1079" s="30">
        <f>ROUND((AK1079*PFormulas!$F$18)+(AL1079*PFormulas!$F$17),0)</f>
        <v>36</v>
      </c>
      <c r="AJ1079" s="30">
        <f>IF(C1079&gt;7,25,IF(C1079=1,IF(ROUND((PFormulas!$F$35*AK1079)+(PFormulas!$F$36*AF1079),0)&lt;50,50,ROUND((PFormulas!$F$35*AK1079)+(PFormulas!$F$36*AF1079),0)),ROUND((PFormulas!$F$35*AK1079)+(PFormulas!$F$36*AF1079),0)))</f>
        <v>25</v>
      </c>
      <c r="AK1079" s="30">
        <f>ROUND(IF(C1079&gt;7,ROUND(VLOOKUP(U1079,PCharts!$K$3:$L$153,2,FALSE)*AA1079,0)*PFormulas!$B$8,ROUND(VLOOKUP(U1079,PCharts!$K$3:$L$153,2,FALSE)*AA1079,0)),0)</f>
        <v>31</v>
      </c>
      <c r="AL1079" s="30">
        <f>ROUND(IF(C1079&gt;7,ROUND(VLOOKUP(T1079,PCharts!$M$3:$N$133,2,FALSE)*AA1079,0)*PFormulas!$B$9,ROUND(VLOOKUP(T1079,PCharts!$M$3:$N$133,2,FALSE)*AA1079,0)),0)</f>
        <v>35</v>
      </c>
      <c r="AM1079" s="30">
        <f>ROUND(IF(C1079&gt;7,ROUND((PFormulas!$F$30*Z1079)+(PFormulas!$F$31*AB1079)+(PFormulas!$F$32*AI1079),0)*PFormulas!$B$13,ROUND((PFormulas!$F$30*Z1079)+(PFormulas!$F$31*AB1079)+(PFormulas!$F$32*AI1079),0)+PFormulas!$B$14),0)</f>
        <v>51</v>
      </c>
      <c r="AN1079" s="30">
        <f>ROUND((PFormulas!$F$46*AL1079),0)</f>
        <v>37</v>
      </c>
      <c r="AO1079" s="30">
        <f>VLOOKUP(2016-L1079,PCharts!$O$3:$P$32,2,FALSE)</f>
        <v>50</v>
      </c>
      <c r="AP1079" s="30">
        <f t="shared" si="120"/>
        <v>50</v>
      </c>
      <c r="AQ1079" s="30">
        <f t="shared" si="121"/>
        <v>44</v>
      </c>
    </row>
    <row r="1080" spans="1:43" x14ac:dyDescent="0.25">
      <c r="A1080" s="13" t="s">
        <v>685</v>
      </c>
      <c r="B1080" s="13" t="s">
        <v>2323</v>
      </c>
      <c r="C1080" s="13">
        <v>8</v>
      </c>
      <c r="D1080" s="13">
        <v>14</v>
      </c>
      <c r="E1080" s="13">
        <v>0</v>
      </c>
      <c r="F1080" s="13">
        <v>0</v>
      </c>
      <c r="G1080" s="13">
        <v>0</v>
      </c>
      <c r="H1080" s="13">
        <v>8</v>
      </c>
      <c r="I1080" s="13">
        <v>0</v>
      </c>
      <c r="J1080" s="13">
        <v>18</v>
      </c>
      <c r="K1080" s="13">
        <v>11</v>
      </c>
      <c r="L1080" s="13">
        <v>1999</v>
      </c>
      <c r="M1080" s="13"/>
      <c r="N1080" s="13">
        <v>72</v>
      </c>
      <c r="O1080" s="13">
        <v>163</v>
      </c>
      <c r="P1080" s="13" t="s">
        <v>247</v>
      </c>
      <c r="Q1080" s="13" t="s">
        <v>80</v>
      </c>
      <c r="R1080" s="13">
        <v>0</v>
      </c>
      <c r="S1080" s="13">
        <v>0</v>
      </c>
      <c r="T1080" s="30">
        <f t="shared" si="115"/>
        <v>0</v>
      </c>
      <c r="U1080" s="30">
        <f t="shared" si="116"/>
        <v>0</v>
      </c>
      <c r="V1080" s="30">
        <f t="shared" si="117"/>
        <v>0.56999999999999995</v>
      </c>
      <c r="W1080" s="30">
        <f t="shared" si="118"/>
        <v>0</v>
      </c>
      <c r="X1080" s="30">
        <f>VLOOKUP(N1080,[1]PlayerC!$A$3:$B$30,2,FALSE)</f>
        <v>73</v>
      </c>
      <c r="Y1080" s="30">
        <f>VLOOKUP(O1080,[1]PlayerC!$C$3:$D$133,2,FALSE)</f>
        <v>46</v>
      </c>
      <c r="Z1080" s="30">
        <f>VLOOKUP(R1080,[2]PCharts!$R$3:$S$2003,2,FALSE)</f>
        <v>0</v>
      </c>
      <c r="AA1080" s="30">
        <f>VLOOKUP(A1080,PCharts!$T$3:$U$25,2,FALSE)</f>
        <v>0.9</v>
      </c>
      <c r="AB1080" s="30">
        <f>ROUND((PFormulas!$F$2*AF1080)+(PFormulas!$F$3*(120-AD1080)),0)</f>
        <v>47</v>
      </c>
      <c r="AC1080" s="30">
        <f>ROUND((PFormulas!$F$7*AF1080)+(PFormulas!$F$9*AB1080)+(PFormulas!$F$8*AD1080),0)</f>
        <v>40</v>
      </c>
      <c r="AD1080" s="30">
        <f>VLOOKUP(V1080,PCharts!$I$3:$J$651,2,FALSE)</f>
        <v>83</v>
      </c>
      <c r="AE1080" s="30">
        <f>ROUND((PFormulas!$B$29*AK1080)+(PFormulas!$B$30*AI1080)+(PFormulas!$B$31*AL1080)+(PFormulas!$B$32*AF1080)+PFormulas!$B$33,0)</f>
        <v>72</v>
      </c>
      <c r="AF1080" s="30">
        <f t="shared" si="119"/>
        <v>60</v>
      </c>
      <c r="AG1080" s="30">
        <f>ROUND((AK1080*PFormulas!$F$40)+(AL1080*PFormulas!$F$41)+(AH1080*PFormulas!$F$42),0)</f>
        <v>43</v>
      </c>
      <c r="AH1080" s="30">
        <f>VLOOKUP(D1080,PCharts!$G$3:$H$83,2,FALSE)</f>
        <v>54</v>
      </c>
      <c r="AI1080" s="30">
        <f>ROUND((AK1080*PFormulas!$F$18)+(AL1080*PFormulas!$F$17),0)</f>
        <v>35</v>
      </c>
      <c r="AJ1080" s="30">
        <f>IF(C1080&gt;7,25,IF(C1080=1,IF(ROUND((PFormulas!$F$35*AK1080)+(PFormulas!$F$36*AF1080),0)&lt;50,50,ROUND((PFormulas!$F$35*AK1080)+(PFormulas!$F$36*AF1080),0)),ROUND((PFormulas!$F$35*AK1080)+(PFormulas!$F$36*AF1080),0)))</f>
        <v>25</v>
      </c>
      <c r="AK1080" s="30">
        <f>ROUND(IF(C1080&gt;7,ROUND(VLOOKUP(U1080,PCharts!$K$3:$L$153,2,FALSE)*AA1080,0)*PFormulas!$B$8,ROUND(VLOOKUP(U1080,PCharts!$K$3:$L$153,2,FALSE)*AA1080,0)),0)</f>
        <v>30</v>
      </c>
      <c r="AL1080" s="30">
        <f>ROUND(IF(C1080&gt;7,ROUND(VLOOKUP(T1080,PCharts!$M$3:$N$133,2,FALSE)*AA1080,0)*PFormulas!$B$9,ROUND(VLOOKUP(T1080,PCharts!$M$3:$N$133,2,FALSE)*AA1080,0)),0)</f>
        <v>34</v>
      </c>
      <c r="AM1080" s="30">
        <f>ROUND(IF(C1080&gt;7,ROUND((PFormulas!$F$30*Z1080)+(PFormulas!$F$31*AB1080)+(PFormulas!$F$32*AI1080),0)*PFormulas!$B$13,ROUND((PFormulas!$F$30*Z1080)+(PFormulas!$F$31*AB1080)+(PFormulas!$F$32*AI1080),0)+PFormulas!$B$14),0)</f>
        <v>48</v>
      </c>
      <c r="AN1080" s="30">
        <f>ROUND((PFormulas!$F$46*AL1080),0)</f>
        <v>36</v>
      </c>
      <c r="AO1080" s="30">
        <f>VLOOKUP(2016-L1080,PCharts!$O$3:$P$32,2,FALSE)</f>
        <v>42</v>
      </c>
      <c r="AP1080" s="30">
        <f t="shared" si="120"/>
        <v>42</v>
      </c>
      <c r="AQ1080" s="30">
        <f t="shared" si="121"/>
        <v>41</v>
      </c>
    </row>
    <row r="1081" spans="1:43" x14ac:dyDescent="0.25">
      <c r="A1081" s="13" t="s">
        <v>685</v>
      </c>
      <c r="B1081" s="13" t="s">
        <v>2324</v>
      </c>
      <c r="C1081" s="13">
        <v>8</v>
      </c>
      <c r="D1081" s="13">
        <v>14</v>
      </c>
      <c r="E1081" s="13">
        <v>0</v>
      </c>
      <c r="F1081" s="13">
        <v>0</v>
      </c>
      <c r="G1081" s="13">
        <v>0</v>
      </c>
      <c r="H1081" s="13">
        <v>2</v>
      </c>
      <c r="I1081" s="13">
        <v>0</v>
      </c>
      <c r="J1081" s="13">
        <v>26</v>
      </c>
      <c r="K1081" s="13">
        <v>12</v>
      </c>
      <c r="L1081" s="13">
        <v>1993</v>
      </c>
      <c r="M1081" s="13"/>
      <c r="N1081" s="13">
        <v>71</v>
      </c>
      <c r="O1081" s="13">
        <v>170</v>
      </c>
      <c r="P1081" s="13" t="s">
        <v>247</v>
      </c>
      <c r="Q1081" s="13" t="s">
        <v>80</v>
      </c>
      <c r="R1081" s="13">
        <v>0</v>
      </c>
      <c r="S1081" s="13">
        <v>0</v>
      </c>
      <c r="T1081" s="30">
        <f t="shared" si="115"/>
        <v>0</v>
      </c>
      <c r="U1081" s="30">
        <f t="shared" si="116"/>
        <v>0</v>
      </c>
      <c r="V1081" s="30">
        <f t="shared" si="117"/>
        <v>0.14000000000000001</v>
      </c>
      <c r="W1081" s="30">
        <f t="shared" si="118"/>
        <v>0</v>
      </c>
      <c r="X1081" s="30">
        <f>VLOOKUP(N1081,[1]PlayerC!$A$3:$B$30,2,FALSE)</f>
        <v>71</v>
      </c>
      <c r="Y1081" s="30">
        <f>VLOOKUP(O1081,[1]PlayerC!$C$3:$D$133,2,FALSE)</f>
        <v>52</v>
      </c>
      <c r="Z1081" s="30">
        <f>VLOOKUP(R1081,[2]PCharts!$R$3:$S$2003,2,FALSE)</f>
        <v>0</v>
      </c>
      <c r="AA1081" s="30">
        <f>VLOOKUP(A1081,PCharts!$T$3:$U$25,2,FALSE)</f>
        <v>0.9</v>
      </c>
      <c r="AB1081" s="30">
        <f>ROUND((PFormulas!$F$2*AF1081)+(PFormulas!$F$3*(120-AD1081)),0)</f>
        <v>45</v>
      </c>
      <c r="AC1081" s="30">
        <f>ROUND((PFormulas!$F$7*AF1081)+(PFormulas!$F$9*AB1081)+(PFormulas!$F$8*AD1081),0)</f>
        <v>38</v>
      </c>
      <c r="AD1081" s="30">
        <f>VLOOKUP(V1081,PCharts!$I$3:$J$651,2,FALSE)</f>
        <v>95</v>
      </c>
      <c r="AE1081" s="30">
        <f>ROUND((PFormulas!$B$29*AK1081)+(PFormulas!$B$30*AI1081)+(PFormulas!$B$31*AL1081)+(PFormulas!$B$32*AF1081)+PFormulas!$B$33,0)</f>
        <v>71</v>
      </c>
      <c r="AF1081" s="30">
        <f t="shared" si="119"/>
        <v>62</v>
      </c>
      <c r="AG1081" s="30">
        <f>ROUND((AK1081*PFormulas!$F$40)+(AL1081*PFormulas!$F$41)+(AH1081*PFormulas!$F$42),0)</f>
        <v>43</v>
      </c>
      <c r="AH1081" s="30">
        <f>VLOOKUP(D1081,PCharts!$G$3:$H$83,2,FALSE)</f>
        <v>54</v>
      </c>
      <c r="AI1081" s="30">
        <f>ROUND((AK1081*PFormulas!$F$18)+(AL1081*PFormulas!$F$17),0)</f>
        <v>35</v>
      </c>
      <c r="AJ1081" s="30">
        <f>IF(C1081&gt;7,25,IF(C1081=1,IF(ROUND((PFormulas!$F$35*AK1081)+(PFormulas!$F$36*AF1081),0)&lt;50,50,ROUND((PFormulas!$F$35*AK1081)+(PFormulas!$F$36*AF1081),0)),ROUND((PFormulas!$F$35*AK1081)+(PFormulas!$F$36*AF1081),0)))</f>
        <v>25</v>
      </c>
      <c r="AK1081" s="30">
        <f>ROUND(IF(C1081&gt;7,ROUND(VLOOKUP(U1081,PCharts!$K$3:$L$153,2,FALSE)*AA1081,0)*PFormulas!$B$8,ROUND(VLOOKUP(U1081,PCharts!$K$3:$L$153,2,FALSE)*AA1081,0)),0)</f>
        <v>30</v>
      </c>
      <c r="AL1081" s="30">
        <f>ROUND(IF(C1081&gt;7,ROUND(VLOOKUP(T1081,PCharts!$M$3:$N$133,2,FALSE)*AA1081,0)*PFormulas!$B$9,ROUND(VLOOKUP(T1081,PCharts!$M$3:$N$133,2,FALSE)*AA1081,0)),0)</f>
        <v>34</v>
      </c>
      <c r="AM1081" s="30">
        <f>ROUND(IF(C1081&gt;7,ROUND((PFormulas!$F$30*Z1081)+(PFormulas!$F$31*AB1081)+(PFormulas!$F$32*AI1081),0)*PFormulas!$B$13,ROUND((PFormulas!$F$30*Z1081)+(PFormulas!$F$31*AB1081)+(PFormulas!$F$32*AI1081),0)+PFormulas!$B$14),0)</f>
        <v>46</v>
      </c>
      <c r="AN1081" s="30">
        <f>ROUND((PFormulas!$F$46*AL1081),0)</f>
        <v>36</v>
      </c>
      <c r="AO1081" s="30">
        <f>VLOOKUP(2016-L1081,PCharts!$O$3:$P$32,2,FALSE)</f>
        <v>60</v>
      </c>
      <c r="AP1081" s="30">
        <f t="shared" si="120"/>
        <v>60</v>
      </c>
      <c r="AQ1081" s="30">
        <f t="shared" si="121"/>
        <v>41</v>
      </c>
    </row>
    <row r="1082" spans="1:43" x14ac:dyDescent="0.25">
      <c r="A1082" s="13" t="s">
        <v>685</v>
      </c>
      <c r="B1082" s="13" t="s">
        <v>2325</v>
      </c>
      <c r="C1082" s="13">
        <v>8</v>
      </c>
      <c r="D1082" s="13">
        <v>20</v>
      </c>
      <c r="E1082" s="13">
        <v>0</v>
      </c>
      <c r="F1082" s="13">
        <v>0</v>
      </c>
      <c r="G1082" s="13">
        <v>0</v>
      </c>
      <c r="H1082" s="13">
        <v>8</v>
      </c>
      <c r="I1082" s="13">
        <v>-9</v>
      </c>
      <c r="J1082" s="13">
        <v>6</v>
      </c>
      <c r="K1082" s="13">
        <v>11</v>
      </c>
      <c r="L1082" s="13">
        <v>1993</v>
      </c>
      <c r="M1082" s="13"/>
      <c r="N1082" s="13">
        <v>72</v>
      </c>
      <c r="O1082" s="13">
        <v>190</v>
      </c>
      <c r="P1082" s="13" t="s">
        <v>247</v>
      </c>
      <c r="Q1082" s="13" t="s">
        <v>80</v>
      </c>
      <c r="R1082" s="13">
        <v>0</v>
      </c>
      <c r="S1082" s="13">
        <v>0</v>
      </c>
      <c r="T1082" s="30">
        <f t="shared" si="115"/>
        <v>0</v>
      </c>
      <c r="U1082" s="30">
        <f t="shared" si="116"/>
        <v>0</v>
      </c>
      <c r="V1082" s="30">
        <f t="shared" si="117"/>
        <v>0.4</v>
      </c>
      <c r="W1082" s="30">
        <f t="shared" si="118"/>
        <v>0</v>
      </c>
      <c r="X1082" s="30">
        <f>VLOOKUP(N1082,[1]PlayerC!$A$3:$B$30,2,FALSE)</f>
        <v>73</v>
      </c>
      <c r="Y1082" s="30">
        <f>VLOOKUP(O1082,[1]PlayerC!$C$3:$D$133,2,FALSE)</f>
        <v>64</v>
      </c>
      <c r="Z1082" s="30">
        <f>VLOOKUP(R1082,[2]PCharts!$R$3:$S$2003,2,FALSE)</f>
        <v>0</v>
      </c>
      <c r="AA1082" s="30">
        <f>VLOOKUP(A1082,PCharts!$T$3:$U$25,2,FALSE)</f>
        <v>0.9</v>
      </c>
      <c r="AB1082" s="30">
        <f>ROUND((PFormulas!$F$2*AF1082)+(PFormulas!$F$3*(120-AD1082)),0)</f>
        <v>51</v>
      </c>
      <c r="AC1082" s="30">
        <f>ROUND((PFormulas!$F$7*AF1082)+(PFormulas!$F$9*AB1082)+(PFormulas!$F$8*AD1082),0)</f>
        <v>46</v>
      </c>
      <c r="AD1082" s="30">
        <f>VLOOKUP(V1082,PCharts!$I$3:$J$651,2,FALSE)</f>
        <v>87</v>
      </c>
      <c r="AE1082" s="30">
        <f>ROUND((PFormulas!$B$29*AK1082)+(PFormulas!$B$30*AI1082)+(PFormulas!$B$31*AL1082)+(PFormulas!$B$32*AF1082)+PFormulas!$B$33,0)</f>
        <v>70</v>
      </c>
      <c r="AF1082" s="30">
        <f t="shared" si="119"/>
        <v>69</v>
      </c>
      <c r="AG1082" s="30">
        <f>ROUND((AK1082*PFormulas!$F$40)+(AL1082*PFormulas!$F$41)+(AH1082*PFormulas!$F$42),0)</f>
        <v>46</v>
      </c>
      <c r="AH1082" s="30">
        <f>VLOOKUP(D1082,PCharts!$G$3:$H$83,2,FALSE)</f>
        <v>60</v>
      </c>
      <c r="AI1082" s="30">
        <f>ROUND((AK1082*PFormulas!$F$18)+(AL1082*PFormulas!$F$17),0)</f>
        <v>35</v>
      </c>
      <c r="AJ1082" s="30">
        <f>IF(C1082&gt;7,25,IF(C1082=1,IF(ROUND((PFormulas!$F$35*AK1082)+(PFormulas!$F$36*AF1082),0)&lt;50,50,ROUND((PFormulas!$F$35*AK1082)+(PFormulas!$F$36*AF1082),0)),ROUND((PFormulas!$F$35*AK1082)+(PFormulas!$F$36*AF1082),0)))</f>
        <v>25</v>
      </c>
      <c r="AK1082" s="30">
        <f>ROUND(IF(C1082&gt;7,ROUND(VLOOKUP(U1082,PCharts!$K$3:$L$153,2,FALSE)*AA1082,0)*PFormulas!$B$8,ROUND(VLOOKUP(U1082,PCharts!$K$3:$L$153,2,FALSE)*AA1082,0)),0)</f>
        <v>30</v>
      </c>
      <c r="AL1082" s="30">
        <f>ROUND(IF(C1082&gt;7,ROUND(VLOOKUP(T1082,PCharts!$M$3:$N$133,2,FALSE)*AA1082,0)*PFormulas!$B$9,ROUND(VLOOKUP(T1082,PCharts!$M$3:$N$133,2,FALSE)*AA1082,0)),0)</f>
        <v>34</v>
      </c>
      <c r="AM1082" s="30">
        <f>ROUND(IF(C1082&gt;7,ROUND((PFormulas!$F$30*Z1082)+(PFormulas!$F$31*AB1082)+(PFormulas!$F$32*AI1082),0)*PFormulas!$B$13,ROUND((PFormulas!$F$30*Z1082)+(PFormulas!$F$31*AB1082)+(PFormulas!$F$32*AI1082),0)+PFormulas!$B$14),0)</f>
        <v>50</v>
      </c>
      <c r="AN1082" s="30">
        <f>ROUND((PFormulas!$F$46*AL1082),0)</f>
        <v>36</v>
      </c>
      <c r="AO1082" s="30">
        <f>VLOOKUP(2016-L1082,PCharts!$O$3:$P$32,2,FALSE)</f>
        <v>60</v>
      </c>
      <c r="AP1082" s="30">
        <f t="shared" si="120"/>
        <v>60</v>
      </c>
      <c r="AQ1082" s="30">
        <f t="shared" si="121"/>
        <v>42</v>
      </c>
    </row>
    <row r="1083" spans="1:43" x14ac:dyDescent="0.25">
      <c r="A1083" s="13" t="s">
        <v>518</v>
      </c>
      <c r="B1083" s="13" t="s">
        <v>2326</v>
      </c>
      <c r="C1083" s="13">
        <v>8</v>
      </c>
      <c r="D1083" s="13">
        <v>22</v>
      </c>
      <c r="E1083" s="13">
        <v>0</v>
      </c>
      <c r="F1083" s="13">
        <v>2</v>
      </c>
      <c r="G1083" s="13">
        <v>2</v>
      </c>
      <c r="H1083" s="13">
        <v>4</v>
      </c>
      <c r="I1083" s="13">
        <v>1</v>
      </c>
      <c r="J1083" s="13">
        <v>29</v>
      </c>
      <c r="K1083" s="13">
        <v>3</v>
      </c>
      <c r="L1083" s="13">
        <v>1995</v>
      </c>
      <c r="M1083" s="13"/>
      <c r="N1083" s="13">
        <v>72</v>
      </c>
      <c r="O1083" s="13">
        <v>205</v>
      </c>
      <c r="P1083" s="13" t="s">
        <v>520</v>
      </c>
      <c r="Q1083" s="13" t="s">
        <v>2327</v>
      </c>
      <c r="R1083" s="13">
        <v>0</v>
      </c>
      <c r="S1083" s="13">
        <v>0</v>
      </c>
      <c r="T1083" s="30">
        <f t="shared" si="115"/>
        <v>0</v>
      </c>
      <c r="U1083" s="30">
        <f t="shared" si="116"/>
        <v>0.09</v>
      </c>
      <c r="V1083" s="30">
        <f t="shared" si="117"/>
        <v>0.18</v>
      </c>
      <c r="W1083" s="30">
        <f t="shared" si="118"/>
        <v>0</v>
      </c>
      <c r="X1083" s="30">
        <f>VLOOKUP(N1083,[1]PlayerC!$A$3:$B$30,2,FALSE)</f>
        <v>73</v>
      </c>
      <c r="Y1083" s="30">
        <f>VLOOKUP(O1083,[1]PlayerC!$C$3:$D$133,2,FALSE)</f>
        <v>73</v>
      </c>
      <c r="Z1083" s="30">
        <f>VLOOKUP(R1083,[2]PCharts!$R$3:$S$2003,2,FALSE)</f>
        <v>0</v>
      </c>
      <c r="AA1083" s="30">
        <f>VLOOKUP(A1083,PCharts!$T$3:$U$25,2,FALSE)</f>
        <v>0.93</v>
      </c>
      <c r="AB1083" s="30">
        <f>ROUND((PFormulas!$F$2*AF1083)+(PFormulas!$F$3*(120-AD1083)),0)</f>
        <v>52</v>
      </c>
      <c r="AC1083" s="30">
        <f>ROUND((PFormulas!$F$7*AF1083)+(PFormulas!$F$9*AB1083)+(PFormulas!$F$8*AD1083),0)</f>
        <v>48</v>
      </c>
      <c r="AD1083" s="30">
        <f>VLOOKUP(V1083,PCharts!$I$3:$J$651,2,FALSE)</f>
        <v>93</v>
      </c>
      <c r="AE1083" s="30">
        <f>ROUND((PFormulas!$B$29*AK1083)+(PFormulas!$B$30*AI1083)+(PFormulas!$B$31*AL1083)+(PFormulas!$B$32*AF1083)+PFormulas!$B$33,0)</f>
        <v>69</v>
      </c>
      <c r="AF1083" s="30">
        <f t="shared" si="119"/>
        <v>73</v>
      </c>
      <c r="AG1083" s="30">
        <f>ROUND((AK1083*PFormulas!$F$40)+(AL1083*PFormulas!$F$41)+(AH1083*PFormulas!$F$42),0)</f>
        <v>48</v>
      </c>
      <c r="AH1083" s="30">
        <f>VLOOKUP(D1083,PCharts!$G$3:$H$83,2,FALSE)</f>
        <v>62</v>
      </c>
      <c r="AI1083" s="30">
        <f>ROUND((AK1083*PFormulas!$F$18)+(AL1083*PFormulas!$F$17),0)</f>
        <v>36</v>
      </c>
      <c r="AJ1083" s="30">
        <f>IF(C1083&gt;7,25,IF(C1083=1,IF(ROUND((PFormulas!$F$35*AK1083)+(PFormulas!$F$36*AF1083),0)&lt;50,50,ROUND((PFormulas!$F$35*AK1083)+(PFormulas!$F$36*AF1083),0)),ROUND((PFormulas!$F$35*AK1083)+(PFormulas!$F$36*AF1083),0)))</f>
        <v>25</v>
      </c>
      <c r="AK1083" s="30">
        <f>ROUND(IF(C1083&gt;7,ROUND(VLOOKUP(U1083,PCharts!$K$3:$L$153,2,FALSE)*AA1083,0)*PFormulas!$B$8,ROUND(VLOOKUP(U1083,PCharts!$K$3:$L$153,2,FALSE)*AA1083,0)),0)</f>
        <v>31</v>
      </c>
      <c r="AL1083" s="30">
        <f>ROUND(IF(C1083&gt;7,ROUND(VLOOKUP(T1083,PCharts!$M$3:$N$133,2,FALSE)*AA1083,0)*PFormulas!$B$9,ROUND(VLOOKUP(T1083,PCharts!$M$3:$N$133,2,FALSE)*AA1083,0)),0)</f>
        <v>35</v>
      </c>
      <c r="AM1083" s="30">
        <f>ROUND(IF(C1083&gt;7,ROUND((PFormulas!$F$30*Z1083)+(PFormulas!$F$31*AB1083)+(PFormulas!$F$32*AI1083),0)*PFormulas!$B$13,ROUND((PFormulas!$F$30*Z1083)+(PFormulas!$F$31*AB1083)+(PFormulas!$F$32*AI1083),0)+PFormulas!$B$14),0)</f>
        <v>51</v>
      </c>
      <c r="AN1083" s="30">
        <f>ROUND((PFormulas!$F$46*AL1083),0)</f>
        <v>37</v>
      </c>
      <c r="AO1083" s="30">
        <f>VLOOKUP(2016-L1083,PCharts!$O$3:$P$32,2,FALSE)</f>
        <v>54</v>
      </c>
      <c r="AP1083" s="30">
        <f t="shared" si="120"/>
        <v>54</v>
      </c>
      <c r="AQ1083" s="30">
        <f t="shared" si="121"/>
        <v>44</v>
      </c>
    </row>
    <row r="1084" spans="1:43" x14ac:dyDescent="0.25">
      <c r="A1084" s="13" t="s">
        <v>685</v>
      </c>
      <c r="B1084" s="13" t="s">
        <v>2328</v>
      </c>
      <c r="C1084" s="13">
        <v>8</v>
      </c>
      <c r="D1084" s="13">
        <v>23</v>
      </c>
      <c r="E1084" s="13">
        <v>0</v>
      </c>
      <c r="F1084" s="13">
        <v>2</v>
      </c>
      <c r="G1084" s="13">
        <v>2</v>
      </c>
      <c r="H1084" s="13">
        <v>6</v>
      </c>
      <c r="I1084" s="13">
        <v>-4</v>
      </c>
      <c r="J1084" s="13">
        <v>30</v>
      </c>
      <c r="K1084" s="13">
        <v>8</v>
      </c>
      <c r="L1084" s="13">
        <v>1996</v>
      </c>
      <c r="M1084" s="13"/>
      <c r="N1084" s="13">
        <v>74</v>
      </c>
      <c r="O1084" s="13">
        <v>183</v>
      </c>
      <c r="P1084" s="13" t="s">
        <v>247</v>
      </c>
      <c r="Q1084" s="13" t="s">
        <v>80</v>
      </c>
      <c r="R1084" s="13">
        <v>0</v>
      </c>
      <c r="S1084" s="13">
        <v>0</v>
      </c>
      <c r="T1084" s="30">
        <f t="shared" si="115"/>
        <v>0</v>
      </c>
      <c r="U1084" s="30">
        <f t="shared" si="116"/>
        <v>0.09</v>
      </c>
      <c r="V1084" s="30">
        <f t="shared" si="117"/>
        <v>0.26</v>
      </c>
      <c r="W1084" s="30">
        <f t="shared" si="118"/>
        <v>0</v>
      </c>
      <c r="X1084" s="30">
        <f>VLOOKUP(N1084,[1]PlayerC!$A$3:$B$30,2,FALSE)</f>
        <v>77</v>
      </c>
      <c r="Y1084" s="30">
        <f>VLOOKUP(O1084,[1]PlayerC!$C$3:$D$133,2,FALSE)</f>
        <v>58</v>
      </c>
      <c r="Z1084" s="30">
        <f>VLOOKUP(R1084,[2]PCharts!$R$3:$S$2003,2,FALSE)</f>
        <v>0</v>
      </c>
      <c r="AA1084" s="30">
        <f>VLOOKUP(A1084,PCharts!$T$3:$U$25,2,FALSE)</f>
        <v>0.9</v>
      </c>
      <c r="AB1084" s="30">
        <f>ROUND((PFormulas!$F$2*AF1084)+(PFormulas!$F$3*(120-AD1084)),0)</f>
        <v>50</v>
      </c>
      <c r="AC1084" s="30">
        <f>ROUND((PFormulas!$F$7*AF1084)+(PFormulas!$F$9*AB1084)+(PFormulas!$F$8*AD1084),0)</f>
        <v>44</v>
      </c>
      <c r="AD1084" s="30">
        <f>VLOOKUP(V1084,PCharts!$I$3:$J$651,2,FALSE)</f>
        <v>91</v>
      </c>
      <c r="AE1084" s="30">
        <f>ROUND((PFormulas!$B$29*AK1084)+(PFormulas!$B$30*AI1084)+(PFormulas!$B$31*AL1084)+(PFormulas!$B$32*AF1084)+PFormulas!$B$33,0)</f>
        <v>70</v>
      </c>
      <c r="AF1084" s="30">
        <f t="shared" si="119"/>
        <v>68</v>
      </c>
      <c r="AG1084" s="30">
        <f>ROUND((AK1084*PFormulas!$F$40)+(AL1084*PFormulas!$F$41)+(AH1084*PFormulas!$F$42),0)</f>
        <v>48</v>
      </c>
      <c r="AH1084" s="30">
        <f>VLOOKUP(D1084,PCharts!$G$3:$H$83,2,FALSE)</f>
        <v>63</v>
      </c>
      <c r="AI1084" s="30">
        <f>ROUND((AK1084*PFormulas!$F$18)+(AL1084*PFormulas!$F$17),0)</f>
        <v>35</v>
      </c>
      <c r="AJ1084" s="30">
        <f>IF(C1084&gt;7,25,IF(C1084=1,IF(ROUND((PFormulas!$F$35*AK1084)+(PFormulas!$F$36*AF1084),0)&lt;50,50,ROUND((PFormulas!$F$35*AK1084)+(PFormulas!$F$36*AF1084),0)),ROUND((PFormulas!$F$35*AK1084)+(PFormulas!$F$36*AF1084),0)))</f>
        <v>25</v>
      </c>
      <c r="AK1084" s="30">
        <f>ROUND(IF(C1084&gt;7,ROUND(VLOOKUP(U1084,PCharts!$K$3:$L$153,2,FALSE)*AA1084,0)*PFormulas!$B$8,ROUND(VLOOKUP(U1084,PCharts!$K$3:$L$153,2,FALSE)*AA1084,0)),0)</f>
        <v>30</v>
      </c>
      <c r="AL1084" s="30">
        <f>ROUND(IF(C1084&gt;7,ROUND(VLOOKUP(T1084,PCharts!$M$3:$N$133,2,FALSE)*AA1084,0)*PFormulas!$B$9,ROUND(VLOOKUP(T1084,PCharts!$M$3:$N$133,2,FALSE)*AA1084,0)),0)</f>
        <v>34</v>
      </c>
      <c r="AM1084" s="30">
        <f>ROUND(IF(C1084&gt;7,ROUND((PFormulas!$F$30*Z1084)+(PFormulas!$F$31*AB1084)+(PFormulas!$F$32*AI1084),0)*PFormulas!$B$13,ROUND((PFormulas!$F$30*Z1084)+(PFormulas!$F$31*AB1084)+(PFormulas!$F$32*AI1084),0)+PFormulas!$B$14),0)</f>
        <v>50</v>
      </c>
      <c r="AN1084" s="30">
        <f>ROUND((PFormulas!$F$46*AL1084),0)</f>
        <v>36</v>
      </c>
      <c r="AO1084" s="30">
        <f>VLOOKUP(2016-L1084,PCharts!$O$3:$P$32,2,FALSE)</f>
        <v>50</v>
      </c>
      <c r="AP1084" s="30">
        <f t="shared" si="120"/>
        <v>50</v>
      </c>
      <c r="AQ1084" s="30">
        <f t="shared" si="121"/>
        <v>42</v>
      </c>
    </row>
    <row r="1085" spans="1:43" x14ac:dyDescent="0.25">
      <c r="A1085" s="13" t="s">
        <v>518</v>
      </c>
      <c r="B1085" s="13" t="s">
        <v>2329</v>
      </c>
      <c r="C1085" s="13">
        <v>8</v>
      </c>
      <c r="D1085" s="13">
        <v>26</v>
      </c>
      <c r="E1085" s="13">
        <v>0</v>
      </c>
      <c r="F1085" s="13">
        <v>1</v>
      </c>
      <c r="G1085" s="13">
        <v>1</v>
      </c>
      <c r="H1085" s="13">
        <v>2</v>
      </c>
      <c r="I1085" s="13">
        <v>-4</v>
      </c>
      <c r="J1085" s="13">
        <v>2</v>
      </c>
      <c r="K1085" s="13">
        <v>5</v>
      </c>
      <c r="L1085" s="13">
        <v>1993</v>
      </c>
      <c r="M1085" s="13"/>
      <c r="N1085" s="13">
        <v>72</v>
      </c>
      <c r="O1085" s="13">
        <v>185</v>
      </c>
      <c r="P1085" s="13" t="s">
        <v>520</v>
      </c>
      <c r="Q1085" s="13" t="s">
        <v>2330</v>
      </c>
      <c r="R1085" s="13">
        <v>0</v>
      </c>
      <c r="S1085" s="13">
        <v>0</v>
      </c>
      <c r="T1085" s="30">
        <f t="shared" si="115"/>
        <v>0</v>
      </c>
      <c r="U1085" s="30">
        <f t="shared" si="116"/>
        <v>0.04</v>
      </c>
      <c r="V1085" s="30">
        <f t="shared" si="117"/>
        <v>0.08</v>
      </c>
      <c r="W1085" s="30">
        <f t="shared" si="118"/>
        <v>0</v>
      </c>
      <c r="X1085" s="30">
        <f>VLOOKUP(N1085,[1]PlayerC!$A$3:$B$30,2,FALSE)</f>
        <v>73</v>
      </c>
      <c r="Y1085" s="30">
        <f>VLOOKUP(O1085,[1]PlayerC!$C$3:$D$133,2,FALSE)</f>
        <v>61</v>
      </c>
      <c r="Z1085" s="30">
        <f>VLOOKUP(R1085,[2]PCharts!$R$3:$S$2003,2,FALSE)</f>
        <v>0</v>
      </c>
      <c r="AA1085" s="30">
        <f>VLOOKUP(A1085,PCharts!$T$3:$U$25,2,FALSE)</f>
        <v>0.93</v>
      </c>
      <c r="AB1085" s="30">
        <f>ROUND((PFormulas!$F$2*AF1085)+(PFormulas!$F$3*(120-AD1085)),0)</f>
        <v>47</v>
      </c>
      <c r="AC1085" s="30">
        <f>ROUND((PFormulas!$F$7*AF1085)+(PFormulas!$F$9*AB1085)+(PFormulas!$F$8*AD1085),0)</f>
        <v>42</v>
      </c>
      <c r="AD1085" s="30">
        <f>VLOOKUP(V1085,PCharts!$I$3:$J$651,2,FALSE)</f>
        <v>97</v>
      </c>
      <c r="AE1085" s="30">
        <f>ROUND((PFormulas!$B$29*AK1085)+(PFormulas!$B$30*AI1085)+(PFormulas!$B$31*AL1085)+(PFormulas!$B$32*AF1085)+PFormulas!$B$33,0)</f>
        <v>70</v>
      </c>
      <c r="AF1085" s="30">
        <f t="shared" si="119"/>
        <v>67</v>
      </c>
      <c r="AG1085" s="30">
        <f>ROUND((AK1085*PFormulas!$F$40)+(AL1085*PFormulas!$F$41)+(AH1085*PFormulas!$F$42),0)</f>
        <v>50</v>
      </c>
      <c r="AH1085" s="30">
        <f>VLOOKUP(D1085,PCharts!$G$3:$H$83,2,FALSE)</f>
        <v>66</v>
      </c>
      <c r="AI1085" s="30">
        <f>ROUND((AK1085*PFormulas!$F$18)+(AL1085*PFormulas!$F$17),0)</f>
        <v>36</v>
      </c>
      <c r="AJ1085" s="30">
        <f>IF(C1085&gt;7,25,IF(C1085=1,IF(ROUND((PFormulas!$F$35*AK1085)+(PFormulas!$F$36*AF1085),0)&lt;50,50,ROUND((PFormulas!$F$35*AK1085)+(PFormulas!$F$36*AF1085),0)),ROUND((PFormulas!$F$35*AK1085)+(PFormulas!$F$36*AF1085),0)))</f>
        <v>25</v>
      </c>
      <c r="AK1085" s="30">
        <f>ROUND(IF(C1085&gt;7,ROUND(VLOOKUP(U1085,PCharts!$K$3:$L$153,2,FALSE)*AA1085,0)*PFormulas!$B$8,ROUND(VLOOKUP(U1085,PCharts!$K$3:$L$153,2,FALSE)*AA1085,0)),0)</f>
        <v>31</v>
      </c>
      <c r="AL1085" s="30">
        <f>ROUND(IF(C1085&gt;7,ROUND(VLOOKUP(T1085,PCharts!$M$3:$N$133,2,FALSE)*AA1085,0)*PFormulas!$B$9,ROUND(VLOOKUP(T1085,PCharts!$M$3:$N$133,2,FALSE)*AA1085,0)),0)</f>
        <v>35</v>
      </c>
      <c r="AM1085" s="30">
        <f>ROUND(IF(C1085&gt;7,ROUND((PFormulas!$F$30*Z1085)+(PFormulas!$F$31*AB1085)+(PFormulas!$F$32*AI1085),0)*PFormulas!$B$13,ROUND((PFormulas!$F$30*Z1085)+(PFormulas!$F$31*AB1085)+(PFormulas!$F$32*AI1085),0)+PFormulas!$B$14),0)</f>
        <v>48</v>
      </c>
      <c r="AN1085" s="30">
        <f>ROUND((PFormulas!$F$46*AL1085),0)</f>
        <v>37</v>
      </c>
      <c r="AO1085" s="30">
        <f>VLOOKUP(2016-L1085,PCharts!$O$3:$P$32,2,FALSE)</f>
        <v>60</v>
      </c>
      <c r="AP1085" s="30">
        <f t="shared" si="120"/>
        <v>60</v>
      </c>
      <c r="AQ1085" s="30">
        <f t="shared" si="121"/>
        <v>42</v>
      </c>
    </row>
    <row r="1086" spans="1:43" x14ac:dyDescent="0.25">
      <c r="A1086" s="13" t="s">
        <v>685</v>
      </c>
      <c r="B1086" s="13" t="s">
        <v>2331</v>
      </c>
      <c r="C1086" s="13">
        <v>8</v>
      </c>
      <c r="D1086" s="13">
        <v>27</v>
      </c>
      <c r="E1086" s="13">
        <v>0</v>
      </c>
      <c r="F1086" s="13">
        <v>0</v>
      </c>
      <c r="G1086" s="13">
        <v>0</v>
      </c>
      <c r="H1086" s="13">
        <v>12</v>
      </c>
      <c r="I1086" s="13">
        <v>-8</v>
      </c>
      <c r="J1086" s="13">
        <v>30</v>
      </c>
      <c r="K1086" s="13">
        <v>3</v>
      </c>
      <c r="L1086" s="13">
        <v>1994</v>
      </c>
      <c r="M1086" s="13"/>
      <c r="N1086" s="13">
        <v>75</v>
      </c>
      <c r="O1086" s="13">
        <v>209</v>
      </c>
      <c r="P1086" s="13" t="s">
        <v>247</v>
      </c>
      <c r="Q1086" s="13" t="s">
        <v>80</v>
      </c>
      <c r="R1086" s="13">
        <v>0</v>
      </c>
      <c r="S1086" s="13">
        <v>0</v>
      </c>
      <c r="T1086" s="30">
        <f t="shared" si="115"/>
        <v>0</v>
      </c>
      <c r="U1086" s="30">
        <f t="shared" si="116"/>
        <v>0</v>
      </c>
      <c r="V1086" s="30">
        <f t="shared" si="117"/>
        <v>0.44</v>
      </c>
      <c r="W1086" s="30">
        <f t="shared" si="118"/>
        <v>0</v>
      </c>
      <c r="X1086" s="30">
        <f>VLOOKUP(N1086,[1]PlayerC!$A$3:$B$30,2,FALSE)</f>
        <v>79</v>
      </c>
      <c r="Y1086" s="30">
        <f>VLOOKUP(O1086,[1]PlayerC!$C$3:$D$133,2,FALSE)</f>
        <v>73</v>
      </c>
      <c r="Z1086" s="30">
        <f>VLOOKUP(R1086,[2]PCharts!$R$3:$S$2003,2,FALSE)</f>
        <v>0</v>
      </c>
      <c r="AA1086" s="30">
        <f>VLOOKUP(A1086,PCharts!$T$3:$U$25,2,FALSE)</f>
        <v>0.9</v>
      </c>
      <c r="AB1086" s="30">
        <f>ROUND((PFormulas!$F$2*AF1086)+(PFormulas!$F$3*(120-AD1086)),0)</f>
        <v>56</v>
      </c>
      <c r="AC1086" s="30">
        <f>ROUND((PFormulas!$F$7*AF1086)+(PFormulas!$F$9*AB1086)+(PFormulas!$F$8*AD1086),0)</f>
        <v>53</v>
      </c>
      <c r="AD1086" s="30">
        <f>VLOOKUP(V1086,PCharts!$I$3:$J$651,2,FALSE)</f>
        <v>86</v>
      </c>
      <c r="AE1086" s="30">
        <f>ROUND((PFormulas!$B$29*AK1086)+(PFormulas!$B$30*AI1086)+(PFormulas!$B$31*AL1086)+(PFormulas!$B$32*AF1086)+PFormulas!$B$33,0)</f>
        <v>68</v>
      </c>
      <c r="AF1086" s="30">
        <f t="shared" si="119"/>
        <v>76</v>
      </c>
      <c r="AG1086" s="30">
        <f>ROUND((AK1086*PFormulas!$F$40)+(AL1086*PFormulas!$F$41)+(AH1086*PFormulas!$F$42),0)</f>
        <v>50</v>
      </c>
      <c r="AH1086" s="30">
        <f>VLOOKUP(D1086,PCharts!$G$3:$H$83,2,FALSE)</f>
        <v>67</v>
      </c>
      <c r="AI1086" s="30">
        <f>ROUND((AK1086*PFormulas!$F$18)+(AL1086*PFormulas!$F$17),0)</f>
        <v>35</v>
      </c>
      <c r="AJ1086" s="30">
        <f>IF(C1086&gt;7,25,IF(C1086=1,IF(ROUND((PFormulas!$F$35*AK1086)+(PFormulas!$F$36*AF1086),0)&lt;50,50,ROUND((PFormulas!$F$35*AK1086)+(PFormulas!$F$36*AF1086),0)),ROUND((PFormulas!$F$35*AK1086)+(PFormulas!$F$36*AF1086),0)))</f>
        <v>25</v>
      </c>
      <c r="AK1086" s="30">
        <f>ROUND(IF(C1086&gt;7,ROUND(VLOOKUP(U1086,PCharts!$K$3:$L$153,2,FALSE)*AA1086,0)*PFormulas!$B$8,ROUND(VLOOKUP(U1086,PCharts!$K$3:$L$153,2,FALSE)*AA1086,0)),0)</f>
        <v>30</v>
      </c>
      <c r="AL1086" s="30">
        <f>ROUND(IF(C1086&gt;7,ROUND(VLOOKUP(T1086,PCharts!$M$3:$N$133,2,FALSE)*AA1086,0)*PFormulas!$B$9,ROUND(VLOOKUP(T1086,PCharts!$M$3:$N$133,2,FALSE)*AA1086,0)),0)</f>
        <v>34</v>
      </c>
      <c r="AM1086" s="30">
        <f>ROUND(IF(C1086&gt;7,ROUND((PFormulas!$F$30*Z1086)+(PFormulas!$F$31*AB1086)+(PFormulas!$F$32*AI1086),0)*PFormulas!$B$13,ROUND((PFormulas!$F$30*Z1086)+(PFormulas!$F$31*AB1086)+(PFormulas!$F$32*AI1086),0)+PFormulas!$B$14),0)</f>
        <v>54</v>
      </c>
      <c r="AN1086" s="30">
        <f>ROUND((PFormulas!$F$46*AL1086),0)</f>
        <v>36</v>
      </c>
      <c r="AO1086" s="30">
        <f>VLOOKUP(2016-L1086,PCharts!$O$3:$P$32,2,FALSE)</f>
        <v>58</v>
      </c>
      <c r="AP1086" s="30">
        <f t="shared" si="120"/>
        <v>58</v>
      </c>
      <c r="AQ1086" s="30">
        <f t="shared" si="121"/>
        <v>44</v>
      </c>
    </row>
    <row r="1087" spans="1:43" x14ac:dyDescent="0.25">
      <c r="A1087" s="13" t="s">
        <v>685</v>
      </c>
      <c r="B1087" s="13" t="s">
        <v>2332</v>
      </c>
      <c r="C1087" s="13">
        <v>8</v>
      </c>
      <c r="D1087" s="13">
        <v>32</v>
      </c>
      <c r="E1087" s="13">
        <v>0</v>
      </c>
      <c r="F1087" s="13">
        <v>4</v>
      </c>
      <c r="G1087" s="13">
        <v>4</v>
      </c>
      <c r="H1087" s="13">
        <v>2</v>
      </c>
      <c r="I1087" s="13">
        <v>-10</v>
      </c>
      <c r="J1087" s="13">
        <v>6</v>
      </c>
      <c r="K1087" s="13">
        <v>10</v>
      </c>
      <c r="L1087" s="13">
        <v>1995</v>
      </c>
      <c r="M1087" s="13"/>
      <c r="N1087" s="13">
        <v>74</v>
      </c>
      <c r="O1087" s="13">
        <v>192</v>
      </c>
      <c r="P1087" s="13" t="s">
        <v>247</v>
      </c>
      <c r="Q1087" s="13" t="s">
        <v>80</v>
      </c>
      <c r="R1087" s="13">
        <v>0</v>
      </c>
      <c r="S1087" s="13">
        <v>0</v>
      </c>
      <c r="T1087" s="30">
        <f t="shared" si="115"/>
        <v>0</v>
      </c>
      <c r="U1087" s="30">
        <f t="shared" si="116"/>
        <v>0.13</v>
      </c>
      <c r="V1087" s="30">
        <f t="shared" si="117"/>
        <v>0.06</v>
      </c>
      <c r="W1087" s="30">
        <f t="shared" si="118"/>
        <v>0</v>
      </c>
      <c r="X1087" s="30">
        <f>VLOOKUP(N1087,[1]PlayerC!$A$3:$B$30,2,FALSE)</f>
        <v>77</v>
      </c>
      <c r="Y1087" s="30">
        <f>VLOOKUP(O1087,[1]PlayerC!$C$3:$D$133,2,FALSE)</f>
        <v>64</v>
      </c>
      <c r="Z1087" s="30">
        <f>VLOOKUP(R1087,[2]PCharts!$R$3:$S$2003,2,FALSE)</f>
        <v>0</v>
      </c>
      <c r="AA1087" s="30">
        <f>VLOOKUP(A1087,PCharts!$T$3:$U$25,2,FALSE)</f>
        <v>0.9</v>
      </c>
      <c r="AB1087" s="30">
        <f>ROUND((PFormulas!$F$2*AF1087)+(PFormulas!$F$3*(120-AD1087)),0)</f>
        <v>50</v>
      </c>
      <c r="AC1087" s="30">
        <f>ROUND((PFormulas!$F$7*AF1087)+(PFormulas!$F$9*AB1087)+(PFormulas!$F$8*AD1087),0)</f>
        <v>45</v>
      </c>
      <c r="AD1087" s="30">
        <f>VLOOKUP(V1087,PCharts!$I$3:$J$651,2,FALSE)</f>
        <v>97</v>
      </c>
      <c r="AE1087" s="30">
        <f>ROUND((PFormulas!$B$29*AK1087)+(PFormulas!$B$30*AI1087)+(PFormulas!$B$31*AL1087)+(PFormulas!$B$32*AF1087)+PFormulas!$B$33,0)</f>
        <v>71</v>
      </c>
      <c r="AF1087" s="30">
        <f t="shared" si="119"/>
        <v>71</v>
      </c>
      <c r="AG1087" s="30">
        <f>ROUND((AK1087*PFormulas!$F$40)+(AL1087*PFormulas!$F$41)+(AH1087*PFormulas!$F$42),0)</f>
        <v>55</v>
      </c>
      <c r="AH1087" s="30">
        <f>VLOOKUP(D1087,PCharts!$G$3:$H$83,2,FALSE)</f>
        <v>72</v>
      </c>
      <c r="AI1087" s="30">
        <f>ROUND((AK1087*PFormulas!$F$18)+(AL1087*PFormulas!$F$17),0)</f>
        <v>42</v>
      </c>
      <c r="AJ1087" s="30">
        <f>IF(C1087&gt;7,25,IF(C1087=1,IF(ROUND((PFormulas!$F$35*AK1087)+(PFormulas!$F$36*AF1087),0)&lt;50,50,ROUND((PFormulas!$F$35*AK1087)+(PFormulas!$F$36*AF1087),0)),ROUND((PFormulas!$F$35*AK1087)+(PFormulas!$F$36*AF1087),0)))</f>
        <v>25</v>
      </c>
      <c r="AK1087" s="30">
        <f>ROUND(IF(C1087&gt;7,ROUND(VLOOKUP(U1087,PCharts!$K$3:$L$153,2,FALSE)*AA1087,0)*PFormulas!$B$8,ROUND(VLOOKUP(U1087,PCharts!$K$3:$L$153,2,FALSE)*AA1087,0)),0)</f>
        <v>43</v>
      </c>
      <c r="AL1087" s="30">
        <f>ROUND(IF(C1087&gt;7,ROUND(VLOOKUP(T1087,PCharts!$M$3:$N$133,2,FALSE)*AA1087,0)*PFormulas!$B$9,ROUND(VLOOKUP(T1087,PCharts!$M$3:$N$133,2,FALSE)*AA1087,0)),0)</f>
        <v>34</v>
      </c>
      <c r="AM1087" s="30">
        <f>ROUND(IF(C1087&gt;7,ROUND((PFormulas!$F$30*Z1087)+(PFormulas!$F$31*AB1087)+(PFormulas!$F$32*AI1087),0)*PFormulas!$B$13,ROUND((PFormulas!$F$30*Z1087)+(PFormulas!$F$31*AB1087)+(PFormulas!$F$32*AI1087),0)+PFormulas!$B$14),0)</f>
        <v>52</v>
      </c>
      <c r="AN1087" s="30">
        <f>ROUND((PFormulas!$F$46*AL1087),0)</f>
        <v>36</v>
      </c>
      <c r="AO1087" s="30">
        <f>VLOOKUP(2016-L1087,PCharts!$O$3:$P$32,2,FALSE)</f>
        <v>54</v>
      </c>
      <c r="AP1087" s="30">
        <f t="shared" si="120"/>
        <v>54</v>
      </c>
      <c r="AQ1087" s="30">
        <f t="shared" si="121"/>
        <v>47</v>
      </c>
    </row>
    <row r="1088" spans="1:43" x14ac:dyDescent="0.25">
      <c r="A1088" s="13" t="s">
        <v>685</v>
      </c>
      <c r="B1088" s="13" t="s">
        <v>2333</v>
      </c>
      <c r="C1088" s="13">
        <v>8</v>
      </c>
      <c r="D1088" s="13">
        <v>32</v>
      </c>
      <c r="E1088" s="13">
        <v>0</v>
      </c>
      <c r="F1088" s="13">
        <v>1</v>
      </c>
      <c r="G1088" s="13">
        <v>1</v>
      </c>
      <c r="H1088" s="13">
        <v>6</v>
      </c>
      <c r="I1088" s="13">
        <v>-8</v>
      </c>
      <c r="J1088" s="13">
        <v>13</v>
      </c>
      <c r="K1088" s="13">
        <v>3</v>
      </c>
      <c r="L1088" s="13">
        <v>1994</v>
      </c>
      <c r="M1088" s="13"/>
      <c r="N1088" s="13">
        <v>74</v>
      </c>
      <c r="O1088" s="13">
        <v>187</v>
      </c>
      <c r="P1088" s="13" t="s">
        <v>247</v>
      </c>
      <c r="Q1088" s="13" t="s">
        <v>80</v>
      </c>
      <c r="R1088" s="13">
        <v>0</v>
      </c>
      <c r="S1088" s="13">
        <v>0</v>
      </c>
      <c r="T1088" s="30">
        <f t="shared" si="115"/>
        <v>0</v>
      </c>
      <c r="U1088" s="30">
        <f t="shared" si="116"/>
        <v>0.03</v>
      </c>
      <c r="V1088" s="30">
        <f t="shared" si="117"/>
        <v>0.19</v>
      </c>
      <c r="W1088" s="30">
        <f t="shared" si="118"/>
        <v>0</v>
      </c>
      <c r="X1088" s="30">
        <f>VLOOKUP(N1088,[1]PlayerC!$A$3:$B$30,2,FALSE)</f>
        <v>77</v>
      </c>
      <c r="Y1088" s="30">
        <f>VLOOKUP(O1088,[1]PlayerC!$C$3:$D$133,2,FALSE)</f>
        <v>61</v>
      </c>
      <c r="Z1088" s="30">
        <f>VLOOKUP(R1088,[2]PCharts!$R$3:$S$2003,2,FALSE)</f>
        <v>0</v>
      </c>
      <c r="AA1088" s="30">
        <f>VLOOKUP(A1088,PCharts!$T$3:$U$25,2,FALSE)</f>
        <v>0.9</v>
      </c>
      <c r="AB1088" s="30">
        <f>ROUND((PFormulas!$F$2*AF1088)+(PFormulas!$F$3*(120-AD1088)),0)</f>
        <v>50</v>
      </c>
      <c r="AC1088" s="30">
        <f>ROUND((PFormulas!$F$7*AF1088)+(PFormulas!$F$9*AB1088)+(PFormulas!$F$8*AD1088),0)</f>
        <v>45</v>
      </c>
      <c r="AD1088" s="30">
        <f>VLOOKUP(V1088,PCharts!$I$3:$J$651,2,FALSE)</f>
        <v>93</v>
      </c>
      <c r="AE1088" s="30">
        <f>ROUND((PFormulas!$B$29*AK1088)+(PFormulas!$B$30*AI1088)+(PFormulas!$B$31*AL1088)+(PFormulas!$B$32*AF1088)+PFormulas!$B$33,0)</f>
        <v>70</v>
      </c>
      <c r="AF1088" s="30">
        <f t="shared" si="119"/>
        <v>69</v>
      </c>
      <c r="AG1088" s="30">
        <f>ROUND((AK1088*PFormulas!$F$40)+(AL1088*PFormulas!$F$41)+(AH1088*PFormulas!$F$42),0)</f>
        <v>52</v>
      </c>
      <c r="AH1088" s="30">
        <f>VLOOKUP(D1088,PCharts!$G$3:$H$83,2,FALSE)</f>
        <v>72</v>
      </c>
      <c r="AI1088" s="30">
        <f>ROUND((AK1088*PFormulas!$F$18)+(AL1088*PFormulas!$F$17),0)</f>
        <v>35</v>
      </c>
      <c r="AJ1088" s="30">
        <f>IF(C1088&gt;7,25,IF(C1088=1,IF(ROUND((PFormulas!$F$35*AK1088)+(PFormulas!$F$36*AF1088),0)&lt;50,50,ROUND((PFormulas!$F$35*AK1088)+(PFormulas!$F$36*AF1088),0)),ROUND((PFormulas!$F$35*AK1088)+(PFormulas!$F$36*AF1088),0)))</f>
        <v>25</v>
      </c>
      <c r="AK1088" s="30">
        <f>ROUND(IF(C1088&gt;7,ROUND(VLOOKUP(U1088,PCharts!$K$3:$L$153,2,FALSE)*AA1088,0)*PFormulas!$B$8,ROUND(VLOOKUP(U1088,PCharts!$K$3:$L$153,2,FALSE)*AA1088,0)),0)</f>
        <v>30</v>
      </c>
      <c r="AL1088" s="30">
        <f>ROUND(IF(C1088&gt;7,ROUND(VLOOKUP(T1088,PCharts!$M$3:$N$133,2,FALSE)*AA1088,0)*PFormulas!$B$9,ROUND(VLOOKUP(T1088,PCharts!$M$3:$N$133,2,FALSE)*AA1088,0)),0)</f>
        <v>34</v>
      </c>
      <c r="AM1088" s="30">
        <f>ROUND(IF(C1088&gt;7,ROUND((PFormulas!$F$30*Z1088)+(PFormulas!$F$31*AB1088)+(PFormulas!$F$32*AI1088),0)*PFormulas!$B$13,ROUND((PFormulas!$F$30*Z1088)+(PFormulas!$F$31*AB1088)+(PFormulas!$F$32*AI1088),0)+PFormulas!$B$14),0)</f>
        <v>50</v>
      </c>
      <c r="AN1088" s="30">
        <f>ROUND((PFormulas!$F$46*AL1088),0)</f>
        <v>36</v>
      </c>
      <c r="AO1088" s="30">
        <f>VLOOKUP(2016-L1088,PCharts!$O$3:$P$32,2,FALSE)</f>
        <v>58</v>
      </c>
      <c r="AP1088" s="30">
        <f t="shared" si="120"/>
        <v>58</v>
      </c>
      <c r="AQ1088" s="30">
        <f t="shared" si="121"/>
        <v>42</v>
      </c>
    </row>
    <row r="1089" spans="1:43" x14ac:dyDescent="0.25">
      <c r="A1089" s="13" t="s">
        <v>685</v>
      </c>
      <c r="B1089" s="13" t="s">
        <v>2334</v>
      </c>
      <c r="C1089" s="13">
        <v>8</v>
      </c>
      <c r="D1089" s="13">
        <v>42</v>
      </c>
      <c r="E1089" s="13">
        <v>0</v>
      </c>
      <c r="F1089" s="13">
        <v>5</v>
      </c>
      <c r="G1089" s="13">
        <v>5</v>
      </c>
      <c r="H1089" s="13">
        <v>18</v>
      </c>
      <c r="I1089" s="13">
        <v>12</v>
      </c>
      <c r="J1089" s="13">
        <v>24</v>
      </c>
      <c r="K1089" s="13">
        <v>6</v>
      </c>
      <c r="L1089" s="13">
        <v>1993</v>
      </c>
      <c r="M1089" s="13"/>
      <c r="N1089" s="13">
        <v>76</v>
      </c>
      <c r="O1089" s="13">
        <v>179</v>
      </c>
      <c r="P1089" s="13" t="s">
        <v>247</v>
      </c>
      <c r="Q1089" s="13" t="s">
        <v>2335</v>
      </c>
      <c r="R1089" s="13">
        <v>0</v>
      </c>
      <c r="S1089" s="13">
        <v>0</v>
      </c>
      <c r="T1089" s="30">
        <f t="shared" si="115"/>
        <v>0</v>
      </c>
      <c r="U1089" s="30">
        <f t="shared" si="116"/>
        <v>0.12</v>
      </c>
      <c r="V1089" s="30">
        <f t="shared" si="117"/>
        <v>0.43</v>
      </c>
      <c r="W1089" s="30">
        <f t="shared" si="118"/>
        <v>0</v>
      </c>
      <c r="X1089" s="30">
        <f>VLOOKUP(N1089,[1]PlayerC!$A$3:$B$30,2,FALSE)</f>
        <v>81</v>
      </c>
      <c r="Y1089" s="30">
        <f>VLOOKUP(O1089,[1]PlayerC!$C$3:$D$133,2,FALSE)</f>
        <v>55</v>
      </c>
      <c r="Z1089" s="30">
        <f>VLOOKUP(R1089,[2]PCharts!$R$3:$S$2003,2,FALSE)</f>
        <v>0</v>
      </c>
      <c r="AA1089" s="30">
        <f>VLOOKUP(A1089,PCharts!$T$3:$U$25,2,FALSE)</f>
        <v>0.9</v>
      </c>
      <c r="AB1089" s="30">
        <f>ROUND((PFormulas!$F$2*AF1089)+(PFormulas!$F$3*(120-AD1089)),0)</f>
        <v>51</v>
      </c>
      <c r="AC1089" s="30">
        <f>ROUND((PFormulas!$F$7*AF1089)+(PFormulas!$F$9*AB1089)+(PFormulas!$F$8*AD1089),0)</f>
        <v>46</v>
      </c>
      <c r="AD1089" s="30">
        <f>VLOOKUP(V1089,PCharts!$I$3:$J$651,2,FALSE)</f>
        <v>87</v>
      </c>
      <c r="AE1089" s="30">
        <f>ROUND((PFormulas!$B$29*AK1089)+(PFormulas!$B$30*AI1089)+(PFormulas!$B$31*AL1089)+(PFormulas!$B$32*AF1089)+PFormulas!$B$33,0)</f>
        <v>72</v>
      </c>
      <c r="AF1089" s="30">
        <f t="shared" si="119"/>
        <v>68</v>
      </c>
      <c r="AG1089" s="30">
        <f>ROUND((AK1089*PFormulas!$F$40)+(AL1089*PFormulas!$F$41)+(AH1089*PFormulas!$F$42),0)</f>
        <v>60</v>
      </c>
      <c r="AH1089" s="30">
        <f>VLOOKUP(D1089,PCharts!$G$3:$H$83,2,FALSE)</f>
        <v>82</v>
      </c>
      <c r="AI1089" s="30">
        <f>ROUND((AK1089*PFormulas!$F$18)+(AL1089*PFormulas!$F$17),0)</f>
        <v>42</v>
      </c>
      <c r="AJ1089" s="30">
        <f>IF(C1089&gt;7,25,IF(C1089=1,IF(ROUND((PFormulas!$F$35*AK1089)+(PFormulas!$F$36*AF1089),0)&lt;50,50,ROUND((PFormulas!$F$35*AK1089)+(PFormulas!$F$36*AF1089),0)),ROUND((PFormulas!$F$35*AK1089)+(PFormulas!$F$36*AF1089),0)))</f>
        <v>25</v>
      </c>
      <c r="AK1089" s="30">
        <f>ROUND(IF(C1089&gt;7,ROUND(VLOOKUP(U1089,PCharts!$K$3:$L$153,2,FALSE)*AA1089,0)*PFormulas!$B$8,ROUND(VLOOKUP(U1089,PCharts!$K$3:$L$153,2,FALSE)*AA1089,0)),0)</f>
        <v>43</v>
      </c>
      <c r="AL1089" s="30">
        <f>ROUND(IF(C1089&gt;7,ROUND(VLOOKUP(T1089,PCharts!$M$3:$N$133,2,FALSE)*AA1089,0)*PFormulas!$B$9,ROUND(VLOOKUP(T1089,PCharts!$M$3:$N$133,2,FALSE)*AA1089,0)),0)</f>
        <v>34</v>
      </c>
      <c r="AM1089" s="30">
        <f>ROUND(IF(C1089&gt;7,ROUND((PFormulas!$F$30*Z1089)+(PFormulas!$F$31*AB1089)+(PFormulas!$F$32*AI1089),0)*PFormulas!$B$13,ROUND((PFormulas!$F$30*Z1089)+(PFormulas!$F$31*AB1089)+(PFormulas!$F$32*AI1089),0)+PFormulas!$B$14),0)</f>
        <v>52</v>
      </c>
      <c r="AN1089" s="30">
        <f>ROUND((PFormulas!$F$46*AL1089),0)</f>
        <v>36</v>
      </c>
      <c r="AO1089" s="30">
        <f>VLOOKUP(2016-L1089,PCharts!$O$3:$P$32,2,FALSE)</f>
        <v>60</v>
      </c>
      <c r="AP1089" s="30">
        <f t="shared" si="120"/>
        <v>60</v>
      </c>
      <c r="AQ1089" s="30">
        <f t="shared" si="121"/>
        <v>47</v>
      </c>
    </row>
    <row r="1090" spans="1:43" x14ac:dyDescent="0.25">
      <c r="A1090" s="13" t="s">
        <v>518</v>
      </c>
      <c r="B1090" s="13" t="s">
        <v>2336</v>
      </c>
      <c r="C1090" s="13">
        <v>8</v>
      </c>
      <c r="D1090" s="13">
        <v>48</v>
      </c>
      <c r="E1090" s="13">
        <v>0</v>
      </c>
      <c r="F1090" s="13">
        <v>6</v>
      </c>
      <c r="G1090" s="13">
        <v>6</v>
      </c>
      <c r="H1090" s="13">
        <v>10</v>
      </c>
      <c r="I1090" s="13">
        <v>-11</v>
      </c>
      <c r="J1090" s="13">
        <v>19</v>
      </c>
      <c r="K1090" s="13">
        <v>3</v>
      </c>
      <c r="L1090" s="13">
        <v>1995</v>
      </c>
      <c r="M1090" s="13"/>
      <c r="N1090" s="13">
        <v>72</v>
      </c>
      <c r="O1090" s="13">
        <v>181</v>
      </c>
      <c r="P1090" s="13" t="s">
        <v>520</v>
      </c>
      <c r="Q1090" s="13" t="s">
        <v>2337</v>
      </c>
      <c r="R1090" s="13">
        <v>0</v>
      </c>
      <c r="S1090" s="13">
        <v>0</v>
      </c>
      <c r="T1090" s="30">
        <f t="shared" ref="T1090:T1096" si="122">ROUND(E1090/D1090,2)</f>
        <v>0</v>
      </c>
      <c r="U1090" s="30">
        <f t="shared" ref="U1090:U1096" si="123">ROUND(F1090/D1090,2)</f>
        <v>0.13</v>
      </c>
      <c r="V1090" s="30">
        <f t="shared" ref="V1090:V1096" si="124">ROUND(H1090/D1090,2)</f>
        <v>0.21</v>
      </c>
      <c r="W1090" s="30">
        <f t="shared" ref="W1090:W1096" si="125">ROUND(E1090/D1090,2)</f>
        <v>0</v>
      </c>
      <c r="X1090" s="30">
        <f>VLOOKUP(N1090,[1]PlayerC!$A$3:$B$30,2,FALSE)</f>
        <v>73</v>
      </c>
      <c r="Y1090" s="30">
        <f>VLOOKUP(O1090,[1]PlayerC!$C$3:$D$133,2,FALSE)</f>
        <v>58</v>
      </c>
      <c r="Z1090" s="30">
        <f>VLOOKUP(R1090,[2]PCharts!$R$3:$S$2003,2,FALSE)</f>
        <v>0</v>
      </c>
      <c r="AA1090" s="30">
        <f>VLOOKUP(A1090,PCharts!$T$3:$U$25,2,FALSE)</f>
        <v>0.93</v>
      </c>
      <c r="AB1090" s="30">
        <f>ROUND((PFormulas!$F$2*AF1090)+(PFormulas!$F$3*(120-AD1090)),0)</f>
        <v>48</v>
      </c>
      <c r="AC1090" s="30">
        <f>ROUND((PFormulas!$F$7*AF1090)+(PFormulas!$F$9*AB1090)+(PFormulas!$F$8*AD1090),0)</f>
        <v>42</v>
      </c>
      <c r="AD1090" s="30">
        <f>VLOOKUP(V1090,PCharts!$I$3:$J$651,2,FALSE)</f>
        <v>92</v>
      </c>
      <c r="AE1090" s="30">
        <f>ROUND((PFormulas!$B$29*AK1090)+(PFormulas!$B$30*AI1090)+(PFormulas!$B$31*AL1090)+(PFormulas!$B$32*AF1090)+PFormulas!$B$33,0)</f>
        <v>73</v>
      </c>
      <c r="AF1090" s="30">
        <f t="shared" ref="AF1090:AF1096" si="126">ROUND((X1090+Y1090)/2,0)</f>
        <v>66</v>
      </c>
      <c r="AG1090" s="30">
        <f>ROUND((AK1090*PFormulas!$F$40)+(AL1090*PFormulas!$F$41)+(AH1090*PFormulas!$F$42),0)</f>
        <v>64</v>
      </c>
      <c r="AH1090" s="30">
        <f>VLOOKUP(D1090,PCharts!$G$3:$H$83,2,FALSE)</f>
        <v>88</v>
      </c>
      <c r="AI1090" s="30">
        <f>ROUND((AK1090*PFormulas!$F$18)+(AL1090*PFormulas!$F$17),0)</f>
        <v>44</v>
      </c>
      <c r="AJ1090" s="30">
        <f>IF(C1090&gt;7,25,IF(C1090=1,IF(ROUND((PFormulas!$F$35*AK1090)+(PFormulas!$F$36*AF1090),0)&lt;50,50,ROUND((PFormulas!$F$35*AK1090)+(PFormulas!$F$36*AF1090),0)),ROUND((PFormulas!$F$35*AK1090)+(PFormulas!$F$36*AF1090),0)))</f>
        <v>25</v>
      </c>
      <c r="AK1090" s="30">
        <f>ROUND(IF(C1090&gt;7,ROUND(VLOOKUP(U1090,PCharts!$K$3:$L$153,2,FALSE)*AA1090,0)*PFormulas!$B$8,ROUND(VLOOKUP(U1090,PCharts!$K$3:$L$153,2,FALSE)*AA1090,0)),0)</f>
        <v>45</v>
      </c>
      <c r="AL1090" s="30">
        <f>ROUND(IF(C1090&gt;7,ROUND(VLOOKUP(T1090,PCharts!$M$3:$N$133,2,FALSE)*AA1090,0)*PFormulas!$B$9,ROUND(VLOOKUP(T1090,PCharts!$M$3:$N$133,2,FALSE)*AA1090,0)),0)</f>
        <v>35</v>
      </c>
      <c r="AM1090" s="30">
        <f>ROUND(IF(C1090&gt;7,ROUND((PFormulas!$F$30*Z1090)+(PFormulas!$F$31*AB1090)+(PFormulas!$F$32*AI1090),0)*PFormulas!$B$13,ROUND((PFormulas!$F$30*Z1090)+(PFormulas!$F$31*AB1090)+(PFormulas!$F$32*AI1090),0)+PFormulas!$B$14),0)</f>
        <v>51</v>
      </c>
      <c r="AN1090" s="30">
        <f>ROUND((PFormulas!$F$46*AL1090),0)</f>
        <v>37</v>
      </c>
      <c r="AO1090" s="30">
        <f>VLOOKUP(2016-L1090,PCharts!$O$3:$P$32,2,FALSE)</f>
        <v>54</v>
      </c>
      <c r="AP1090" s="30">
        <f t="shared" ref="AP1090:AP1096" si="127">IF(ROUND(AO1090+(Z1090/7),0)&gt;99,99,ROUND(AO1090+(Z1090/7),0))</f>
        <v>54</v>
      </c>
      <c r="AQ1090" s="30">
        <f t="shared" ref="AQ1090:AQ1096" si="128">ROUND((((AB1090+AE1090+AF1090)/3)*20%)+(((AI1090+AK1090+AL1090+AM1090)/4)*80%),0)</f>
        <v>47</v>
      </c>
    </row>
    <row r="1091" spans="1:43" x14ac:dyDescent="0.25">
      <c r="A1091" s="13" t="s">
        <v>685</v>
      </c>
      <c r="B1091" s="13" t="s">
        <v>2338</v>
      </c>
      <c r="C1091" s="13">
        <v>8</v>
      </c>
      <c r="D1091" s="13">
        <v>52</v>
      </c>
      <c r="E1091" s="13">
        <v>0</v>
      </c>
      <c r="F1091" s="13">
        <v>4</v>
      </c>
      <c r="G1091" s="13">
        <v>4</v>
      </c>
      <c r="H1091" s="13">
        <v>22</v>
      </c>
      <c r="I1091" s="13">
        <v>-10</v>
      </c>
      <c r="J1091" s="13">
        <v>16</v>
      </c>
      <c r="K1091" s="13">
        <v>5</v>
      </c>
      <c r="L1091" s="13">
        <v>1993</v>
      </c>
      <c r="M1091" s="13"/>
      <c r="N1091" s="13">
        <v>72</v>
      </c>
      <c r="O1091" s="13">
        <v>176</v>
      </c>
      <c r="P1091" s="13" t="s">
        <v>247</v>
      </c>
      <c r="Q1091" s="13" t="s">
        <v>2339</v>
      </c>
      <c r="R1091" s="13">
        <v>0</v>
      </c>
      <c r="S1091" s="13">
        <v>0</v>
      </c>
      <c r="T1091" s="30">
        <f t="shared" si="122"/>
        <v>0</v>
      </c>
      <c r="U1091" s="30">
        <f t="shared" si="123"/>
        <v>0.08</v>
      </c>
      <c r="V1091" s="30">
        <f t="shared" si="124"/>
        <v>0.42</v>
      </c>
      <c r="W1091" s="30">
        <f t="shared" si="125"/>
        <v>0</v>
      </c>
      <c r="X1091" s="30">
        <f>VLOOKUP(N1091,[1]PlayerC!$A$3:$B$30,2,FALSE)</f>
        <v>73</v>
      </c>
      <c r="Y1091" s="30">
        <f>VLOOKUP(O1091,[1]PlayerC!$C$3:$D$133,2,FALSE)</f>
        <v>55</v>
      </c>
      <c r="Z1091" s="30">
        <f>VLOOKUP(R1091,[2]PCharts!$R$3:$S$2003,2,FALSE)</f>
        <v>0</v>
      </c>
      <c r="AA1091" s="30">
        <f>VLOOKUP(A1091,PCharts!$T$3:$U$25,2,FALSE)</f>
        <v>0.9</v>
      </c>
      <c r="AB1091" s="30">
        <f>ROUND((PFormulas!$F$2*AF1091)+(PFormulas!$F$3*(120-AD1091)),0)</f>
        <v>48</v>
      </c>
      <c r="AC1091" s="30">
        <f>ROUND((PFormulas!$F$7*AF1091)+(PFormulas!$F$9*AB1091)+(PFormulas!$F$8*AD1091),0)</f>
        <v>42</v>
      </c>
      <c r="AD1091" s="30">
        <f>VLOOKUP(V1091,PCharts!$I$3:$J$651,2,FALSE)</f>
        <v>87</v>
      </c>
      <c r="AE1091" s="30">
        <f>ROUND((PFormulas!$B$29*AK1091)+(PFormulas!$B$30*AI1091)+(PFormulas!$B$31*AL1091)+(PFormulas!$B$32*AF1091)+PFormulas!$B$33,0)</f>
        <v>71</v>
      </c>
      <c r="AF1091" s="30">
        <f t="shared" si="126"/>
        <v>64</v>
      </c>
      <c r="AG1091" s="30">
        <f>ROUND((AK1091*PFormulas!$F$40)+(AL1091*PFormulas!$F$41)+(AH1091*PFormulas!$F$42),0)</f>
        <v>62</v>
      </c>
      <c r="AH1091" s="30">
        <f>VLOOKUP(D1091,PCharts!$G$3:$H$83,2,FALSE)</f>
        <v>92</v>
      </c>
      <c r="AI1091" s="30">
        <f>ROUND((AK1091*PFormulas!$F$18)+(AL1091*PFormulas!$F$17),0)</f>
        <v>35</v>
      </c>
      <c r="AJ1091" s="30">
        <f>IF(C1091&gt;7,25,IF(C1091=1,IF(ROUND((PFormulas!$F$35*AK1091)+(PFormulas!$F$36*AF1091),0)&lt;50,50,ROUND((PFormulas!$F$35*AK1091)+(PFormulas!$F$36*AF1091),0)),ROUND((PFormulas!$F$35*AK1091)+(PFormulas!$F$36*AF1091),0)))</f>
        <v>25</v>
      </c>
      <c r="AK1091" s="30">
        <f>ROUND(IF(C1091&gt;7,ROUND(VLOOKUP(U1091,PCharts!$K$3:$L$153,2,FALSE)*AA1091,0)*PFormulas!$B$8,ROUND(VLOOKUP(U1091,PCharts!$K$3:$L$153,2,FALSE)*AA1091,0)),0)</f>
        <v>30</v>
      </c>
      <c r="AL1091" s="30">
        <f>ROUND(IF(C1091&gt;7,ROUND(VLOOKUP(T1091,PCharts!$M$3:$N$133,2,FALSE)*AA1091,0)*PFormulas!$B$9,ROUND(VLOOKUP(T1091,PCharts!$M$3:$N$133,2,FALSE)*AA1091,0)),0)</f>
        <v>34</v>
      </c>
      <c r="AM1091" s="30">
        <f>ROUND(IF(C1091&gt;7,ROUND((PFormulas!$F$30*Z1091)+(PFormulas!$F$31*AB1091)+(PFormulas!$F$32*AI1091),0)*PFormulas!$B$13,ROUND((PFormulas!$F$30*Z1091)+(PFormulas!$F$31*AB1091)+(PFormulas!$F$32*AI1091),0)+PFormulas!$B$14),0)</f>
        <v>48</v>
      </c>
      <c r="AN1091" s="30">
        <f>ROUND((PFormulas!$F$46*AL1091),0)</f>
        <v>36</v>
      </c>
      <c r="AO1091" s="30">
        <f>VLOOKUP(2016-L1091,PCharts!$O$3:$P$32,2,FALSE)</f>
        <v>60</v>
      </c>
      <c r="AP1091" s="30">
        <f t="shared" si="127"/>
        <v>60</v>
      </c>
      <c r="AQ1091" s="30">
        <f t="shared" si="128"/>
        <v>42</v>
      </c>
    </row>
    <row r="1092" spans="1:43" x14ac:dyDescent="0.25">
      <c r="A1092" s="48" t="s">
        <v>139</v>
      </c>
      <c r="B1092" s="13" t="s">
        <v>2340</v>
      </c>
      <c r="C1092" s="13">
        <v>8</v>
      </c>
      <c r="D1092" s="13">
        <v>15</v>
      </c>
      <c r="E1092" s="13">
        <v>0</v>
      </c>
      <c r="F1092" s="13">
        <v>5</v>
      </c>
      <c r="G1092" s="13"/>
      <c r="H1092" s="13">
        <v>12</v>
      </c>
      <c r="I1092" s="13"/>
      <c r="J1092" s="13"/>
      <c r="K1092" s="13"/>
      <c r="L1092" s="13">
        <v>1997</v>
      </c>
      <c r="M1092" s="13">
        <v>5.5</v>
      </c>
      <c r="N1092" s="13">
        <v>74</v>
      </c>
      <c r="O1092" s="13">
        <v>183</v>
      </c>
      <c r="P1092" s="13" t="s">
        <v>2341</v>
      </c>
      <c r="Q1092" s="13" t="s">
        <v>2342</v>
      </c>
      <c r="R1092" s="13">
        <v>0</v>
      </c>
      <c r="S1092" s="13">
        <v>0</v>
      </c>
      <c r="T1092" s="30">
        <f t="shared" si="122"/>
        <v>0</v>
      </c>
      <c r="U1092" s="30">
        <f t="shared" si="123"/>
        <v>0.33</v>
      </c>
      <c r="V1092" s="30">
        <f t="shared" si="124"/>
        <v>0.8</v>
      </c>
      <c r="W1092" s="30">
        <f t="shared" si="125"/>
        <v>0</v>
      </c>
      <c r="X1092" s="30">
        <f>VLOOKUP(N1092,[1]PlayerC!$A$3:$B$30,2,FALSE)</f>
        <v>77</v>
      </c>
      <c r="Y1092" s="30">
        <f>VLOOKUP(O1092,[1]PlayerC!$C$3:$D$133,2,FALSE)</f>
        <v>58</v>
      </c>
      <c r="Z1092" s="30">
        <f>VLOOKUP(R1092,[2]PCharts!$R$3:$S$2003,2,FALSE)</f>
        <v>0</v>
      </c>
      <c r="AA1092" s="30">
        <f>VLOOKUP(A1092,PCharts!$T$3:$U$25,2,FALSE)</f>
        <v>0.87</v>
      </c>
      <c r="AB1092" s="30">
        <f>ROUND((PFormulas!$F$2*AF1092)+(PFormulas!$F$3*(120-AD1092)),0)</f>
        <v>54</v>
      </c>
      <c r="AC1092" s="30">
        <f>ROUND((PFormulas!$F$7*AF1092)+(PFormulas!$F$9*AB1092)+(PFormulas!$F$8*AD1092),0)</f>
        <v>48</v>
      </c>
      <c r="AD1092" s="30">
        <f>VLOOKUP(V1092,PCharts!$I$3:$J$651,2,FALSE)</f>
        <v>77</v>
      </c>
      <c r="AE1092" s="30">
        <f>ROUND((PFormulas!$B$29*AK1092)+(PFormulas!$B$30*AI1092)+(PFormulas!$B$31*AL1092)+(PFormulas!$B$32*AF1092)+PFormulas!$B$33,0)</f>
        <v>73</v>
      </c>
      <c r="AF1092" s="30">
        <f t="shared" si="126"/>
        <v>68</v>
      </c>
      <c r="AG1092" s="30">
        <f>ROUND((AK1092*PFormulas!$F$40)+(AL1092*PFormulas!$F$41)+(AH1092*PFormulas!$F$42),0)</f>
        <v>48</v>
      </c>
      <c r="AH1092" s="30">
        <f>VLOOKUP(D1092,PCharts!$G$3:$H$83,2,FALSE)</f>
        <v>55</v>
      </c>
      <c r="AI1092" s="30">
        <f>ROUND((AK1092*PFormulas!$F$18)+(AL1092*PFormulas!$F$17),0)</f>
        <v>45</v>
      </c>
      <c r="AJ1092" s="30">
        <f>IF(C1092&gt;7,25,IF(C1092=1,IF(ROUND((PFormulas!$F$35*AK1092)+(PFormulas!$F$36*AF1092),0)&lt;50,50,ROUND((PFormulas!$F$35*AK1092)+(PFormulas!$F$36*AF1092),0)),ROUND((PFormulas!$F$35*AK1092)+(PFormulas!$F$36*AF1092),0)))</f>
        <v>25</v>
      </c>
      <c r="AK1092" s="30">
        <f>ROUND(IF(C1092&gt;7,ROUND(VLOOKUP(U1092,PCharts!$K$3:$L$153,2,FALSE)*AA1092,0)*PFormulas!$B$8,ROUND(VLOOKUP(U1092,PCharts!$K$3:$L$153,2,FALSE)*AA1092,0)),0)</f>
        <v>48</v>
      </c>
      <c r="AL1092" s="30">
        <f>ROUND(IF(C1092&gt;7,ROUND(VLOOKUP(T1092,PCharts!$M$3:$N$133,2,FALSE)*AA1092,0)*PFormulas!$B$9,ROUND(VLOOKUP(T1092,PCharts!$M$3:$N$133,2,FALSE)*AA1092,0)),0)</f>
        <v>33</v>
      </c>
      <c r="AM1092" s="30">
        <f>ROUND(IF(C1092&gt;7,ROUND((PFormulas!$F$30*Z1092)+(PFormulas!$F$31*AB1092)+(PFormulas!$F$32*AI1092),0)*PFormulas!$B$13,ROUND((PFormulas!$F$30*Z1092)+(PFormulas!$F$31*AB1092)+(PFormulas!$F$32*AI1092),0)+PFormulas!$B$14),0)</f>
        <v>56</v>
      </c>
      <c r="AN1092" s="30">
        <f>ROUND((PFormulas!$F$46*AL1092),0)</f>
        <v>35</v>
      </c>
      <c r="AO1092" s="30">
        <f>VLOOKUP(2016-L1092,PCharts!$O$3:$P$32,2,FALSE)</f>
        <v>46</v>
      </c>
      <c r="AP1092" s="30">
        <f t="shared" si="127"/>
        <v>46</v>
      </c>
      <c r="AQ1092" s="30">
        <f t="shared" si="128"/>
        <v>49</v>
      </c>
    </row>
    <row r="1093" spans="1:43" x14ac:dyDescent="0.25">
      <c r="A1093" s="48" t="s">
        <v>139</v>
      </c>
      <c r="B1093" s="13" t="s">
        <v>2343</v>
      </c>
      <c r="C1093" s="13">
        <v>8</v>
      </c>
      <c r="D1093" s="13">
        <v>36</v>
      </c>
      <c r="E1093" s="13">
        <v>0</v>
      </c>
      <c r="F1093" s="13">
        <v>10</v>
      </c>
      <c r="G1093" s="13"/>
      <c r="H1093" s="13">
        <v>43</v>
      </c>
      <c r="I1093" s="13"/>
      <c r="J1093" s="13"/>
      <c r="K1093" s="13"/>
      <c r="L1093" s="13">
        <v>1993</v>
      </c>
      <c r="M1093" s="13">
        <v>5.5</v>
      </c>
      <c r="N1093" s="13">
        <v>74</v>
      </c>
      <c r="O1093" s="13">
        <v>201</v>
      </c>
      <c r="P1093" s="13" t="s">
        <v>2344</v>
      </c>
      <c r="Q1093" s="13" t="s">
        <v>2345</v>
      </c>
      <c r="R1093" s="13">
        <v>0</v>
      </c>
      <c r="S1093" s="13">
        <v>0</v>
      </c>
      <c r="T1093" s="30">
        <f t="shared" si="122"/>
        <v>0</v>
      </c>
      <c r="U1093" s="30">
        <f t="shared" si="123"/>
        <v>0.28000000000000003</v>
      </c>
      <c r="V1093" s="30">
        <f t="shared" si="124"/>
        <v>1.19</v>
      </c>
      <c r="W1093" s="30">
        <f t="shared" si="125"/>
        <v>0</v>
      </c>
      <c r="X1093" s="30">
        <f>VLOOKUP(N1093,[1]PlayerC!$A$3:$B$30,2,FALSE)</f>
        <v>77</v>
      </c>
      <c r="Y1093" s="30">
        <f>VLOOKUP(O1093,[1]PlayerC!$C$3:$D$133,2,FALSE)</f>
        <v>70</v>
      </c>
      <c r="Z1093" s="30">
        <f>VLOOKUP(R1093,[2]PCharts!$R$3:$S$2003,2,FALSE)</f>
        <v>0</v>
      </c>
      <c r="AA1093" s="30">
        <f>VLOOKUP(A1093,PCharts!$T$3:$U$25,2,FALSE)</f>
        <v>0.87</v>
      </c>
      <c r="AB1093" s="30">
        <f>ROUND((PFormulas!$F$2*AF1093)+(PFormulas!$F$3*(120-AD1093)),0)</f>
        <v>60</v>
      </c>
      <c r="AC1093" s="30">
        <f>ROUND((PFormulas!$F$7*AF1093)+(PFormulas!$F$9*AB1093)+(PFormulas!$F$8*AD1093),0)</f>
        <v>56</v>
      </c>
      <c r="AD1093" s="30">
        <f>VLOOKUP(V1093,PCharts!$I$3:$J$651,2,FALSE)</f>
        <v>68</v>
      </c>
      <c r="AE1093" s="30">
        <f>ROUND((PFormulas!$B$29*AK1093)+(PFormulas!$B$30*AI1093)+(PFormulas!$B$31*AL1093)+(PFormulas!$B$32*AF1093)+PFormulas!$B$33,0)</f>
        <v>71</v>
      </c>
      <c r="AF1093" s="30">
        <f t="shared" si="126"/>
        <v>74</v>
      </c>
      <c r="AG1093" s="30">
        <f>ROUND((AK1093*PFormulas!$F$40)+(AL1093*PFormulas!$F$41)+(AH1093*PFormulas!$F$42),0)</f>
        <v>58</v>
      </c>
      <c r="AH1093" s="30">
        <f>VLOOKUP(D1093,PCharts!$G$3:$H$83,2,FALSE)</f>
        <v>76</v>
      </c>
      <c r="AI1093" s="30">
        <f>ROUND((AK1093*PFormulas!$F$18)+(AL1093*PFormulas!$F$17),0)</f>
        <v>44</v>
      </c>
      <c r="AJ1093" s="30">
        <f>IF(C1093&gt;7,25,IF(C1093=1,IF(ROUND((PFormulas!$F$35*AK1093)+(PFormulas!$F$36*AF1093),0)&lt;50,50,ROUND((PFormulas!$F$35*AK1093)+(PFormulas!$F$36*AF1093),0)),ROUND((PFormulas!$F$35*AK1093)+(PFormulas!$F$36*AF1093),0)))</f>
        <v>25</v>
      </c>
      <c r="AK1093" s="30">
        <f>ROUND(IF(C1093&gt;7,ROUND(VLOOKUP(U1093,PCharts!$K$3:$L$153,2,FALSE)*AA1093,0)*PFormulas!$B$8,ROUND(VLOOKUP(U1093,PCharts!$K$3:$L$153,2,FALSE)*AA1093,0)),0)</f>
        <v>47</v>
      </c>
      <c r="AL1093" s="30">
        <f>ROUND(IF(C1093&gt;7,ROUND(VLOOKUP(T1093,PCharts!$M$3:$N$133,2,FALSE)*AA1093,0)*PFormulas!$B$9,ROUND(VLOOKUP(T1093,PCharts!$M$3:$N$133,2,FALSE)*AA1093,0)),0)</f>
        <v>33</v>
      </c>
      <c r="AM1093" s="30">
        <f>ROUND(IF(C1093&gt;7,ROUND((PFormulas!$F$30*Z1093)+(PFormulas!$F$31*AB1093)+(PFormulas!$F$32*AI1093),0)*PFormulas!$B$13,ROUND((PFormulas!$F$30*Z1093)+(PFormulas!$F$31*AB1093)+(PFormulas!$F$32*AI1093),0)+PFormulas!$B$14),0)</f>
        <v>60</v>
      </c>
      <c r="AN1093" s="30">
        <f>ROUND((PFormulas!$F$46*AL1093),0)</f>
        <v>35</v>
      </c>
      <c r="AO1093" s="30">
        <f>VLOOKUP(2016-L1093,PCharts!$O$3:$P$32,2,FALSE)</f>
        <v>60</v>
      </c>
      <c r="AP1093" s="30">
        <f t="shared" si="127"/>
        <v>60</v>
      </c>
      <c r="AQ1093" s="30">
        <f t="shared" si="128"/>
        <v>50</v>
      </c>
    </row>
    <row r="1094" spans="1:43" x14ac:dyDescent="0.25">
      <c r="A1094" s="48" t="s">
        <v>139</v>
      </c>
      <c r="B1094" s="13" t="s">
        <v>2346</v>
      </c>
      <c r="C1094" s="13">
        <v>8</v>
      </c>
      <c r="D1094" s="13">
        <v>10</v>
      </c>
      <c r="E1094" s="13">
        <v>0</v>
      </c>
      <c r="F1094" s="13">
        <v>1</v>
      </c>
      <c r="G1094" s="13"/>
      <c r="H1094" s="13">
        <v>19</v>
      </c>
      <c r="I1094" s="13"/>
      <c r="J1094" s="13"/>
      <c r="K1094" s="13"/>
      <c r="L1094" s="13">
        <v>1997</v>
      </c>
      <c r="M1094" s="13">
        <v>5</v>
      </c>
      <c r="N1094" s="13">
        <v>75</v>
      </c>
      <c r="O1094" s="13">
        <v>191</v>
      </c>
      <c r="P1094" s="13" t="s">
        <v>2347</v>
      </c>
      <c r="Q1094" s="13" t="s">
        <v>2348</v>
      </c>
      <c r="R1094" s="13">
        <v>0</v>
      </c>
      <c r="S1094" s="13">
        <v>0</v>
      </c>
      <c r="T1094" s="30">
        <f t="shared" si="122"/>
        <v>0</v>
      </c>
      <c r="U1094" s="30">
        <f t="shared" si="123"/>
        <v>0.1</v>
      </c>
      <c r="V1094" s="30">
        <f t="shared" si="124"/>
        <v>1.9</v>
      </c>
      <c r="W1094" s="30">
        <f t="shared" si="125"/>
        <v>0</v>
      </c>
      <c r="X1094" s="30">
        <f>VLOOKUP(N1094,[1]PlayerC!$A$3:$B$30,2,FALSE)</f>
        <v>79</v>
      </c>
      <c r="Y1094" s="30">
        <f>VLOOKUP(O1094,[1]PlayerC!$C$3:$D$133,2,FALSE)</f>
        <v>64</v>
      </c>
      <c r="Z1094" s="30">
        <f>VLOOKUP(R1094,[2]PCharts!$R$3:$S$2003,2,FALSE)</f>
        <v>0</v>
      </c>
      <c r="AA1094" s="30">
        <f>VLOOKUP(A1094,PCharts!$T$3:$U$25,2,FALSE)</f>
        <v>0.87</v>
      </c>
      <c r="AB1094" s="30">
        <f>ROUND((PFormulas!$F$2*AF1094)+(PFormulas!$F$3*(120-AD1094)),0)</f>
        <v>64</v>
      </c>
      <c r="AC1094" s="30">
        <f>ROUND((PFormulas!$F$7*AF1094)+(PFormulas!$F$9*AB1094)+(PFormulas!$F$8*AD1094),0)</f>
        <v>60</v>
      </c>
      <c r="AD1094" s="30">
        <f>VLOOKUP(V1094,PCharts!$I$3:$J$651,2,FALSE)</f>
        <v>50</v>
      </c>
      <c r="AE1094" s="30">
        <f>ROUND((PFormulas!$B$29*AK1094)+(PFormulas!$B$30*AI1094)+(PFormulas!$B$31*AL1094)+(PFormulas!$B$32*AF1094)+PFormulas!$B$33,0)</f>
        <v>71</v>
      </c>
      <c r="AF1094" s="30">
        <f t="shared" si="126"/>
        <v>72</v>
      </c>
      <c r="AG1094" s="30">
        <f>ROUND((AK1094*PFormulas!$F$40)+(AL1094*PFormulas!$F$41)+(AH1094*PFormulas!$F$42),0)</f>
        <v>44</v>
      </c>
      <c r="AH1094" s="30">
        <f>VLOOKUP(D1094,PCharts!$G$3:$H$83,2,FALSE)</f>
        <v>50</v>
      </c>
      <c r="AI1094" s="30">
        <f>ROUND((AK1094*PFormulas!$F$18)+(AL1094*PFormulas!$F$17),0)</f>
        <v>41</v>
      </c>
      <c r="AJ1094" s="30">
        <f>IF(C1094&gt;7,25,IF(C1094=1,IF(ROUND((PFormulas!$F$35*AK1094)+(PFormulas!$F$36*AF1094),0)&lt;50,50,ROUND((PFormulas!$F$35*AK1094)+(PFormulas!$F$36*AF1094),0)),ROUND((PFormulas!$F$35*AK1094)+(PFormulas!$F$36*AF1094),0)))</f>
        <v>25</v>
      </c>
      <c r="AK1094" s="30">
        <f>ROUND(IF(C1094&gt;7,ROUND(VLOOKUP(U1094,PCharts!$K$3:$L$153,2,FALSE)*AA1094,0)*PFormulas!$B$8,ROUND(VLOOKUP(U1094,PCharts!$K$3:$L$153,2,FALSE)*AA1094,0)),0)</f>
        <v>42</v>
      </c>
      <c r="AL1094" s="30">
        <f>ROUND(IF(C1094&gt;7,ROUND(VLOOKUP(T1094,PCharts!$M$3:$N$133,2,FALSE)*AA1094,0)*PFormulas!$B$9,ROUND(VLOOKUP(T1094,PCharts!$M$3:$N$133,2,FALSE)*AA1094,0)),0)</f>
        <v>33</v>
      </c>
      <c r="AM1094" s="30">
        <f>ROUND(IF(C1094&gt;7,ROUND((PFormulas!$F$30*Z1094)+(PFormulas!$F$31*AB1094)+(PFormulas!$F$32*AI1094),0)*PFormulas!$B$13,ROUND((PFormulas!$F$30*Z1094)+(PFormulas!$F$31*AB1094)+(PFormulas!$F$32*AI1094),0)+PFormulas!$B$14),0)</f>
        <v>62</v>
      </c>
      <c r="AN1094" s="30">
        <f>ROUND((PFormulas!$F$46*AL1094),0)</f>
        <v>35</v>
      </c>
      <c r="AO1094" s="30">
        <f>VLOOKUP(2016-L1094,PCharts!$O$3:$P$32,2,FALSE)</f>
        <v>46</v>
      </c>
      <c r="AP1094" s="30">
        <f t="shared" si="127"/>
        <v>46</v>
      </c>
      <c r="AQ1094" s="30">
        <f t="shared" si="128"/>
        <v>49</v>
      </c>
    </row>
    <row r="1095" spans="1:43" x14ac:dyDescent="0.25">
      <c r="A1095" s="48" t="s">
        <v>139</v>
      </c>
      <c r="B1095" s="13" t="s">
        <v>2349</v>
      </c>
      <c r="C1095" s="13">
        <v>8</v>
      </c>
      <c r="D1095" s="13">
        <v>38</v>
      </c>
      <c r="E1095" s="13">
        <v>0</v>
      </c>
      <c r="F1095" s="13">
        <v>7</v>
      </c>
      <c r="G1095" s="13"/>
      <c r="H1095" s="13">
        <v>16</v>
      </c>
      <c r="I1095" s="13"/>
      <c r="J1095" s="13"/>
      <c r="K1095" s="13"/>
      <c r="L1095" s="13">
        <v>1997</v>
      </c>
      <c r="M1095" s="13">
        <v>5</v>
      </c>
      <c r="N1095" s="13">
        <v>74</v>
      </c>
      <c r="O1095" s="13">
        <v>188</v>
      </c>
      <c r="P1095" s="13" t="s">
        <v>2350</v>
      </c>
      <c r="Q1095" s="13" t="s">
        <v>2351</v>
      </c>
      <c r="R1095" s="13">
        <v>0</v>
      </c>
      <c r="S1095" s="13">
        <v>0</v>
      </c>
      <c r="T1095" s="30">
        <f t="shared" si="122"/>
        <v>0</v>
      </c>
      <c r="U1095" s="30">
        <f t="shared" si="123"/>
        <v>0.18</v>
      </c>
      <c r="V1095" s="30">
        <f t="shared" si="124"/>
        <v>0.42</v>
      </c>
      <c r="W1095" s="30">
        <f t="shared" si="125"/>
        <v>0</v>
      </c>
      <c r="X1095" s="30">
        <f>VLOOKUP(N1095,[1]PlayerC!$A$3:$B$30,2,FALSE)</f>
        <v>77</v>
      </c>
      <c r="Y1095" s="30">
        <f>VLOOKUP(O1095,[1]PlayerC!$C$3:$D$133,2,FALSE)</f>
        <v>61</v>
      </c>
      <c r="Z1095" s="30">
        <f>VLOOKUP(R1095,[2]PCharts!$R$3:$S$2003,2,FALSE)</f>
        <v>0</v>
      </c>
      <c r="AA1095" s="30">
        <f>VLOOKUP(A1095,PCharts!$T$3:$U$25,2,FALSE)</f>
        <v>0.87</v>
      </c>
      <c r="AB1095" s="30">
        <f>ROUND((PFormulas!$F$2*AF1095)+(PFormulas!$F$3*(120-AD1095)),0)</f>
        <v>51</v>
      </c>
      <c r="AC1095" s="30">
        <f>ROUND((PFormulas!$F$7*AF1095)+(PFormulas!$F$9*AB1095)+(PFormulas!$F$8*AD1095),0)</f>
        <v>46</v>
      </c>
      <c r="AD1095" s="30">
        <f>VLOOKUP(V1095,PCharts!$I$3:$J$651,2,FALSE)</f>
        <v>87</v>
      </c>
      <c r="AE1095" s="30">
        <f>ROUND((PFormulas!$B$29*AK1095)+(PFormulas!$B$30*AI1095)+(PFormulas!$B$31*AL1095)+(PFormulas!$B$32*AF1095)+PFormulas!$B$33,0)</f>
        <v>71</v>
      </c>
      <c r="AF1095" s="30">
        <f t="shared" si="126"/>
        <v>69</v>
      </c>
      <c r="AG1095" s="30">
        <f>ROUND((AK1095*PFormulas!$F$40)+(AL1095*PFormulas!$F$41)+(AH1095*PFormulas!$F$42),0)</f>
        <v>58</v>
      </c>
      <c r="AH1095" s="30">
        <f>VLOOKUP(D1095,PCharts!$G$3:$H$83,2,FALSE)</f>
        <v>78</v>
      </c>
      <c r="AI1095" s="30">
        <f>ROUND((AK1095*PFormulas!$F$18)+(AL1095*PFormulas!$F$17),0)</f>
        <v>41</v>
      </c>
      <c r="AJ1095" s="30">
        <f>IF(C1095&gt;7,25,IF(C1095=1,IF(ROUND((PFormulas!$F$35*AK1095)+(PFormulas!$F$36*AF1095),0)&lt;50,50,ROUND((PFormulas!$F$35*AK1095)+(PFormulas!$F$36*AF1095),0)),ROUND((PFormulas!$F$35*AK1095)+(PFormulas!$F$36*AF1095),0)))</f>
        <v>25</v>
      </c>
      <c r="AK1095" s="30">
        <f>ROUND(IF(C1095&gt;7,ROUND(VLOOKUP(U1095,PCharts!$K$3:$L$153,2,FALSE)*AA1095,0)*PFormulas!$B$8,ROUND(VLOOKUP(U1095,PCharts!$K$3:$L$153,2,FALSE)*AA1095,0)),0)</f>
        <v>42</v>
      </c>
      <c r="AL1095" s="30">
        <f>ROUND(IF(C1095&gt;7,ROUND(VLOOKUP(T1095,PCharts!$M$3:$N$133,2,FALSE)*AA1095,0)*PFormulas!$B$9,ROUND(VLOOKUP(T1095,PCharts!$M$3:$N$133,2,FALSE)*AA1095,0)),0)</f>
        <v>33</v>
      </c>
      <c r="AM1095" s="30">
        <f>ROUND(IF(C1095&gt;7,ROUND((PFormulas!$F$30*Z1095)+(PFormulas!$F$31*AB1095)+(PFormulas!$F$32*AI1095),0)*PFormulas!$B$13,ROUND((PFormulas!$F$30*Z1095)+(PFormulas!$F$31*AB1095)+(PFormulas!$F$32*AI1095),0)+PFormulas!$B$14),0)</f>
        <v>52</v>
      </c>
      <c r="AN1095" s="30">
        <f>ROUND((PFormulas!$F$46*AL1095),0)</f>
        <v>35</v>
      </c>
      <c r="AO1095" s="30">
        <f>VLOOKUP(2016-L1095,PCharts!$O$3:$P$32,2,FALSE)</f>
        <v>46</v>
      </c>
      <c r="AP1095" s="30">
        <f t="shared" si="127"/>
        <v>46</v>
      </c>
      <c r="AQ1095" s="30">
        <f t="shared" si="128"/>
        <v>46</v>
      </c>
    </row>
    <row r="1096" spans="1:43" x14ac:dyDescent="0.25">
      <c r="A1096" s="13" t="s">
        <v>685</v>
      </c>
      <c r="B1096" s="13" t="s">
        <v>2352</v>
      </c>
      <c r="C1096" s="13">
        <v>8</v>
      </c>
      <c r="D1096" s="13">
        <v>19</v>
      </c>
      <c r="E1096" s="13">
        <v>0</v>
      </c>
      <c r="F1096" s="13">
        <v>0</v>
      </c>
      <c r="G1096" s="13">
        <v>0</v>
      </c>
      <c r="H1096" s="13">
        <v>0</v>
      </c>
      <c r="I1096" s="13">
        <v>-2</v>
      </c>
      <c r="J1096" s="13">
        <v>28</v>
      </c>
      <c r="K1096" s="13">
        <v>11</v>
      </c>
      <c r="L1096" s="13">
        <v>1994</v>
      </c>
      <c r="M1096" s="13"/>
      <c r="N1096" s="13">
        <v>72</v>
      </c>
      <c r="O1096" s="13">
        <v>190</v>
      </c>
      <c r="P1096" s="13" t="s">
        <v>247</v>
      </c>
      <c r="Q1096" s="13" t="s">
        <v>80</v>
      </c>
      <c r="R1096" s="13">
        <v>0</v>
      </c>
      <c r="S1096" s="13">
        <v>0</v>
      </c>
      <c r="T1096" s="30">
        <f t="shared" si="122"/>
        <v>0</v>
      </c>
      <c r="U1096" s="30">
        <f t="shared" si="123"/>
        <v>0</v>
      </c>
      <c r="V1096" s="30">
        <f t="shared" si="124"/>
        <v>0</v>
      </c>
      <c r="W1096" s="30">
        <f t="shared" si="125"/>
        <v>0</v>
      </c>
      <c r="X1096" s="30">
        <f>VLOOKUP(N1096,[1]PlayerC!$A$3:$B$30,2,FALSE)</f>
        <v>73</v>
      </c>
      <c r="Y1096" s="30">
        <f>VLOOKUP(O1096,[1]PlayerC!$C$3:$D$133,2,FALSE)</f>
        <v>64</v>
      </c>
      <c r="Z1096" s="30">
        <f>VLOOKUP(R1096,[2]PCharts!$R$3:$S$2003,2,FALSE)</f>
        <v>0</v>
      </c>
      <c r="AA1096" s="30">
        <f>VLOOKUP(A1096,PCharts!$T$3:$U$25,2,FALSE)</f>
        <v>0.9</v>
      </c>
      <c r="AB1096" s="30">
        <f>ROUND((PFormulas!$F$2*AF1096)+(PFormulas!$F$3*(120-AD1096)),0)</f>
        <v>48</v>
      </c>
      <c r="AC1096" s="30">
        <f>ROUND((PFormulas!$F$7*AF1096)+(PFormulas!$F$9*AB1096)+(PFormulas!$F$8*AD1096),0)</f>
        <v>43</v>
      </c>
      <c r="AD1096" s="30">
        <f>VLOOKUP(V1096,PCharts!$I$3:$J$651,2,FALSE)</f>
        <v>99</v>
      </c>
      <c r="AE1096" s="30">
        <f>ROUND((PFormulas!$B$29*AK1096)+(PFormulas!$B$30*AI1096)+(PFormulas!$B$31*AL1096)+(PFormulas!$B$32*AF1096)+PFormulas!$B$33,0)</f>
        <v>70</v>
      </c>
      <c r="AF1096" s="30">
        <f t="shared" si="126"/>
        <v>69</v>
      </c>
      <c r="AG1096" s="30">
        <f>ROUND((AK1096*PFormulas!$F$40)+(AL1096*PFormulas!$F$41)+(AH1096*PFormulas!$F$42),0)</f>
        <v>46</v>
      </c>
      <c r="AH1096" s="30">
        <f>VLOOKUP(D1096,PCharts!$G$3:$H$83,2,FALSE)</f>
        <v>59</v>
      </c>
      <c r="AI1096" s="30">
        <f>ROUND((AK1096*PFormulas!$F$18)+(AL1096*PFormulas!$F$17),0)</f>
        <v>35</v>
      </c>
      <c r="AJ1096" s="30">
        <f>IF(C1096&gt;7,25,IF(C1096=1,IF(ROUND((PFormulas!$F$35*AK1096)+(PFormulas!$F$36*AF1096),0)&lt;50,50,ROUND((PFormulas!$F$35*AK1096)+(PFormulas!$F$36*AF1096),0)),ROUND((PFormulas!$F$35*AK1096)+(PFormulas!$F$36*AF1096),0)))</f>
        <v>25</v>
      </c>
      <c r="AK1096" s="30">
        <f>ROUND(IF(C1096&gt;7,ROUND(VLOOKUP(U1096,PCharts!$K$3:$L$153,2,FALSE)*AA1096,0)*PFormulas!$B$8,ROUND(VLOOKUP(U1096,PCharts!$K$3:$L$153,2,FALSE)*AA1096,0)),0)</f>
        <v>30</v>
      </c>
      <c r="AL1096" s="30">
        <f>ROUND(IF(C1096&gt;7,ROUND(VLOOKUP(T1096,PCharts!$M$3:$N$133,2,FALSE)*AA1096,0)*PFormulas!$B$9,ROUND(VLOOKUP(T1096,PCharts!$M$3:$N$133,2,FALSE)*AA1096,0)),0)</f>
        <v>34</v>
      </c>
      <c r="AM1096" s="30">
        <f>ROUND(IF(C1096&gt;7,ROUND((PFormulas!$F$30*Z1096)+(PFormulas!$F$31*AB1096)+(PFormulas!$F$32*AI1096),0)*PFormulas!$B$13,ROUND((PFormulas!$F$30*Z1096)+(PFormulas!$F$31*AB1096)+(PFormulas!$F$32*AI1096),0)+PFormulas!$B$14),0)</f>
        <v>48</v>
      </c>
      <c r="AN1096" s="30">
        <f>ROUND((PFormulas!$F$46*AL1096),0)</f>
        <v>36</v>
      </c>
      <c r="AO1096" s="30">
        <f>VLOOKUP(2016-L1096,PCharts!$O$3:$P$32,2,FALSE)</f>
        <v>58</v>
      </c>
      <c r="AP1096" s="30">
        <f t="shared" si="127"/>
        <v>58</v>
      </c>
      <c r="AQ1096" s="30">
        <f t="shared" si="128"/>
        <v>42</v>
      </c>
    </row>
  </sheetData>
  <autoFilter ref="A1:AT1096">
    <sortState ref="A2:AQ1096">
      <sortCondition descending="1" ref="AL1:AL1096"/>
    </sortState>
  </autoFilter>
  <hyperlinks>
    <hyperlink ref="Q2" r:id="rId1"/>
    <hyperlink ref="Q907" r:id="rId2"/>
    <hyperlink ref="Q483" r:id="rId3"/>
    <hyperlink ref="Q89" r:id="rId4"/>
    <hyperlink ref="Q648" r:id="rId5"/>
    <hyperlink ref="Q6" r:id="rId6"/>
    <hyperlink ref="Q5" r:id="rId7"/>
    <hyperlink ref="Q9" r:id="rId8"/>
    <hyperlink ref="Q44" r:id="rId9"/>
    <hyperlink ref="Q128" r:id="rId10"/>
    <hyperlink ref="Q21" r:id="rId11"/>
    <hyperlink ref="Q11" r:id="rId12"/>
    <hyperlink ref="Q111" r:id="rId13"/>
    <hyperlink ref="Q40" r:id="rId14"/>
    <hyperlink ref="Q549" r:id="rId15"/>
    <hyperlink ref="Q28" r:id="rId16"/>
  </hyperlinks>
  <pageMargins left="0.7" right="0.7" top="0.75" bottom="0.75" header="0.3" footer="0.3"/>
  <pageSetup orientation="portrait" r:id="rId17"/>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R66"/>
  <sheetViews>
    <sheetView tabSelected="1" topLeftCell="A2" workbookViewId="0">
      <selection activeCell="F29" sqref="F29"/>
    </sheetView>
  </sheetViews>
  <sheetFormatPr defaultColWidth="4.140625" defaultRowHeight="15" outlineLevelCol="1" x14ac:dyDescent="0.25"/>
  <cols>
    <col min="1" max="1" width="7.5703125" customWidth="1"/>
    <col min="2" max="2" width="22.42578125" customWidth="1"/>
    <col min="3" max="3" width="6.140625" style="68" customWidth="1"/>
    <col min="4" max="5" width="4.42578125" style="68" customWidth="1"/>
    <col min="6" max="6" width="5.5703125" style="68" customWidth="1"/>
    <col min="7" max="9" width="4.42578125" style="68" customWidth="1"/>
    <col min="10" max="10" width="5.42578125" style="68" bestFit="1" customWidth="1"/>
    <col min="11" max="11" width="7" style="68" bestFit="1" customWidth="1"/>
    <col min="12" max="12" width="4.28515625" style="68" bestFit="1" customWidth="1"/>
    <col min="13" max="13" width="7" style="68" customWidth="1"/>
    <col min="14" max="14" width="5.42578125" style="68" customWidth="1"/>
    <col min="15" max="15" width="8.42578125" style="68" customWidth="1"/>
    <col min="16" max="16" width="8" style="68" bestFit="1" customWidth="1"/>
    <col min="17" max="17" width="41.28515625" style="68" customWidth="1"/>
    <col min="18" max="18" width="6.140625" hidden="1" customWidth="1" outlineLevel="1"/>
    <col min="19" max="19" width="5.42578125" hidden="1" customWidth="1" outlineLevel="1"/>
    <col min="20" max="23" width="7.7109375" hidden="1" customWidth="1" outlineLevel="1"/>
    <col min="24" max="25" width="5.5703125" hidden="1" customWidth="1" outlineLevel="1"/>
    <col min="26" max="26" width="6.7109375" hidden="1" customWidth="1" outlineLevel="1"/>
    <col min="27" max="27" width="15.42578125" hidden="1" customWidth="1" outlineLevel="1"/>
    <col min="28" max="28" width="3.28515625" bestFit="1" customWidth="1" collapsed="1"/>
    <col min="29" max="29" width="3.7109375" bestFit="1" customWidth="1"/>
    <col min="30" max="30" width="3.7109375" customWidth="1"/>
    <col min="31" max="31" width="3.140625" bestFit="1" customWidth="1"/>
    <col min="32" max="32" width="3.7109375" bestFit="1" customWidth="1"/>
    <col min="33" max="33" width="3.42578125" bestFit="1" customWidth="1"/>
    <col min="34" max="34" width="3" customWidth="1"/>
    <col min="35" max="35" width="3.42578125" bestFit="1" customWidth="1"/>
    <col min="36" max="36" width="3.42578125" hidden="1" customWidth="1"/>
    <col min="37" max="37" width="3.42578125" customWidth="1"/>
    <col min="38" max="38" width="3.42578125" bestFit="1" customWidth="1"/>
    <col min="39" max="39" width="3.140625" bestFit="1" customWidth="1"/>
    <col min="40" max="40" width="3.28515625" customWidth="1"/>
    <col min="41" max="41" width="3.140625" bestFit="1" customWidth="1"/>
    <col min="42" max="42" width="3.5703125" bestFit="1" customWidth="1"/>
    <col min="43" max="43" width="3.7109375" bestFit="1" customWidth="1"/>
    <col min="44" max="44" width="3.5703125" bestFit="1" customWidth="1"/>
  </cols>
  <sheetData>
    <row r="1" spans="1:44" ht="25.5" customHeight="1" x14ac:dyDescent="0.35">
      <c r="A1" s="97" t="s">
        <v>2353</v>
      </c>
      <c r="B1" s="97"/>
      <c r="C1" s="97"/>
      <c r="D1" s="97"/>
      <c r="E1" s="97"/>
      <c r="F1" s="97"/>
      <c r="G1" s="97"/>
      <c r="H1" s="97"/>
      <c r="I1" s="97"/>
      <c r="J1" s="97"/>
      <c r="K1" s="97"/>
      <c r="L1" s="97"/>
      <c r="O1" s="94" t="s">
        <v>2354</v>
      </c>
      <c r="P1" s="94" t="s">
        <v>2355</v>
      </c>
      <c r="AB1" s="100" t="s">
        <v>2356</v>
      </c>
      <c r="AC1" s="100"/>
      <c r="AD1" s="100"/>
      <c r="AE1" s="100"/>
      <c r="AF1" s="100"/>
      <c r="AG1" s="100"/>
    </row>
    <row r="2" spans="1:44" x14ac:dyDescent="0.25">
      <c r="A2" s="13" t="s">
        <v>2357</v>
      </c>
      <c r="B2" s="13">
        <v>2024</v>
      </c>
      <c r="O2" s="49" t="s">
        <v>2358</v>
      </c>
      <c r="P2" s="89">
        <v>1</v>
      </c>
      <c r="AB2" s="100"/>
      <c r="AC2" s="100"/>
      <c r="AD2" s="100"/>
      <c r="AE2" s="100"/>
      <c r="AF2" s="100"/>
      <c r="AG2" s="100"/>
    </row>
    <row r="3" spans="1:44" x14ac:dyDescent="0.25">
      <c r="A3" s="81" t="s">
        <v>2359</v>
      </c>
      <c r="B3" s="82"/>
      <c r="O3" s="49" t="s">
        <v>2360</v>
      </c>
      <c r="P3" s="89">
        <v>2</v>
      </c>
    </row>
    <row r="4" spans="1:44" x14ac:dyDescent="0.25">
      <c r="A4" s="84" t="s">
        <v>2361</v>
      </c>
      <c r="B4" s="85"/>
      <c r="C4" s="86"/>
      <c r="D4" s="86"/>
      <c r="J4" s="77" t="s">
        <v>2362</v>
      </c>
      <c r="O4" s="49" t="s">
        <v>2363</v>
      </c>
      <c r="P4" s="89">
        <v>4</v>
      </c>
    </row>
    <row r="5" spans="1:44" s="31" customFormat="1" x14ac:dyDescent="0.25">
      <c r="A5" s="95" t="s">
        <v>2364</v>
      </c>
      <c r="B5" s="96"/>
      <c r="C5" s="46"/>
      <c r="D5" s="46"/>
      <c r="E5" s="46"/>
      <c r="F5" s="46"/>
      <c r="G5" s="46"/>
      <c r="H5" s="46"/>
      <c r="I5" s="46"/>
      <c r="J5" s="77" t="s">
        <v>2365</v>
      </c>
      <c r="K5" s="46"/>
      <c r="L5" s="46"/>
      <c r="M5" s="46"/>
      <c r="N5" s="46"/>
      <c r="O5" s="90" t="s">
        <v>2366</v>
      </c>
      <c r="P5" s="89">
        <v>8</v>
      </c>
    </row>
    <row r="6" spans="1:44" x14ac:dyDescent="0.25">
      <c r="O6" s="91" t="s">
        <v>4</v>
      </c>
      <c r="P6" s="89">
        <v>16</v>
      </c>
    </row>
    <row r="7" spans="1:44" ht="19.5" x14ac:dyDescent="0.3">
      <c r="A7" s="76" t="s">
        <v>2367</v>
      </c>
      <c r="B7" s="63"/>
      <c r="D7" s="98"/>
      <c r="E7" s="98"/>
      <c r="F7" s="98"/>
      <c r="G7" s="98"/>
      <c r="H7" s="98"/>
      <c r="I7" s="98"/>
      <c r="Q7" s="83"/>
    </row>
    <row r="8" spans="1:44" s="33" customFormat="1" x14ac:dyDescent="0.25">
      <c r="A8" s="87" t="s">
        <v>0</v>
      </c>
      <c r="B8" s="34" t="s">
        <v>1</v>
      </c>
      <c r="C8" s="88" t="s">
        <v>2</v>
      </c>
      <c r="D8" s="50" t="s">
        <v>3</v>
      </c>
      <c r="E8" s="50" t="s">
        <v>4</v>
      </c>
      <c r="F8" s="50" t="s">
        <v>5</v>
      </c>
      <c r="G8" s="50" t="s">
        <v>6</v>
      </c>
      <c r="H8" s="50" t="s">
        <v>7</v>
      </c>
      <c r="I8" s="50" t="s">
        <v>2368</v>
      </c>
      <c r="J8" s="64" t="s">
        <v>11</v>
      </c>
      <c r="K8" s="64" t="s">
        <v>10</v>
      </c>
      <c r="L8" s="64" t="s">
        <v>9</v>
      </c>
      <c r="M8" s="64" t="s">
        <v>12</v>
      </c>
      <c r="N8" s="64" t="s">
        <v>13</v>
      </c>
      <c r="O8" s="64" t="s">
        <v>14</v>
      </c>
      <c r="P8" s="64" t="s">
        <v>15</v>
      </c>
      <c r="Q8" s="64" t="s">
        <v>16</v>
      </c>
      <c r="R8" s="34" t="s">
        <v>17</v>
      </c>
      <c r="S8" s="34" t="s">
        <v>18</v>
      </c>
      <c r="T8" s="34" t="s">
        <v>19</v>
      </c>
      <c r="U8" s="34" t="s">
        <v>20</v>
      </c>
      <c r="V8" s="34" t="s">
        <v>21</v>
      </c>
      <c r="W8" s="34" t="s">
        <v>22</v>
      </c>
      <c r="X8" s="34" t="s">
        <v>23</v>
      </c>
      <c r="Y8" s="34" t="s">
        <v>24</v>
      </c>
      <c r="Z8" s="34" t="s">
        <v>25</v>
      </c>
      <c r="AA8" s="34" t="s">
        <v>26</v>
      </c>
      <c r="AB8" s="50" t="s">
        <v>27</v>
      </c>
      <c r="AC8" s="50" t="s">
        <v>28</v>
      </c>
      <c r="AD8" s="50" t="s">
        <v>29</v>
      </c>
      <c r="AE8" s="50" t="s">
        <v>30</v>
      </c>
      <c r="AF8" s="50" t="s">
        <v>31</v>
      </c>
      <c r="AG8" s="50" t="s">
        <v>32</v>
      </c>
      <c r="AH8" s="50" t="s">
        <v>33</v>
      </c>
      <c r="AI8" s="50" t="s">
        <v>34</v>
      </c>
      <c r="AJ8" s="92" t="s">
        <v>35</v>
      </c>
      <c r="AK8" s="50" t="s">
        <v>35</v>
      </c>
      <c r="AL8" s="50" t="s">
        <v>36</v>
      </c>
      <c r="AM8" s="50" t="s">
        <v>37</v>
      </c>
      <c r="AN8" s="50" t="s">
        <v>38</v>
      </c>
      <c r="AO8" s="50" t="s">
        <v>39</v>
      </c>
      <c r="AP8" s="50" t="s">
        <v>40</v>
      </c>
      <c r="AQ8" s="50" t="s">
        <v>41</v>
      </c>
      <c r="AR8" s="50" t="s">
        <v>42</v>
      </c>
    </row>
    <row r="9" spans="1:44" x14ac:dyDescent="0.25">
      <c r="A9" s="74"/>
      <c r="B9" s="67"/>
      <c r="C9" s="66"/>
      <c r="D9" s="66"/>
      <c r="E9" s="66"/>
      <c r="F9" s="66"/>
      <c r="G9" s="66"/>
      <c r="H9" s="66"/>
      <c r="I9" s="66"/>
      <c r="J9" s="66"/>
      <c r="K9" s="66"/>
      <c r="L9" s="66"/>
      <c r="M9" s="66"/>
      <c r="N9" s="66"/>
      <c r="O9" s="66"/>
      <c r="P9" s="66"/>
      <c r="Q9" s="65"/>
      <c r="R9" s="13">
        <v>0</v>
      </c>
      <c r="S9" s="13">
        <v>0</v>
      </c>
      <c r="T9" s="30" t="e">
        <f>ROUND(E9/D9,2)</f>
        <v>#DIV/0!</v>
      </c>
      <c r="U9" s="30" t="e">
        <f>ROUND(F9/D9,2)</f>
        <v>#DIV/0!</v>
      </c>
      <c r="V9" s="30" t="e">
        <f>ROUND(H9/D9,2)</f>
        <v>#DIV/0!</v>
      </c>
      <c r="W9" s="30" t="e">
        <f>ROUND(E9/D9,2)</f>
        <v>#DIV/0!</v>
      </c>
      <c r="X9" s="30" t="e">
        <f>VLOOKUP(N9,PCharts!$A$3:$B$30,2,FALSE)</f>
        <v>#N/A</v>
      </c>
      <c r="Y9" s="30" t="e">
        <f>VLOOKUP(O9,PCharts!$C$3:$D$143,2,FALSE)</f>
        <v>#N/A</v>
      </c>
      <c r="Z9" s="30">
        <f>VLOOKUP(R9,PCharts!$R$3:$S$2003,2,FALSE)</f>
        <v>0</v>
      </c>
      <c r="AA9" s="30" t="e">
        <f>VLOOKUP(A9,PCharts!$T$3:$U$55,2,FALSE)</f>
        <v>#N/A</v>
      </c>
      <c r="AB9" s="30" t="str">
        <f>IF(B9="","",(ROUND((PFormulas!$F$2*AF9)+(PFormulas!$F$3*(120-AD9)),0)))</f>
        <v/>
      </c>
      <c r="AC9" s="30" t="str">
        <f>IF(B9="","",(ROUND((PFormulas!$F$7*AF9)+(PFormulas!$F$9*AB9)+(PFormulas!$F$8*AD9),0)))</f>
        <v/>
      </c>
      <c r="AD9" s="30" t="str">
        <f>IF(B9="","",(VLOOKUP(V9,PCharts!$I$3:$J$651,2,FALSE)))</f>
        <v/>
      </c>
      <c r="AE9" s="30" t="str">
        <f>IF(B9="","",(ROUND((PFormulas!$B$29*AL9)+(PFormulas!$B$30*AI9)+(PFormulas!$B$31*AM9)+(PFormulas!$B$32*AF9)+PFormulas!$B$33,0)))</f>
        <v/>
      </c>
      <c r="AF9" s="30" t="str">
        <f>IF(B9="","",(ROUND((X9+Y9)/2,0)))</f>
        <v/>
      </c>
      <c r="AG9" s="30" t="str">
        <f>IF(B9="","",(ROUND((AL9*PFormulas!$F$40)+(AM9*PFormulas!$F$41)+(AH9*PFormulas!$F$42),0)))</f>
        <v/>
      </c>
      <c r="AH9" s="30" t="str">
        <f>IF(B9="","",(VLOOKUP(D9,PCharts!$G$3:$H$85,2,FALSE)))</f>
        <v/>
      </c>
      <c r="AI9" s="30" t="str">
        <f>IF(B9="","",(ROUND((AL9*PFormulas!$F$18)+(AM9*PFormulas!$F$17),0)))</f>
        <v/>
      </c>
      <c r="AJ9" s="93" t="str">
        <f>IF(B9="","",((IF(C9&gt;7,25,IF(C9=1,IF(ROUND((PFormulas!$F$35*AL9)+(PFormulas!$F$36*AF9),0)&lt;50,50,ROUND((PFormulas!$F$35*AL9)+(PFormulas!$F$36*AF9),0)),ROUND((PFormulas!$F$35*AL9)+(PFormulas!$F$36*AF9),0))))))</f>
        <v/>
      </c>
      <c r="AK9" s="30" t="str">
        <f>IF(OR(C9=1,C9=3,C9=5,C9=7),AJ9*1.12,AJ9)</f>
        <v/>
      </c>
      <c r="AL9" s="30" t="str">
        <f>IF(B9="","",(ROUND(IF(C9&gt;7,ROUND(VLOOKUP(U9,PCharts!$K$3:$L$253,2,FALSE)*AA9,0)*PFormulas!$B$8,ROUND(VLOOKUP(U9,PCharts!$K$3:$L$253,2,FALSE)*AA9,0)),0)))</f>
        <v/>
      </c>
      <c r="AM9" s="30" t="str">
        <f>IF(B9="","",(ROUND(IF(C9&gt;7,ROUND(VLOOKUP(T9,PCharts!$M$3:$N$233,2,FALSE)*AA9,0)*PFormulas!$B$9,ROUND(VLOOKUP(T9,PCharts!$M$3:$N$233,2,FALSE)*AA9,0)),0)))</f>
        <v/>
      </c>
      <c r="AN9" s="30" t="str">
        <f>IF(B9="","",(ROUND(IF(C9&gt;7,ROUND((PFormulas!$F$30*Z9)+(PFormulas!$F$31*AB9)+(PFormulas!$F$32*AI9),0)*PFormulas!$B$13,ROUND((PFormulas!$F$30*Z9)+(PFormulas!$F$31*AB9)+(PFormulas!$F$32*AI9),0)*PFormulas!$B$14),0))+9)</f>
        <v/>
      </c>
      <c r="AO9" s="30" t="str">
        <f>IF(B9="","",(ROUND((PFormulas!$F$46*AM9),0)))</f>
        <v/>
      </c>
      <c r="AP9" s="30" t="str">
        <f>IF(B9="","",(VLOOKUP($B$2-J9,PCharts!$O$3:$P$32,2,FALSE)))</f>
        <v/>
      </c>
      <c r="AQ9" s="30" t="str">
        <f t="shared" ref="AQ9:AQ33" si="0">IF(B9="","",(IF(ROUND(AP9+(Z9/7),0)&gt;99,99,ROUND(AP9+(Z9/7),0))))</f>
        <v/>
      </c>
      <c r="AR9" s="30" t="str">
        <f>IF(B9="","",(VLOOKUP($B$2-J9,PCharts!X:Y,2,FALSE)))</f>
        <v/>
      </c>
    </row>
    <row r="10" spans="1:44" x14ac:dyDescent="0.25">
      <c r="A10" s="74"/>
      <c r="B10" s="67"/>
      <c r="C10" s="66"/>
      <c r="D10" s="66"/>
      <c r="E10" s="66"/>
      <c r="F10" s="66"/>
      <c r="G10" s="66"/>
      <c r="H10" s="66"/>
      <c r="I10" s="66"/>
      <c r="J10" s="66"/>
      <c r="K10" s="66"/>
      <c r="L10" s="66"/>
      <c r="M10" s="66"/>
      <c r="N10" s="66"/>
      <c r="O10" s="66"/>
      <c r="P10" s="66"/>
      <c r="Q10" s="65"/>
      <c r="R10" s="13">
        <v>0</v>
      </c>
      <c r="S10" s="13">
        <v>0</v>
      </c>
      <c r="T10" s="30" t="e">
        <f t="shared" ref="T10:T18" si="1">ROUND(E10/D10,2)</f>
        <v>#DIV/0!</v>
      </c>
      <c r="U10" s="30" t="e">
        <f t="shared" ref="U10:U18" si="2">ROUND(F10/D10,2)</f>
        <v>#DIV/0!</v>
      </c>
      <c r="V10" s="30" t="e">
        <f t="shared" ref="V10:V18" si="3">ROUND(H10/D10,2)</f>
        <v>#DIV/0!</v>
      </c>
      <c r="W10" s="30" t="e">
        <f t="shared" ref="W10:W18" si="4">ROUND(E10/D10,2)</f>
        <v>#DIV/0!</v>
      </c>
      <c r="X10" s="30" t="e">
        <f>VLOOKUP(N10,PCharts!$A$3:$B$30,2,FALSE)</f>
        <v>#N/A</v>
      </c>
      <c r="Y10" s="30" t="e">
        <f>VLOOKUP(O10,PCharts!$C$3:$D$143,2,FALSE)</f>
        <v>#N/A</v>
      </c>
      <c r="Z10" s="30">
        <f>VLOOKUP(R10,PCharts!$R$3:$S$2003,2,FALSE)</f>
        <v>0</v>
      </c>
      <c r="AA10" s="30" t="e">
        <f>VLOOKUP(A10,PCharts!$T$3:$U$55,2,FALSE)</f>
        <v>#N/A</v>
      </c>
      <c r="AB10" s="30" t="str">
        <f>IF(B10="","",(ROUND((PFormulas!$F$2*AF10)+(PFormulas!$F$3*(120-AD10)),0)))</f>
        <v/>
      </c>
      <c r="AC10" s="30" t="str">
        <f>IF(B10="","",(ROUND((PFormulas!$F$7*AF10)+(PFormulas!$F$9*AB10)+(PFormulas!$F$8*AD10),0)))</f>
        <v/>
      </c>
      <c r="AD10" s="30" t="str">
        <f>IF(B10="","",(VLOOKUP(V10,PCharts!$I$3:$J$651,2,FALSE)))</f>
        <v/>
      </c>
      <c r="AE10" s="30" t="str">
        <f>IF(B10="","",(ROUND((PFormulas!$B$29*AL10)+(PFormulas!$B$30*AI10)+(PFormulas!$B$31*AM10)+(PFormulas!$B$32*AF10)+PFormulas!$B$33,0)))</f>
        <v/>
      </c>
      <c r="AF10" s="30" t="str">
        <f t="shared" ref="AF10:AF17" si="5">IF(B10="","",(ROUND((X10+Y10)/2,0)))</f>
        <v/>
      </c>
      <c r="AG10" s="30" t="str">
        <f>IF(B10="","",(ROUND((AL10*PFormulas!$F$40)+(AM10*PFormulas!$F$41)+(AH10*PFormulas!$F$42),0)))</f>
        <v/>
      </c>
      <c r="AH10" s="30" t="str">
        <f>IF(B10="","",(VLOOKUP(D10,PCharts!$G$3:$H$85,2,FALSE)))</f>
        <v/>
      </c>
      <c r="AI10" s="30" t="str">
        <f>IF(B10="","",(ROUND((AL10*PFormulas!$F$18)+(AM10*PFormulas!$F$17),0)))</f>
        <v/>
      </c>
      <c r="AJ10" s="93" t="str">
        <f>IF(B10="","",((IF(C10&gt;7,25,IF(C10=1,IF(ROUND((PFormulas!$F$35*AL10)+(PFormulas!$F$36*AF10),0)&lt;50,50,ROUND((PFormulas!$F$35*AL10)+(PFormulas!$F$36*AF10),0)),ROUND((PFormulas!$F$35*AL10)+(PFormulas!$F$36*AF10),0))))))</f>
        <v/>
      </c>
      <c r="AK10" s="30" t="str">
        <f>IF(OR(C10=1,C10=3,C10=5,C10=7),AJ10*1.12,AJ10)</f>
        <v/>
      </c>
      <c r="AL10" s="30" t="str">
        <f>IF(B10="","",(ROUND(IF(C10&gt;7,ROUND(VLOOKUP(U10,PCharts!$K$3:$L$253,2,FALSE)*AA10,0)*PFormulas!$B$8,ROUND(VLOOKUP(U10,PCharts!$K$3:$L$253,2,FALSE)*AA10,0)),0)))</f>
        <v/>
      </c>
      <c r="AM10" s="30" t="str">
        <f>IF(B10="","",(ROUND(IF(C10&gt;7,ROUND(VLOOKUP(T10,PCharts!$M$3:$N$233,2,FALSE)*AA10,0)*PFormulas!$B$9,ROUND(VLOOKUP(T10,PCharts!$M$3:$N$233,2,FALSE)*AA10,0)),0)))</f>
        <v/>
      </c>
      <c r="AN10" s="30" t="str">
        <f>IF(B10="","",(ROUND(IF(C10&gt;7,ROUND((PFormulas!$F$30*Z10)+(PFormulas!$F$31*AB10)+(PFormulas!$F$32*AI10),0)*PFormulas!$B$13,ROUND((PFormulas!$F$30*Z10)+(PFormulas!$F$31*AB10)+(PFormulas!$F$32*AI10),0)*PFormulas!$B$14),0))+9)</f>
        <v/>
      </c>
      <c r="AO10" s="30" t="str">
        <f>IF(B10="","",(ROUND((PFormulas!$F$46*AM10),0)))</f>
        <v/>
      </c>
      <c r="AP10" s="30" t="str">
        <f>IF(B10="","",(VLOOKUP($B$2-J10,PCharts!$O$3:$P$32,2,FALSE)))</f>
        <v/>
      </c>
      <c r="AQ10" s="30" t="str">
        <f t="shared" si="0"/>
        <v/>
      </c>
      <c r="AR10" s="30" t="str">
        <f>IF(B10="","",(VLOOKUP($B$2-J10,PCharts!X:Y,2,FALSE)))</f>
        <v/>
      </c>
    </row>
    <row r="11" spans="1:44" x14ac:dyDescent="0.25">
      <c r="A11" s="74"/>
      <c r="B11" s="67"/>
      <c r="C11" s="66"/>
      <c r="D11" s="66"/>
      <c r="E11" s="66"/>
      <c r="F11" s="66"/>
      <c r="G11" s="66"/>
      <c r="H11" s="66"/>
      <c r="I11" s="66"/>
      <c r="J11" s="66"/>
      <c r="K11" s="66"/>
      <c r="L11" s="66"/>
      <c r="M11" s="66"/>
      <c r="N11" s="66"/>
      <c r="O11" s="66"/>
      <c r="P11" s="66"/>
      <c r="Q11" s="65"/>
      <c r="R11" s="13">
        <v>0</v>
      </c>
      <c r="S11" s="13">
        <v>0</v>
      </c>
      <c r="T11" s="30" t="e">
        <f t="shared" si="1"/>
        <v>#DIV/0!</v>
      </c>
      <c r="U11" s="30" t="e">
        <f t="shared" si="2"/>
        <v>#DIV/0!</v>
      </c>
      <c r="V11" s="30" t="e">
        <f t="shared" si="3"/>
        <v>#DIV/0!</v>
      </c>
      <c r="W11" s="30" t="e">
        <f t="shared" si="4"/>
        <v>#DIV/0!</v>
      </c>
      <c r="X11" s="30" t="e">
        <f>VLOOKUP(N11,PCharts!$A$3:$B$30,2,FALSE)</f>
        <v>#N/A</v>
      </c>
      <c r="Y11" s="30" t="e">
        <f>VLOOKUP(O11,PCharts!$C$3:$D$143,2,FALSE)</f>
        <v>#N/A</v>
      </c>
      <c r="Z11" s="30">
        <f>VLOOKUP(R11,PCharts!$R$3:$S$2003,2,FALSE)</f>
        <v>0</v>
      </c>
      <c r="AA11" s="30" t="e">
        <f>VLOOKUP(A11,PCharts!$T$3:$U$55,2,FALSE)</f>
        <v>#N/A</v>
      </c>
      <c r="AB11" s="30" t="str">
        <f>IF(B11="","",(ROUND((PFormulas!$F$2*AF11)+(PFormulas!$F$3*(120-AD11)),0)))</f>
        <v/>
      </c>
      <c r="AC11" s="30" t="str">
        <f>IF(B11="","",(ROUND((PFormulas!$F$7*AF11)+(PFormulas!$F$9*AB11)+(PFormulas!$F$8*AD11),0)))</f>
        <v/>
      </c>
      <c r="AD11" s="30" t="str">
        <f>IF(B11="","",(VLOOKUP(V11,PCharts!$I$3:$J$651,2,FALSE)))</f>
        <v/>
      </c>
      <c r="AE11" s="30" t="str">
        <f>IF(B11="","",(ROUND((PFormulas!$B$29*AL11)+(PFormulas!$B$30*AI11)+(PFormulas!$B$31*AM11)+(PFormulas!$B$32*AF11)+PFormulas!$B$33,0)))</f>
        <v/>
      </c>
      <c r="AF11" s="30" t="str">
        <f t="shared" si="5"/>
        <v/>
      </c>
      <c r="AG11" s="30" t="str">
        <f>IF(B11="","",(ROUND((AL11*PFormulas!$F$40)+(AM11*PFormulas!$F$41)+(AH11*PFormulas!$F$42),0)))</f>
        <v/>
      </c>
      <c r="AH11" s="30" t="str">
        <f>IF(B11="","",(VLOOKUP(D11,PCharts!$G$3:$H$85,2,FALSE)))</f>
        <v/>
      </c>
      <c r="AI11" s="30" t="str">
        <f>IF(B11="","",(ROUND((AL11*PFormulas!$F$18)+(AM11*PFormulas!$F$17),0)))</f>
        <v/>
      </c>
      <c r="AJ11" s="93" t="str">
        <f>IF(B11="","",((IF(C11&gt;7,25,IF(C11=1,IF(ROUND((PFormulas!$F$35*AL11)+(PFormulas!$F$36*AF11),0)&lt;50,50,ROUND((PFormulas!$F$35*AL11)+(PFormulas!$F$36*AF11),0)),ROUND((PFormulas!$F$35*AL11)+(PFormulas!$F$36*AF11),0))))))</f>
        <v/>
      </c>
      <c r="AK11" s="30" t="str">
        <f t="shared" ref="AK11:AK33" si="6">IF(OR(C11=1,C11=3,C11=5,C11=7),AJ11*1.12,AJ11)</f>
        <v/>
      </c>
      <c r="AL11" s="30" t="str">
        <f>IF(B11="","",(ROUND(IF(C11&gt;7,ROUND(VLOOKUP(U11,PCharts!$K$3:$L$253,2,FALSE)*AA11,0)*PFormulas!$B$8,ROUND(VLOOKUP(U11,PCharts!$K$3:$L$253,2,FALSE)*AA11,0)),0)))</f>
        <v/>
      </c>
      <c r="AM11" s="30" t="str">
        <f>IF(B11="","",(ROUND(IF(C11&gt;7,ROUND(VLOOKUP(T11,PCharts!$M$3:$N$233,2,FALSE)*AA11,0)*PFormulas!$B$9,ROUND(VLOOKUP(T11,PCharts!$M$3:$N$233,2,FALSE)*AA11,0)),0)))</f>
        <v/>
      </c>
      <c r="AN11" s="30" t="str">
        <f>IF(B11="","",(ROUND(IF(C11&gt;7,ROUND((PFormulas!$F$30*Z11)+(PFormulas!$F$31*AB11)+(PFormulas!$F$32*AI11),0)*PFormulas!$B$13,ROUND((PFormulas!$F$30*Z11)+(PFormulas!$F$31*AB11)+(PFormulas!$F$32*AI11),0)*PFormulas!$B$14),0))+9)</f>
        <v/>
      </c>
      <c r="AO11" s="30" t="str">
        <f>IF(B11="","",(ROUND((PFormulas!$F$46*AM11),0)))</f>
        <v/>
      </c>
      <c r="AP11" s="30" t="str">
        <f>IF(B11="","",(VLOOKUP($B$2-J11,PCharts!$O$3:$P$32,2,FALSE)))</f>
        <v/>
      </c>
      <c r="AQ11" s="30" t="str">
        <f t="shared" si="0"/>
        <v/>
      </c>
      <c r="AR11" s="30" t="str">
        <f>IF(B11="","",(VLOOKUP($B$2-J11,PCharts!X:Y,2,FALSE)))</f>
        <v/>
      </c>
    </row>
    <row r="12" spans="1:44" x14ac:dyDescent="0.25">
      <c r="A12" s="74"/>
      <c r="B12" s="67"/>
      <c r="C12" s="66"/>
      <c r="D12" s="66"/>
      <c r="E12" s="66"/>
      <c r="F12" s="66"/>
      <c r="G12" s="66"/>
      <c r="H12" s="66"/>
      <c r="I12" s="66"/>
      <c r="J12" s="66"/>
      <c r="K12" s="66"/>
      <c r="L12" s="66"/>
      <c r="M12" s="66"/>
      <c r="N12" s="66"/>
      <c r="O12" s="66"/>
      <c r="P12" s="66"/>
      <c r="Q12" s="65"/>
      <c r="R12" s="13">
        <v>0</v>
      </c>
      <c r="S12" s="13">
        <v>0</v>
      </c>
      <c r="T12" s="30" t="e">
        <f t="shared" si="1"/>
        <v>#DIV/0!</v>
      </c>
      <c r="U12" s="30" t="e">
        <f t="shared" si="2"/>
        <v>#DIV/0!</v>
      </c>
      <c r="V12" s="30" t="e">
        <f t="shared" si="3"/>
        <v>#DIV/0!</v>
      </c>
      <c r="W12" s="30" t="e">
        <f t="shared" si="4"/>
        <v>#DIV/0!</v>
      </c>
      <c r="X12" s="30" t="e">
        <f>VLOOKUP(N12,PCharts!$A$3:$B$30,2,FALSE)</f>
        <v>#N/A</v>
      </c>
      <c r="Y12" s="30" t="e">
        <f>VLOOKUP(O12,PCharts!$C$3:$D$143,2,FALSE)</f>
        <v>#N/A</v>
      </c>
      <c r="Z12" s="30">
        <f>VLOOKUP(R12,PCharts!$R$3:$S$2003,2,FALSE)</f>
        <v>0</v>
      </c>
      <c r="AA12" s="30" t="e">
        <f>VLOOKUP(A12,PCharts!$T$3:$U$55,2,FALSE)</f>
        <v>#N/A</v>
      </c>
      <c r="AB12" s="30" t="str">
        <f>IF(B12="","",(ROUND((PFormulas!$F$2*AF12)+(PFormulas!$F$3*(120-AD12)),0)))</f>
        <v/>
      </c>
      <c r="AC12" s="30" t="str">
        <f>IF(B12="","",(ROUND((PFormulas!$F$7*AF12)+(PFormulas!$F$9*AB12)+(PFormulas!$F$8*AD12),0)))</f>
        <v/>
      </c>
      <c r="AD12" s="30" t="str">
        <f>IF(B12="","",(VLOOKUP(V12,PCharts!$I$3:$J$651,2,FALSE)))</f>
        <v/>
      </c>
      <c r="AE12" s="30" t="str">
        <f>IF(B12="","",(ROUND((PFormulas!$B$29*AL12)+(PFormulas!$B$30*AI12)+(PFormulas!$B$31*AM12)+(PFormulas!$B$32*AF12)+PFormulas!$B$33,0)))</f>
        <v/>
      </c>
      <c r="AF12" s="30" t="str">
        <f t="shared" si="5"/>
        <v/>
      </c>
      <c r="AG12" s="30" t="str">
        <f>IF(B12="","",(ROUND((AL12*PFormulas!$F$40)+(AM12*PFormulas!$F$41)+(AH12*PFormulas!$F$42),0)))</f>
        <v/>
      </c>
      <c r="AH12" s="30" t="str">
        <f>IF(B12="","",(VLOOKUP(D12,PCharts!$G$3:$H$85,2,FALSE)))</f>
        <v/>
      </c>
      <c r="AI12" s="30" t="str">
        <f>IF(B12="","",(ROUND((AL12*PFormulas!$F$18)+(AM12*PFormulas!$F$17),0)))</f>
        <v/>
      </c>
      <c r="AJ12" s="93" t="str">
        <f>IF(B12="","",((IF(C12&gt;7,25,IF(C12=1,IF(ROUND((PFormulas!$F$35*AL12)+(PFormulas!$F$36*AF12),0)&lt;50,50,ROUND((PFormulas!$F$35*AL12)+(PFormulas!$F$36*AF12),0)),ROUND((PFormulas!$F$35*AL12)+(PFormulas!$F$36*AF12),0))))))</f>
        <v/>
      </c>
      <c r="AK12" s="30" t="str">
        <f t="shared" si="6"/>
        <v/>
      </c>
      <c r="AL12" s="30" t="str">
        <f>IF(B12="","",(ROUND(IF(C12&gt;7,ROUND(VLOOKUP(U12,PCharts!$K$3:$L$253,2,FALSE)*AA12,0)*PFormulas!$B$8,ROUND(VLOOKUP(U12,PCharts!$K$3:$L$253,2,FALSE)*AA12,0)),0)))</f>
        <v/>
      </c>
      <c r="AM12" s="30" t="str">
        <f>IF(B12="","",(ROUND(IF(C12&gt;7,ROUND(VLOOKUP(T12,PCharts!$M$3:$N$233,2,FALSE)*AA12,0)*PFormulas!$B$9,ROUND(VLOOKUP(T12,PCharts!$M$3:$N$233,2,FALSE)*AA12,0)),0)))</f>
        <v/>
      </c>
      <c r="AN12" s="30" t="str">
        <f>IF(B12="","",(ROUND(IF(C12&gt;7,ROUND((PFormulas!$F$30*Z12)+(PFormulas!$F$31*AB12)+(PFormulas!$F$32*AI12),0)*PFormulas!$B$13,ROUND((PFormulas!$F$30*Z12)+(PFormulas!$F$31*AB12)+(PFormulas!$F$32*AI12),0)*PFormulas!$B$14),0))+9)</f>
        <v/>
      </c>
      <c r="AO12" s="30" t="str">
        <f>IF(B12="","",(ROUND((PFormulas!$F$46*AM12),0)))</f>
        <v/>
      </c>
      <c r="AP12" s="30" t="str">
        <f>IF(B12="","",(VLOOKUP($B$2-J12,PCharts!$O$3:$P$32,2,FALSE)))</f>
        <v/>
      </c>
      <c r="AQ12" s="30" t="str">
        <f t="shared" si="0"/>
        <v/>
      </c>
      <c r="AR12" s="30" t="str">
        <f>IF(B12="","",(VLOOKUP($B$2-J12,PCharts!X:Y,2,FALSE)))</f>
        <v/>
      </c>
    </row>
    <row r="13" spans="1:44" x14ac:dyDescent="0.25">
      <c r="A13" s="74"/>
      <c r="B13" s="67"/>
      <c r="C13" s="66"/>
      <c r="D13" s="66"/>
      <c r="E13" s="66"/>
      <c r="F13" s="66"/>
      <c r="G13" s="66"/>
      <c r="H13" s="66"/>
      <c r="I13" s="66"/>
      <c r="J13" s="66"/>
      <c r="K13" s="66"/>
      <c r="L13" s="66"/>
      <c r="M13" s="66"/>
      <c r="N13" s="66"/>
      <c r="O13" s="66"/>
      <c r="P13" s="66"/>
      <c r="Q13" s="65"/>
      <c r="R13" s="13">
        <v>0</v>
      </c>
      <c r="S13" s="13">
        <v>0</v>
      </c>
      <c r="T13" s="30" t="e">
        <f t="shared" si="1"/>
        <v>#DIV/0!</v>
      </c>
      <c r="U13" s="30" t="e">
        <f t="shared" si="2"/>
        <v>#DIV/0!</v>
      </c>
      <c r="V13" s="30" t="e">
        <f t="shared" si="3"/>
        <v>#DIV/0!</v>
      </c>
      <c r="W13" s="30" t="e">
        <f t="shared" si="4"/>
        <v>#DIV/0!</v>
      </c>
      <c r="X13" s="30" t="e">
        <f>VLOOKUP(N13,PCharts!$A$3:$B$30,2,FALSE)</f>
        <v>#N/A</v>
      </c>
      <c r="Y13" s="30" t="e">
        <f>VLOOKUP(O13,PCharts!$C$3:$D$143,2,FALSE)</f>
        <v>#N/A</v>
      </c>
      <c r="Z13" s="30">
        <f>VLOOKUP(R13,PCharts!$R$3:$S$2003,2,FALSE)</f>
        <v>0</v>
      </c>
      <c r="AA13" s="30" t="e">
        <f>VLOOKUP(A13,PCharts!$T$3:$U$55,2,FALSE)</f>
        <v>#N/A</v>
      </c>
      <c r="AB13" s="30" t="str">
        <f>IF(B13="","",(ROUND((PFormulas!$F$2*AF13)+(PFormulas!$F$3*(120-AD13)),0)))</f>
        <v/>
      </c>
      <c r="AC13" s="30" t="str">
        <f>IF(B13="","",(ROUND((PFormulas!$F$7*AF13)+(PFormulas!$F$9*AB13)+(PFormulas!$F$8*AD13),0)))</f>
        <v/>
      </c>
      <c r="AD13" s="30" t="str">
        <f>IF(B13="","",(VLOOKUP(V13,PCharts!$I$3:$J$651,2,FALSE)))</f>
        <v/>
      </c>
      <c r="AE13" s="30" t="str">
        <f>IF(B13="","",(ROUND((PFormulas!$B$29*AL13)+(PFormulas!$B$30*AI13)+(PFormulas!$B$31*AM13)+(PFormulas!$B$32*AF13)+PFormulas!$B$33,0)))</f>
        <v/>
      </c>
      <c r="AF13" s="30" t="str">
        <f t="shared" si="5"/>
        <v/>
      </c>
      <c r="AG13" s="30" t="str">
        <f>IF(B13="","",(ROUND((AL13*PFormulas!$F$40)+(AM13*PFormulas!$F$41)+(AH13*PFormulas!$F$42),0)))</f>
        <v/>
      </c>
      <c r="AH13" s="30" t="str">
        <f>IF(B13="","",(VLOOKUP(D13,PCharts!$G$3:$H$85,2,FALSE)))</f>
        <v/>
      </c>
      <c r="AI13" s="30" t="str">
        <f>IF(B13="","",(ROUND((AL13*PFormulas!$F$18)+(AM13*PFormulas!$F$17),0)))</f>
        <v/>
      </c>
      <c r="AJ13" s="93" t="str">
        <f>IF(B13="","",((IF(C13&gt;7,25,IF(C13=1,IF(ROUND((PFormulas!$F$35*AL13)+(PFormulas!$F$36*AF13),0)&lt;50,50,ROUND((PFormulas!$F$35*AL13)+(PFormulas!$F$36*AF13),0)),ROUND((PFormulas!$F$35*AL13)+(PFormulas!$F$36*AF13),0))))))</f>
        <v/>
      </c>
      <c r="AK13" s="30" t="str">
        <f t="shared" si="6"/>
        <v/>
      </c>
      <c r="AL13" s="30" t="str">
        <f>IF(B13="","",(ROUND(IF(C13&gt;7,ROUND(VLOOKUP(U13,PCharts!$K$3:$L$253,2,FALSE)*AA13,0)*PFormulas!$B$8,ROUND(VLOOKUP(U13,PCharts!$K$3:$L$253,2,FALSE)*AA13,0)),0)))</f>
        <v/>
      </c>
      <c r="AM13" s="30" t="str">
        <f>IF(B13="","",(ROUND(IF(C13&gt;7,ROUND(VLOOKUP(T13,PCharts!$M$3:$N$233,2,FALSE)*AA13,0)*PFormulas!$B$9,ROUND(VLOOKUP(T13,PCharts!$M$3:$N$233,2,FALSE)*AA13,0)),0)))</f>
        <v/>
      </c>
      <c r="AN13" s="30" t="str">
        <f>IF(B13="","",(ROUND(IF(C13&gt;7,ROUND((PFormulas!$F$30*Z13)+(PFormulas!$F$31*AB13)+(PFormulas!$F$32*AI13),0)*PFormulas!$B$13,ROUND((PFormulas!$F$30*Z13)+(PFormulas!$F$31*AB13)+(PFormulas!$F$32*AI13),0)*PFormulas!$B$14),0))+9)</f>
        <v/>
      </c>
      <c r="AO13" s="30" t="str">
        <f>IF(B13="","",(ROUND((PFormulas!$F$46*AM13),0)))</f>
        <v/>
      </c>
      <c r="AP13" s="30" t="str">
        <f>IF(B13="","",(VLOOKUP($B$2-J13,PCharts!$O$3:$P$32,2,FALSE)))</f>
        <v/>
      </c>
      <c r="AQ13" s="30" t="str">
        <f t="shared" si="0"/>
        <v/>
      </c>
      <c r="AR13" s="30" t="str">
        <f>IF(B13="","",(VLOOKUP($B$2-J13,PCharts!X:Y,2,FALSE)))</f>
        <v/>
      </c>
    </row>
    <row r="14" spans="1:44" x14ac:dyDescent="0.25">
      <c r="A14" s="74"/>
      <c r="B14" s="67"/>
      <c r="C14" s="66"/>
      <c r="D14" s="66"/>
      <c r="E14" s="66"/>
      <c r="F14" s="66"/>
      <c r="G14" s="66"/>
      <c r="H14" s="66"/>
      <c r="I14" s="66"/>
      <c r="J14" s="66"/>
      <c r="K14" s="66"/>
      <c r="L14" s="66"/>
      <c r="M14" s="66"/>
      <c r="N14" s="66"/>
      <c r="O14" s="66"/>
      <c r="P14" s="66"/>
      <c r="Q14" s="65"/>
      <c r="R14" s="13">
        <v>0</v>
      </c>
      <c r="S14" s="13">
        <v>0</v>
      </c>
      <c r="T14" s="30" t="e">
        <f t="shared" si="1"/>
        <v>#DIV/0!</v>
      </c>
      <c r="U14" s="30" t="e">
        <f t="shared" si="2"/>
        <v>#DIV/0!</v>
      </c>
      <c r="V14" s="30" t="e">
        <f t="shared" si="3"/>
        <v>#DIV/0!</v>
      </c>
      <c r="W14" s="30" t="e">
        <f t="shared" si="4"/>
        <v>#DIV/0!</v>
      </c>
      <c r="X14" s="30" t="e">
        <f>VLOOKUP(N14,PCharts!$A$3:$B$30,2,FALSE)</f>
        <v>#N/A</v>
      </c>
      <c r="Y14" s="30" t="e">
        <f>VLOOKUP(O14,PCharts!$C$3:$D$143,2,FALSE)</f>
        <v>#N/A</v>
      </c>
      <c r="Z14" s="30">
        <f>VLOOKUP(R14,PCharts!$R$3:$S$2003,2,FALSE)</f>
        <v>0</v>
      </c>
      <c r="AA14" s="30" t="e">
        <f>VLOOKUP(A14,PCharts!$T$3:$U$55,2,FALSE)</f>
        <v>#N/A</v>
      </c>
      <c r="AB14" s="30" t="str">
        <f>IF(B14="","",(ROUND((PFormulas!$F$2*AF14)+(PFormulas!$F$3*(120-AD14)),0)))</f>
        <v/>
      </c>
      <c r="AC14" s="30" t="str">
        <f>IF(B14="","",(ROUND((PFormulas!$F$7*AF14)+(PFormulas!$F$9*AB14)+(PFormulas!$F$8*AD14),0)))</f>
        <v/>
      </c>
      <c r="AD14" s="30" t="str">
        <f>IF(B14="","",(VLOOKUP(V14,PCharts!$I$3:$J$651,2,FALSE)))</f>
        <v/>
      </c>
      <c r="AE14" s="30" t="str">
        <f>IF(B14="","",(ROUND((PFormulas!$B$29*AL14)+(PFormulas!$B$30*AI14)+(PFormulas!$B$31*AM14)+(PFormulas!$B$32*AF14)+PFormulas!$B$33,0)))</f>
        <v/>
      </c>
      <c r="AF14" s="30" t="str">
        <f t="shared" si="5"/>
        <v/>
      </c>
      <c r="AG14" s="30" t="str">
        <f>IF(B14="","",(ROUND((AL14*PFormulas!$F$40)+(AM14*PFormulas!$F$41)+(AH14*PFormulas!$F$42),0)))</f>
        <v/>
      </c>
      <c r="AH14" s="30" t="str">
        <f>IF(B14="","",(VLOOKUP(D14,PCharts!$G$3:$H$85,2,FALSE)))</f>
        <v/>
      </c>
      <c r="AI14" s="30" t="str">
        <f>IF(B14="","",(ROUND((AL14*PFormulas!$F$18)+(AM14*PFormulas!$F$17),0)))</f>
        <v/>
      </c>
      <c r="AJ14" s="93" t="str">
        <f>IF(B14="","",((IF(C14&gt;7,25,IF(C14=1,IF(ROUND((PFormulas!$F$35*AL14)+(PFormulas!$F$36*AF14),0)&lt;50,50,ROUND((PFormulas!$F$35*AL14)+(PFormulas!$F$36*AF14),0)),ROUND((PFormulas!$F$35*AL14)+(PFormulas!$F$36*AF14),0))))))</f>
        <v/>
      </c>
      <c r="AK14" s="30" t="str">
        <f t="shared" si="6"/>
        <v/>
      </c>
      <c r="AL14" s="30" t="str">
        <f>IF(B14="","",(ROUND(IF(C14&gt;7,ROUND(VLOOKUP(U14,PCharts!$K$3:$L$253,2,FALSE)*AA14,0)*PFormulas!$B$8,ROUND(VLOOKUP(U14,PCharts!$K$3:$L$253,2,FALSE)*AA14,0)),0)))</f>
        <v/>
      </c>
      <c r="AM14" s="30" t="str">
        <f>IF(B14="","",(ROUND(IF(C14&gt;7,ROUND(VLOOKUP(T14,PCharts!$M$3:$N$233,2,FALSE)*AA14,0)*PFormulas!$B$9,ROUND(VLOOKUP(T14,PCharts!$M$3:$N$233,2,FALSE)*AA14,0)),0)))</f>
        <v/>
      </c>
      <c r="AN14" s="30" t="str">
        <f>IF(B14="","",(ROUND(IF(C14&gt;7,ROUND((PFormulas!$F$30*Z14)+(PFormulas!$F$31*AB14)+(PFormulas!$F$32*AI14),0)*PFormulas!$B$13,ROUND((PFormulas!$F$30*Z14)+(PFormulas!$F$31*AB14)+(PFormulas!$F$32*AI14),0)*PFormulas!$B$14),0))+9)</f>
        <v/>
      </c>
      <c r="AO14" s="30" t="str">
        <f>IF(B14="","",(ROUND((PFormulas!$F$46*AM14),0)))</f>
        <v/>
      </c>
      <c r="AP14" s="30" t="str">
        <f>IF(B14="","",(VLOOKUP($B$2-J14,PCharts!$O$3:$P$32,2,FALSE)))</f>
        <v/>
      </c>
      <c r="AQ14" s="30" t="str">
        <f t="shared" si="0"/>
        <v/>
      </c>
      <c r="AR14" s="30" t="str">
        <f>IF(B14="","",(VLOOKUP($B$2-J14,PCharts!X:Y,2,FALSE)))</f>
        <v/>
      </c>
    </row>
    <row r="15" spans="1:44" x14ac:dyDescent="0.25">
      <c r="A15" s="74"/>
      <c r="B15" s="67"/>
      <c r="C15" s="66"/>
      <c r="D15" s="66"/>
      <c r="E15" s="66"/>
      <c r="F15" s="66"/>
      <c r="G15" s="66"/>
      <c r="H15" s="66"/>
      <c r="I15" s="66"/>
      <c r="J15" s="66"/>
      <c r="K15" s="66"/>
      <c r="L15" s="66"/>
      <c r="M15" s="66"/>
      <c r="N15" s="66"/>
      <c r="O15" s="66"/>
      <c r="P15" s="66"/>
      <c r="Q15" s="65"/>
      <c r="R15" s="13">
        <v>0</v>
      </c>
      <c r="S15" s="13">
        <v>0</v>
      </c>
      <c r="T15" s="30" t="e">
        <f t="shared" si="1"/>
        <v>#DIV/0!</v>
      </c>
      <c r="U15" s="30" t="e">
        <f t="shared" si="2"/>
        <v>#DIV/0!</v>
      </c>
      <c r="V15" s="30" t="e">
        <f t="shared" si="3"/>
        <v>#DIV/0!</v>
      </c>
      <c r="W15" s="30" t="e">
        <f t="shared" si="4"/>
        <v>#DIV/0!</v>
      </c>
      <c r="X15" s="30" t="e">
        <f>VLOOKUP(N15,PCharts!$A$3:$B$30,2,FALSE)</f>
        <v>#N/A</v>
      </c>
      <c r="Y15" s="30" t="e">
        <f>VLOOKUP(O15,PCharts!$C$3:$D$143,2,FALSE)</f>
        <v>#N/A</v>
      </c>
      <c r="Z15" s="30">
        <f>VLOOKUP(R15,PCharts!$R$3:$S$2003,2,FALSE)</f>
        <v>0</v>
      </c>
      <c r="AA15" s="30" t="e">
        <f>VLOOKUP(A15,PCharts!$T$3:$U$55,2,FALSE)</f>
        <v>#N/A</v>
      </c>
      <c r="AB15" s="30" t="str">
        <f>IF(B15="","",(ROUND((PFormulas!$F$2*AF15)+(PFormulas!$F$3*(120-AD15)),0)))</f>
        <v/>
      </c>
      <c r="AC15" s="30" t="str">
        <f>IF(B15="","",(ROUND((PFormulas!$F$7*AF15)+(PFormulas!$F$9*AB15)+(PFormulas!$F$8*AD15),0)))</f>
        <v/>
      </c>
      <c r="AD15" s="30" t="str">
        <f>IF(B15="","",(VLOOKUP(V15,PCharts!$I$3:$J$651,2,FALSE)))</f>
        <v/>
      </c>
      <c r="AE15" s="30" t="str">
        <f>IF(B15="","",(ROUND((PFormulas!$B$29*AL15)+(PFormulas!$B$30*AI15)+(PFormulas!$B$31*AM15)+(PFormulas!$B$32*AF15)+PFormulas!$B$33,0)))</f>
        <v/>
      </c>
      <c r="AF15" s="30" t="str">
        <f t="shared" si="5"/>
        <v/>
      </c>
      <c r="AG15" s="30" t="str">
        <f>IF(B15="","",(ROUND((AL15*PFormulas!$F$40)+(AM15*PFormulas!$F$41)+(AH15*PFormulas!$F$42),0)))</f>
        <v/>
      </c>
      <c r="AH15" s="30" t="str">
        <f>IF(B15="","",(VLOOKUP(D15,PCharts!$G$3:$H$85,2,FALSE)))</f>
        <v/>
      </c>
      <c r="AI15" s="30" t="str">
        <f>IF(B15="","",(ROUND((AL15*PFormulas!$F$18)+(AM15*PFormulas!$F$17),0)))</f>
        <v/>
      </c>
      <c r="AJ15" s="93" t="str">
        <f>IF(B15="","",((IF(C15&gt;7,25,IF(C15=1,IF(ROUND((PFormulas!$F$35*AL15)+(PFormulas!$F$36*AF15),0)&lt;50,50,ROUND((PFormulas!$F$35*AL15)+(PFormulas!$F$36*AF15),0)),ROUND((PFormulas!$F$35*AL15)+(PFormulas!$F$36*AF15),0))))))</f>
        <v/>
      </c>
      <c r="AK15" s="30" t="str">
        <f t="shared" si="6"/>
        <v/>
      </c>
      <c r="AL15" s="30" t="str">
        <f>IF(B15="","",(ROUND(IF(C15&gt;7,ROUND(VLOOKUP(U15,PCharts!$K$3:$L$253,2,FALSE)*AA15,0)*PFormulas!$B$8,ROUND(VLOOKUP(U15,PCharts!$K$3:$L$253,2,FALSE)*AA15,0)),0)))</f>
        <v/>
      </c>
      <c r="AM15" s="30" t="str">
        <f>IF(B15="","",(ROUND(IF(C15&gt;7,ROUND(VLOOKUP(T15,PCharts!$M$3:$N$233,2,FALSE)*AA15,0)*PFormulas!$B$9,ROUND(VLOOKUP(T15,PCharts!$M$3:$N$233,2,FALSE)*AA15,0)),0)))</f>
        <v/>
      </c>
      <c r="AN15" s="30" t="str">
        <f>IF(B15="","",(ROUND(IF(C15&gt;7,ROUND((PFormulas!$F$30*Z15)+(PFormulas!$F$31*AB15)+(PFormulas!$F$32*AI15),0)*PFormulas!$B$13,ROUND((PFormulas!$F$30*Z15)+(PFormulas!$F$31*AB15)+(PFormulas!$F$32*AI15),0)*PFormulas!$B$14),0))+9)</f>
        <v/>
      </c>
      <c r="AO15" s="30" t="str">
        <f>IF(B15="","",(ROUND((PFormulas!$F$46*AM15),0)))</f>
        <v/>
      </c>
      <c r="AP15" s="30" t="str">
        <f>IF(B15="","",(VLOOKUP($B$2-J15,PCharts!$O$3:$P$32,2,FALSE)))</f>
        <v/>
      </c>
      <c r="AQ15" s="30" t="str">
        <f t="shared" si="0"/>
        <v/>
      </c>
      <c r="AR15" s="30" t="str">
        <f>IF(B15="","",(VLOOKUP($B$2-J15,PCharts!X:Y,2,FALSE)))</f>
        <v/>
      </c>
    </row>
    <row r="16" spans="1:44" x14ac:dyDescent="0.25">
      <c r="A16" s="74"/>
      <c r="B16" s="67"/>
      <c r="C16" s="66"/>
      <c r="D16" s="66"/>
      <c r="E16" s="66"/>
      <c r="F16" s="66"/>
      <c r="G16" s="66"/>
      <c r="H16" s="66"/>
      <c r="I16" s="66"/>
      <c r="J16" s="66"/>
      <c r="K16" s="66"/>
      <c r="L16" s="66"/>
      <c r="M16" s="66"/>
      <c r="N16" s="66"/>
      <c r="O16" s="66"/>
      <c r="P16" s="66"/>
      <c r="Q16" s="65"/>
      <c r="R16" s="13">
        <v>0</v>
      </c>
      <c r="S16" s="13">
        <v>0</v>
      </c>
      <c r="T16" s="30" t="e">
        <f t="shared" si="1"/>
        <v>#DIV/0!</v>
      </c>
      <c r="U16" s="30" t="e">
        <f t="shared" si="2"/>
        <v>#DIV/0!</v>
      </c>
      <c r="V16" s="30" t="e">
        <f t="shared" si="3"/>
        <v>#DIV/0!</v>
      </c>
      <c r="W16" s="30" t="e">
        <f t="shared" si="4"/>
        <v>#DIV/0!</v>
      </c>
      <c r="X16" s="30" t="e">
        <f>VLOOKUP(N16,PCharts!$A$3:$B$30,2,FALSE)</f>
        <v>#N/A</v>
      </c>
      <c r="Y16" s="30" t="e">
        <f>VLOOKUP(O16,PCharts!$C$3:$D$143,2,FALSE)</f>
        <v>#N/A</v>
      </c>
      <c r="Z16" s="30">
        <f>VLOOKUP(R16,PCharts!$R$3:$S$2003,2,FALSE)</f>
        <v>0</v>
      </c>
      <c r="AA16" s="30" t="e">
        <f>VLOOKUP(A16,PCharts!$T$3:$U$55,2,FALSE)</f>
        <v>#N/A</v>
      </c>
      <c r="AB16" s="30" t="str">
        <f>IF(B16="","",(ROUND((PFormulas!$F$2*AF16)+(PFormulas!$F$3*(120-AD16)),0)))</f>
        <v/>
      </c>
      <c r="AC16" s="30" t="str">
        <f>IF(B16="","",(ROUND((PFormulas!$F$7*AF16)+(PFormulas!$F$9*AB16)+(PFormulas!$F$8*AD16),0)))</f>
        <v/>
      </c>
      <c r="AD16" s="30" t="str">
        <f>IF(B16="","",(VLOOKUP(V16,PCharts!$I$3:$J$651,2,FALSE)))</f>
        <v/>
      </c>
      <c r="AE16" s="30" t="str">
        <f>IF(B16="","",(ROUND((PFormulas!$B$29*AL16)+(PFormulas!$B$30*AI16)+(PFormulas!$B$31*AM16)+(PFormulas!$B$32*AF16)+PFormulas!$B$33,0)))</f>
        <v/>
      </c>
      <c r="AF16" s="30" t="str">
        <f t="shared" si="5"/>
        <v/>
      </c>
      <c r="AG16" s="30" t="str">
        <f>IF(B16="","",(ROUND((AL16*PFormulas!$F$40)+(AM16*PFormulas!$F$41)+(AH16*PFormulas!$F$42),0)))</f>
        <v/>
      </c>
      <c r="AH16" s="30" t="str">
        <f>IF(B16="","",(VLOOKUP(D16,PCharts!$G$3:$H$85,2,FALSE)))</f>
        <v/>
      </c>
      <c r="AI16" s="30" t="str">
        <f>IF(B16="","",(ROUND((AL16*PFormulas!$F$18)+(AM16*PFormulas!$F$17),0)))</f>
        <v/>
      </c>
      <c r="AJ16" s="93" t="str">
        <f>IF(B16="","",((IF(C16&gt;7,25,IF(C16=1,IF(ROUND((PFormulas!$F$35*AL16)+(PFormulas!$F$36*AF16),0)&lt;50,50,ROUND((PFormulas!$F$35*AL16)+(PFormulas!$F$36*AF16),0)),ROUND((PFormulas!$F$35*AL16)+(PFormulas!$F$36*AF16),0))))))</f>
        <v/>
      </c>
      <c r="AK16" s="30" t="str">
        <f t="shared" si="6"/>
        <v/>
      </c>
      <c r="AL16" s="30" t="str">
        <f>IF(B16="","",(ROUND(IF(C16&gt;7,ROUND(VLOOKUP(U16,PCharts!$K$3:$L$253,2,FALSE)*AA16,0)*PFormulas!$B$8,ROUND(VLOOKUP(U16,PCharts!$K$3:$L$253,2,FALSE)*AA16,0)),0)))</f>
        <v/>
      </c>
      <c r="AM16" s="30" t="str">
        <f>IF(B16="","",(ROUND(IF(C16&gt;7,ROUND(VLOOKUP(T16,PCharts!$M$3:$N$233,2,FALSE)*AA16,0)*PFormulas!$B$9,ROUND(VLOOKUP(T16,PCharts!$M$3:$N$233,2,FALSE)*AA16,0)),0)))</f>
        <v/>
      </c>
      <c r="AN16" s="30" t="str">
        <f>IF(B16="","",(ROUND(IF(C16&gt;7,ROUND((PFormulas!$F$30*Z16)+(PFormulas!$F$31*AB16)+(PFormulas!$F$32*AI16),0)*PFormulas!$B$13,ROUND((PFormulas!$F$30*Z16)+(PFormulas!$F$31*AB16)+(PFormulas!$F$32*AI16),0)*PFormulas!$B$14),0))+9)</f>
        <v/>
      </c>
      <c r="AO16" s="30" t="str">
        <f>IF(B16="","",(ROUND((PFormulas!$F$46*AM16),0)))</f>
        <v/>
      </c>
      <c r="AP16" s="30" t="str">
        <f>IF(B16="","",(VLOOKUP($B$2-J16,PCharts!$O$3:$P$32,2,FALSE)))</f>
        <v/>
      </c>
      <c r="AQ16" s="30" t="str">
        <f t="shared" si="0"/>
        <v/>
      </c>
      <c r="AR16" s="30" t="str">
        <f>IF(B16="","",(VLOOKUP($B$2-J16,PCharts!X:Y,2,FALSE)))</f>
        <v/>
      </c>
    </row>
    <row r="17" spans="1:44" x14ac:dyDescent="0.25">
      <c r="A17" s="74"/>
      <c r="B17" s="67"/>
      <c r="C17" s="66"/>
      <c r="D17" s="66"/>
      <c r="E17" s="66"/>
      <c r="F17" s="66"/>
      <c r="G17" s="66"/>
      <c r="H17" s="66"/>
      <c r="I17" s="66"/>
      <c r="J17" s="66"/>
      <c r="K17" s="66"/>
      <c r="L17" s="66"/>
      <c r="M17" s="66"/>
      <c r="N17" s="66"/>
      <c r="O17" s="66"/>
      <c r="P17" s="66"/>
      <c r="Q17" s="65"/>
      <c r="R17" s="13">
        <v>0</v>
      </c>
      <c r="S17" s="13">
        <v>0</v>
      </c>
      <c r="T17" s="30" t="e">
        <f t="shared" si="1"/>
        <v>#DIV/0!</v>
      </c>
      <c r="U17" s="30" t="e">
        <f t="shared" si="2"/>
        <v>#DIV/0!</v>
      </c>
      <c r="V17" s="30" t="e">
        <f t="shared" si="3"/>
        <v>#DIV/0!</v>
      </c>
      <c r="W17" s="30" t="e">
        <f t="shared" si="4"/>
        <v>#DIV/0!</v>
      </c>
      <c r="X17" s="30" t="e">
        <f>VLOOKUP(N17,PCharts!$A$3:$B$30,2,FALSE)</f>
        <v>#N/A</v>
      </c>
      <c r="Y17" s="30" t="e">
        <f>VLOOKUP(O17,PCharts!$C$3:$D$143,2,FALSE)</f>
        <v>#N/A</v>
      </c>
      <c r="Z17" s="30">
        <f>VLOOKUP(R17,PCharts!$R$3:$S$2003,2,FALSE)</f>
        <v>0</v>
      </c>
      <c r="AA17" s="30" t="e">
        <f>VLOOKUP(A17,PCharts!$T$3:$U$55,2,FALSE)</f>
        <v>#N/A</v>
      </c>
      <c r="AB17" s="30" t="str">
        <f>IF(B17="","",(ROUND((PFormulas!$F$2*AF17)+(PFormulas!$F$3*(120-AD17)),0)))</f>
        <v/>
      </c>
      <c r="AC17" s="30" t="str">
        <f>IF(B17="","",(ROUND((PFormulas!$F$7*AF17)+(PFormulas!$F$9*AB17)+(PFormulas!$F$8*AD17),0)))</f>
        <v/>
      </c>
      <c r="AD17" s="30" t="str">
        <f>IF(B17="","",(VLOOKUP(V17,PCharts!$I$3:$J$651,2,FALSE)))</f>
        <v/>
      </c>
      <c r="AE17" s="30" t="str">
        <f>IF(B17="","",(ROUND((PFormulas!$B$29*AL17)+(PFormulas!$B$30*AI17)+(PFormulas!$B$31*AM17)+(PFormulas!$B$32*AF17)+PFormulas!$B$33,0)))</f>
        <v/>
      </c>
      <c r="AF17" s="30" t="str">
        <f t="shared" si="5"/>
        <v/>
      </c>
      <c r="AG17" s="30" t="str">
        <f>IF(B17="","",(ROUND((AL17*PFormulas!$F$40)+(AM17*PFormulas!$F$41)+(AH17*PFormulas!$F$42),0)))</f>
        <v/>
      </c>
      <c r="AH17" s="30" t="str">
        <f>IF(B17="","",(VLOOKUP(D17,PCharts!$G$3:$H$85,2,FALSE)))</f>
        <v/>
      </c>
      <c r="AI17" s="30" t="str">
        <f>IF(B17="","",(ROUND((AL17*PFormulas!$F$18)+(AM17*PFormulas!$F$17),0)))</f>
        <v/>
      </c>
      <c r="AJ17" s="93" t="str">
        <f>IF(B17="","",((IF(C17&gt;7,25,IF(C17=1,IF(ROUND((PFormulas!$F$35*AL17)+(PFormulas!$F$36*AF17),0)&lt;50,50,ROUND((PFormulas!$F$35*AL17)+(PFormulas!$F$36*AF17),0)),ROUND((PFormulas!$F$35*AL17)+(PFormulas!$F$36*AF17),0))))))</f>
        <v/>
      </c>
      <c r="AK17" s="30" t="str">
        <f t="shared" si="6"/>
        <v/>
      </c>
      <c r="AL17" s="30" t="str">
        <f>IF(B17="","",(ROUND(IF(C17&gt;7,ROUND(VLOOKUP(U17,PCharts!$K$3:$L$253,2,FALSE)*AA17,0)*PFormulas!$B$8,ROUND(VLOOKUP(U17,PCharts!$K$3:$L$253,2,FALSE)*AA17,0)),0)))</f>
        <v/>
      </c>
      <c r="AM17" s="30" t="str">
        <f>IF(B17="","",(ROUND(IF(C17&gt;7,ROUND(VLOOKUP(T17,PCharts!$M$3:$N$233,2,FALSE)*AA17,0)*PFormulas!$B$9,ROUND(VLOOKUP(T17,PCharts!$M$3:$N$233,2,FALSE)*AA17,0)),0)))</f>
        <v/>
      </c>
      <c r="AN17" s="30" t="str">
        <f>IF(B17="","",(ROUND(IF(C17&gt;7,ROUND((PFormulas!$F$30*Z17)+(PFormulas!$F$31*AB17)+(PFormulas!$F$32*AI17),0)*PFormulas!$B$13,ROUND((PFormulas!$F$30*Z17)+(PFormulas!$F$31*AB17)+(PFormulas!$F$32*AI17),0)*PFormulas!$B$14),0))+9)</f>
        <v/>
      </c>
      <c r="AO17" s="30" t="str">
        <f>IF(B17="","",(ROUND((PFormulas!$F$46*AM17),0)))</f>
        <v/>
      </c>
      <c r="AP17" s="30" t="str">
        <f>IF(B17="","",(VLOOKUP($B$2-J17,PCharts!$O$3:$P$32,2,FALSE)))</f>
        <v/>
      </c>
      <c r="AQ17" s="30" t="str">
        <f t="shared" si="0"/>
        <v/>
      </c>
      <c r="AR17" s="30" t="str">
        <f>IF(B17="","",(VLOOKUP($B$2-J17,PCharts!X:Y,2,FALSE)))</f>
        <v/>
      </c>
    </row>
    <row r="18" spans="1:44" x14ac:dyDescent="0.25">
      <c r="A18" s="74"/>
      <c r="B18" s="67"/>
      <c r="C18" s="66"/>
      <c r="D18" s="66"/>
      <c r="E18" s="66"/>
      <c r="F18" s="66"/>
      <c r="G18" s="66"/>
      <c r="H18" s="66"/>
      <c r="I18" s="66"/>
      <c r="J18" s="66"/>
      <c r="K18" s="66"/>
      <c r="L18" s="66"/>
      <c r="M18" s="66"/>
      <c r="N18" s="66"/>
      <c r="O18" s="66"/>
      <c r="P18" s="66"/>
      <c r="Q18" s="65"/>
      <c r="R18" s="13">
        <v>0</v>
      </c>
      <c r="S18" s="13">
        <v>0</v>
      </c>
      <c r="T18" s="30" t="e">
        <f t="shared" si="1"/>
        <v>#DIV/0!</v>
      </c>
      <c r="U18" s="30" t="e">
        <f t="shared" si="2"/>
        <v>#DIV/0!</v>
      </c>
      <c r="V18" s="30" t="e">
        <f t="shared" si="3"/>
        <v>#DIV/0!</v>
      </c>
      <c r="W18" s="30" t="e">
        <f t="shared" si="4"/>
        <v>#DIV/0!</v>
      </c>
      <c r="X18" s="30" t="e">
        <f>VLOOKUP(N18,PCharts!$A$3:$B$30,2,FALSE)</f>
        <v>#N/A</v>
      </c>
      <c r="Y18" s="30" t="e">
        <f>VLOOKUP(O18,PCharts!$C$3:$D$143,2,FALSE)</f>
        <v>#N/A</v>
      </c>
      <c r="Z18" s="30">
        <f>VLOOKUP(R18,PCharts!$R$3:$S$2003,2,FALSE)</f>
        <v>0</v>
      </c>
      <c r="AA18" s="30" t="e">
        <f>VLOOKUP(A18,PCharts!$T$3:$U$55,2,FALSE)</f>
        <v>#N/A</v>
      </c>
      <c r="AB18" s="30" t="str">
        <f>IF(B18="","",(ROUND((PFormulas!$F$2*AF18)+(PFormulas!$F$3*(120-AD18)),0)))</f>
        <v/>
      </c>
      <c r="AC18" s="30" t="str">
        <f>IF(B18="","",(ROUND((PFormulas!$F$7*AF18)+(PFormulas!$F$9*AB18)+(PFormulas!$F$8*AD18),0)))</f>
        <v/>
      </c>
      <c r="AD18" s="30" t="str">
        <f>IF(B18="","",(VLOOKUP(V18,PCharts!$I$3:$J$651,2,FALSE)))</f>
        <v/>
      </c>
      <c r="AE18" s="30" t="str">
        <f>IF(B18="","",(ROUND((PFormulas!$B$29*AL18)+(PFormulas!$B$30*AI18)+(PFormulas!$B$31*AM18)+(PFormulas!$B$32*AF18)+PFormulas!$B$33,0)))</f>
        <v/>
      </c>
      <c r="AF18" s="30" t="str">
        <f t="shared" ref="AF18:AF19" si="7">IF(B18="","",(ROUND((X18+Y18)/2,0)))</f>
        <v/>
      </c>
      <c r="AG18" s="30" t="str">
        <f>IF(B18="","",(ROUND((AL18*PFormulas!$F$40)+(AM18*PFormulas!$F$41)+(AH18*PFormulas!$F$42),0)))</f>
        <v/>
      </c>
      <c r="AH18" s="30" t="str">
        <f>IF(B18="","",(VLOOKUP(D18,PCharts!$G$3:$H$85,2,FALSE)))</f>
        <v/>
      </c>
      <c r="AI18" s="30" t="str">
        <f>IF(B18="","",(ROUND((AL18*PFormulas!$F$18)+(AM18*PFormulas!$F$17),0)))</f>
        <v/>
      </c>
      <c r="AJ18" s="93" t="str">
        <f>IF(B18="","",((IF(C18&gt;7,25,IF(C18=1,IF(ROUND((PFormulas!$F$35*AL18)+(PFormulas!$F$36*AF18),0)&lt;50,50,ROUND((PFormulas!$F$35*AL18)+(PFormulas!$F$36*AF18),0)),ROUND((PFormulas!$F$35*AL18)+(PFormulas!$F$36*AF18),0))))))</f>
        <v/>
      </c>
      <c r="AK18" s="30" t="str">
        <f t="shared" ref="AK18:AK19" si="8">IF(OR(C18=1,C18=3,C18=5,C18=7),AJ18*1.12,AJ18)</f>
        <v/>
      </c>
      <c r="AL18" s="30" t="str">
        <f>IF(B18="","",(ROUND(IF(C18&gt;7,ROUND(VLOOKUP(U18,PCharts!$K$3:$L$253,2,FALSE)*AA18,0)*PFormulas!$B$8,ROUND(VLOOKUP(U18,PCharts!$K$3:$L$253,2,FALSE)*AA18,0)),0)))</f>
        <v/>
      </c>
      <c r="AM18" s="30" t="str">
        <f>IF(B18="","",(ROUND(IF(C18&gt;7,ROUND(VLOOKUP(T18,PCharts!$M$3:$N$233,2,FALSE)*AA18,0)*PFormulas!$B$9,ROUND(VLOOKUP(T18,PCharts!$M$3:$N$233,2,FALSE)*AA18,0)),0)))</f>
        <v/>
      </c>
      <c r="AN18" s="30" t="str">
        <f>IF(B18="","",(ROUND(IF(C18&gt;7,ROUND((PFormulas!$F$30*Z18)+(PFormulas!$F$31*AB18)+(PFormulas!$F$32*AI18),0)*PFormulas!$B$13,ROUND((PFormulas!$F$30*Z18)+(PFormulas!$F$31*AB18)+(PFormulas!$F$32*AI18),0)*PFormulas!$B$14),0))+9)</f>
        <v/>
      </c>
      <c r="AO18" s="30" t="str">
        <f>IF(B18="","",(ROUND((PFormulas!$F$46*AM18),0)))</f>
        <v/>
      </c>
      <c r="AP18" s="30" t="str">
        <f>IF(B18="","",(VLOOKUP($B$2-J18,PCharts!$O$3:$P$32,2,FALSE)))</f>
        <v/>
      </c>
      <c r="AQ18" s="30" t="str">
        <f t="shared" si="0"/>
        <v/>
      </c>
      <c r="AR18" s="30" t="str">
        <f>IF(B18="","",(VLOOKUP($B$2-J18,PCharts!X:Y,2,FALSE)))</f>
        <v/>
      </c>
    </row>
    <row r="19" spans="1:44" x14ac:dyDescent="0.25">
      <c r="A19" s="74"/>
      <c r="B19" s="67"/>
      <c r="C19" s="66"/>
      <c r="D19" s="66"/>
      <c r="E19" s="66"/>
      <c r="F19" s="66"/>
      <c r="G19" s="66"/>
      <c r="H19" s="66"/>
      <c r="I19" s="66"/>
      <c r="J19" s="66"/>
      <c r="K19" s="66"/>
      <c r="L19" s="66"/>
      <c r="M19" s="66"/>
      <c r="N19" s="66"/>
      <c r="O19" s="66"/>
      <c r="P19" s="66"/>
      <c r="Q19" s="65"/>
      <c r="R19" s="13">
        <v>0</v>
      </c>
      <c r="S19" s="13">
        <v>0</v>
      </c>
      <c r="T19" s="30" t="e">
        <f t="shared" ref="T19:T33" si="9">ROUND(E19/D19,2)</f>
        <v>#DIV/0!</v>
      </c>
      <c r="U19" s="30" t="e">
        <f t="shared" ref="U19:U33" si="10">ROUND(F19/D19,2)</f>
        <v>#DIV/0!</v>
      </c>
      <c r="V19" s="30" t="e">
        <f t="shared" ref="V19:V33" si="11">ROUND(H19/D19,2)</f>
        <v>#DIV/0!</v>
      </c>
      <c r="W19" s="30" t="e">
        <f t="shared" ref="W19:W33" si="12">ROUND(E19/D19,2)</f>
        <v>#DIV/0!</v>
      </c>
      <c r="X19" s="30" t="e">
        <f>VLOOKUP(N19,PCharts!$A$3:$B$30,2,FALSE)</f>
        <v>#N/A</v>
      </c>
      <c r="Y19" s="30" t="e">
        <f>VLOOKUP(O19,PCharts!$C$3:$D$143,2,FALSE)</f>
        <v>#N/A</v>
      </c>
      <c r="Z19" s="30">
        <f>VLOOKUP(R19,PCharts!$R$3:$S$2003,2,FALSE)</f>
        <v>0</v>
      </c>
      <c r="AA19" s="30" t="e">
        <f>VLOOKUP(A19,PCharts!$T$3:$U$55,2,FALSE)</f>
        <v>#N/A</v>
      </c>
      <c r="AB19" s="30" t="str">
        <f>IF(B19="","",(ROUND((PFormulas!$F$2*AF19)+(PFormulas!$F$3*(120-AD19)),0)))</f>
        <v/>
      </c>
      <c r="AC19" s="30" t="str">
        <f>IF(B19="","",(ROUND((PFormulas!$F$7*AF19)+(PFormulas!$F$9*AB19)+(PFormulas!$F$8*AD19),0)))</f>
        <v/>
      </c>
      <c r="AD19" s="30" t="str">
        <f>IF(B19="","",(VLOOKUP(V19,PCharts!$I$3:$J$651,2,FALSE)))</f>
        <v/>
      </c>
      <c r="AE19" s="30" t="str">
        <f>IF(B19="","",(ROUND((PFormulas!$B$29*AL19)+(PFormulas!$B$30*AI19)+(PFormulas!$B$31*AM19)+(PFormulas!$B$32*AF19)+PFormulas!$B$33,0)))</f>
        <v/>
      </c>
      <c r="AF19" s="30" t="str">
        <f t="shared" si="7"/>
        <v/>
      </c>
      <c r="AG19" s="30" t="str">
        <f>IF(B19="","",(ROUND((AL19*PFormulas!$F$40)+(AM19*PFormulas!$F$41)+(AH19*PFormulas!$F$42),0)))</f>
        <v/>
      </c>
      <c r="AH19" s="30" t="str">
        <f>IF(B19="","",(VLOOKUP(D19,PCharts!$G$3:$H$85,2,FALSE)))</f>
        <v/>
      </c>
      <c r="AI19" s="30" t="str">
        <f>IF(B19="","",(ROUND((AL19*PFormulas!$F$18)+(AM19*PFormulas!$F$17),0)))</f>
        <v/>
      </c>
      <c r="AJ19" s="93" t="str">
        <f>IF(B19="","",((IF(C19&gt;7,25,IF(C19=1,IF(ROUND((PFormulas!$F$35*AL19)+(PFormulas!$F$36*AF19),0)&lt;50,50,ROUND((PFormulas!$F$35*AL19)+(PFormulas!$F$36*AF19),0)),ROUND((PFormulas!$F$35*AL19)+(PFormulas!$F$36*AF19),0))))))</f>
        <v/>
      </c>
      <c r="AK19" s="30" t="str">
        <f t="shared" si="8"/>
        <v/>
      </c>
      <c r="AL19" s="30" t="str">
        <f>IF(B19="","",(ROUND(IF(C19&gt;7,ROUND(VLOOKUP(U19,PCharts!$K$3:$L$253,2,FALSE)*AA19,0)*PFormulas!$B$8,ROUND(VLOOKUP(U19,PCharts!$K$3:$L$253,2,FALSE)*AA19,0)),0)))</f>
        <v/>
      </c>
      <c r="AM19" s="30" t="str">
        <f>IF(B19="","",(ROUND(IF(C19&gt;7,ROUND(VLOOKUP(T19,PCharts!$M$3:$N$233,2,FALSE)*AA19,0)*PFormulas!$B$9,ROUND(VLOOKUP(T19,PCharts!$M$3:$N$233,2,FALSE)*AA19,0)),0)))</f>
        <v/>
      </c>
      <c r="AN19" s="30" t="str">
        <f>IF(B19="","",(ROUND(IF(C19&gt;7,ROUND((PFormulas!$F$30*Z19)+(PFormulas!$F$31*AB19)+(PFormulas!$F$32*AI19),0)*PFormulas!$B$13,ROUND((PFormulas!$F$30*Z19)+(PFormulas!$F$31*AB19)+(PFormulas!$F$32*AI19),0)*PFormulas!$B$14),0))+9)</f>
        <v/>
      </c>
      <c r="AO19" s="30" t="str">
        <f>IF(B19="","",(ROUND((PFormulas!$F$46*AM19),0)))</f>
        <v/>
      </c>
      <c r="AP19" s="30" t="str">
        <f>IF(B19="","",(VLOOKUP($B$2-J19,PCharts!$O$3:$P$32,2,FALSE)))</f>
        <v/>
      </c>
      <c r="AQ19" s="30" t="str">
        <f t="shared" si="0"/>
        <v/>
      </c>
      <c r="AR19" s="30" t="str">
        <f>IF(B19="","",(VLOOKUP($B$2-J19,PCharts!X:Y,2,FALSE)))</f>
        <v/>
      </c>
    </row>
    <row r="20" spans="1:44" x14ac:dyDescent="0.25">
      <c r="A20" s="74"/>
      <c r="B20" s="67"/>
      <c r="C20" s="66"/>
      <c r="D20" s="66"/>
      <c r="E20" s="66"/>
      <c r="F20" s="66"/>
      <c r="G20" s="66"/>
      <c r="H20" s="66"/>
      <c r="I20" s="66"/>
      <c r="J20" s="66"/>
      <c r="K20" s="66"/>
      <c r="L20" s="66"/>
      <c r="M20" s="66"/>
      <c r="N20" s="66"/>
      <c r="O20" s="66"/>
      <c r="P20" s="66"/>
      <c r="Q20" s="65"/>
      <c r="R20" s="13">
        <v>0</v>
      </c>
      <c r="S20" s="13">
        <v>0</v>
      </c>
      <c r="T20" s="30" t="e">
        <f t="shared" si="9"/>
        <v>#DIV/0!</v>
      </c>
      <c r="U20" s="30" t="e">
        <f t="shared" si="10"/>
        <v>#DIV/0!</v>
      </c>
      <c r="V20" s="30" t="e">
        <f t="shared" si="11"/>
        <v>#DIV/0!</v>
      </c>
      <c r="W20" s="30" t="e">
        <f t="shared" si="12"/>
        <v>#DIV/0!</v>
      </c>
      <c r="X20" s="30" t="e">
        <f>VLOOKUP(N20,PCharts!$A$3:$B$30,2,FALSE)</f>
        <v>#N/A</v>
      </c>
      <c r="Y20" s="30" t="e">
        <f>VLOOKUP(O20,PCharts!$C$3:$D$143,2,FALSE)</f>
        <v>#N/A</v>
      </c>
      <c r="Z20" s="30">
        <f>VLOOKUP(R20,PCharts!$R$3:$S$2003,2,FALSE)</f>
        <v>0</v>
      </c>
      <c r="AA20" s="30" t="e">
        <f>VLOOKUP(A20,PCharts!$T$3:$U$55,2,FALSE)</f>
        <v>#N/A</v>
      </c>
      <c r="AB20" s="30" t="str">
        <f>IF(B20="","",(ROUND((PFormulas!$F$2*AF20)+(PFormulas!$F$3*(120-AD20)),0)))</f>
        <v/>
      </c>
      <c r="AC20" s="30" t="str">
        <f>IF(B20="","",(ROUND((PFormulas!$F$7*AF20)+(PFormulas!$F$9*AB20)+(PFormulas!$F$8*AD20),0)))</f>
        <v/>
      </c>
      <c r="AD20" s="30" t="str">
        <f>IF(B20="","",(VLOOKUP(V20,PCharts!$I$3:$J$651,2,FALSE)))</f>
        <v/>
      </c>
      <c r="AE20" s="30" t="str">
        <f>IF(B20="","",(ROUND((PFormulas!$B$29*AL20)+(PFormulas!$B$30*AI20)+(PFormulas!$B$31*AM20)+(PFormulas!$B$32*AF20)+PFormulas!$B$33,0)))</f>
        <v/>
      </c>
      <c r="AF20" s="30" t="str">
        <f t="shared" ref="AF20:AF33" si="13">IF(B20="","",(ROUND((X20+Y20)/2,0)))</f>
        <v/>
      </c>
      <c r="AG20" s="30" t="str">
        <f>IF(B20="","",(ROUND((AL20*PFormulas!$F$40)+(AM20*PFormulas!$F$41)+(AH20*PFormulas!$F$42),0)))</f>
        <v/>
      </c>
      <c r="AH20" s="30" t="str">
        <f>IF(B20="","",(VLOOKUP(D20,PCharts!$G$3:$H$85,2,FALSE)))</f>
        <v/>
      </c>
      <c r="AI20" s="30" t="str">
        <f>IF(B20="","",(ROUND((AL20*PFormulas!$F$18)+(AM20*PFormulas!$F$17),0)))</f>
        <v/>
      </c>
      <c r="AJ20" s="93" t="str">
        <f>IF(B20="","",((IF(C20&gt;7,25,IF(C20=1,IF(ROUND((PFormulas!$F$35*AL20)+(PFormulas!$F$36*AF20),0)&lt;50,50,ROUND((PFormulas!$F$35*AL20)+(PFormulas!$F$36*AF20),0)),ROUND((PFormulas!$F$35*AL20)+(PFormulas!$F$36*AF20),0))))))</f>
        <v/>
      </c>
      <c r="AK20" s="30" t="str">
        <f t="shared" si="6"/>
        <v/>
      </c>
      <c r="AL20" s="30" t="str">
        <f>IF(B20="","",(ROUND(IF(C20&gt;7,ROUND(VLOOKUP(U20,PCharts!$K$3:$L$253,2,FALSE)*AA20,0)*PFormulas!$B$8,ROUND(VLOOKUP(U20,PCharts!$K$3:$L$253,2,FALSE)*AA20,0)),0)))</f>
        <v/>
      </c>
      <c r="AM20" s="30" t="str">
        <f>IF(B20="","",(ROUND(IF(C20&gt;7,ROUND(VLOOKUP(T20,PCharts!$M$3:$N$233,2,FALSE)*AA20,0)*PFormulas!$B$9,ROUND(VLOOKUP(T20,PCharts!$M$3:$N$233,2,FALSE)*AA20,0)),0)))</f>
        <v/>
      </c>
      <c r="AN20" s="30" t="str">
        <f>IF(B20="","",(ROUND(IF(C20&gt;7,ROUND((PFormulas!$F$30*Z20)+(PFormulas!$F$31*AB20)+(PFormulas!$F$32*AI20),0)*PFormulas!$B$13,ROUND((PFormulas!$F$30*Z20)+(PFormulas!$F$31*AB20)+(PFormulas!$F$32*AI20),0)*PFormulas!$B$14),0))+9)</f>
        <v/>
      </c>
      <c r="AO20" s="30" t="str">
        <f>IF(B20="","",(ROUND((PFormulas!$F$46*AM20),0)))</f>
        <v/>
      </c>
      <c r="AP20" s="30" t="str">
        <f>IF(B20="","",(VLOOKUP($B$2-J20,PCharts!$O$3:$P$32,2,FALSE)))</f>
        <v/>
      </c>
      <c r="AQ20" s="30" t="str">
        <f t="shared" si="0"/>
        <v/>
      </c>
      <c r="AR20" s="30" t="str">
        <f>IF(B20="","",(VLOOKUP($B$2-J20,PCharts!X:Y,2,FALSE)))</f>
        <v/>
      </c>
    </row>
    <row r="21" spans="1:44" x14ac:dyDescent="0.25">
      <c r="A21" s="74"/>
      <c r="B21" s="67"/>
      <c r="C21" s="66"/>
      <c r="D21" s="66"/>
      <c r="E21" s="66"/>
      <c r="F21" s="66"/>
      <c r="G21" s="66"/>
      <c r="H21" s="66"/>
      <c r="I21" s="66"/>
      <c r="J21" s="66"/>
      <c r="K21" s="66"/>
      <c r="L21" s="66"/>
      <c r="M21" s="66"/>
      <c r="N21" s="66"/>
      <c r="O21" s="66"/>
      <c r="P21" s="66"/>
      <c r="Q21" s="65"/>
      <c r="R21" s="13">
        <v>0</v>
      </c>
      <c r="S21" s="13">
        <v>0</v>
      </c>
      <c r="T21" s="30" t="e">
        <f t="shared" si="9"/>
        <v>#DIV/0!</v>
      </c>
      <c r="U21" s="30" t="e">
        <f t="shared" si="10"/>
        <v>#DIV/0!</v>
      </c>
      <c r="V21" s="30" t="e">
        <f t="shared" si="11"/>
        <v>#DIV/0!</v>
      </c>
      <c r="W21" s="30" t="e">
        <f t="shared" si="12"/>
        <v>#DIV/0!</v>
      </c>
      <c r="X21" s="30" t="e">
        <f>VLOOKUP(N21,PCharts!$A$3:$B$30,2,FALSE)</f>
        <v>#N/A</v>
      </c>
      <c r="Y21" s="30" t="e">
        <f>VLOOKUP(O21,PCharts!$C$3:$D$143,2,FALSE)</f>
        <v>#N/A</v>
      </c>
      <c r="Z21" s="30">
        <f>VLOOKUP(R21,PCharts!$R$3:$S$2003,2,FALSE)</f>
        <v>0</v>
      </c>
      <c r="AA21" s="30" t="e">
        <f>VLOOKUP(A21,PCharts!$T$3:$U$55,2,FALSE)</f>
        <v>#N/A</v>
      </c>
      <c r="AB21" s="30" t="str">
        <f>IF(B21="","",(ROUND((PFormulas!$F$2*AF21)+(PFormulas!$F$3*(120-AD21)),0)))</f>
        <v/>
      </c>
      <c r="AC21" s="30" t="str">
        <f>IF(B21="","",(ROUND((PFormulas!$F$7*AF21)+(PFormulas!$F$9*AB21)+(PFormulas!$F$8*AD21),0)))</f>
        <v/>
      </c>
      <c r="AD21" s="30" t="str">
        <f>IF(B21="","",(VLOOKUP(V21,PCharts!$I$3:$J$651,2,FALSE)))</f>
        <v/>
      </c>
      <c r="AE21" s="30" t="str">
        <f>IF(B21="","",(ROUND((PFormulas!$B$29*AL21)+(PFormulas!$B$30*AI21)+(PFormulas!$B$31*AM21)+(PFormulas!$B$32*AF21)+PFormulas!$B$33,0)))</f>
        <v/>
      </c>
      <c r="AF21" s="30" t="str">
        <f t="shared" si="13"/>
        <v/>
      </c>
      <c r="AG21" s="30" t="str">
        <f>IF(B21="","",(ROUND((AL21*PFormulas!$F$40)+(AM21*PFormulas!$F$41)+(AH21*PFormulas!$F$42),0)))</f>
        <v/>
      </c>
      <c r="AH21" s="30" t="str">
        <f>IF(B21="","",(VLOOKUP(D21,PCharts!$G$3:$H$85,2,FALSE)))</f>
        <v/>
      </c>
      <c r="AI21" s="30" t="str">
        <f>IF(B21="","",(ROUND((AL21*PFormulas!$F$18)+(AM21*PFormulas!$F$17),0)))</f>
        <v/>
      </c>
      <c r="AJ21" s="93" t="str">
        <f>IF(B21="","",((IF(C21&gt;7,25,IF(C21=1,IF(ROUND((PFormulas!$F$35*AL21)+(PFormulas!$F$36*AF21),0)&lt;50,50,ROUND((PFormulas!$F$35*AL21)+(PFormulas!$F$36*AF21),0)),ROUND((PFormulas!$F$35*AL21)+(PFormulas!$F$36*AF21),0))))))</f>
        <v/>
      </c>
      <c r="AK21" s="30" t="str">
        <f t="shared" si="6"/>
        <v/>
      </c>
      <c r="AL21" s="30" t="str">
        <f>IF(B21="","",(ROUND(IF(C21&gt;7,ROUND(VLOOKUP(U21,PCharts!$K$3:$L$253,2,FALSE)*AA21,0)*PFormulas!$B$8,ROUND(VLOOKUP(U21,PCharts!$K$3:$L$253,2,FALSE)*AA21,0)),0)))</f>
        <v/>
      </c>
      <c r="AM21" s="30" t="str">
        <f>IF(B21="","",(ROUND(IF(C21&gt;7,ROUND(VLOOKUP(T21,PCharts!$M$3:$N$233,2,FALSE)*AA21,0)*PFormulas!$B$9,ROUND(VLOOKUP(T21,PCharts!$M$3:$N$233,2,FALSE)*AA21,0)),0)))</f>
        <v/>
      </c>
      <c r="AN21" s="30" t="str">
        <f>IF(B21="","",(ROUND(IF(C21&gt;7,ROUND((PFormulas!$F$30*Z21)+(PFormulas!$F$31*AB21)+(PFormulas!$F$32*AI21),0)*PFormulas!$B$13,ROUND((PFormulas!$F$30*Z21)+(PFormulas!$F$31*AB21)+(PFormulas!$F$32*AI21),0)*PFormulas!$B$14),0))+9)</f>
        <v/>
      </c>
      <c r="AO21" s="30" t="str">
        <f>IF(B21="","",(ROUND((PFormulas!$F$46*AM21),0)))</f>
        <v/>
      </c>
      <c r="AP21" s="30" t="str">
        <f>IF(B21="","",(VLOOKUP($B$2-J21,PCharts!$O$3:$P$32,2,FALSE)))</f>
        <v/>
      </c>
      <c r="AQ21" s="30" t="str">
        <f t="shared" si="0"/>
        <v/>
      </c>
      <c r="AR21" s="30" t="str">
        <f>IF(B21="","",(VLOOKUP($B$2-J21,PCharts!X:Y,2,FALSE)))</f>
        <v/>
      </c>
    </row>
    <row r="22" spans="1:44" x14ac:dyDescent="0.25">
      <c r="A22" s="74"/>
      <c r="B22" s="67"/>
      <c r="C22" s="66"/>
      <c r="D22" s="66"/>
      <c r="E22" s="66"/>
      <c r="F22" s="66"/>
      <c r="G22" s="66"/>
      <c r="H22" s="66"/>
      <c r="I22" s="66"/>
      <c r="J22" s="66"/>
      <c r="K22" s="66"/>
      <c r="L22" s="66"/>
      <c r="M22" s="66"/>
      <c r="N22" s="66"/>
      <c r="O22" s="66"/>
      <c r="P22" s="66"/>
      <c r="Q22" s="65"/>
      <c r="R22" s="13">
        <v>0</v>
      </c>
      <c r="S22" s="13">
        <v>0</v>
      </c>
      <c r="T22" s="30" t="e">
        <f t="shared" si="9"/>
        <v>#DIV/0!</v>
      </c>
      <c r="U22" s="30" t="e">
        <f t="shared" si="10"/>
        <v>#DIV/0!</v>
      </c>
      <c r="V22" s="30" t="e">
        <f t="shared" si="11"/>
        <v>#DIV/0!</v>
      </c>
      <c r="W22" s="30" t="e">
        <f t="shared" si="12"/>
        <v>#DIV/0!</v>
      </c>
      <c r="X22" s="30" t="e">
        <f>VLOOKUP(N22,PCharts!$A$3:$B$30,2,FALSE)</f>
        <v>#N/A</v>
      </c>
      <c r="Y22" s="30" t="e">
        <f>VLOOKUP(O22,PCharts!$C$3:$D$143,2,FALSE)</f>
        <v>#N/A</v>
      </c>
      <c r="Z22" s="30">
        <f>VLOOKUP(R22,PCharts!$R$3:$S$2003,2,FALSE)</f>
        <v>0</v>
      </c>
      <c r="AA22" s="30" t="e">
        <f>VLOOKUP(A22,PCharts!$T$3:$U$55,2,FALSE)</f>
        <v>#N/A</v>
      </c>
      <c r="AB22" s="30" t="str">
        <f>IF(B22="","",(ROUND((PFormulas!$F$2*AF22)+(PFormulas!$F$3*(120-AD22)),0)))</f>
        <v/>
      </c>
      <c r="AC22" s="30" t="str">
        <f>IF(B22="","",(ROUND((PFormulas!$F$7*AF22)+(PFormulas!$F$9*AB22)+(PFormulas!$F$8*AD22),0)))</f>
        <v/>
      </c>
      <c r="AD22" s="30" t="str">
        <f>IF(B22="","",(VLOOKUP(V22,PCharts!$I$3:$J$651,2,FALSE)))</f>
        <v/>
      </c>
      <c r="AE22" s="30" t="str">
        <f>IF(B22="","",(ROUND((PFormulas!$B$29*AL22)+(PFormulas!$B$30*AI22)+(PFormulas!$B$31*AM22)+(PFormulas!$B$32*AF22)+PFormulas!$B$33,0)))</f>
        <v/>
      </c>
      <c r="AF22" s="30" t="str">
        <f t="shared" si="13"/>
        <v/>
      </c>
      <c r="AG22" s="30" t="str">
        <f>IF(B22="","",(ROUND((AL22*PFormulas!$F$40)+(AM22*PFormulas!$F$41)+(AH22*PFormulas!$F$42),0)))</f>
        <v/>
      </c>
      <c r="AH22" s="30" t="str">
        <f>IF(B22="","",(VLOOKUP(D22,PCharts!$G$3:$H$85,2,FALSE)))</f>
        <v/>
      </c>
      <c r="AI22" s="30" t="str">
        <f>IF(B22="","",(ROUND((AL22*PFormulas!$F$18)+(AM22*PFormulas!$F$17),0)))</f>
        <v/>
      </c>
      <c r="AJ22" s="93" t="str">
        <f>IF(B22="","",((IF(C22&gt;7,25,IF(C22=1,IF(ROUND((PFormulas!$F$35*AL22)+(PFormulas!$F$36*AF22),0)&lt;50,50,ROUND((PFormulas!$F$35*AL22)+(PFormulas!$F$36*AF22),0)),ROUND((PFormulas!$F$35*AL22)+(PFormulas!$F$36*AF22),0))))))</f>
        <v/>
      </c>
      <c r="AK22" s="30" t="str">
        <f t="shared" si="6"/>
        <v/>
      </c>
      <c r="AL22" s="30" t="str">
        <f>IF(B22="","",(ROUND(IF(C22&gt;7,ROUND(VLOOKUP(U22,PCharts!$K$3:$L$253,2,FALSE)*AA22,0)*PFormulas!$B$8,ROUND(VLOOKUP(U22,PCharts!$K$3:$L$253,2,FALSE)*AA22,0)),0)))</f>
        <v/>
      </c>
      <c r="AM22" s="30" t="str">
        <f>IF(B22="","",(ROUND(IF(C22&gt;7,ROUND(VLOOKUP(T22,PCharts!$M$3:$N$233,2,FALSE)*AA22,0)*PFormulas!$B$9,ROUND(VLOOKUP(T22,PCharts!$M$3:$N$233,2,FALSE)*AA22,0)),0)))</f>
        <v/>
      </c>
      <c r="AN22" s="30" t="str">
        <f>IF(B22="","",(ROUND(IF(C22&gt;7,ROUND((PFormulas!$F$30*Z22)+(PFormulas!$F$31*AB22)+(PFormulas!$F$32*AI22),0)*PFormulas!$B$13,ROUND((PFormulas!$F$30*Z22)+(PFormulas!$F$31*AB22)+(PFormulas!$F$32*AI22),0)*PFormulas!$B$14),0))+9)</f>
        <v/>
      </c>
      <c r="AO22" s="30" t="str">
        <f>IF(B22="","",(ROUND((PFormulas!$F$46*AM22),0)))</f>
        <v/>
      </c>
      <c r="AP22" s="30" t="str">
        <f>IF(B22="","",(VLOOKUP($B$2-J22,PCharts!$O$3:$P$32,2,FALSE)))</f>
        <v/>
      </c>
      <c r="AQ22" s="30" t="str">
        <f t="shared" si="0"/>
        <v/>
      </c>
      <c r="AR22" s="30" t="str">
        <f>IF(B22="","",(VLOOKUP($B$2-J22,PCharts!X:Y,2,FALSE)))</f>
        <v/>
      </c>
    </row>
    <row r="23" spans="1:44" x14ac:dyDescent="0.25">
      <c r="A23" s="74"/>
      <c r="B23" s="67"/>
      <c r="C23" s="66"/>
      <c r="D23" s="66"/>
      <c r="E23" s="66"/>
      <c r="F23" s="66"/>
      <c r="G23" s="66"/>
      <c r="H23" s="66"/>
      <c r="I23" s="66"/>
      <c r="J23" s="66"/>
      <c r="K23" s="66"/>
      <c r="L23" s="66"/>
      <c r="M23" s="66"/>
      <c r="N23" s="66"/>
      <c r="O23" s="66"/>
      <c r="P23" s="66"/>
      <c r="Q23" s="65"/>
      <c r="R23" s="13">
        <v>0</v>
      </c>
      <c r="S23" s="13">
        <v>0</v>
      </c>
      <c r="T23" s="30" t="e">
        <f t="shared" si="9"/>
        <v>#DIV/0!</v>
      </c>
      <c r="U23" s="30" t="e">
        <f t="shared" si="10"/>
        <v>#DIV/0!</v>
      </c>
      <c r="V23" s="30" t="e">
        <f t="shared" si="11"/>
        <v>#DIV/0!</v>
      </c>
      <c r="W23" s="30" t="e">
        <f t="shared" si="12"/>
        <v>#DIV/0!</v>
      </c>
      <c r="X23" s="30" t="e">
        <f>VLOOKUP(N23,PCharts!$A$3:$B$30,2,FALSE)</f>
        <v>#N/A</v>
      </c>
      <c r="Y23" s="30" t="e">
        <f>VLOOKUP(O23,PCharts!$C$3:$D$143,2,FALSE)</f>
        <v>#N/A</v>
      </c>
      <c r="Z23" s="30">
        <f>VLOOKUP(R23,PCharts!$R$3:$S$2003,2,FALSE)</f>
        <v>0</v>
      </c>
      <c r="AA23" s="30" t="e">
        <f>VLOOKUP(A23,PCharts!$T$3:$U$55,2,FALSE)</f>
        <v>#N/A</v>
      </c>
      <c r="AB23" s="30" t="str">
        <f>IF(B23="","",(ROUND((PFormulas!$F$2*AF23)+(PFormulas!$F$3*(120-AD23)),0)))</f>
        <v/>
      </c>
      <c r="AC23" s="30" t="str">
        <f>IF(B23="","",(ROUND((PFormulas!$F$7*AF23)+(PFormulas!$F$9*AB23)+(PFormulas!$F$8*AD23),0)))</f>
        <v/>
      </c>
      <c r="AD23" s="30" t="str">
        <f>IF(B23="","",(VLOOKUP(V23,PCharts!$I$3:$J$651,2,FALSE)))</f>
        <v/>
      </c>
      <c r="AE23" s="30" t="str">
        <f>IF(B23="","",(ROUND((PFormulas!$B$29*AL23)+(PFormulas!$B$30*AI23)+(PFormulas!$B$31*AM23)+(PFormulas!$B$32*AF23)+PFormulas!$B$33,0)))</f>
        <v/>
      </c>
      <c r="AF23" s="30" t="str">
        <f t="shared" si="13"/>
        <v/>
      </c>
      <c r="AG23" s="30" t="str">
        <f>IF(B23="","",(ROUND((AL23*PFormulas!$F$40)+(AM23*PFormulas!$F$41)+(AH23*PFormulas!$F$42),0)))</f>
        <v/>
      </c>
      <c r="AH23" s="30" t="str">
        <f>IF(B23="","",(VLOOKUP(D23,PCharts!$G$3:$H$85,2,FALSE)))</f>
        <v/>
      </c>
      <c r="AI23" s="30" t="str">
        <f>IF(B23="","",(ROUND((AL23*PFormulas!$F$18)+(AM23*PFormulas!$F$17),0)))</f>
        <v/>
      </c>
      <c r="AJ23" s="93" t="str">
        <f>IF(B23="","",((IF(C23&gt;7,25,IF(C23=1,IF(ROUND((PFormulas!$F$35*AL23)+(PFormulas!$F$36*AF23),0)&lt;50,50,ROUND((PFormulas!$F$35*AL23)+(PFormulas!$F$36*AF23),0)),ROUND((PFormulas!$F$35*AL23)+(PFormulas!$F$36*AF23),0))))))</f>
        <v/>
      </c>
      <c r="AK23" s="30" t="str">
        <f t="shared" si="6"/>
        <v/>
      </c>
      <c r="AL23" s="30" t="str">
        <f>IF(B23="","",(ROUND(IF(C23&gt;7,ROUND(VLOOKUP(U23,PCharts!$K$3:$L$253,2,FALSE)*AA23,0)*PFormulas!$B$8,ROUND(VLOOKUP(U23,PCharts!$K$3:$L$253,2,FALSE)*AA23,0)),0)))</f>
        <v/>
      </c>
      <c r="AM23" s="30" t="str">
        <f>IF(B23="","",(ROUND(IF(C23&gt;7,ROUND(VLOOKUP(T23,PCharts!$M$3:$N$233,2,FALSE)*AA23,0)*PFormulas!$B$9,ROUND(VLOOKUP(T23,PCharts!$M$3:$N$233,2,FALSE)*AA23,0)),0)))</f>
        <v/>
      </c>
      <c r="AN23" s="30" t="str">
        <f>IF(B23="","",(ROUND(IF(C23&gt;7,ROUND((PFormulas!$F$30*Z23)+(PFormulas!$F$31*AB23)+(PFormulas!$F$32*AI23),0)*PFormulas!$B$13,ROUND((PFormulas!$F$30*Z23)+(PFormulas!$F$31*AB23)+(PFormulas!$F$32*AI23),0)*PFormulas!$B$14),0))+9)</f>
        <v/>
      </c>
      <c r="AO23" s="30" t="str">
        <f>IF(B23="","",(ROUND((PFormulas!$F$46*AM23),0)))</f>
        <v/>
      </c>
      <c r="AP23" s="30" t="str">
        <f>IF(B23="","",(VLOOKUP($B$2-J23,PCharts!$O$3:$P$32,2,FALSE)))</f>
        <v/>
      </c>
      <c r="AQ23" s="30" t="str">
        <f t="shared" si="0"/>
        <v/>
      </c>
      <c r="AR23" s="30" t="str">
        <f>IF(B23="","",(VLOOKUP($B$2-J23,PCharts!X:Y,2,FALSE)))</f>
        <v/>
      </c>
    </row>
    <row r="24" spans="1:44" x14ac:dyDescent="0.25">
      <c r="A24" s="74"/>
      <c r="B24" s="67"/>
      <c r="C24" s="66"/>
      <c r="D24" s="66"/>
      <c r="E24" s="66"/>
      <c r="F24" s="66"/>
      <c r="G24" s="66"/>
      <c r="H24" s="66"/>
      <c r="I24" s="66"/>
      <c r="J24" s="66"/>
      <c r="K24" s="66"/>
      <c r="L24" s="66"/>
      <c r="M24" s="66"/>
      <c r="N24" s="66"/>
      <c r="O24" s="66"/>
      <c r="P24" s="66"/>
      <c r="Q24" s="65"/>
      <c r="R24" s="13">
        <v>0</v>
      </c>
      <c r="S24" s="13">
        <v>0</v>
      </c>
      <c r="T24" s="30" t="e">
        <f t="shared" si="9"/>
        <v>#DIV/0!</v>
      </c>
      <c r="U24" s="30" t="e">
        <f t="shared" si="10"/>
        <v>#DIV/0!</v>
      </c>
      <c r="V24" s="30" t="e">
        <f t="shared" si="11"/>
        <v>#DIV/0!</v>
      </c>
      <c r="W24" s="30" t="e">
        <f t="shared" si="12"/>
        <v>#DIV/0!</v>
      </c>
      <c r="X24" s="30" t="e">
        <f>VLOOKUP(N24,PCharts!$A$3:$B$30,2,FALSE)</f>
        <v>#N/A</v>
      </c>
      <c r="Y24" s="30" t="e">
        <f>VLOOKUP(O24,PCharts!$C$3:$D$143,2,FALSE)</f>
        <v>#N/A</v>
      </c>
      <c r="Z24" s="30">
        <f>VLOOKUP(R24,PCharts!$R$3:$S$2003,2,FALSE)</f>
        <v>0</v>
      </c>
      <c r="AA24" s="30" t="e">
        <f>VLOOKUP(A24,PCharts!$T$3:$U$55,2,FALSE)</f>
        <v>#N/A</v>
      </c>
      <c r="AB24" s="30" t="str">
        <f>IF(B24="","",(ROUND((PFormulas!$F$2*AF24)+(PFormulas!$F$3*(120-AD24)),0)))</f>
        <v/>
      </c>
      <c r="AC24" s="30" t="str">
        <f>IF(B24="","",(ROUND((PFormulas!$F$7*AF24)+(PFormulas!$F$9*AB24)+(PFormulas!$F$8*AD24),0)))</f>
        <v/>
      </c>
      <c r="AD24" s="30" t="str">
        <f>IF(B24="","",(VLOOKUP(V24,PCharts!$I$3:$J$651,2,FALSE)))</f>
        <v/>
      </c>
      <c r="AE24" s="30" t="str">
        <f>IF(B24="","",(ROUND((PFormulas!$B$29*AL24)+(PFormulas!$B$30*AI24)+(PFormulas!$B$31*AM24)+(PFormulas!$B$32*AF24)+PFormulas!$B$33,0)))</f>
        <v/>
      </c>
      <c r="AF24" s="30" t="str">
        <f t="shared" si="13"/>
        <v/>
      </c>
      <c r="AG24" s="30" t="str">
        <f>IF(B24="","",(ROUND((AL24*PFormulas!$F$40)+(AM24*PFormulas!$F$41)+(AH24*PFormulas!$F$42),0)))</f>
        <v/>
      </c>
      <c r="AH24" s="30" t="str">
        <f>IF(B24="","",(VLOOKUP(D24,PCharts!$G$3:$H$85,2,FALSE)))</f>
        <v/>
      </c>
      <c r="AI24" s="30" t="str">
        <f>IF(B24="","",(ROUND((AL24*PFormulas!$F$18)+(AM24*PFormulas!$F$17),0)))</f>
        <v/>
      </c>
      <c r="AJ24" s="93" t="str">
        <f>IF(B24="","",((IF(C24&gt;7,25,IF(C24=1,IF(ROUND((PFormulas!$F$35*AL24)+(PFormulas!$F$36*AF24),0)&lt;50,50,ROUND((PFormulas!$F$35*AL24)+(PFormulas!$F$36*AF24),0)),ROUND((PFormulas!$F$35*AL24)+(PFormulas!$F$36*AF24),0))))))</f>
        <v/>
      </c>
      <c r="AK24" s="30" t="str">
        <f t="shared" si="6"/>
        <v/>
      </c>
      <c r="AL24" s="30" t="str">
        <f>IF(B24="","",(ROUND(IF(C24&gt;7,ROUND(VLOOKUP(U24,PCharts!$K$3:$L$253,2,FALSE)*AA24,0)*PFormulas!$B$8,ROUND(VLOOKUP(U24,PCharts!$K$3:$L$253,2,FALSE)*AA24,0)),0)))</f>
        <v/>
      </c>
      <c r="AM24" s="30" t="str">
        <f>IF(B24="","",(ROUND(IF(C24&gt;7,ROUND(VLOOKUP(T24,PCharts!$M$3:$N$233,2,FALSE)*AA24,0)*PFormulas!$B$9,ROUND(VLOOKUP(T24,PCharts!$M$3:$N$233,2,FALSE)*AA24,0)),0)))</f>
        <v/>
      </c>
      <c r="AN24" s="30" t="str">
        <f>IF(B24="","",(ROUND(IF(C24&gt;7,ROUND((PFormulas!$F$30*Z24)+(PFormulas!$F$31*AB24)+(PFormulas!$F$32*AI24),0)*PFormulas!$B$13,ROUND((PFormulas!$F$30*Z24)+(PFormulas!$F$31*AB24)+(PFormulas!$F$32*AI24),0)*PFormulas!$B$14),0))+9)</f>
        <v/>
      </c>
      <c r="AO24" s="30" t="str">
        <f>IF(B24="","",(ROUND((PFormulas!$F$46*AM24),0)))</f>
        <v/>
      </c>
      <c r="AP24" s="30" t="str">
        <f>IF(B24="","",(VLOOKUP($B$2-J24,PCharts!$O$3:$P$32,2,FALSE)))</f>
        <v/>
      </c>
      <c r="AQ24" s="30" t="str">
        <f t="shared" si="0"/>
        <v/>
      </c>
      <c r="AR24" s="30" t="str">
        <f>IF(B24="","",(VLOOKUP($B$2-J24,PCharts!X:Y,2,FALSE)))</f>
        <v/>
      </c>
    </row>
    <row r="25" spans="1:44" x14ac:dyDescent="0.25">
      <c r="A25" s="74"/>
      <c r="B25" s="67"/>
      <c r="C25" s="66"/>
      <c r="D25" s="66"/>
      <c r="E25" s="66"/>
      <c r="F25" s="66"/>
      <c r="G25" s="66"/>
      <c r="H25" s="66"/>
      <c r="I25" s="66"/>
      <c r="J25" s="66"/>
      <c r="K25" s="66"/>
      <c r="L25" s="66"/>
      <c r="M25" s="66"/>
      <c r="N25" s="66"/>
      <c r="O25" s="66"/>
      <c r="P25" s="66"/>
      <c r="Q25" s="65"/>
      <c r="R25" s="13">
        <v>0</v>
      </c>
      <c r="S25" s="13">
        <v>0</v>
      </c>
      <c r="T25" s="30" t="e">
        <f t="shared" si="9"/>
        <v>#DIV/0!</v>
      </c>
      <c r="U25" s="30" t="e">
        <f t="shared" si="10"/>
        <v>#DIV/0!</v>
      </c>
      <c r="V25" s="30" t="e">
        <f t="shared" si="11"/>
        <v>#DIV/0!</v>
      </c>
      <c r="W25" s="30" t="e">
        <f t="shared" si="12"/>
        <v>#DIV/0!</v>
      </c>
      <c r="X25" s="30" t="e">
        <f>VLOOKUP(N25,PCharts!$A$3:$B$30,2,FALSE)</f>
        <v>#N/A</v>
      </c>
      <c r="Y25" s="30" t="e">
        <f>VLOOKUP(O25,PCharts!$C$3:$D$143,2,FALSE)</f>
        <v>#N/A</v>
      </c>
      <c r="Z25" s="30">
        <f>VLOOKUP(R25,PCharts!$R$3:$S$2003,2,FALSE)</f>
        <v>0</v>
      </c>
      <c r="AA25" s="30" t="e">
        <f>VLOOKUP(A25,PCharts!$T$3:$U$55,2,FALSE)</f>
        <v>#N/A</v>
      </c>
      <c r="AB25" s="30" t="str">
        <f>IF(B25="","",(ROUND((PFormulas!$F$2*AF25)+(PFormulas!$F$3*(120-AD25)),0)))</f>
        <v/>
      </c>
      <c r="AC25" s="30" t="str">
        <f>IF(B25="","",(ROUND((PFormulas!$F$7*AF25)+(PFormulas!$F$9*AB25)+(PFormulas!$F$8*AD25),0)))</f>
        <v/>
      </c>
      <c r="AD25" s="30" t="str">
        <f>IF(B25="","",(VLOOKUP(V25,PCharts!$I$3:$J$651,2,FALSE)))</f>
        <v/>
      </c>
      <c r="AE25" s="30" t="str">
        <f>IF(B25="","",(ROUND((PFormulas!$B$29*AL25)+(PFormulas!$B$30*AI25)+(PFormulas!$B$31*AM25)+(PFormulas!$B$32*AF25)+PFormulas!$B$33,0)))</f>
        <v/>
      </c>
      <c r="AF25" s="30" t="str">
        <f t="shared" si="13"/>
        <v/>
      </c>
      <c r="AG25" s="30" t="str">
        <f>IF(B25="","",(ROUND((AL25*PFormulas!$F$40)+(AM25*PFormulas!$F$41)+(AH25*PFormulas!$F$42),0)))</f>
        <v/>
      </c>
      <c r="AH25" s="30" t="str">
        <f>IF(B25="","",(VLOOKUP(D25,PCharts!$G$3:$H$85,2,FALSE)))</f>
        <v/>
      </c>
      <c r="AI25" s="30" t="str">
        <f>IF(B25="","",(ROUND((AL25*PFormulas!$F$18)+(AM25*PFormulas!$F$17),0)))</f>
        <v/>
      </c>
      <c r="AJ25" s="93" t="str">
        <f>IF(B25="","",((IF(C25&gt;7,25,IF(C25=1,IF(ROUND((PFormulas!$F$35*AL25)+(PFormulas!$F$36*AF25),0)&lt;50,50,ROUND((PFormulas!$F$35*AL25)+(PFormulas!$F$36*AF25),0)),ROUND((PFormulas!$F$35*AL25)+(PFormulas!$F$36*AF25),0))))))</f>
        <v/>
      </c>
      <c r="AK25" s="30" t="str">
        <f t="shared" si="6"/>
        <v/>
      </c>
      <c r="AL25" s="30" t="str">
        <f>IF(B25="","",(ROUND(IF(C25&gt;7,ROUND(VLOOKUP(U25,PCharts!$K$3:$L$253,2,FALSE)*AA25,0)*PFormulas!$B$8,ROUND(VLOOKUP(U25,PCharts!$K$3:$L$253,2,FALSE)*AA25,0)),0)))</f>
        <v/>
      </c>
      <c r="AM25" s="30" t="str">
        <f>IF(B25="","",(ROUND(IF(C25&gt;7,ROUND(VLOOKUP(T25,PCharts!$M$3:$N$233,2,FALSE)*AA25,0)*PFormulas!$B$9,ROUND(VLOOKUP(T25,PCharts!$M$3:$N$233,2,FALSE)*AA25,0)),0)))</f>
        <v/>
      </c>
      <c r="AN25" s="30" t="str">
        <f>IF(B25="","",(ROUND(IF(C25&gt;7,ROUND((PFormulas!$F$30*Z25)+(PFormulas!$F$31*AB25)+(PFormulas!$F$32*AI25),0)*PFormulas!$B$13,ROUND((PFormulas!$F$30*Z25)+(PFormulas!$F$31*AB25)+(PFormulas!$F$32*AI25),0)*PFormulas!$B$14),0))+9)</f>
        <v/>
      </c>
      <c r="AO25" s="30" t="str">
        <f>IF(B25="","",(ROUND((PFormulas!$F$46*AM25),0)))</f>
        <v/>
      </c>
      <c r="AP25" s="30" t="str">
        <f>IF(B25="","",(VLOOKUP($B$2-J25,PCharts!$O$3:$P$32,2,FALSE)))</f>
        <v/>
      </c>
      <c r="AQ25" s="30" t="str">
        <f t="shared" si="0"/>
        <v/>
      </c>
      <c r="AR25" s="30" t="str">
        <f>IF(B25="","",(VLOOKUP($B$2-J25,PCharts!X:Y,2,FALSE)))</f>
        <v/>
      </c>
    </row>
    <row r="26" spans="1:44" x14ac:dyDescent="0.25">
      <c r="A26" s="74"/>
      <c r="B26" s="67"/>
      <c r="C26" s="66"/>
      <c r="D26" s="66"/>
      <c r="E26" s="66"/>
      <c r="F26" s="66"/>
      <c r="G26" s="66"/>
      <c r="H26" s="66"/>
      <c r="I26" s="66"/>
      <c r="J26" s="66"/>
      <c r="K26" s="66"/>
      <c r="L26" s="66"/>
      <c r="M26" s="66"/>
      <c r="N26" s="66"/>
      <c r="O26" s="66"/>
      <c r="P26" s="66"/>
      <c r="Q26" s="65"/>
      <c r="R26" s="13">
        <v>0</v>
      </c>
      <c r="S26" s="13">
        <v>0</v>
      </c>
      <c r="T26" s="30" t="e">
        <f t="shared" si="9"/>
        <v>#DIV/0!</v>
      </c>
      <c r="U26" s="30" t="e">
        <f t="shared" si="10"/>
        <v>#DIV/0!</v>
      </c>
      <c r="V26" s="30" t="e">
        <f t="shared" si="11"/>
        <v>#DIV/0!</v>
      </c>
      <c r="W26" s="30" t="e">
        <f t="shared" si="12"/>
        <v>#DIV/0!</v>
      </c>
      <c r="X26" s="30" t="e">
        <f>VLOOKUP(N26,PCharts!$A$3:$B$30,2,FALSE)</f>
        <v>#N/A</v>
      </c>
      <c r="Y26" s="30" t="e">
        <f>VLOOKUP(O26,PCharts!$C$3:$D$143,2,FALSE)</f>
        <v>#N/A</v>
      </c>
      <c r="Z26" s="30">
        <f>VLOOKUP(R26,PCharts!$R$3:$S$2003,2,FALSE)</f>
        <v>0</v>
      </c>
      <c r="AA26" s="30" t="e">
        <f>VLOOKUP(A26,PCharts!$T$3:$U$55,2,FALSE)</f>
        <v>#N/A</v>
      </c>
      <c r="AB26" s="30" t="str">
        <f>IF(B26="","",(ROUND((PFormulas!$F$2*AF26)+(PFormulas!$F$3*(120-AD26)),0)))</f>
        <v/>
      </c>
      <c r="AC26" s="30" t="str">
        <f>IF(B26="","",(ROUND((PFormulas!$F$7*AF26)+(PFormulas!$F$9*AB26)+(PFormulas!$F$8*AD26),0)))</f>
        <v/>
      </c>
      <c r="AD26" s="30" t="str">
        <f>IF(B26="","",(VLOOKUP(V26,PCharts!$I$3:$J$651,2,FALSE)))</f>
        <v/>
      </c>
      <c r="AE26" s="30" t="str">
        <f>IF(B26="","",(ROUND((PFormulas!$B$29*AL26)+(PFormulas!$B$30*AI26)+(PFormulas!$B$31*AM26)+(PFormulas!$B$32*AF26)+PFormulas!$B$33,0)))</f>
        <v/>
      </c>
      <c r="AF26" s="30" t="str">
        <f t="shared" si="13"/>
        <v/>
      </c>
      <c r="AG26" s="30" t="str">
        <f>IF(B26="","",(ROUND((AL26*PFormulas!$F$40)+(AM26*PFormulas!$F$41)+(AH26*PFormulas!$F$42),0)))</f>
        <v/>
      </c>
      <c r="AH26" s="30" t="str">
        <f>IF(B26="","",(VLOOKUP(D26,PCharts!$G$3:$H$85,2,FALSE)))</f>
        <v/>
      </c>
      <c r="AI26" s="30" t="str">
        <f>IF(B26="","",(ROUND((AL26*PFormulas!$F$18)+(AM26*PFormulas!$F$17),0)))</f>
        <v/>
      </c>
      <c r="AJ26" s="93" t="str">
        <f>IF(B26="","",((IF(C26&gt;7,25,IF(C26=1,IF(ROUND((PFormulas!$F$35*AL26)+(PFormulas!$F$36*AF26),0)&lt;50,50,ROUND((PFormulas!$F$35*AL26)+(PFormulas!$F$36*AF26),0)),ROUND((PFormulas!$F$35*AL26)+(PFormulas!$F$36*AF26),0))))))</f>
        <v/>
      </c>
      <c r="AK26" s="30" t="str">
        <f t="shared" si="6"/>
        <v/>
      </c>
      <c r="AL26" s="30" t="str">
        <f>IF(B26="","",(ROUND(IF(C26&gt;7,ROUND(VLOOKUP(U26,PCharts!$K$3:$L$253,2,FALSE)*AA26,0)*PFormulas!$B$8,ROUND(VLOOKUP(U26,PCharts!$K$3:$L$253,2,FALSE)*AA26,0)),0)))</f>
        <v/>
      </c>
      <c r="AM26" s="30" t="str">
        <f>IF(B26="","",(ROUND(IF(C26&gt;7,ROUND(VLOOKUP(T26,PCharts!$M$3:$N$233,2,FALSE)*AA26,0)*PFormulas!$B$9,ROUND(VLOOKUP(T26,PCharts!$M$3:$N$233,2,FALSE)*AA26,0)),0)))</f>
        <v/>
      </c>
      <c r="AN26" s="30" t="str">
        <f>IF(B26="","",(ROUND(IF(C26&gt;7,ROUND((PFormulas!$F$30*Z26)+(PFormulas!$F$31*AB26)+(PFormulas!$F$32*AI26),0)*PFormulas!$B$13,ROUND((PFormulas!$F$30*Z26)+(PFormulas!$F$31*AB26)+(PFormulas!$F$32*AI26),0)*PFormulas!$B$14),0))+9)</f>
        <v/>
      </c>
      <c r="AO26" s="30" t="str">
        <f>IF(B26="","",(ROUND((PFormulas!$F$46*AM26),0)))</f>
        <v/>
      </c>
      <c r="AP26" s="30" t="str">
        <f>IF(B26="","",(VLOOKUP($B$2-J26,PCharts!$O$3:$P$32,2,FALSE)))</f>
        <v/>
      </c>
      <c r="AQ26" s="30" t="str">
        <f t="shared" si="0"/>
        <v/>
      </c>
      <c r="AR26" s="30" t="str">
        <f>IF(B26="","",(VLOOKUP($B$2-J26,PCharts!X:Y,2,FALSE)))</f>
        <v/>
      </c>
    </row>
    <row r="27" spans="1:44" x14ac:dyDescent="0.25">
      <c r="A27" s="74"/>
      <c r="B27" s="67"/>
      <c r="C27" s="66"/>
      <c r="D27" s="66"/>
      <c r="E27" s="66"/>
      <c r="F27" s="66"/>
      <c r="G27" s="66"/>
      <c r="H27" s="66"/>
      <c r="I27" s="66"/>
      <c r="J27" s="66"/>
      <c r="K27" s="66"/>
      <c r="L27" s="66"/>
      <c r="M27" s="66"/>
      <c r="N27" s="66"/>
      <c r="O27" s="66"/>
      <c r="P27" s="66"/>
      <c r="Q27" s="65"/>
      <c r="R27" s="13">
        <v>0</v>
      </c>
      <c r="S27" s="13">
        <v>0</v>
      </c>
      <c r="T27" s="30" t="e">
        <f t="shared" si="9"/>
        <v>#DIV/0!</v>
      </c>
      <c r="U27" s="30" t="e">
        <f t="shared" si="10"/>
        <v>#DIV/0!</v>
      </c>
      <c r="V27" s="30" t="e">
        <f t="shared" si="11"/>
        <v>#DIV/0!</v>
      </c>
      <c r="W27" s="30" t="e">
        <f t="shared" si="12"/>
        <v>#DIV/0!</v>
      </c>
      <c r="X27" s="30" t="e">
        <f>VLOOKUP(N27,PCharts!$A$3:$B$30,2,FALSE)</f>
        <v>#N/A</v>
      </c>
      <c r="Y27" s="30" t="e">
        <f>VLOOKUP(O27,PCharts!$C$3:$D$143,2,FALSE)</f>
        <v>#N/A</v>
      </c>
      <c r="Z27" s="30">
        <f>VLOOKUP(R27,PCharts!$R$3:$S$2003,2,FALSE)</f>
        <v>0</v>
      </c>
      <c r="AA27" s="30" t="e">
        <f>VLOOKUP(A27,PCharts!$T$3:$U$55,2,FALSE)</f>
        <v>#N/A</v>
      </c>
      <c r="AB27" s="30" t="str">
        <f>IF(B27="","",(ROUND((PFormulas!$F$2*AF27)+(PFormulas!$F$3*(120-AD27)),0)))</f>
        <v/>
      </c>
      <c r="AC27" s="30" t="str">
        <f>IF(B27="","",(ROUND((PFormulas!$F$7*AF27)+(PFormulas!$F$9*AB27)+(PFormulas!$F$8*AD27),0)))</f>
        <v/>
      </c>
      <c r="AD27" s="30" t="str">
        <f>IF(B27="","",(VLOOKUP(V27,PCharts!$I$3:$J$651,2,FALSE)))</f>
        <v/>
      </c>
      <c r="AE27" s="30" t="str">
        <f>IF(B27="","",(ROUND((PFormulas!$B$29*AL27)+(PFormulas!$B$30*AI27)+(PFormulas!$B$31*AM27)+(PFormulas!$B$32*AF27)+PFormulas!$B$33,0)))</f>
        <v/>
      </c>
      <c r="AF27" s="30" t="str">
        <f t="shared" si="13"/>
        <v/>
      </c>
      <c r="AG27" s="30" t="str">
        <f>IF(B27="","",(ROUND((AL27*PFormulas!$F$40)+(AM27*PFormulas!$F$41)+(AH27*PFormulas!$F$42),0)))</f>
        <v/>
      </c>
      <c r="AH27" s="30" t="str">
        <f>IF(B27="","",(VLOOKUP(D27,PCharts!$G$3:$H$85,2,FALSE)))</f>
        <v/>
      </c>
      <c r="AI27" s="30" t="str">
        <f>IF(B27="","",(ROUND((AL27*PFormulas!$F$18)+(AM27*PFormulas!$F$17),0)))</f>
        <v/>
      </c>
      <c r="AJ27" s="93" t="str">
        <f>IF(B27="","",((IF(C27&gt;7,25,IF(C27=1,IF(ROUND((PFormulas!$F$35*AL27)+(PFormulas!$F$36*AF27),0)&lt;50,50,ROUND((PFormulas!$F$35*AL27)+(PFormulas!$F$36*AF27),0)),ROUND((PFormulas!$F$35*AL27)+(PFormulas!$F$36*AF27),0))))))</f>
        <v/>
      </c>
      <c r="AK27" s="30" t="str">
        <f t="shared" si="6"/>
        <v/>
      </c>
      <c r="AL27" s="30" t="str">
        <f>IF(B27="","",(ROUND(IF(C27&gt;7,ROUND(VLOOKUP(U27,PCharts!$K$3:$L$253,2,FALSE)*AA27,0)*PFormulas!$B$8,ROUND(VLOOKUP(U27,PCharts!$K$3:$L$253,2,FALSE)*AA27,0)),0)))</f>
        <v/>
      </c>
      <c r="AM27" s="30" t="str">
        <f>IF(B27="","",(ROUND(IF(C27&gt;7,ROUND(VLOOKUP(T27,PCharts!$M$3:$N$233,2,FALSE)*AA27,0)*PFormulas!$B$9,ROUND(VLOOKUP(T27,PCharts!$M$3:$N$233,2,FALSE)*AA27,0)),0)))</f>
        <v/>
      </c>
      <c r="AN27" s="30" t="str">
        <f>IF(B27="","",(ROUND(IF(C27&gt;7,ROUND((PFormulas!$F$30*Z27)+(PFormulas!$F$31*AB27)+(PFormulas!$F$32*AI27),0)*PFormulas!$B$13,ROUND((PFormulas!$F$30*Z27)+(PFormulas!$F$31*AB27)+(PFormulas!$F$32*AI27),0)*PFormulas!$B$14),0))+9)</f>
        <v/>
      </c>
      <c r="AO27" s="30" t="str">
        <f>IF(B27="","",(ROUND((PFormulas!$F$46*AM27),0)))</f>
        <v/>
      </c>
      <c r="AP27" s="30" t="str">
        <f>IF(B27="","",(VLOOKUP($B$2-J27,PCharts!$O$3:$P$32,2,FALSE)))</f>
        <v/>
      </c>
      <c r="AQ27" s="30" t="str">
        <f t="shared" si="0"/>
        <v/>
      </c>
      <c r="AR27" s="30" t="str">
        <f>IF(B27="","",(VLOOKUP($B$2-J27,PCharts!X:Y,2,FALSE)))</f>
        <v/>
      </c>
    </row>
    <row r="28" spans="1:44" x14ac:dyDescent="0.25">
      <c r="A28" s="74"/>
      <c r="B28" s="67"/>
      <c r="C28" s="66"/>
      <c r="D28" s="66"/>
      <c r="E28" s="66"/>
      <c r="F28" s="66"/>
      <c r="G28" s="66"/>
      <c r="H28" s="66"/>
      <c r="I28" s="66"/>
      <c r="J28" s="66"/>
      <c r="K28" s="66"/>
      <c r="L28" s="66"/>
      <c r="M28" s="66"/>
      <c r="N28" s="66"/>
      <c r="O28" s="66"/>
      <c r="P28" s="66"/>
      <c r="Q28" s="65"/>
      <c r="R28" s="13">
        <v>0</v>
      </c>
      <c r="S28" s="13">
        <v>0</v>
      </c>
      <c r="T28" s="30" t="e">
        <f t="shared" si="9"/>
        <v>#DIV/0!</v>
      </c>
      <c r="U28" s="30" t="e">
        <f t="shared" si="10"/>
        <v>#DIV/0!</v>
      </c>
      <c r="V28" s="30" t="e">
        <f t="shared" si="11"/>
        <v>#DIV/0!</v>
      </c>
      <c r="W28" s="30" t="e">
        <f t="shared" si="12"/>
        <v>#DIV/0!</v>
      </c>
      <c r="X28" s="30" t="e">
        <f>VLOOKUP(N28,PCharts!$A$3:$B$30,2,FALSE)</f>
        <v>#N/A</v>
      </c>
      <c r="Y28" s="30" t="e">
        <f>VLOOKUP(O28,PCharts!$C$3:$D$143,2,FALSE)</f>
        <v>#N/A</v>
      </c>
      <c r="Z28" s="30">
        <f>VLOOKUP(R28,PCharts!$R$3:$S$2003,2,FALSE)</f>
        <v>0</v>
      </c>
      <c r="AA28" s="30" t="e">
        <f>VLOOKUP(A28,PCharts!$T$3:$U$55,2,FALSE)</f>
        <v>#N/A</v>
      </c>
      <c r="AB28" s="30" t="str">
        <f>IF(B28="","",(ROUND((PFormulas!$F$2*AF28)+(PFormulas!$F$3*(120-AD28)),0)))</f>
        <v/>
      </c>
      <c r="AC28" s="30" t="str">
        <f>IF(B28="","",(ROUND((PFormulas!$F$7*AF28)+(PFormulas!$F$9*AB28)+(PFormulas!$F$8*AD28),0)))</f>
        <v/>
      </c>
      <c r="AD28" s="30" t="str">
        <f>IF(B28="","",(VLOOKUP(V28,PCharts!$I$3:$J$651,2,FALSE)))</f>
        <v/>
      </c>
      <c r="AE28" s="30" t="str">
        <f>IF(B28="","",(ROUND((PFormulas!$B$29*AL28)+(PFormulas!$B$30*AI28)+(PFormulas!$B$31*AM28)+(PFormulas!$B$32*AF28)+PFormulas!$B$33,0)))</f>
        <v/>
      </c>
      <c r="AF28" s="30" t="str">
        <f t="shared" si="13"/>
        <v/>
      </c>
      <c r="AG28" s="30" t="str">
        <f>IF(B28="","",(ROUND((AL28*PFormulas!$F$40)+(AM28*PFormulas!$F$41)+(AH28*PFormulas!$F$42),0)))</f>
        <v/>
      </c>
      <c r="AH28" s="30" t="str">
        <f>IF(B28="","",(VLOOKUP(D28,PCharts!$G$3:$H$85,2,FALSE)))</f>
        <v/>
      </c>
      <c r="AI28" s="30" t="str">
        <f>IF(B28="","",(ROUND((AL28*PFormulas!$F$18)+(AM28*PFormulas!$F$17),0)))</f>
        <v/>
      </c>
      <c r="AJ28" s="93" t="str">
        <f>IF(B28="","",((IF(C28&gt;7,25,IF(C28=1,IF(ROUND((PFormulas!$F$35*AL28)+(PFormulas!$F$36*AF28),0)&lt;50,50,ROUND((PFormulas!$F$35*AL28)+(PFormulas!$F$36*AF28),0)),ROUND((PFormulas!$F$35*AL28)+(PFormulas!$F$36*AF28),0))))))</f>
        <v/>
      </c>
      <c r="AK28" s="30" t="str">
        <f t="shared" si="6"/>
        <v/>
      </c>
      <c r="AL28" s="30" t="str">
        <f>IF(B28="","",(ROUND(IF(C28&gt;7,ROUND(VLOOKUP(U28,PCharts!$K$3:$L$253,2,FALSE)*AA28,0)*PFormulas!$B$8,ROUND(VLOOKUP(U28,PCharts!$K$3:$L$253,2,FALSE)*AA28,0)),0)))</f>
        <v/>
      </c>
      <c r="AM28" s="30" t="str">
        <f>IF(B28="","",(ROUND(IF(C28&gt;7,ROUND(VLOOKUP(T28,PCharts!$M$3:$N$233,2,FALSE)*AA28,0)*PFormulas!$B$9,ROUND(VLOOKUP(T28,PCharts!$M$3:$N$233,2,FALSE)*AA28,0)),0)))</f>
        <v/>
      </c>
      <c r="AN28" s="30" t="str">
        <f>IF(B28="","",(ROUND(IF(C28&gt;7,ROUND((PFormulas!$F$30*Z28)+(PFormulas!$F$31*AB28)+(PFormulas!$F$32*AI28),0)*PFormulas!$B$13,ROUND((PFormulas!$F$30*Z28)+(PFormulas!$F$31*AB28)+(PFormulas!$F$32*AI28),0)*PFormulas!$B$14),0))+9)</f>
        <v/>
      </c>
      <c r="AO28" s="30" t="str">
        <f>IF(B28="","",(ROUND((PFormulas!$F$46*AM28),0)))</f>
        <v/>
      </c>
      <c r="AP28" s="30" t="str">
        <f>IF(B28="","",(VLOOKUP($B$2-J28,PCharts!$O$3:$P$32,2,FALSE)))</f>
        <v/>
      </c>
      <c r="AQ28" s="30" t="str">
        <f t="shared" si="0"/>
        <v/>
      </c>
      <c r="AR28" s="30" t="str">
        <f>IF(B28="","",(VLOOKUP($B$2-J28,PCharts!X:Y,2,FALSE)))</f>
        <v/>
      </c>
    </row>
    <row r="29" spans="1:44" x14ac:dyDescent="0.25">
      <c r="A29" s="74"/>
      <c r="B29" s="67"/>
      <c r="C29" s="66"/>
      <c r="D29" s="66"/>
      <c r="E29" s="66"/>
      <c r="F29" s="66"/>
      <c r="G29" s="66"/>
      <c r="H29" s="66"/>
      <c r="I29" s="66"/>
      <c r="J29" s="66"/>
      <c r="K29" s="66"/>
      <c r="L29" s="66"/>
      <c r="M29" s="66"/>
      <c r="N29" s="66"/>
      <c r="O29" s="66"/>
      <c r="P29" s="66"/>
      <c r="Q29" s="65"/>
      <c r="R29" s="13">
        <v>0</v>
      </c>
      <c r="S29" s="13">
        <v>0</v>
      </c>
      <c r="T29" s="30" t="e">
        <f t="shared" si="9"/>
        <v>#DIV/0!</v>
      </c>
      <c r="U29" s="30" t="e">
        <f t="shared" si="10"/>
        <v>#DIV/0!</v>
      </c>
      <c r="V29" s="30" t="e">
        <f t="shared" si="11"/>
        <v>#DIV/0!</v>
      </c>
      <c r="W29" s="30" t="e">
        <f t="shared" si="12"/>
        <v>#DIV/0!</v>
      </c>
      <c r="X29" s="30" t="e">
        <f>VLOOKUP(N29,PCharts!$A$3:$B$30,2,FALSE)</f>
        <v>#N/A</v>
      </c>
      <c r="Y29" s="30" t="e">
        <f>VLOOKUP(O29,PCharts!$C$3:$D$143,2,FALSE)</f>
        <v>#N/A</v>
      </c>
      <c r="Z29" s="30">
        <f>VLOOKUP(R29,PCharts!$R$3:$S$2003,2,FALSE)</f>
        <v>0</v>
      </c>
      <c r="AA29" s="30" t="e">
        <f>VLOOKUP(A29,PCharts!$T$3:$U$55,2,FALSE)</f>
        <v>#N/A</v>
      </c>
      <c r="AB29" s="30" t="str">
        <f>IF(B29="","",(ROUND((PFormulas!$F$2*AF29)+(PFormulas!$F$3*(120-AD29)),0)))</f>
        <v/>
      </c>
      <c r="AC29" s="30" t="str">
        <f>IF(B29="","",(ROUND((PFormulas!$F$7*AF29)+(PFormulas!$F$9*AB29)+(PFormulas!$F$8*AD29),0)))</f>
        <v/>
      </c>
      <c r="AD29" s="30" t="str">
        <f>IF(B29="","",(VLOOKUP(V29,PCharts!$I$3:$J$651,2,FALSE)))</f>
        <v/>
      </c>
      <c r="AE29" s="30" t="str">
        <f>IF(B29="","",(ROUND((PFormulas!$B$29*AL29)+(PFormulas!$B$30*AI29)+(PFormulas!$B$31*AM29)+(PFormulas!$B$32*AF29)+PFormulas!$B$33,0)))</f>
        <v/>
      </c>
      <c r="AF29" s="30" t="str">
        <f t="shared" si="13"/>
        <v/>
      </c>
      <c r="AG29" s="30" t="str">
        <f>IF(B29="","",(ROUND((AL29*PFormulas!$F$40)+(AM29*PFormulas!$F$41)+(AH29*PFormulas!$F$42),0)))</f>
        <v/>
      </c>
      <c r="AH29" s="30" t="str">
        <f>IF(B29="","",(VLOOKUP(D29,PCharts!$G$3:$H$85,2,FALSE)))</f>
        <v/>
      </c>
      <c r="AI29" s="30" t="str">
        <f>IF(B29="","",(ROUND((AL29*PFormulas!$F$18)+(AM29*PFormulas!$F$17),0)))</f>
        <v/>
      </c>
      <c r="AJ29" s="93" t="str">
        <f>IF(B29="","",((IF(C29&gt;7,25,IF(C29=1,IF(ROUND((PFormulas!$F$35*AL29)+(PFormulas!$F$36*AF29),0)&lt;50,50,ROUND((PFormulas!$F$35*AL29)+(PFormulas!$F$36*AF29),0)),ROUND((PFormulas!$F$35*AL29)+(PFormulas!$F$36*AF29),0))))))</f>
        <v/>
      </c>
      <c r="AK29" s="30" t="str">
        <f t="shared" si="6"/>
        <v/>
      </c>
      <c r="AL29" s="30" t="str">
        <f>IF(B29="","",(ROUND(IF(C29&gt;7,ROUND(VLOOKUP(U29,PCharts!$K$3:$L$253,2,FALSE)*AA29,0)*PFormulas!$B$8,ROUND(VLOOKUP(U29,PCharts!$K$3:$L$253,2,FALSE)*AA29,0)),0)))</f>
        <v/>
      </c>
      <c r="AM29" s="30" t="str">
        <f>IF(B29="","",(ROUND(IF(C29&gt;7,ROUND(VLOOKUP(T29,PCharts!$M$3:$N$233,2,FALSE)*AA29,0)*PFormulas!$B$9,ROUND(VLOOKUP(T29,PCharts!$M$3:$N$233,2,FALSE)*AA29,0)),0)))</f>
        <v/>
      </c>
      <c r="AN29" s="30" t="str">
        <f>IF(B29="","",(ROUND(IF(C29&gt;7,ROUND((PFormulas!$F$30*Z29)+(PFormulas!$F$31*AB29)+(PFormulas!$F$32*AI29),0)*PFormulas!$B$13,ROUND((PFormulas!$F$30*Z29)+(PFormulas!$F$31*AB29)+(PFormulas!$F$32*AI29),0)*PFormulas!$B$14),0))+9)</f>
        <v/>
      </c>
      <c r="AO29" s="30" t="str">
        <f>IF(B29="","",(ROUND((PFormulas!$F$46*AM29),0)))</f>
        <v/>
      </c>
      <c r="AP29" s="30" t="str">
        <f>IF(B29="","",(VLOOKUP($B$2-J29,PCharts!$O$3:$P$32,2,FALSE)))</f>
        <v/>
      </c>
      <c r="AQ29" s="30" t="str">
        <f t="shared" si="0"/>
        <v/>
      </c>
      <c r="AR29" s="30" t="str">
        <f>IF(B29="","",(VLOOKUP($B$2-J29,PCharts!X:Y,2,FALSE)))</f>
        <v/>
      </c>
    </row>
    <row r="30" spans="1:44" x14ac:dyDescent="0.25">
      <c r="A30" s="74"/>
      <c r="B30" s="67"/>
      <c r="C30" s="66"/>
      <c r="D30" s="66"/>
      <c r="E30" s="66"/>
      <c r="F30" s="66"/>
      <c r="G30" s="66"/>
      <c r="H30" s="66"/>
      <c r="I30" s="66"/>
      <c r="J30" s="66"/>
      <c r="K30" s="66"/>
      <c r="L30" s="66"/>
      <c r="M30" s="66"/>
      <c r="N30" s="66"/>
      <c r="O30" s="66"/>
      <c r="P30" s="66"/>
      <c r="Q30" s="65"/>
      <c r="R30" s="13">
        <v>0</v>
      </c>
      <c r="S30" s="13">
        <v>0</v>
      </c>
      <c r="T30" s="30" t="e">
        <f t="shared" si="9"/>
        <v>#DIV/0!</v>
      </c>
      <c r="U30" s="30" t="e">
        <f t="shared" si="10"/>
        <v>#DIV/0!</v>
      </c>
      <c r="V30" s="30" t="e">
        <f t="shared" si="11"/>
        <v>#DIV/0!</v>
      </c>
      <c r="W30" s="30" t="e">
        <f t="shared" si="12"/>
        <v>#DIV/0!</v>
      </c>
      <c r="X30" s="30" t="e">
        <f>VLOOKUP(N30,PCharts!$A$3:$B$30,2,FALSE)</f>
        <v>#N/A</v>
      </c>
      <c r="Y30" s="30" t="e">
        <f>VLOOKUP(O30,PCharts!$C$3:$D$143,2,FALSE)</f>
        <v>#N/A</v>
      </c>
      <c r="Z30" s="30">
        <f>VLOOKUP(R30,PCharts!$R$3:$S$2003,2,FALSE)</f>
        <v>0</v>
      </c>
      <c r="AA30" s="30" t="e">
        <f>VLOOKUP(A30,PCharts!$T$3:$U$55,2,FALSE)</f>
        <v>#N/A</v>
      </c>
      <c r="AB30" s="30" t="str">
        <f>IF(B30="","",(ROUND((PFormulas!$F$2*AF30)+(PFormulas!$F$3*(120-AD30)),0)))</f>
        <v/>
      </c>
      <c r="AC30" s="30" t="str">
        <f>IF(B30="","",(ROUND((PFormulas!$F$7*AF30)+(PFormulas!$F$9*AB30)+(PFormulas!$F$8*AD30),0)))</f>
        <v/>
      </c>
      <c r="AD30" s="30" t="str">
        <f>IF(B30="","",(VLOOKUP(V30,PCharts!$I$3:$J$651,2,FALSE)))</f>
        <v/>
      </c>
      <c r="AE30" s="30" t="str">
        <f>IF(B30="","",(ROUND((PFormulas!$B$29*AL30)+(PFormulas!$B$30*AI30)+(PFormulas!$B$31*AM30)+(PFormulas!$B$32*AF30)+PFormulas!$B$33,0)))</f>
        <v/>
      </c>
      <c r="AF30" s="30" t="str">
        <f t="shared" si="13"/>
        <v/>
      </c>
      <c r="AG30" s="30" t="str">
        <f>IF(B30="","",(ROUND((AL30*PFormulas!$F$40)+(AM30*PFormulas!$F$41)+(AH30*PFormulas!$F$42),0)))</f>
        <v/>
      </c>
      <c r="AH30" s="30" t="str">
        <f>IF(B30="","",(VLOOKUP(D30,PCharts!$G$3:$H$85,2,FALSE)))</f>
        <v/>
      </c>
      <c r="AI30" s="30" t="str">
        <f>IF(B30="","",(ROUND((AL30*PFormulas!$F$18)+(AM30*PFormulas!$F$17),0)))</f>
        <v/>
      </c>
      <c r="AJ30" s="93" t="str">
        <f>IF(B30="","",((IF(C30&gt;7,25,IF(C30=1,IF(ROUND((PFormulas!$F$35*AL30)+(PFormulas!$F$36*AF30),0)&lt;50,50,ROUND((PFormulas!$F$35*AL30)+(PFormulas!$F$36*AF30),0)),ROUND((PFormulas!$F$35*AL30)+(PFormulas!$F$36*AF30),0))))))</f>
        <v/>
      </c>
      <c r="AK30" s="30" t="str">
        <f t="shared" si="6"/>
        <v/>
      </c>
      <c r="AL30" s="30" t="str">
        <f>IF(B30="","",(ROUND(IF(C30&gt;7,ROUND(VLOOKUP(U30,PCharts!$K$3:$L$253,2,FALSE)*AA30,0)*PFormulas!$B$8,ROUND(VLOOKUP(U30,PCharts!$K$3:$L$253,2,FALSE)*AA30,0)),0)))</f>
        <v/>
      </c>
      <c r="AM30" s="30" t="str">
        <f>IF(B30="","",(ROUND(IF(C30&gt;7,ROUND(VLOOKUP(T30,PCharts!$M$3:$N$233,2,FALSE)*AA30,0)*PFormulas!$B$9,ROUND(VLOOKUP(T30,PCharts!$M$3:$N$233,2,FALSE)*AA30,0)),0)))</f>
        <v/>
      </c>
      <c r="AN30" s="30" t="str">
        <f>IF(B30="","",(ROUND(IF(C30&gt;7,ROUND((PFormulas!$F$30*Z30)+(PFormulas!$F$31*AB30)+(PFormulas!$F$32*AI30),0)*PFormulas!$B$13,ROUND((PFormulas!$F$30*Z30)+(PFormulas!$F$31*AB30)+(PFormulas!$F$32*AI30),0)*PFormulas!$B$14),0))+9)</f>
        <v/>
      </c>
      <c r="AO30" s="30" t="str">
        <f>IF(B30="","",(ROUND((PFormulas!$F$46*AM30),0)))</f>
        <v/>
      </c>
      <c r="AP30" s="30" t="str">
        <f>IF(B30="","",(VLOOKUP($B$2-J30,PCharts!$O$3:$P$32,2,FALSE)))</f>
        <v/>
      </c>
      <c r="AQ30" s="30" t="str">
        <f t="shared" si="0"/>
        <v/>
      </c>
      <c r="AR30" s="30" t="str">
        <f>IF(B30="","",(VLOOKUP($B$2-J30,PCharts!X:Y,2,FALSE)))</f>
        <v/>
      </c>
    </row>
    <row r="31" spans="1:44" x14ac:dyDescent="0.25">
      <c r="A31" s="74"/>
      <c r="B31" s="67"/>
      <c r="C31" s="66"/>
      <c r="D31" s="66"/>
      <c r="E31" s="66"/>
      <c r="F31" s="66"/>
      <c r="G31" s="66"/>
      <c r="H31" s="66"/>
      <c r="I31" s="66"/>
      <c r="J31" s="66"/>
      <c r="K31" s="66"/>
      <c r="L31" s="66"/>
      <c r="M31" s="66"/>
      <c r="N31" s="66"/>
      <c r="O31" s="66"/>
      <c r="P31" s="66"/>
      <c r="Q31" s="65"/>
      <c r="R31" s="13">
        <v>0</v>
      </c>
      <c r="S31" s="13">
        <v>0</v>
      </c>
      <c r="T31" s="30" t="e">
        <f t="shared" si="9"/>
        <v>#DIV/0!</v>
      </c>
      <c r="U31" s="30" t="e">
        <f t="shared" si="10"/>
        <v>#DIV/0!</v>
      </c>
      <c r="V31" s="30" t="e">
        <f t="shared" si="11"/>
        <v>#DIV/0!</v>
      </c>
      <c r="W31" s="30" t="e">
        <f t="shared" si="12"/>
        <v>#DIV/0!</v>
      </c>
      <c r="X31" s="30" t="e">
        <f>VLOOKUP(N31,PCharts!$A$3:$B$30,2,FALSE)</f>
        <v>#N/A</v>
      </c>
      <c r="Y31" s="30" t="e">
        <f>VLOOKUP(O31,PCharts!$C$3:$D$143,2,FALSE)</f>
        <v>#N/A</v>
      </c>
      <c r="Z31" s="30">
        <f>VLOOKUP(R31,PCharts!$R$3:$S$2003,2,FALSE)</f>
        <v>0</v>
      </c>
      <c r="AA31" s="30" t="e">
        <f>VLOOKUP(A31,PCharts!$T$3:$U$55,2,FALSE)</f>
        <v>#N/A</v>
      </c>
      <c r="AB31" s="30" t="str">
        <f>IF(B31="","",(ROUND((PFormulas!$F$2*AF31)+(PFormulas!$F$3*(120-AD31)),0)))</f>
        <v/>
      </c>
      <c r="AC31" s="30" t="str">
        <f>IF(B31="","",(ROUND((PFormulas!$F$7*AF31)+(PFormulas!$F$9*AB31)+(PFormulas!$F$8*AD31),0)))</f>
        <v/>
      </c>
      <c r="AD31" s="30" t="str">
        <f>IF(B31="","",(VLOOKUP(V31,PCharts!$I$3:$J$651,2,FALSE)))</f>
        <v/>
      </c>
      <c r="AE31" s="30" t="str">
        <f>IF(B31="","",(ROUND((PFormulas!$B$29*AL31)+(PFormulas!$B$30*AI31)+(PFormulas!$B$31*AM31)+(PFormulas!$B$32*AF31)+PFormulas!$B$33,0)))</f>
        <v/>
      </c>
      <c r="AF31" s="30" t="str">
        <f t="shared" si="13"/>
        <v/>
      </c>
      <c r="AG31" s="30" t="str">
        <f>IF(B31="","",(ROUND((AL31*PFormulas!$F$40)+(AM31*PFormulas!$F$41)+(AH31*PFormulas!$F$42),0)))</f>
        <v/>
      </c>
      <c r="AH31" s="30" t="str">
        <f>IF(B31="","",(VLOOKUP(D31,PCharts!$G$3:$H$85,2,FALSE)))</f>
        <v/>
      </c>
      <c r="AI31" s="30" t="str">
        <f>IF(B31="","",(ROUND((AL31*PFormulas!$F$18)+(AM31*PFormulas!$F$17),0)))</f>
        <v/>
      </c>
      <c r="AJ31" s="93" t="str">
        <f>IF(B31="","",((IF(C31&gt;7,25,IF(C31=1,IF(ROUND((PFormulas!$F$35*AL31)+(PFormulas!$F$36*AF31),0)&lt;50,50,ROUND((PFormulas!$F$35*AL31)+(PFormulas!$F$36*AF31),0)),ROUND((PFormulas!$F$35*AL31)+(PFormulas!$F$36*AF31),0))))))</f>
        <v/>
      </c>
      <c r="AK31" s="30" t="str">
        <f t="shared" si="6"/>
        <v/>
      </c>
      <c r="AL31" s="30" t="str">
        <f>IF(B31="","",(ROUND(IF(C31&gt;7,ROUND(VLOOKUP(U31,PCharts!$K$3:$L$253,2,FALSE)*AA31,0)*PFormulas!$B$8,ROUND(VLOOKUP(U31,PCharts!$K$3:$L$253,2,FALSE)*AA31,0)),0)))</f>
        <v/>
      </c>
      <c r="AM31" s="30" t="str">
        <f>IF(B31="","",(ROUND(IF(C31&gt;7,ROUND(VLOOKUP(T31,PCharts!$M$3:$N$233,2,FALSE)*AA31,0)*PFormulas!$B$9,ROUND(VLOOKUP(T31,PCharts!$M$3:$N$233,2,FALSE)*AA31,0)),0)))</f>
        <v/>
      </c>
      <c r="AN31" s="30" t="str">
        <f>IF(B31="","",(ROUND(IF(C31&gt;7,ROUND((PFormulas!$F$30*Z31)+(PFormulas!$F$31*AB31)+(PFormulas!$F$32*AI31),0)*PFormulas!$B$13,ROUND((PFormulas!$F$30*Z31)+(PFormulas!$F$31*AB31)+(PFormulas!$F$32*AI31),0)*PFormulas!$B$14),0))+9)</f>
        <v/>
      </c>
      <c r="AO31" s="30" t="str">
        <f>IF(B31="","",(ROUND((PFormulas!$F$46*AM31),0)))</f>
        <v/>
      </c>
      <c r="AP31" s="30" t="str">
        <f>IF(B31="","",(VLOOKUP($B$2-J31,PCharts!$O$3:$P$32,2,FALSE)))</f>
        <v/>
      </c>
      <c r="AQ31" s="30" t="str">
        <f t="shared" si="0"/>
        <v/>
      </c>
      <c r="AR31" s="30" t="str">
        <f>IF(B31="","",(VLOOKUP($B$2-J31,PCharts!X:Y,2,FALSE)))</f>
        <v/>
      </c>
    </row>
    <row r="32" spans="1:44" x14ac:dyDescent="0.25">
      <c r="A32" s="74"/>
      <c r="B32" s="67"/>
      <c r="C32" s="66"/>
      <c r="D32" s="66"/>
      <c r="E32" s="66"/>
      <c r="F32" s="66"/>
      <c r="G32" s="66"/>
      <c r="H32" s="66"/>
      <c r="I32" s="66"/>
      <c r="J32" s="66"/>
      <c r="K32" s="66"/>
      <c r="L32" s="66"/>
      <c r="M32" s="66"/>
      <c r="N32" s="66"/>
      <c r="O32" s="66"/>
      <c r="P32" s="66"/>
      <c r="Q32" s="65"/>
      <c r="R32" s="13">
        <v>0</v>
      </c>
      <c r="S32" s="13">
        <v>0</v>
      </c>
      <c r="T32" s="30" t="e">
        <f t="shared" si="9"/>
        <v>#DIV/0!</v>
      </c>
      <c r="U32" s="30" t="e">
        <f t="shared" si="10"/>
        <v>#DIV/0!</v>
      </c>
      <c r="V32" s="30" t="e">
        <f t="shared" si="11"/>
        <v>#DIV/0!</v>
      </c>
      <c r="W32" s="30" t="e">
        <f t="shared" si="12"/>
        <v>#DIV/0!</v>
      </c>
      <c r="X32" s="30" t="e">
        <f>VLOOKUP(N32,PCharts!$A$3:$B$30,2,FALSE)</f>
        <v>#N/A</v>
      </c>
      <c r="Y32" s="30" t="e">
        <f>VLOOKUP(O32,PCharts!$C$3:$D$143,2,FALSE)</f>
        <v>#N/A</v>
      </c>
      <c r="Z32" s="30">
        <f>VLOOKUP(R32,PCharts!$R$3:$S$2003,2,FALSE)</f>
        <v>0</v>
      </c>
      <c r="AA32" s="30" t="e">
        <f>VLOOKUP(A32,PCharts!$T$3:$U$55,2,FALSE)</f>
        <v>#N/A</v>
      </c>
      <c r="AB32" s="30" t="str">
        <f>IF(B32="","",(ROUND((PFormulas!$F$2*AF32)+(PFormulas!$F$3*(120-AD32)),0)))</f>
        <v/>
      </c>
      <c r="AC32" s="30" t="str">
        <f>IF(B32="","",(ROUND((PFormulas!$F$7*AF32)+(PFormulas!$F$9*AB32)+(PFormulas!$F$8*AD32),0)))</f>
        <v/>
      </c>
      <c r="AD32" s="30" t="str">
        <f>IF(B32="","",(VLOOKUP(V32,PCharts!$I$3:$J$651,2,FALSE)))</f>
        <v/>
      </c>
      <c r="AE32" s="30" t="str">
        <f>IF(B32="","",(ROUND((PFormulas!$B$29*AL32)+(PFormulas!$B$30*AI32)+(PFormulas!$B$31*AM32)+(PFormulas!$B$32*AF32)+PFormulas!$B$33,0)))</f>
        <v/>
      </c>
      <c r="AF32" s="30" t="str">
        <f t="shared" si="13"/>
        <v/>
      </c>
      <c r="AG32" s="30" t="str">
        <f>IF(B32="","",(ROUND((AL32*PFormulas!$F$40)+(AM32*PFormulas!$F$41)+(AH32*PFormulas!$F$42),0)))</f>
        <v/>
      </c>
      <c r="AH32" s="30" t="str">
        <f>IF(B32="","",(VLOOKUP(D32,PCharts!$G$3:$H$85,2,FALSE)))</f>
        <v/>
      </c>
      <c r="AI32" s="30" t="str">
        <f>IF(B32="","",(ROUND((AL32*PFormulas!$F$18)+(AM32*PFormulas!$F$17),0)))</f>
        <v/>
      </c>
      <c r="AJ32" s="93" t="str">
        <f>IF(B32="","",((IF(C32&gt;7,25,IF(C32=1,IF(ROUND((PFormulas!$F$35*AL32)+(PFormulas!$F$36*AF32),0)&lt;50,50,ROUND((PFormulas!$F$35*AL32)+(PFormulas!$F$36*AF32),0)),ROUND((PFormulas!$F$35*AL32)+(PFormulas!$F$36*AF32),0))))))</f>
        <v/>
      </c>
      <c r="AK32" s="30" t="str">
        <f t="shared" si="6"/>
        <v/>
      </c>
      <c r="AL32" s="30" t="str">
        <f>IF(B32="","",(ROUND(IF(C32&gt;7,ROUND(VLOOKUP(U32,PCharts!$K$3:$L$253,2,FALSE)*AA32,0)*PFormulas!$B$8,ROUND(VLOOKUP(U32,PCharts!$K$3:$L$253,2,FALSE)*AA32,0)),0)))</f>
        <v/>
      </c>
      <c r="AM32" s="30" t="str">
        <f>IF(B32="","",(ROUND(IF(C32&gt;7,ROUND(VLOOKUP(T32,PCharts!$M$3:$N$233,2,FALSE)*AA32,0)*PFormulas!$B$9,ROUND(VLOOKUP(T32,PCharts!$M$3:$N$233,2,FALSE)*AA32,0)),0)))</f>
        <v/>
      </c>
      <c r="AN32" s="30" t="str">
        <f>IF(B32="","",(ROUND(IF(C32&gt;7,ROUND((PFormulas!$F$30*Z32)+(PFormulas!$F$31*AB32)+(PFormulas!$F$32*AI32),0)*PFormulas!$B$13,ROUND((PFormulas!$F$30*Z32)+(PFormulas!$F$31*AB32)+(PFormulas!$F$32*AI32),0)*PFormulas!$B$14),0))+9)</f>
        <v/>
      </c>
      <c r="AO32" s="30" t="str">
        <f>IF(B32="","",(ROUND((PFormulas!$F$46*AM32),0)))</f>
        <v/>
      </c>
      <c r="AP32" s="30" t="str">
        <f>IF(B32="","",(VLOOKUP($B$2-J32,PCharts!$O$3:$P$32,2,FALSE)))</f>
        <v/>
      </c>
      <c r="AQ32" s="30" t="str">
        <f t="shared" si="0"/>
        <v/>
      </c>
      <c r="AR32" s="30" t="str">
        <f>IF(B32="","",(VLOOKUP($B$2-J32,PCharts!X:Y,2,FALSE)))</f>
        <v/>
      </c>
    </row>
    <row r="33" spans="1:44" x14ac:dyDescent="0.25">
      <c r="A33" s="74"/>
      <c r="B33" s="67"/>
      <c r="C33" s="66"/>
      <c r="D33" s="66"/>
      <c r="E33" s="66"/>
      <c r="F33" s="66"/>
      <c r="G33" s="66"/>
      <c r="H33" s="66"/>
      <c r="I33" s="66"/>
      <c r="J33" s="66"/>
      <c r="K33" s="66"/>
      <c r="L33" s="66"/>
      <c r="M33" s="66"/>
      <c r="N33" s="66"/>
      <c r="O33" s="66"/>
      <c r="P33" s="66"/>
      <c r="Q33" s="65"/>
      <c r="R33" s="13">
        <v>0</v>
      </c>
      <c r="S33" s="13">
        <v>0</v>
      </c>
      <c r="T33" s="30" t="e">
        <f t="shared" si="9"/>
        <v>#DIV/0!</v>
      </c>
      <c r="U33" s="30" t="e">
        <f t="shared" si="10"/>
        <v>#DIV/0!</v>
      </c>
      <c r="V33" s="30" t="e">
        <f t="shared" si="11"/>
        <v>#DIV/0!</v>
      </c>
      <c r="W33" s="30" t="e">
        <f t="shared" si="12"/>
        <v>#DIV/0!</v>
      </c>
      <c r="X33" s="30" t="e">
        <f>VLOOKUP(N33,PCharts!$A$3:$B$30,2,FALSE)</f>
        <v>#N/A</v>
      </c>
      <c r="Y33" s="30" t="e">
        <f>VLOOKUP(O33,PCharts!$C$3:$D$143,2,FALSE)</f>
        <v>#N/A</v>
      </c>
      <c r="Z33" s="30">
        <f>VLOOKUP(R33,PCharts!$R$3:$S$2003,2,FALSE)</f>
        <v>0</v>
      </c>
      <c r="AA33" s="30" t="e">
        <f>VLOOKUP(A33,PCharts!$T$3:$U$55,2,FALSE)</f>
        <v>#N/A</v>
      </c>
      <c r="AB33" s="30" t="str">
        <f>IF(B33="","",(ROUND((PFormulas!$F$2*AF33)+(PFormulas!$F$3*(120-AD33)),0)))</f>
        <v/>
      </c>
      <c r="AC33" s="30" t="str">
        <f>IF(B33="","",(ROUND((PFormulas!$F$7*AF33)+(PFormulas!$F$9*AB33)+(PFormulas!$F$8*AD33),0)))</f>
        <v/>
      </c>
      <c r="AD33" s="30" t="str">
        <f>IF(B33="","",(VLOOKUP(V33,PCharts!$I$3:$J$651,2,FALSE)))</f>
        <v/>
      </c>
      <c r="AE33" s="30" t="str">
        <f>IF(B33="","",(ROUND((PFormulas!$B$29*AL33)+(PFormulas!$B$30*AI33)+(PFormulas!$B$31*AM33)+(PFormulas!$B$32*AF33)+PFormulas!$B$33,0)))</f>
        <v/>
      </c>
      <c r="AF33" s="30" t="str">
        <f t="shared" si="13"/>
        <v/>
      </c>
      <c r="AG33" s="30" t="str">
        <f>IF(B33="","",(ROUND((AL33*PFormulas!$F$40)+(AM33*PFormulas!$F$41)+(AH33*PFormulas!$F$42),0)))</f>
        <v/>
      </c>
      <c r="AH33" s="30" t="str">
        <f>IF(B33="","",(VLOOKUP(D33,PCharts!$G$3:$H$85,2,FALSE)))</f>
        <v/>
      </c>
      <c r="AI33" s="30" t="str">
        <f>IF(B33="","",(ROUND((AL33*PFormulas!$F$18)+(AM33*PFormulas!$F$17),0)))</f>
        <v/>
      </c>
      <c r="AJ33" s="93" t="str">
        <f>IF(B33="","",((IF(C33&gt;7,25,IF(C33=1,IF(ROUND((PFormulas!$F$35*AL33)+(PFormulas!$F$36*AF33),0)&lt;50,50,ROUND((PFormulas!$F$35*AL33)+(PFormulas!$F$36*AF33),0)),ROUND((PFormulas!$F$35*AL33)+(PFormulas!$F$36*AF33),0))))))</f>
        <v/>
      </c>
      <c r="AK33" s="30" t="str">
        <f t="shared" si="6"/>
        <v/>
      </c>
      <c r="AL33" s="30" t="str">
        <f>IF(B33="","",(ROUND(IF(C33&gt;7,ROUND(VLOOKUP(U33,PCharts!$K$3:$L$253,2,FALSE)*AA33,0)*PFormulas!$B$8,ROUND(VLOOKUP(U33,PCharts!$K$3:$L$253,2,FALSE)*AA33,0)),0)))</f>
        <v/>
      </c>
      <c r="AM33" s="30" t="str">
        <f>IF(B33="","",(ROUND(IF(C33&gt;7,ROUND(VLOOKUP(T33,PCharts!$M$3:$N$233,2,FALSE)*AA33,0)*PFormulas!$B$9,ROUND(VLOOKUP(T33,PCharts!$M$3:$N$233,2,FALSE)*AA33,0)),0)))</f>
        <v/>
      </c>
      <c r="AN33" s="30" t="str">
        <f>IF(B33="","",(ROUND(IF(C33&gt;7,ROUND((PFormulas!$F$30*Z33)+(PFormulas!$F$31*AB33)+(PFormulas!$F$32*AI33),0)*PFormulas!$B$13,ROUND((PFormulas!$F$30*Z33)+(PFormulas!$F$31*AB33)+(PFormulas!$F$32*AI33),0)*PFormulas!$B$14),0))+9)</f>
        <v/>
      </c>
      <c r="AO33" s="30" t="str">
        <f>IF(B33="","",(ROUND((PFormulas!$F$46*AM33),0)))</f>
        <v/>
      </c>
      <c r="AP33" s="30" t="str">
        <f>IF(B33="","",(VLOOKUP($B$2-J33,PCharts!$O$3:$P$32,2,FALSE)))</f>
        <v/>
      </c>
      <c r="AQ33" s="30" t="str">
        <f t="shared" si="0"/>
        <v/>
      </c>
      <c r="AR33" s="30" t="str">
        <f>IF(B33="","",(VLOOKUP($B$2-J33,PCharts!X:Y,2,FALSE)))</f>
        <v/>
      </c>
    </row>
    <row r="34" spans="1:44" x14ac:dyDescent="0.25">
      <c r="T34" s="46"/>
      <c r="U34" s="46"/>
      <c r="V34" s="46"/>
      <c r="W34" s="46"/>
      <c r="X34" s="46"/>
      <c r="Y34" s="46"/>
      <c r="Z34" s="46"/>
      <c r="AA34" s="46"/>
      <c r="AB34" s="46"/>
      <c r="AC34" s="46"/>
      <c r="AD34" s="46"/>
      <c r="AE34" s="46"/>
      <c r="AF34" s="46"/>
      <c r="AG34" s="46"/>
      <c r="AH34" s="46"/>
      <c r="AI34" s="46"/>
      <c r="AJ34" s="46"/>
      <c r="AK34" s="46"/>
      <c r="AL34" s="46"/>
      <c r="AM34" s="46"/>
      <c r="AN34" s="46"/>
      <c r="AO34" s="46"/>
      <c r="AP34" s="46"/>
      <c r="AQ34" s="46"/>
      <c r="AR34" s="46"/>
    </row>
    <row r="35" spans="1:44" ht="19.5" x14ac:dyDescent="0.3">
      <c r="A35" s="99"/>
      <c r="B35" s="99"/>
      <c r="D35" s="98"/>
      <c r="E35" s="98"/>
      <c r="F35" s="98"/>
      <c r="G35" s="98"/>
      <c r="H35" s="98"/>
      <c r="I35" s="98"/>
    </row>
    <row r="36" spans="1:44" s="33" customFormat="1" x14ac:dyDescent="0.25">
      <c r="A36" s="87" t="s">
        <v>0</v>
      </c>
      <c r="B36" s="34" t="s">
        <v>1</v>
      </c>
      <c r="C36" s="88" t="s">
        <v>2</v>
      </c>
      <c r="D36" s="50" t="s">
        <v>3</v>
      </c>
      <c r="E36" s="69" t="s">
        <v>2369</v>
      </c>
      <c r="F36" s="50" t="s">
        <v>2370</v>
      </c>
      <c r="G36" s="50"/>
      <c r="H36" s="50"/>
      <c r="I36" s="50"/>
      <c r="J36" s="64" t="s">
        <v>11</v>
      </c>
      <c r="K36" s="64" t="s">
        <v>10</v>
      </c>
      <c r="L36" s="64" t="s">
        <v>9</v>
      </c>
      <c r="M36" s="64" t="s">
        <v>12</v>
      </c>
      <c r="N36" s="64" t="s">
        <v>13</v>
      </c>
      <c r="O36" s="64" t="s">
        <v>14</v>
      </c>
      <c r="P36" s="64" t="s">
        <v>15</v>
      </c>
      <c r="Q36" s="64" t="s">
        <v>16</v>
      </c>
      <c r="R36" s="34" t="s">
        <v>17</v>
      </c>
      <c r="S36" s="34" t="s">
        <v>18</v>
      </c>
      <c r="T36" s="34" t="s">
        <v>2371</v>
      </c>
      <c r="U36" s="34" t="s">
        <v>2372</v>
      </c>
      <c r="V36" s="34"/>
      <c r="W36" s="34"/>
      <c r="X36" s="34" t="s">
        <v>23</v>
      </c>
      <c r="Y36" s="34" t="s">
        <v>24</v>
      </c>
      <c r="Z36" s="34" t="s">
        <v>25</v>
      </c>
      <c r="AA36" s="34" t="s">
        <v>26</v>
      </c>
      <c r="AB36" s="51" t="s">
        <v>30</v>
      </c>
      <c r="AC36" s="51" t="s">
        <v>33</v>
      </c>
      <c r="AD36" s="51" t="s">
        <v>32</v>
      </c>
      <c r="AE36" s="51" t="s">
        <v>2373</v>
      </c>
      <c r="AF36" s="51" t="s">
        <v>2374</v>
      </c>
      <c r="AG36" s="51" t="s">
        <v>2375</v>
      </c>
      <c r="AH36" s="51" t="s">
        <v>37</v>
      </c>
      <c r="AI36" s="51" t="s">
        <v>2376</v>
      </c>
      <c r="AJ36" s="51" t="s">
        <v>2377</v>
      </c>
      <c r="AK36" s="51" t="s">
        <v>2377</v>
      </c>
      <c r="AL36" s="51" t="s">
        <v>34</v>
      </c>
      <c r="AM36" s="51" t="s">
        <v>39</v>
      </c>
      <c r="AN36" s="51" t="s">
        <v>40</v>
      </c>
      <c r="AO36" s="51" t="s">
        <v>41</v>
      </c>
      <c r="AP36" s="51" t="s">
        <v>42</v>
      </c>
    </row>
    <row r="37" spans="1:44" x14ac:dyDescent="0.25">
      <c r="A37" s="74"/>
      <c r="B37" s="73"/>
      <c r="C37" s="70"/>
      <c r="D37" s="70"/>
      <c r="E37" s="71"/>
      <c r="F37" s="72"/>
      <c r="G37" s="70"/>
      <c r="H37" s="70"/>
      <c r="I37" s="70"/>
      <c r="J37" s="70"/>
      <c r="K37" s="70"/>
      <c r="L37" s="70"/>
      <c r="M37" s="70"/>
      <c r="N37" s="70"/>
      <c r="O37" s="70"/>
      <c r="P37" s="70"/>
      <c r="Q37" s="65"/>
      <c r="R37" s="13">
        <v>0</v>
      </c>
      <c r="S37" s="13">
        <v>0</v>
      </c>
      <c r="T37" s="30" t="e">
        <f>VLOOKUP(E37,GCharts!$O$3:$P$603,2,FALSE)</f>
        <v>#N/A</v>
      </c>
      <c r="U37" s="30">
        <f>VLOOKUP(F37,GCharts!$M$3:$N$1003,2,FALSE)</f>
        <v>30</v>
      </c>
      <c r="V37" s="30"/>
      <c r="W37" s="30"/>
      <c r="X37" s="30" t="e">
        <f>VLOOKUP(N37,PCharts!$A$3:$B$30,2,FALSE)</f>
        <v>#N/A</v>
      </c>
      <c r="Y37" s="30" t="e">
        <f>VLOOKUP(O37,PCharts!$C$13:$D$141,2,FALSE)</f>
        <v>#N/A</v>
      </c>
      <c r="Z37" s="30">
        <f>VLOOKUP(R37+S37,PCharts!$R$3:$S$2003,2,FALSE)</f>
        <v>0</v>
      </c>
      <c r="AA37" s="30" t="e">
        <f>VLOOKUP(A37,GCharts!$Q$3:$R$55,2,FALSE)</f>
        <v>#N/A</v>
      </c>
      <c r="AB37" s="30" t="str">
        <f>IF(B37="","",(ROUND((GFormulas!$E$3*AF37)+(GFormulas!$E$4*AH37)+(GFormulas!$E$5*AC37),0)))</f>
        <v/>
      </c>
      <c r="AC37" s="30" t="str">
        <f>IF(B37="","",(VLOOKUP(D37,GCharts!$A$3:$B$70,2,FALSE)))</f>
        <v/>
      </c>
      <c r="AD37" s="30" t="str">
        <f>IF(B37="","",(ROUND((GFormulas!$B$13*AC37)+(GFormulas!$B$14*AN37),0)))</f>
        <v/>
      </c>
      <c r="AE37" s="30" t="str">
        <f>IF(B37="","",(ROUND((X37*GFormulas!$B$8)+(GFormulas!$B$9*Y37),0)))</f>
        <v/>
      </c>
      <c r="AF37" s="30" t="str">
        <f>IF(B37="","",(ROUND(U37*AA37,0)))</f>
        <v/>
      </c>
      <c r="AG37" s="30" t="str">
        <f>IF(B37="","",(ROUND((GFormulas!$E$14*AF37)+(GFormulas!$E$16*AC37),0)))</f>
        <v/>
      </c>
      <c r="AH37" s="30" t="str">
        <f>IF(B37="","",(ROUND(T37*AA37,0)))</f>
        <v/>
      </c>
      <c r="AI37" s="30" t="str">
        <f>IF(B37="","",(ROUND((GFormulas!$E$25*AF37)+(GFormulas!$E$26*AH37)+(GFormulas!$E$28*AC37),0)))</f>
        <v/>
      </c>
      <c r="AJ37" s="30" t="str">
        <f>IF(B37="","",(ROUND((GFormulas!$E$31*AF37)+(GFormulas!$E$33*AH37),0)))</f>
        <v/>
      </c>
      <c r="AK37" s="30" t="str">
        <f>IF(B37="","",(ROUND((GFormulas!$E$31*AF37)+(GFormulas!$E$33*AH37),0)))</f>
        <v/>
      </c>
      <c r="AL37" s="30" t="str">
        <f>IF(B37="","",(ROUND((GFormulas!$E$41*AJ37)+(GFormulas!$E$42*AC37)+(GFormulas!$E$43*AF37),0)))</f>
        <v/>
      </c>
      <c r="AM37" s="30" t="str">
        <f>IF(B37="","",(ROUND((GFormulas!$E$36*AJ37)+(GFormulas!$E$37*AC37),0)))</f>
        <v/>
      </c>
      <c r="AN37" s="30" t="str">
        <f>IF(B37="","",(VLOOKUP($B$2-J37,GCharts!$G$3:$H$32,2,FALSE)))</f>
        <v/>
      </c>
      <c r="AO37" s="30" t="str">
        <f t="shared" ref="AO37:AO55" si="14">IF(B37="","",(IF(AN37+Z37&gt;99,99,AN37+Z37)))</f>
        <v/>
      </c>
      <c r="AP37" s="30" t="str">
        <f>IF(B37="","",(VLOOKUP($B$2-J37,PCharts!X:Y,2,FALSE)))</f>
        <v/>
      </c>
    </row>
    <row r="38" spans="1:44" x14ac:dyDescent="0.25">
      <c r="A38" s="74"/>
      <c r="B38" s="73"/>
      <c r="C38" s="70"/>
      <c r="D38" s="70"/>
      <c r="E38" s="71"/>
      <c r="F38" s="72"/>
      <c r="G38" s="70"/>
      <c r="H38" s="70"/>
      <c r="I38" s="70"/>
      <c r="J38" s="70"/>
      <c r="K38" s="70"/>
      <c r="L38" s="70"/>
      <c r="M38" s="70"/>
      <c r="N38" s="70"/>
      <c r="O38" s="70"/>
      <c r="P38" s="70"/>
      <c r="Q38" s="65"/>
      <c r="R38" s="13">
        <v>0</v>
      </c>
      <c r="S38" s="13">
        <v>0</v>
      </c>
      <c r="T38" s="30" t="e">
        <f>VLOOKUP(E38,GCharts!$O$3:$P$603,2,FALSE)</f>
        <v>#N/A</v>
      </c>
      <c r="U38" s="30">
        <f>VLOOKUP(F38,GCharts!$M$3:$N$1003,2,FALSE)</f>
        <v>30</v>
      </c>
      <c r="V38" s="30"/>
      <c r="W38" s="30"/>
      <c r="X38" s="30" t="e">
        <f>VLOOKUP(N38,PCharts!$A$3:$B$30,2,FALSE)</f>
        <v>#N/A</v>
      </c>
      <c r="Y38" s="30" t="e">
        <f>VLOOKUP(O38,PCharts!$C$13:$D$141,2,FALSE)</f>
        <v>#N/A</v>
      </c>
      <c r="Z38" s="30">
        <f>VLOOKUP(R38+S38,PCharts!$R$3:$S$2003,2,FALSE)</f>
        <v>0</v>
      </c>
      <c r="AA38" s="30" t="e">
        <f>VLOOKUP(A38,GCharts!$Q$3:$R$55,2,FALSE)</f>
        <v>#N/A</v>
      </c>
      <c r="AB38" s="30" t="str">
        <f>IF(B38="","",(ROUND((GFormulas!$E$3*AF38)+(GFormulas!$E$4*AH38)+(GFormulas!$E$5*AC38),0)))</f>
        <v/>
      </c>
      <c r="AC38" s="30" t="str">
        <f>IF(B38="","",(VLOOKUP(D38,GCharts!$A$3:$B$70,2,FALSE)))</f>
        <v/>
      </c>
      <c r="AD38" s="30" t="str">
        <f>IF(B38="","",(ROUND((GFormulas!$B$13*AC38)+(GFormulas!$B$14*AN38),0)))</f>
        <v/>
      </c>
      <c r="AE38" s="30" t="str">
        <f>IF(B38="","",(ROUND((X38*GFormulas!$B$8)+(GFormulas!$B$9*Y38),0)))</f>
        <v/>
      </c>
      <c r="AF38" s="30" t="str">
        <f t="shared" ref="AF38:AF41" si="15">IF(B38="","",(ROUND(U38*AA38,0)))</f>
        <v/>
      </c>
      <c r="AG38" s="30" t="str">
        <f>IF(B38="","",(ROUND((GFormulas!$E$14*AF38)+(GFormulas!$E$16*AC38),0)))</f>
        <v/>
      </c>
      <c r="AH38" s="30" t="str">
        <f t="shared" ref="AH38:AH41" si="16">IF(B38="","",(ROUND(T38*AA38,0)))</f>
        <v/>
      </c>
      <c r="AI38" s="30" t="str">
        <f>IF(B38="","",(ROUND((GFormulas!$E$25*AF38)+(GFormulas!$E$26*AH38)+(GFormulas!$E$28*AC38),0)))</f>
        <v/>
      </c>
      <c r="AJ38" s="30" t="str">
        <f>IF(B38="","",(ROUND((GFormulas!$E$31*AF38)+(GFormulas!$E$33*AH38),0)))</f>
        <v/>
      </c>
      <c r="AK38" s="30" t="str">
        <f>IF(B38="","",(ROUND((GFormulas!$E$31*AF38)+(GFormulas!$E$33*AH38),0)))</f>
        <v/>
      </c>
      <c r="AL38" s="30" t="str">
        <f>IF(B38="","",(ROUND((GFormulas!$E$41*AJ38)+(GFormulas!$E$42*AC38)+(GFormulas!$E$43*AF38),0)))</f>
        <v/>
      </c>
      <c r="AM38" s="30" t="str">
        <f>IF(B38="","",(ROUND((GFormulas!$E$36*AJ38)+(GFormulas!$E$37*AC38),0)))</f>
        <v/>
      </c>
      <c r="AN38" s="30" t="str">
        <f>IF(B38="","",(VLOOKUP($B$2-J38,GCharts!$G$3:$H$32,2,FALSE)))</f>
        <v/>
      </c>
      <c r="AO38" s="30" t="str">
        <f t="shared" si="14"/>
        <v/>
      </c>
      <c r="AP38" s="30" t="str">
        <f>IF(B38="","",(VLOOKUP($B$2-J38,PCharts!X:Y,2,FALSE)))</f>
        <v/>
      </c>
    </row>
    <row r="39" spans="1:44" x14ac:dyDescent="0.25">
      <c r="A39" s="74"/>
      <c r="B39" s="73"/>
      <c r="C39" s="70"/>
      <c r="D39" s="70"/>
      <c r="E39" s="71"/>
      <c r="F39" s="72"/>
      <c r="G39" s="70"/>
      <c r="H39" s="70"/>
      <c r="I39" s="70"/>
      <c r="J39" s="70"/>
      <c r="K39" s="70"/>
      <c r="L39" s="70"/>
      <c r="M39" s="70"/>
      <c r="N39" s="70"/>
      <c r="O39" s="70"/>
      <c r="P39" s="70"/>
      <c r="Q39" s="65"/>
      <c r="R39" s="13">
        <v>0</v>
      </c>
      <c r="S39" s="13">
        <v>0</v>
      </c>
      <c r="T39" s="30" t="e">
        <f>VLOOKUP(E39,GCharts!$O$3:$P$603,2,FALSE)</f>
        <v>#N/A</v>
      </c>
      <c r="U39" s="30">
        <f>VLOOKUP(F39,GCharts!$M$3:$N$1003,2,FALSE)</f>
        <v>30</v>
      </c>
      <c r="V39" s="30"/>
      <c r="W39" s="30"/>
      <c r="X39" s="30" t="e">
        <f>VLOOKUP(N39,PCharts!$A$3:$B$30,2,FALSE)</f>
        <v>#N/A</v>
      </c>
      <c r="Y39" s="30" t="e">
        <f>VLOOKUP(O39,PCharts!$C$13:$D$141,2,FALSE)</f>
        <v>#N/A</v>
      </c>
      <c r="Z39" s="30">
        <f>VLOOKUP(R39+S39,PCharts!$R$3:$S$2003,2,FALSE)</f>
        <v>0</v>
      </c>
      <c r="AA39" s="30" t="e">
        <f>VLOOKUP(A39,GCharts!$Q$3:$R$55,2,FALSE)</f>
        <v>#N/A</v>
      </c>
      <c r="AB39" s="30" t="str">
        <f>IF(B39="","",(ROUND((GFormulas!$E$3*AF39)+(GFormulas!$E$4*AH39)+(GFormulas!$E$5*AC39),0)))</f>
        <v/>
      </c>
      <c r="AC39" s="30" t="str">
        <f>IF(B39="","",(VLOOKUP(D39,GCharts!$A$3:$B$70,2,FALSE)))</f>
        <v/>
      </c>
      <c r="AD39" s="30" t="str">
        <f>IF(B39="","",(ROUND((GFormulas!$B$13*AC39)+(GFormulas!$B$14*AN39),0)))</f>
        <v/>
      </c>
      <c r="AE39" s="30" t="str">
        <f>IF(B39="","",(ROUND((X39*GFormulas!$B$8)+(GFormulas!$B$9*Y39),0)))</f>
        <v/>
      </c>
      <c r="AF39" s="30" t="str">
        <f t="shared" si="15"/>
        <v/>
      </c>
      <c r="AG39" s="30" t="str">
        <f>IF(B39="","",(ROUND((GFormulas!$E$14*AF39)+(GFormulas!$E$16*AC39),0)))</f>
        <v/>
      </c>
      <c r="AH39" s="30" t="str">
        <f t="shared" si="16"/>
        <v/>
      </c>
      <c r="AI39" s="30" t="str">
        <f>IF(B39="","",(ROUND((GFormulas!$E$25*AF39)+(GFormulas!$E$26*AH39)+(GFormulas!$E$28*AC39),0)))</f>
        <v/>
      </c>
      <c r="AJ39" s="30" t="str">
        <f>IF(B39="","",(ROUND((GFormulas!$E$31*AF39)+(GFormulas!$E$33*AH39),0)))</f>
        <v/>
      </c>
      <c r="AK39" s="30" t="str">
        <f>IF(B39="","",(ROUND((GFormulas!$E$31*AF39)+(GFormulas!$E$33*AH39),0)))</f>
        <v/>
      </c>
      <c r="AL39" s="30" t="str">
        <f>IF(B39="","",(ROUND((GFormulas!$E$41*AJ39)+(GFormulas!$E$42*AC39)+(GFormulas!$E$43*AF39),0)))</f>
        <v/>
      </c>
      <c r="AM39" s="30" t="str">
        <f>IF(B39="","",(ROUND((GFormulas!$E$36*AJ39)+(GFormulas!$E$37*AC39),0)))</f>
        <v/>
      </c>
      <c r="AN39" s="30" t="str">
        <f>IF(B39="","",(VLOOKUP($B$2-J39,GCharts!$G$3:$H$32,2,FALSE)))</f>
        <v/>
      </c>
      <c r="AO39" s="30" t="str">
        <f t="shared" si="14"/>
        <v/>
      </c>
      <c r="AP39" s="30" t="str">
        <f>IF(B39="","",(VLOOKUP($B$2-J39,PCharts!X:Y,2,FALSE)))</f>
        <v/>
      </c>
    </row>
    <row r="40" spans="1:44" x14ac:dyDescent="0.25">
      <c r="A40" s="74"/>
      <c r="B40" s="73"/>
      <c r="C40" s="70"/>
      <c r="D40" s="70"/>
      <c r="E40" s="71"/>
      <c r="F40" s="72"/>
      <c r="G40" s="70"/>
      <c r="H40" s="70"/>
      <c r="I40" s="70"/>
      <c r="J40" s="70"/>
      <c r="K40" s="70"/>
      <c r="L40" s="70"/>
      <c r="M40" s="70"/>
      <c r="N40" s="70"/>
      <c r="O40" s="70"/>
      <c r="P40" s="70"/>
      <c r="Q40" s="65"/>
      <c r="R40" s="13">
        <v>0</v>
      </c>
      <c r="S40" s="13">
        <v>0</v>
      </c>
      <c r="T40" s="30" t="e">
        <f>VLOOKUP(E40,GCharts!$O$3:$P$603,2,FALSE)</f>
        <v>#N/A</v>
      </c>
      <c r="U40" s="30">
        <f>VLOOKUP(F40,GCharts!$M$3:$N$1003,2,FALSE)</f>
        <v>30</v>
      </c>
      <c r="V40" s="30"/>
      <c r="W40" s="30"/>
      <c r="X40" s="30" t="e">
        <f>VLOOKUP(N40,PCharts!$A$3:$B$30,2,FALSE)</f>
        <v>#N/A</v>
      </c>
      <c r="Y40" s="30" t="e">
        <f>VLOOKUP(O40,PCharts!$C$13:$D$141,2,FALSE)</f>
        <v>#N/A</v>
      </c>
      <c r="Z40" s="30">
        <f>VLOOKUP(R40+S40,PCharts!$R$3:$S$2003,2,FALSE)</f>
        <v>0</v>
      </c>
      <c r="AA40" s="30" t="e">
        <f>VLOOKUP(A40,GCharts!$Q$3:$R$55,2,FALSE)</f>
        <v>#N/A</v>
      </c>
      <c r="AB40" s="30" t="str">
        <f>IF(B40="","",(ROUND((GFormulas!$E$3*AF40)+(GFormulas!$E$4*AH40)+(GFormulas!$E$5*AC40),0)))</f>
        <v/>
      </c>
      <c r="AC40" s="30" t="str">
        <f>IF(B40="","",(VLOOKUP(D40,GCharts!$A$3:$B$70,2,FALSE)))</f>
        <v/>
      </c>
      <c r="AD40" s="30" t="str">
        <f>IF(B40="","",(ROUND((GFormulas!$B$13*AC40)+(GFormulas!$B$14*AN40),0)))</f>
        <v/>
      </c>
      <c r="AE40" s="30" t="str">
        <f>IF(B40="","",(ROUND((X40*GFormulas!$B$8)+(GFormulas!$B$9*Y40),0)))</f>
        <v/>
      </c>
      <c r="AF40" s="30" t="str">
        <f t="shared" si="15"/>
        <v/>
      </c>
      <c r="AG40" s="30" t="str">
        <f>IF(B40="","",(ROUND((GFormulas!$E$14*AF40)+(GFormulas!$E$16*AC40),0)))</f>
        <v/>
      </c>
      <c r="AH40" s="30" t="str">
        <f t="shared" si="16"/>
        <v/>
      </c>
      <c r="AI40" s="30" t="str">
        <f>IF(B40="","",(ROUND((GFormulas!$E$25*AF40)+(GFormulas!$E$26*AH40)+(GFormulas!$E$28*AC40),0)))</f>
        <v/>
      </c>
      <c r="AJ40" s="30" t="str">
        <f>IF(B40="","",(ROUND((GFormulas!$E$31*AF40)+(GFormulas!$E$33*AH40),0)))</f>
        <v/>
      </c>
      <c r="AK40" s="30" t="str">
        <f>IF(B40="","",(ROUND((GFormulas!$E$31*AF40)+(GFormulas!$E$33*AH40),0)))</f>
        <v/>
      </c>
      <c r="AL40" s="30" t="str">
        <f>IF(B40="","",(ROUND((GFormulas!$E$41*AJ40)+(GFormulas!$E$42*AC40)+(GFormulas!$E$43*AF40),0)))</f>
        <v/>
      </c>
      <c r="AM40" s="30" t="str">
        <f>IF(B40="","",(ROUND((GFormulas!$E$36*AJ40)+(GFormulas!$E$37*AC40),0)))</f>
        <v/>
      </c>
      <c r="AN40" s="30" t="str">
        <f>IF(B40="","",(VLOOKUP($B$2-J40,GCharts!$G$3:$H$32,2,FALSE)))</f>
        <v/>
      </c>
      <c r="AO40" s="30" t="str">
        <f t="shared" si="14"/>
        <v/>
      </c>
      <c r="AP40" s="30" t="str">
        <f>IF(B40="","",(VLOOKUP($B$2-J40,PCharts!X:Y,2,FALSE)))</f>
        <v/>
      </c>
    </row>
    <row r="41" spans="1:44" x14ac:dyDescent="0.25">
      <c r="A41" s="74"/>
      <c r="B41" s="73"/>
      <c r="C41" s="70"/>
      <c r="D41" s="70"/>
      <c r="E41" s="71"/>
      <c r="F41" s="72"/>
      <c r="G41" s="70"/>
      <c r="H41" s="70"/>
      <c r="I41" s="70"/>
      <c r="J41" s="70"/>
      <c r="K41" s="70"/>
      <c r="L41" s="70"/>
      <c r="M41" s="70"/>
      <c r="N41" s="70"/>
      <c r="O41" s="70"/>
      <c r="P41" s="70"/>
      <c r="Q41" s="65"/>
      <c r="R41" s="13">
        <v>0</v>
      </c>
      <c r="S41" s="13">
        <v>0</v>
      </c>
      <c r="T41" s="30" t="e">
        <f>VLOOKUP(E41,GCharts!$O$3:$P$603,2,FALSE)</f>
        <v>#N/A</v>
      </c>
      <c r="U41" s="30">
        <f>VLOOKUP(F41,GCharts!$M$3:$N$1003,2,FALSE)</f>
        <v>30</v>
      </c>
      <c r="V41" s="30"/>
      <c r="W41" s="30"/>
      <c r="X41" s="30" t="e">
        <f>VLOOKUP(N41,PCharts!$A$3:$B$30,2,FALSE)</f>
        <v>#N/A</v>
      </c>
      <c r="Y41" s="30" t="e">
        <f>VLOOKUP(O41,PCharts!$C$13:$D$141,2,FALSE)</f>
        <v>#N/A</v>
      </c>
      <c r="Z41" s="30">
        <f>VLOOKUP(R41+S41,PCharts!$R$3:$S$2003,2,FALSE)</f>
        <v>0</v>
      </c>
      <c r="AA41" s="30" t="e">
        <f>VLOOKUP(A41,GCharts!$Q$3:$R$55,2,FALSE)</f>
        <v>#N/A</v>
      </c>
      <c r="AB41" s="30" t="str">
        <f>IF(B41="","",(ROUND((GFormulas!$E$3*AF41)+(GFormulas!$E$4*AH41)+(GFormulas!$E$5*AC41),0)))</f>
        <v/>
      </c>
      <c r="AC41" s="30" t="str">
        <f>IF(B41="","",(VLOOKUP(D41,GCharts!$A$3:$B$70,2,FALSE)))</f>
        <v/>
      </c>
      <c r="AD41" s="30" t="str">
        <f>IF(B41="","",(ROUND((GFormulas!$B$13*AC41)+(GFormulas!$B$14*AN41),0)))</f>
        <v/>
      </c>
      <c r="AE41" s="30" t="str">
        <f>IF(B41="","",(ROUND((X41*GFormulas!$B$8)+(GFormulas!$B$9*Y41),0)))</f>
        <v/>
      </c>
      <c r="AF41" s="30" t="str">
        <f t="shared" si="15"/>
        <v/>
      </c>
      <c r="AG41" s="30" t="str">
        <f>IF(B41="","",(ROUND((GFormulas!$E$14*AF41)+(GFormulas!$E$16*AC41),0)))</f>
        <v/>
      </c>
      <c r="AH41" s="30" t="str">
        <f t="shared" si="16"/>
        <v/>
      </c>
      <c r="AI41" s="30" t="str">
        <f>IF(B41="","",(ROUND((GFormulas!$E$25*AF41)+(GFormulas!$E$26*AH41)+(GFormulas!$E$28*AC41),0)))</f>
        <v/>
      </c>
      <c r="AJ41" s="30" t="str">
        <f>IF(B41="","",(ROUND((GFormulas!$E$31*AF41)+(GFormulas!$E$33*AH41),0)))</f>
        <v/>
      </c>
      <c r="AK41" s="30" t="str">
        <f>IF(B41="","",(ROUND((GFormulas!$E$31*AF41)+(GFormulas!$E$33*AH41),0)))</f>
        <v/>
      </c>
      <c r="AL41" s="30" t="str">
        <f>IF(B41="","",(ROUND((GFormulas!$E$41*AJ41)+(GFormulas!$E$42*AC41)+(GFormulas!$E$43*AF41),0)))</f>
        <v/>
      </c>
      <c r="AM41" s="30" t="str">
        <f>IF(B41="","",(ROUND((GFormulas!$E$36*AJ41)+(GFormulas!$E$37*AC41),0)))</f>
        <v/>
      </c>
      <c r="AN41" s="30" t="str">
        <f>IF(B41="","",(VLOOKUP($B$2-J41,GCharts!$G$3:$H$32,2,FALSE)))</f>
        <v/>
      </c>
      <c r="AO41" s="30" t="str">
        <f t="shared" si="14"/>
        <v/>
      </c>
      <c r="AP41" s="30" t="str">
        <f>IF(B41="","",(VLOOKUP($B$2-J41,PCharts!X:Y,2,FALSE)))</f>
        <v/>
      </c>
    </row>
    <row r="42" spans="1:44" x14ac:dyDescent="0.25">
      <c r="A42" s="74"/>
      <c r="B42" s="73"/>
      <c r="C42" s="70"/>
      <c r="D42" s="70"/>
      <c r="E42" s="71"/>
      <c r="F42" s="72"/>
      <c r="G42" s="70"/>
      <c r="H42" s="70"/>
      <c r="I42" s="70"/>
      <c r="J42" s="70"/>
      <c r="K42" s="70"/>
      <c r="L42" s="70"/>
      <c r="M42" s="70"/>
      <c r="N42" s="70"/>
      <c r="O42" s="70"/>
      <c r="P42" s="70"/>
      <c r="Q42" s="65"/>
      <c r="R42" s="13">
        <v>0</v>
      </c>
      <c r="S42" s="13">
        <v>0</v>
      </c>
      <c r="T42" s="30" t="e">
        <f>VLOOKUP(E42,GCharts!$O$3:$P$603,2,FALSE)</f>
        <v>#N/A</v>
      </c>
      <c r="U42" s="30">
        <f>VLOOKUP(F42,GCharts!$M$3:$N$1003,2,FALSE)</f>
        <v>30</v>
      </c>
      <c r="V42" s="30"/>
      <c r="W42" s="30"/>
      <c r="X42" s="30" t="e">
        <f>VLOOKUP(N42,PCharts!$A$3:$B$30,2,FALSE)</f>
        <v>#N/A</v>
      </c>
      <c r="Y42" s="30" t="e">
        <f>VLOOKUP(O42,PCharts!$C$13:$D$141,2,FALSE)</f>
        <v>#N/A</v>
      </c>
      <c r="Z42" s="30">
        <f>VLOOKUP(R42+S42,PCharts!$R$3:$S$2003,2,FALSE)</f>
        <v>0</v>
      </c>
      <c r="AA42" s="30" t="e">
        <f>VLOOKUP(A42,GCharts!$Q$3:$R$55,2,FALSE)</f>
        <v>#N/A</v>
      </c>
      <c r="AB42" s="30" t="str">
        <f>IF(B42="","",(ROUND((GFormulas!$E$3*AF42)+(GFormulas!$E$4*AH42)+(GFormulas!$E$5*AC42),0)))</f>
        <v/>
      </c>
      <c r="AC42" s="30" t="str">
        <f>IF(B42="","",(VLOOKUP(D42,GCharts!$A$3:$B$70,2,FALSE)))</f>
        <v/>
      </c>
      <c r="AD42" s="30" t="str">
        <f>IF(B42="","",(ROUND((GFormulas!$B$13*AC42)+(GFormulas!$B$14*AN42),0)))</f>
        <v/>
      </c>
      <c r="AE42" s="30" t="str">
        <f>IF(B42="","",(ROUND((X42*GFormulas!$B$8)+(GFormulas!$B$9*Y42),0)))</f>
        <v/>
      </c>
      <c r="AF42" s="30" t="str">
        <f t="shared" ref="AF42:AF55" si="17">IF(B42="","",(ROUND(U42*AA42,0)))</f>
        <v/>
      </c>
      <c r="AG42" s="30" t="str">
        <f>IF(B42="","",(ROUND((GFormulas!$E$14*AF42)+(GFormulas!$E$16*AC42),0)))</f>
        <v/>
      </c>
      <c r="AH42" s="30" t="str">
        <f t="shared" ref="AH42:AH55" si="18">IF(B42="","",(ROUND(T42*AA42,0)))</f>
        <v/>
      </c>
      <c r="AI42" s="30" t="str">
        <f>IF(B42="","",(ROUND((GFormulas!$E$25*AF42)+(GFormulas!$E$26*AH42)+(GFormulas!$E$28*AC42),0)))</f>
        <v/>
      </c>
      <c r="AJ42" s="30" t="str">
        <f>IF(B42="","",(ROUND((GFormulas!$E$31*AF42)+(GFormulas!$E$33*AH42),0)))</f>
        <v/>
      </c>
      <c r="AK42" s="30" t="str">
        <f>IF(B42="","",(ROUND((GFormulas!$E$31*AF42)+(GFormulas!$E$33*AH42),0)))</f>
        <v/>
      </c>
      <c r="AL42" s="30" t="str">
        <f>IF(B42="","",(ROUND((GFormulas!$E$41*AJ42)+(GFormulas!$E$42*AC42)+(GFormulas!$E$43*AF42),0)))</f>
        <v/>
      </c>
      <c r="AM42" s="30" t="str">
        <f>IF(B42="","",(ROUND((GFormulas!$E$36*AJ42)+(GFormulas!$E$37*AC42),0)))</f>
        <v/>
      </c>
      <c r="AN42" s="30" t="str">
        <f>IF(B42="","",(VLOOKUP($B$2-J42,GCharts!$G$3:$H$32,2,FALSE)))</f>
        <v/>
      </c>
      <c r="AO42" s="30" t="str">
        <f t="shared" si="14"/>
        <v/>
      </c>
      <c r="AP42" s="30" t="str">
        <f>IF(B42="","",(VLOOKUP($B$2-J42,PCharts!X:Y,2,FALSE)))</f>
        <v/>
      </c>
    </row>
    <row r="43" spans="1:44" x14ac:dyDescent="0.25">
      <c r="A43" s="74"/>
      <c r="B43" s="73"/>
      <c r="C43" s="70"/>
      <c r="D43" s="70"/>
      <c r="E43" s="71"/>
      <c r="F43" s="72"/>
      <c r="G43" s="70"/>
      <c r="H43" s="70"/>
      <c r="I43" s="70"/>
      <c r="J43" s="70"/>
      <c r="K43" s="70"/>
      <c r="L43" s="70"/>
      <c r="M43" s="70"/>
      <c r="N43" s="70"/>
      <c r="O43" s="70"/>
      <c r="P43" s="70"/>
      <c r="Q43" s="65"/>
      <c r="R43" s="13">
        <v>0</v>
      </c>
      <c r="S43" s="13">
        <v>0</v>
      </c>
      <c r="T43" s="30" t="e">
        <f>VLOOKUP(E43,GCharts!$O$3:$P$603,2,FALSE)</f>
        <v>#N/A</v>
      </c>
      <c r="U43" s="30">
        <f>VLOOKUP(F43,GCharts!$M$3:$N$1003,2,FALSE)</f>
        <v>30</v>
      </c>
      <c r="V43" s="30"/>
      <c r="W43" s="30"/>
      <c r="X43" s="30" t="e">
        <f>VLOOKUP(N43,PCharts!$A$3:$B$30,2,FALSE)</f>
        <v>#N/A</v>
      </c>
      <c r="Y43" s="30" t="e">
        <f>VLOOKUP(O43,PCharts!$C$13:$D$141,2,FALSE)</f>
        <v>#N/A</v>
      </c>
      <c r="Z43" s="30">
        <f>VLOOKUP(R43+S43,PCharts!$R$3:$S$2003,2,FALSE)</f>
        <v>0</v>
      </c>
      <c r="AA43" s="30" t="e">
        <f>VLOOKUP(A43,GCharts!$Q$3:$R$55,2,FALSE)</f>
        <v>#N/A</v>
      </c>
      <c r="AB43" s="30" t="str">
        <f>IF(B43="","",(ROUND((GFormulas!$E$3*AF43)+(GFormulas!$E$4*AH43)+(GFormulas!$E$5*AC43),0)))</f>
        <v/>
      </c>
      <c r="AC43" s="30" t="str">
        <f>IF(B43="","",(VLOOKUP(D43,GCharts!$A$3:$B$70,2,FALSE)))</f>
        <v/>
      </c>
      <c r="AD43" s="30" t="str">
        <f>IF(B43="","",(ROUND((GFormulas!$B$13*AC43)+(GFormulas!$B$14*AN43),0)))</f>
        <v/>
      </c>
      <c r="AE43" s="30" t="str">
        <f>IF(B43="","",(ROUND((X43*GFormulas!$B$8)+(GFormulas!$B$9*Y43),0)))</f>
        <v/>
      </c>
      <c r="AF43" s="30" t="str">
        <f t="shared" si="17"/>
        <v/>
      </c>
      <c r="AG43" s="30" t="str">
        <f>IF(B43="","",(ROUND((GFormulas!$E$14*AF43)+(GFormulas!$E$16*AC43),0)))</f>
        <v/>
      </c>
      <c r="AH43" s="30" t="str">
        <f t="shared" si="18"/>
        <v/>
      </c>
      <c r="AI43" s="30" t="str">
        <f>IF(B43="","",(ROUND((GFormulas!$E$25*AF43)+(GFormulas!$E$26*AH43)+(GFormulas!$E$28*AC43),0)))</f>
        <v/>
      </c>
      <c r="AJ43" s="30" t="str">
        <f>IF(B43="","",(ROUND((GFormulas!$E$31*AF43)+(GFormulas!$E$33*AH43),0)))</f>
        <v/>
      </c>
      <c r="AK43" s="30" t="str">
        <f>IF(B43="","",(ROUND((GFormulas!$E$31*AF43)+(GFormulas!$E$33*AH43),0)))</f>
        <v/>
      </c>
      <c r="AL43" s="30" t="str">
        <f>IF(B43="","",(ROUND((GFormulas!$E$41*AJ43)+(GFormulas!$E$42*AC43)+(GFormulas!$E$43*AF43),0)))</f>
        <v/>
      </c>
      <c r="AM43" s="30" t="str">
        <f>IF(B43="","",(ROUND((GFormulas!$E$36*AJ43)+(GFormulas!$E$37*AC43),0)))</f>
        <v/>
      </c>
      <c r="AN43" s="30" t="str">
        <f>IF(B43="","",(VLOOKUP($B$2-J43,GCharts!$G$3:$H$32,2,FALSE)))</f>
        <v/>
      </c>
      <c r="AO43" s="30" t="str">
        <f t="shared" si="14"/>
        <v/>
      </c>
      <c r="AP43" s="30" t="str">
        <f>IF(B43="","",(VLOOKUP($B$2-J43,PCharts!X:Y,2,FALSE)))</f>
        <v/>
      </c>
    </row>
    <row r="44" spans="1:44" x14ac:dyDescent="0.25">
      <c r="A44" s="74"/>
      <c r="B44" s="73"/>
      <c r="C44" s="70"/>
      <c r="D44" s="70"/>
      <c r="E44" s="71"/>
      <c r="F44" s="72"/>
      <c r="G44" s="70"/>
      <c r="H44" s="70"/>
      <c r="I44" s="70"/>
      <c r="J44" s="70"/>
      <c r="K44" s="70"/>
      <c r="L44" s="70"/>
      <c r="M44" s="70"/>
      <c r="N44" s="70"/>
      <c r="O44" s="70"/>
      <c r="P44" s="70"/>
      <c r="Q44" s="65"/>
      <c r="R44" s="13">
        <v>0</v>
      </c>
      <c r="S44" s="13">
        <v>0</v>
      </c>
      <c r="T44" s="30" t="e">
        <f>VLOOKUP(E44,GCharts!$O$3:$P$603,2,FALSE)</f>
        <v>#N/A</v>
      </c>
      <c r="U44" s="30">
        <f>VLOOKUP(F44,GCharts!$M$3:$N$1003,2,FALSE)</f>
        <v>30</v>
      </c>
      <c r="V44" s="30"/>
      <c r="W44" s="30"/>
      <c r="X44" s="30" t="e">
        <f>VLOOKUP(N44,PCharts!$A$3:$B$30,2,FALSE)</f>
        <v>#N/A</v>
      </c>
      <c r="Y44" s="30" t="e">
        <f>VLOOKUP(O44,PCharts!$C$13:$D$141,2,FALSE)</f>
        <v>#N/A</v>
      </c>
      <c r="Z44" s="30">
        <f>VLOOKUP(R44+S44,PCharts!$R$3:$S$2003,2,FALSE)</f>
        <v>0</v>
      </c>
      <c r="AA44" s="30" t="e">
        <f>VLOOKUP(A44,GCharts!$Q$3:$R$55,2,FALSE)</f>
        <v>#N/A</v>
      </c>
      <c r="AB44" s="30" t="str">
        <f>IF(B44="","",(ROUND((GFormulas!$E$3*AF44)+(GFormulas!$E$4*AH44)+(GFormulas!$E$5*AC44),0)))</f>
        <v/>
      </c>
      <c r="AC44" s="30" t="str">
        <f>IF(B44="","",(VLOOKUP(D44,GCharts!$A$3:$B$70,2,FALSE)))</f>
        <v/>
      </c>
      <c r="AD44" s="30" t="str">
        <f>IF(B44="","",(ROUND((GFormulas!$B$13*AC44)+(GFormulas!$B$14*AN44),0)))</f>
        <v/>
      </c>
      <c r="AE44" s="30" t="str">
        <f>IF(B44="","",(ROUND((X44*GFormulas!$B$8)+(GFormulas!$B$9*Y44),0)))</f>
        <v/>
      </c>
      <c r="AF44" s="30" t="str">
        <f t="shared" si="17"/>
        <v/>
      </c>
      <c r="AG44" s="30" t="str">
        <f>IF(B44="","",(ROUND((GFormulas!$E$14*AF44)+(GFormulas!$E$16*AC44),0)))</f>
        <v/>
      </c>
      <c r="AH44" s="30" t="str">
        <f t="shared" si="18"/>
        <v/>
      </c>
      <c r="AI44" s="30" t="str">
        <f>IF(B44="","",(ROUND((GFormulas!$E$25*AF44)+(GFormulas!$E$26*AH44)+(GFormulas!$E$28*AC44),0)))</f>
        <v/>
      </c>
      <c r="AJ44" s="30" t="str">
        <f>IF(B44="","",(ROUND((GFormulas!$E$31*AF44)+(GFormulas!$E$33*AH44),0)))</f>
        <v/>
      </c>
      <c r="AK44" s="30" t="str">
        <f>IF(B44="","",(ROUND((GFormulas!$E$31*AF44)+(GFormulas!$E$33*AH44),0)))</f>
        <v/>
      </c>
      <c r="AL44" s="30" t="str">
        <f>IF(B44="","",(ROUND((GFormulas!$E$41*AJ44)+(GFormulas!$E$42*AC44)+(GFormulas!$E$43*AF44),0)))</f>
        <v/>
      </c>
      <c r="AM44" s="30" t="str">
        <f>IF(B44="","",(ROUND((GFormulas!$E$36*AJ44)+(GFormulas!$E$37*AC44),0)))</f>
        <v/>
      </c>
      <c r="AN44" s="30" t="str">
        <f>IF(B44="","",(VLOOKUP($B$2-J44,GCharts!$G$3:$H$32,2,FALSE)))</f>
        <v/>
      </c>
      <c r="AO44" s="30" t="str">
        <f t="shared" si="14"/>
        <v/>
      </c>
      <c r="AP44" s="30" t="str">
        <f>IF(B44="","",(VLOOKUP($B$2-J44,PCharts!X:Y,2,FALSE)))</f>
        <v/>
      </c>
    </row>
    <row r="45" spans="1:44" x14ac:dyDescent="0.25">
      <c r="A45" s="74"/>
      <c r="B45" s="73"/>
      <c r="C45" s="70"/>
      <c r="D45" s="70"/>
      <c r="E45" s="71"/>
      <c r="F45" s="72"/>
      <c r="G45" s="70"/>
      <c r="H45" s="70"/>
      <c r="I45" s="70"/>
      <c r="J45" s="70"/>
      <c r="K45" s="70"/>
      <c r="L45" s="70"/>
      <c r="M45" s="70"/>
      <c r="N45" s="70"/>
      <c r="O45" s="70"/>
      <c r="P45" s="70"/>
      <c r="Q45" s="65"/>
      <c r="R45" s="13">
        <v>0</v>
      </c>
      <c r="S45" s="13">
        <v>0</v>
      </c>
      <c r="T45" s="30" t="e">
        <f>VLOOKUP(E45,GCharts!$O$3:$P$603,2,FALSE)</f>
        <v>#N/A</v>
      </c>
      <c r="U45" s="30">
        <f>VLOOKUP(F45,GCharts!$M$3:$N$1003,2,FALSE)</f>
        <v>30</v>
      </c>
      <c r="V45" s="30"/>
      <c r="W45" s="30"/>
      <c r="X45" s="30" t="e">
        <f>VLOOKUP(N45,PCharts!$A$3:$B$30,2,FALSE)</f>
        <v>#N/A</v>
      </c>
      <c r="Y45" s="30" t="e">
        <f>VLOOKUP(O45,PCharts!$C$13:$D$141,2,FALSE)</f>
        <v>#N/A</v>
      </c>
      <c r="Z45" s="30">
        <f>VLOOKUP(R45+S45,PCharts!$R$3:$S$2003,2,FALSE)</f>
        <v>0</v>
      </c>
      <c r="AA45" s="30" t="e">
        <f>VLOOKUP(A45,GCharts!$Q$3:$R$55,2,FALSE)</f>
        <v>#N/A</v>
      </c>
      <c r="AB45" s="30" t="str">
        <f>IF(B45="","",(ROUND((GFormulas!$E$3*AF45)+(GFormulas!$E$4*AH45)+(GFormulas!$E$5*AC45),0)))</f>
        <v/>
      </c>
      <c r="AC45" s="30" t="str">
        <f>IF(B45="","",(VLOOKUP(D45,GCharts!$A$3:$B$70,2,FALSE)))</f>
        <v/>
      </c>
      <c r="AD45" s="30" t="str">
        <f>IF(B45="","",(ROUND((GFormulas!$B$13*AC45)+(GFormulas!$B$14*AN45),0)))</f>
        <v/>
      </c>
      <c r="AE45" s="30" t="str">
        <f>IF(B45="","",(ROUND((X45*GFormulas!$B$8)+(GFormulas!$B$9*Y45),0)))</f>
        <v/>
      </c>
      <c r="AF45" s="30" t="str">
        <f t="shared" si="17"/>
        <v/>
      </c>
      <c r="AG45" s="30" t="str">
        <f>IF(B45="","",(ROUND((GFormulas!$E$14*AF45)+(GFormulas!$E$16*AC45),0)))</f>
        <v/>
      </c>
      <c r="AH45" s="30" t="str">
        <f t="shared" si="18"/>
        <v/>
      </c>
      <c r="AI45" s="30" t="str">
        <f>IF(B45="","",(ROUND((GFormulas!$E$25*AF45)+(GFormulas!$E$26*AH45)+(GFormulas!$E$28*AC45),0)))</f>
        <v/>
      </c>
      <c r="AJ45" s="30" t="str">
        <f>IF(B45="","",(ROUND((GFormulas!$E$31*AF45)+(GFormulas!$E$33*AH45),0)))</f>
        <v/>
      </c>
      <c r="AK45" s="30" t="str">
        <f>IF(B45="","",(ROUND((GFormulas!$E$31*AF45)+(GFormulas!$E$33*AH45),0)))</f>
        <v/>
      </c>
      <c r="AL45" s="30" t="str">
        <f>IF(B45="","",(ROUND((GFormulas!$E$41*AJ45)+(GFormulas!$E$42*AC45)+(GFormulas!$E$43*AF45),0)))</f>
        <v/>
      </c>
      <c r="AM45" s="30" t="str">
        <f>IF(B45="","",(ROUND((GFormulas!$E$36*AJ45)+(GFormulas!$E$37*AC45),0)))</f>
        <v/>
      </c>
      <c r="AN45" s="30" t="str">
        <f>IF(B45="","",(VLOOKUP($B$2-J45,GCharts!$G$3:$H$32,2,FALSE)))</f>
        <v/>
      </c>
      <c r="AO45" s="30" t="str">
        <f t="shared" si="14"/>
        <v/>
      </c>
      <c r="AP45" s="30" t="str">
        <f>IF(B45="","",(VLOOKUP($B$2-J45,PCharts!X:Y,2,FALSE)))</f>
        <v/>
      </c>
    </row>
    <row r="46" spans="1:44" x14ac:dyDescent="0.25">
      <c r="A46" s="74"/>
      <c r="B46" s="73"/>
      <c r="C46" s="70"/>
      <c r="D46" s="70"/>
      <c r="E46" s="71"/>
      <c r="F46" s="72"/>
      <c r="G46" s="70"/>
      <c r="H46" s="70"/>
      <c r="I46" s="70"/>
      <c r="J46" s="70"/>
      <c r="K46" s="70"/>
      <c r="L46" s="70"/>
      <c r="M46" s="70"/>
      <c r="N46" s="70"/>
      <c r="O46" s="70"/>
      <c r="P46" s="70"/>
      <c r="Q46" s="65"/>
      <c r="R46" s="13">
        <v>0</v>
      </c>
      <c r="S46" s="13">
        <v>0</v>
      </c>
      <c r="T46" s="30" t="e">
        <f>VLOOKUP(E46,GCharts!$O$3:$P$603,2,FALSE)</f>
        <v>#N/A</v>
      </c>
      <c r="U46" s="30">
        <f>VLOOKUP(F46,GCharts!$M$3:$N$1003,2,FALSE)</f>
        <v>30</v>
      </c>
      <c r="V46" s="30"/>
      <c r="W46" s="30"/>
      <c r="X46" s="30" t="e">
        <f>VLOOKUP(N46,PCharts!$A$3:$B$30,2,FALSE)</f>
        <v>#N/A</v>
      </c>
      <c r="Y46" s="30" t="e">
        <f>VLOOKUP(O46,PCharts!$C$13:$D$141,2,FALSE)</f>
        <v>#N/A</v>
      </c>
      <c r="Z46" s="30">
        <f>VLOOKUP(R46+S46,PCharts!$R$3:$S$2003,2,FALSE)</f>
        <v>0</v>
      </c>
      <c r="AA46" s="30" t="e">
        <f>VLOOKUP(A46,GCharts!$Q$3:$R$55,2,FALSE)</f>
        <v>#N/A</v>
      </c>
      <c r="AB46" s="30" t="str">
        <f>IF(B46="","",(ROUND((GFormulas!$E$3*AF46)+(GFormulas!$E$4*AH46)+(GFormulas!$E$5*AC46),0)))</f>
        <v/>
      </c>
      <c r="AC46" s="30" t="str">
        <f>IF(B46="","",(VLOOKUP(D46,GCharts!$A$3:$B$70,2,FALSE)))</f>
        <v/>
      </c>
      <c r="AD46" s="30" t="str">
        <f>IF(B46="","",(ROUND((GFormulas!$B$13*AC46)+(GFormulas!$B$14*AN46),0)))</f>
        <v/>
      </c>
      <c r="AE46" s="30" t="str">
        <f>IF(B46="","",(ROUND((X46*GFormulas!$B$8)+(GFormulas!$B$9*Y46),0)))</f>
        <v/>
      </c>
      <c r="AF46" s="30" t="str">
        <f t="shared" si="17"/>
        <v/>
      </c>
      <c r="AG46" s="30" t="str">
        <f>IF(B46="","",(ROUND((GFormulas!$E$14*AF46)+(GFormulas!$E$16*AC46),0)))</f>
        <v/>
      </c>
      <c r="AH46" s="30" t="str">
        <f t="shared" si="18"/>
        <v/>
      </c>
      <c r="AI46" s="30" t="str">
        <f>IF(B46="","",(ROUND((GFormulas!$E$25*AF46)+(GFormulas!$E$26*AH46)+(GFormulas!$E$28*AC46),0)))</f>
        <v/>
      </c>
      <c r="AJ46" s="30" t="str">
        <f>IF(B46="","",(ROUND((GFormulas!$E$31*AF46)+(GFormulas!$E$33*AH46),0)))</f>
        <v/>
      </c>
      <c r="AK46" s="30" t="str">
        <f>IF(B46="","",(ROUND((GFormulas!$E$31*AF46)+(GFormulas!$E$33*AH46),0)))</f>
        <v/>
      </c>
      <c r="AL46" s="30" t="str">
        <f>IF(B46="","",(ROUND((GFormulas!$E$41*AJ46)+(GFormulas!$E$42*AC46)+(GFormulas!$E$43*AF46),0)))</f>
        <v/>
      </c>
      <c r="AM46" s="30" t="str">
        <f>IF(B46="","",(ROUND((GFormulas!$E$36*AJ46)+(GFormulas!$E$37*AC46),0)))</f>
        <v/>
      </c>
      <c r="AN46" s="30" t="str">
        <f>IF(B46="","",(VLOOKUP($B$2-J46,GCharts!$G$3:$H$32,2,FALSE)))</f>
        <v/>
      </c>
      <c r="AO46" s="30" t="str">
        <f t="shared" si="14"/>
        <v/>
      </c>
      <c r="AP46" s="30" t="str">
        <f>IF(B46="","",(VLOOKUP($B$2-J46,PCharts!X:Y,2,FALSE)))</f>
        <v/>
      </c>
    </row>
    <row r="47" spans="1:44" x14ac:dyDescent="0.25">
      <c r="A47" s="74"/>
      <c r="B47" s="73"/>
      <c r="C47" s="70"/>
      <c r="D47" s="70"/>
      <c r="E47" s="71"/>
      <c r="F47" s="72"/>
      <c r="G47" s="70"/>
      <c r="H47" s="70"/>
      <c r="I47" s="70"/>
      <c r="J47" s="70"/>
      <c r="K47" s="70"/>
      <c r="L47" s="70"/>
      <c r="M47" s="70"/>
      <c r="N47" s="70"/>
      <c r="O47" s="70"/>
      <c r="P47" s="70"/>
      <c r="Q47" s="65"/>
      <c r="R47" s="13">
        <v>0</v>
      </c>
      <c r="S47" s="13">
        <v>0</v>
      </c>
      <c r="T47" s="30" t="e">
        <f>VLOOKUP(E47,GCharts!$O$3:$P$603,2,FALSE)</f>
        <v>#N/A</v>
      </c>
      <c r="U47" s="30">
        <f>VLOOKUP(F47,GCharts!$M$3:$N$1003,2,FALSE)</f>
        <v>30</v>
      </c>
      <c r="V47" s="30"/>
      <c r="W47" s="30"/>
      <c r="X47" s="30" t="e">
        <f>VLOOKUP(N47,PCharts!$A$3:$B$30,2,FALSE)</f>
        <v>#N/A</v>
      </c>
      <c r="Y47" s="30" t="e">
        <f>VLOOKUP(O47,PCharts!$C$13:$D$141,2,FALSE)</f>
        <v>#N/A</v>
      </c>
      <c r="Z47" s="30">
        <f>VLOOKUP(R47+S47,PCharts!$R$3:$S$2003,2,FALSE)</f>
        <v>0</v>
      </c>
      <c r="AA47" s="30" t="e">
        <f>VLOOKUP(A47,GCharts!$Q$3:$R$55,2,FALSE)</f>
        <v>#N/A</v>
      </c>
      <c r="AB47" s="30" t="str">
        <f>IF(B47="","",(ROUND((GFormulas!$E$3*AF47)+(GFormulas!$E$4*AH47)+(GFormulas!$E$5*AC47),0)))</f>
        <v/>
      </c>
      <c r="AC47" s="30" t="str">
        <f>IF(B47="","",(VLOOKUP(D47,GCharts!$A$3:$B$70,2,FALSE)))</f>
        <v/>
      </c>
      <c r="AD47" s="30" t="str">
        <f>IF(B47="","",(ROUND((GFormulas!$B$13*AC47)+(GFormulas!$B$14*AN47),0)))</f>
        <v/>
      </c>
      <c r="AE47" s="30" t="str">
        <f>IF(B47="","",(ROUND((X47*GFormulas!$B$8)+(GFormulas!$B$9*Y47),0)))</f>
        <v/>
      </c>
      <c r="AF47" s="30" t="str">
        <f t="shared" si="17"/>
        <v/>
      </c>
      <c r="AG47" s="30" t="str">
        <f>IF(B47="","",(ROUND((GFormulas!$E$14*AF47)+(GFormulas!$E$16*AC47),0)))</f>
        <v/>
      </c>
      <c r="AH47" s="30" t="str">
        <f t="shared" si="18"/>
        <v/>
      </c>
      <c r="AI47" s="30" t="str">
        <f>IF(B47="","",(ROUND((GFormulas!$E$25*AF47)+(GFormulas!$E$26*AH47)+(GFormulas!$E$28*AC47),0)))</f>
        <v/>
      </c>
      <c r="AJ47" s="30" t="str">
        <f>IF(B47="","",(ROUND((GFormulas!$E$31*AF47)+(GFormulas!$E$33*AH47),0)))</f>
        <v/>
      </c>
      <c r="AK47" s="30" t="str">
        <f>IF(B47="","",(ROUND((GFormulas!$E$31*AF47)+(GFormulas!$E$33*AH47),0)))</f>
        <v/>
      </c>
      <c r="AL47" s="30" t="str">
        <f>IF(B47="","",(ROUND((GFormulas!$E$41*AJ47)+(GFormulas!$E$42*AC47)+(GFormulas!$E$43*AF47),0)))</f>
        <v/>
      </c>
      <c r="AM47" s="30" t="str">
        <f>IF(B47="","",(ROUND((GFormulas!$E$36*AJ47)+(GFormulas!$E$37*AC47),0)))</f>
        <v/>
      </c>
      <c r="AN47" s="30" t="str">
        <f>IF(B47="","",(VLOOKUP($B$2-J47,GCharts!$G$3:$H$32,2,FALSE)))</f>
        <v/>
      </c>
      <c r="AO47" s="30" t="str">
        <f t="shared" si="14"/>
        <v/>
      </c>
      <c r="AP47" s="30" t="str">
        <f>IF(B47="","",(VLOOKUP($B$2-J47,PCharts!X:Y,2,FALSE)))</f>
        <v/>
      </c>
    </row>
    <row r="48" spans="1:44" x14ac:dyDescent="0.25">
      <c r="A48" s="74"/>
      <c r="B48" s="73"/>
      <c r="C48" s="70"/>
      <c r="D48" s="70"/>
      <c r="E48" s="71"/>
      <c r="F48" s="72"/>
      <c r="G48" s="70"/>
      <c r="H48" s="70"/>
      <c r="I48" s="70"/>
      <c r="J48" s="70"/>
      <c r="K48" s="70"/>
      <c r="L48" s="70"/>
      <c r="M48" s="70"/>
      <c r="N48" s="70"/>
      <c r="O48" s="70"/>
      <c r="P48" s="70"/>
      <c r="Q48" s="65"/>
      <c r="R48" s="13">
        <v>0</v>
      </c>
      <c r="S48" s="13">
        <v>0</v>
      </c>
      <c r="T48" s="30" t="e">
        <f>VLOOKUP(E48,GCharts!$O$3:$P$603,2,FALSE)</f>
        <v>#N/A</v>
      </c>
      <c r="U48" s="30">
        <f>VLOOKUP(F48,GCharts!$M$3:$N$1003,2,FALSE)</f>
        <v>30</v>
      </c>
      <c r="V48" s="30"/>
      <c r="W48" s="30"/>
      <c r="X48" s="30" t="e">
        <f>VLOOKUP(N48,PCharts!$A$3:$B$30,2,FALSE)</f>
        <v>#N/A</v>
      </c>
      <c r="Y48" s="30" t="e">
        <f>VLOOKUP(O48,PCharts!$C$13:$D$141,2,FALSE)</f>
        <v>#N/A</v>
      </c>
      <c r="Z48" s="30">
        <f>VLOOKUP(R48+S48,PCharts!$R$3:$S$2003,2,FALSE)</f>
        <v>0</v>
      </c>
      <c r="AA48" s="30" t="e">
        <f>VLOOKUP(A48,GCharts!$Q$3:$R$55,2,FALSE)</f>
        <v>#N/A</v>
      </c>
      <c r="AB48" s="30" t="str">
        <f>IF(B48="","",(ROUND((GFormulas!$E$3*AF48)+(GFormulas!$E$4*AH48)+(GFormulas!$E$5*AC48),0)))</f>
        <v/>
      </c>
      <c r="AC48" s="30" t="str">
        <f>IF(B48="","",(VLOOKUP(D48,GCharts!$A$3:$B$70,2,FALSE)))</f>
        <v/>
      </c>
      <c r="AD48" s="30" t="str">
        <f>IF(B48="","",(ROUND((GFormulas!$B$13*AC48)+(GFormulas!$B$14*AN48),0)))</f>
        <v/>
      </c>
      <c r="AE48" s="30" t="str">
        <f>IF(B48="","",(ROUND((X48*GFormulas!$B$8)+(GFormulas!$B$9*Y48),0)))</f>
        <v/>
      </c>
      <c r="AF48" s="30" t="str">
        <f t="shared" si="17"/>
        <v/>
      </c>
      <c r="AG48" s="30" t="str">
        <f>IF(B48="","",(ROUND((GFormulas!$E$14*AF48)+(GFormulas!$E$16*AC48),0)))</f>
        <v/>
      </c>
      <c r="AH48" s="30" t="str">
        <f t="shared" si="18"/>
        <v/>
      </c>
      <c r="AI48" s="30" t="str">
        <f>IF(B48="","",(ROUND((GFormulas!$E$25*AF48)+(GFormulas!$E$26*AH48)+(GFormulas!$E$28*AC48),0)))</f>
        <v/>
      </c>
      <c r="AJ48" s="30" t="str">
        <f>IF(B48="","",(ROUND((GFormulas!$E$31*AF48)+(GFormulas!$E$33*AH48),0)))</f>
        <v/>
      </c>
      <c r="AK48" s="30" t="str">
        <f>IF(B48="","",(ROUND((GFormulas!$E$31*AF48)+(GFormulas!$E$33*AH48),0)))</f>
        <v/>
      </c>
      <c r="AL48" s="30" t="str">
        <f>IF(B48="","",(ROUND((GFormulas!$E$41*AJ48)+(GFormulas!$E$42*AC48)+(GFormulas!$E$43*AF48),0)))</f>
        <v/>
      </c>
      <c r="AM48" s="30" t="str">
        <f>IF(B48="","",(ROUND((GFormulas!$E$36*AJ48)+(GFormulas!$E$37*AC48),0)))</f>
        <v/>
      </c>
      <c r="AN48" s="30" t="str">
        <f>IF(B48="","",(VLOOKUP($B$2-J48,GCharts!$G$3:$H$32,2,FALSE)))</f>
        <v/>
      </c>
      <c r="AO48" s="30" t="str">
        <f t="shared" si="14"/>
        <v/>
      </c>
      <c r="AP48" s="30" t="str">
        <f>IF(B48="","",(VLOOKUP($B$2-J48,PCharts!X:Y,2,FALSE)))</f>
        <v/>
      </c>
    </row>
    <row r="49" spans="1:42" x14ac:dyDescent="0.25">
      <c r="A49" s="74"/>
      <c r="B49" s="73"/>
      <c r="C49" s="70"/>
      <c r="D49" s="70"/>
      <c r="E49" s="71"/>
      <c r="F49" s="72"/>
      <c r="G49" s="70"/>
      <c r="H49" s="70"/>
      <c r="I49" s="70"/>
      <c r="J49" s="70"/>
      <c r="K49" s="70"/>
      <c r="L49" s="70"/>
      <c r="M49" s="70"/>
      <c r="N49" s="70"/>
      <c r="O49" s="70"/>
      <c r="P49" s="70"/>
      <c r="Q49" s="65"/>
      <c r="R49" s="13">
        <v>0</v>
      </c>
      <c r="S49" s="13">
        <v>0</v>
      </c>
      <c r="T49" s="30" t="e">
        <f>VLOOKUP(E49,GCharts!$O$3:$P$603,2,FALSE)</f>
        <v>#N/A</v>
      </c>
      <c r="U49" s="30">
        <f>VLOOKUP(F49,GCharts!$M$3:$N$1003,2,FALSE)</f>
        <v>30</v>
      </c>
      <c r="V49" s="30"/>
      <c r="W49" s="30"/>
      <c r="X49" s="30" t="e">
        <f>VLOOKUP(N49,PCharts!$A$3:$B$30,2,FALSE)</f>
        <v>#N/A</v>
      </c>
      <c r="Y49" s="30" t="e">
        <f>VLOOKUP(O49,PCharts!$C$13:$D$141,2,FALSE)</f>
        <v>#N/A</v>
      </c>
      <c r="Z49" s="30">
        <f>VLOOKUP(R49+S49,PCharts!$R$3:$S$2003,2,FALSE)</f>
        <v>0</v>
      </c>
      <c r="AA49" s="30" t="e">
        <f>VLOOKUP(A49,GCharts!$Q$3:$R$55,2,FALSE)</f>
        <v>#N/A</v>
      </c>
      <c r="AB49" s="30" t="str">
        <f>IF(B49="","",(ROUND((GFormulas!$E$3*AF49)+(GFormulas!$E$4*AH49)+(GFormulas!$E$5*AC49),0)))</f>
        <v/>
      </c>
      <c r="AC49" s="30" t="str">
        <f>IF(B49="","",(VLOOKUP(D49,GCharts!$A$3:$B$70,2,FALSE)))</f>
        <v/>
      </c>
      <c r="AD49" s="30" t="str">
        <f>IF(B49="","",(ROUND((GFormulas!$B$13*AC49)+(GFormulas!$B$14*AN49),0)))</f>
        <v/>
      </c>
      <c r="AE49" s="30" t="str">
        <f>IF(B49="","",(ROUND((X49*GFormulas!$B$8)+(GFormulas!$B$9*Y49),0)))</f>
        <v/>
      </c>
      <c r="AF49" s="30" t="str">
        <f t="shared" si="17"/>
        <v/>
      </c>
      <c r="AG49" s="30" t="str">
        <f>IF(B49="","",(ROUND((GFormulas!$E$14*AF49)+(GFormulas!$E$16*AC49),0)))</f>
        <v/>
      </c>
      <c r="AH49" s="30" t="str">
        <f t="shared" si="18"/>
        <v/>
      </c>
      <c r="AI49" s="30" t="str">
        <f>IF(B49="","",(ROUND((GFormulas!$E$25*AF49)+(GFormulas!$E$26*AH49)+(GFormulas!$E$28*AC49),0)))</f>
        <v/>
      </c>
      <c r="AJ49" s="30" t="str">
        <f>IF(B49="","",(ROUND((GFormulas!$E$31*AF49)+(GFormulas!$E$33*AH49),0)))</f>
        <v/>
      </c>
      <c r="AK49" s="30" t="str">
        <f>IF(B49="","",(ROUND((GFormulas!$E$31*AF49)+(GFormulas!$E$33*AH49),0)))</f>
        <v/>
      </c>
      <c r="AL49" s="30" t="str">
        <f>IF(B49="","",(ROUND((GFormulas!$E$41*AJ49)+(GFormulas!$E$42*AC49)+(GFormulas!$E$43*AF49),0)))</f>
        <v/>
      </c>
      <c r="AM49" s="30" t="str">
        <f>IF(B49="","",(ROUND((GFormulas!$E$36*AJ49)+(GFormulas!$E$37*AC49),0)))</f>
        <v/>
      </c>
      <c r="AN49" s="30" t="str">
        <f>IF(B49="","",(VLOOKUP($B$2-J49,GCharts!$G$3:$H$32,2,FALSE)))</f>
        <v/>
      </c>
      <c r="AO49" s="30" t="str">
        <f t="shared" si="14"/>
        <v/>
      </c>
      <c r="AP49" s="30" t="str">
        <f>IF(B49="","",(VLOOKUP($B$2-J49,PCharts!X:Y,2,FALSE)))</f>
        <v/>
      </c>
    </row>
    <row r="50" spans="1:42" x14ac:dyDescent="0.25">
      <c r="A50" s="74"/>
      <c r="B50" s="73"/>
      <c r="C50" s="70"/>
      <c r="D50" s="70"/>
      <c r="E50" s="71"/>
      <c r="F50" s="72"/>
      <c r="G50" s="70"/>
      <c r="H50" s="70"/>
      <c r="I50" s="70"/>
      <c r="J50" s="70"/>
      <c r="K50" s="70"/>
      <c r="L50" s="70"/>
      <c r="M50" s="70"/>
      <c r="N50" s="70"/>
      <c r="O50" s="70"/>
      <c r="P50" s="70"/>
      <c r="Q50" s="65"/>
      <c r="R50" s="13">
        <v>0</v>
      </c>
      <c r="S50" s="13">
        <v>0</v>
      </c>
      <c r="T50" s="30" t="e">
        <f>VLOOKUP(E50,GCharts!$O$3:$P$603,2,FALSE)</f>
        <v>#N/A</v>
      </c>
      <c r="U50" s="30">
        <f>VLOOKUP(F50,GCharts!$M$3:$N$1003,2,FALSE)</f>
        <v>30</v>
      </c>
      <c r="V50" s="30"/>
      <c r="W50" s="30"/>
      <c r="X50" s="30" t="e">
        <f>VLOOKUP(N50,PCharts!$A$3:$B$30,2,FALSE)</f>
        <v>#N/A</v>
      </c>
      <c r="Y50" s="30" t="e">
        <f>VLOOKUP(O50,PCharts!$C$13:$D$141,2,FALSE)</f>
        <v>#N/A</v>
      </c>
      <c r="Z50" s="30">
        <f>VLOOKUP(R50+S50,PCharts!$R$3:$S$2003,2,FALSE)</f>
        <v>0</v>
      </c>
      <c r="AA50" s="30" t="e">
        <f>VLOOKUP(A50,GCharts!$Q$3:$R$55,2,FALSE)</f>
        <v>#N/A</v>
      </c>
      <c r="AB50" s="30" t="str">
        <f>IF(B50="","",(ROUND((GFormulas!$E$3*AF50)+(GFormulas!$E$4*AH50)+(GFormulas!$E$5*AC50),0)))</f>
        <v/>
      </c>
      <c r="AC50" s="30" t="str">
        <f>IF(B50="","",(VLOOKUP(D50,GCharts!$A$3:$B$70,2,FALSE)))</f>
        <v/>
      </c>
      <c r="AD50" s="30" t="str">
        <f>IF(B50="","",(ROUND((GFormulas!$B$13*AC50)+(GFormulas!$B$14*AN50),0)))</f>
        <v/>
      </c>
      <c r="AE50" s="30" t="str">
        <f>IF(B50="","",(ROUND((X50*GFormulas!$B$8)+(GFormulas!$B$9*Y50),0)))</f>
        <v/>
      </c>
      <c r="AF50" s="30" t="str">
        <f t="shared" si="17"/>
        <v/>
      </c>
      <c r="AG50" s="30" t="str">
        <f>IF(B50="","",(ROUND((GFormulas!$E$14*AF50)+(GFormulas!$E$16*AC50),0)))</f>
        <v/>
      </c>
      <c r="AH50" s="30" t="str">
        <f t="shared" si="18"/>
        <v/>
      </c>
      <c r="AI50" s="30" t="str">
        <f>IF(B50="","",(ROUND((GFormulas!$E$25*AF50)+(GFormulas!$E$26*AH50)+(GFormulas!$E$28*AC50),0)))</f>
        <v/>
      </c>
      <c r="AJ50" s="30" t="str">
        <f>IF(B50="","",(ROUND((GFormulas!$E$31*AF50)+(GFormulas!$E$33*AH50),0)))</f>
        <v/>
      </c>
      <c r="AK50" s="30" t="str">
        <f>IF(B50="","",(ROUND((GFormulas!$E$31*AF50)+(GFormulas!$E$33*AH50),0)))</f>
        <v/>
      </c>
      <c r="AL50" s="30" t="str">
        <f>IF(B50="","",(ROUND((GFormulas!$E$41*AJ50)+(GFormulas!$E$42*AC50)+(GFormulas!$E$43*AF50),0)))</f>
        <v/>
      </c>
      <c r="AM50" s="30" t="str">
        <f>IF(B50="","",(ROUND((GFormulas!$E$36*AJ50)+(GFormulas!$E$37*AC50),0)))</f>
        <v/>
      </c>
      <c r="AN50" s="30" t="str">
        <f>IF(B50="","",(VLOOKUP($B$2-J50,GCharts!$G$3:$H$32,2,FALSE)))</f>
        <v/>
      </c>
      <c r="AO50" s="30" t="str">
        <f t="shared" si="14"/>
        <v/>
      </c>
      <c r="AP50" s="30" t="str">
        <f>IF(B50="","",(VLOOKUP($B$2-J50,PCharts!X:Y,2,FALSE)))</f>
        <v/>
      </c>
    </row>
    <row r="51" spans="1:42" x14ac:dyDescent="0.25">
      <c r="A51" s="74"/>
      <c r="B51" s="73"/>
      <c r="C51" s="70"/>
      <c r="D51" s="70"/>
      <c r="E51" s="71"/>
      <c r="F51" s="72"/>
      <c r="G51" s="70"/>
      <c r="H51" s="70"/>
      <c r="I51" s="70"/>
      <c r="J51" s="70"/>
      <c r="K51" s="70"/>
      <c r="L51" s="70"/>
      <c r="M51" s="70"/>
      <c r="N51" s="70"/>
      <c r="O51" s="70"/>
      <c r="P51" s="70"/>
      <c r="Q51" s="65"/>
      <c r="R51" s="13">
        <v>0</v>
      </c>
      <c r="S51" s="13">
        <v>0</v>
      </c>
      <c r="T51" s="30" t="e">
        <f>VLOOKUP(E51,GCharts!$O$3:$P$603,2,FALSE)</f>
        <v>#N/A</v>
      </c>
      <c r="U51" s="30">
        <f>VLOOKUP(F51,GCharts!$M$3:$N$1003,2,FALSE)</f>
        <v>30</v>
      </c>
      <c r="V51" s="30"/>
      <c r="W51" s="30"/>
      <c r="X51" s="30" t="e">
        <f>VLOOKUP(N51,PCharts!$A$3:$B$30,2,FALSE)</f>
        <v>#N/A</v>
      </c>
      <c r="Y51" s="30" t="e">
        <f>VLOOKUP(O51,PCharts!$C$13:$D$141,2,FALSE)</f>
        <v>#N/A</v>
      </c>
      <c r="Z51" s="30">
        <f>VLOOKUP(R51+S51,PCharts!$R$3:$S$2003,2,FALSE)</f>
        <v>0</v>
      </c>
      <c r="AA51" s="30" t="e">
        <f>VLOOKUP(A51,GCharts!$Q$3:$R$55,2,FALSE)</f>
        <v>#N/A</v>
      </c>
      <c r="AB51" s="30" t="str">
        <f>IF(B51="","",(ROUND((GFormulas!$E$3*AF51)+(GFormulas!$E$4*AH51)+(GFormulas!$E$5*AC51),0)))</f>
        <v/>
      </c>
      <c r="AC51" s="30" t="str">
        <f>IF(B51="","",(VLOOKUP(D51,GCharts!$A$3:$B$70,2,FALSE)))</f>
        <v/>
      </c>
      <c r="AD51" s="30" t="str">
        <f>IF(B51="","",(ROUND((GFormulas!$B$13*AC51)+(GFormulas!$B$14*AN51),0)))</f>
        <v/>
      </c>
      <c r="AE51" s="30" t="str">
        <f>IF(B51="","",(ROUND((X51*GFormulas!$B$8)+(GFormulas!$B$9*Y51),0)))</f>
        <v/>
      </c>
      <c r="AF51" s="30" t="str">
        <f t="shared" si="17"/>
        <v/>
      </c>
      <c r="AG51" s="30" t="str">
        <f>IF(B51="","",(ROUND((GFormulas!$E$14*AF51)+(GFormulas!$E$16*AC51),0)))</f>
        <v/>
      </c>
      <c r="AH51" s="30" t="str">
        <f t="shared" si="18"/>
        <v/>
      </c>
      <c r="AI51" s="30" t="str">
        <f>IF(B51="","",(ROUND((GFormulas!$E$25*AF51)+(GFormulas!$E$26*AH51)+(GFormulas!$E$28*AC51),0)))</f>
        <v/>
      </c>
      <c r="AJ51" s="30" t="str">
        <f>IF(B51="","",(ROUND((GFormulas!$E$31*AF51)+(GFormulas!$E$33*AH51),0)))</f>
        <v/>
      </c>
      <c r="AK51" s="30" t="str">
        <f>IF(B51="","",(ROUND((GFormulas!$E$31*AF51)+(GFormulas!$E$33*AH51),0)))</f>
        <v/>
      </c>
      <c r="AL51" s="30" t="str">
        <f>IF(B51="","",(ROUND((GFormulas!$E$41*AJ51)+(GFormulas!$E$42*AC51)+(GFormulas!$E$43*AF51),0)))</f>
        <v/>
      </c>
      <c r="AM51" s="30" t="str">
        <f>IF(B51="","",(ROUND((GFormulas!$E$36*AJ51)+(GFormulas!$E$37*AC51),0)))</f>
        <v/>
      </c>
      <c r="AN51" s="30" t="str">
        <f>IF(B51="","",(VLOOKUP($B$2-J51,GCharts!$G$3:$H$32,2,FALSE)))</f>
        <v/>
      </c>
      <c r="AO51" s="30" t="str">
        <f t="shared" si="14"/>
        <v/>
      </c>
      <c r="AP51" s="30" t="str">
        <f>IF(B51="","",(VLOOKUP($B$2-J51,PCharts!X:Y,2,FALSE)))</f>
        <v/>
      </c>
    </row>
    <row r="52" spans="1:42" x14ac:dyDescent="0.25">
      <c r="A52" s="74"/>
      <c r="B52" s="73"/>
      <c r="C52" s="70"/>
      <c r="D52" s="70"/>
      <c r="E52" s="71"/>
      <c r="F52" s="72"/>
      <c r="G52" s="70"/>
      <c r="H52" s="70"/>
      <c r="I52" s="70"/>
      <c r="J52" s="70"/>
      <c r="K52" s="70"/>
      <c r="L52" s="70"/>
      <c r="M52" s="70"/>
      <c r="N52" s="70"/>
      <c r="O52" s="70"/>
      <c r="P52" s="70"/>
      <c r="Q52" s="65"/>
      <c r="R52" s="13">
        <v>0</v>
      </c>
      <c r="S52" s="13">
        <v>0</v>
      </c>
      <c r="T52" s="30" t="e">
        <f>VLOOKUP(E52,GCharts!$O$3:$P$603,2,FALSE)</f>
        <v>#N/A</v>
      </c>
      <c r="U52" s="30">
        <f>VLOOKUP(F52,GCharts!$M$3:$N$1003,2,FALSE)</f>
        <v>30</v>
      </c>
      <c r="V52" s="30"/>
      <c r="W52" s="30"/>
      <c r="X52" s="30" t="e">
        <f>VLOOKUP(N52,PCharts!$A$3:$B$30,2,FALSE)</f>
        <v>#N/A</v>
      </c>
      <c r="Y52" s="30" t="e">
        <f>VLOOKUP(O52,PCharts!$C$13:$D$141,2,FALSE)</f>
        <v>#N/A</v>
      </c>
      <c r="Z52" s="30">
        <f>VLOOKUP(R52+S52,PCharts!$R$3:$S$2003,2,FALSE)</f>
        <v>0</v>
      </c>
      <c r="AA52" s="30" t="e">
        <f>VLOOKUP(A52,GCharts!$Q$3:$R$55,2,FALSE)</f>
        <v>#N/A</v>
      </c>
      <c r="AB52" s="30" t="str">
        <f>IF(B52="","",(ROUND((GFormulas!$E$3*AF52)+(GFormulas!$E$4*AH52)+(GFormulas!$E$5*AC52),0)))</f>
        <v/>
      </c>
      <c r="AC52" s="30" t="str">
        <f>IF(B52="","",(VLOOKUP(D52,GCharts!$A$3:$B$70,2,FALSE)))</f>
        <v/>
      </c>
      <c r="AD52" s="30" t="str">
        <f>IF(B52="","",(ROUND((GFormulas!$B$13*AC52)+(GFormulas!$B$14*AN52),0)))</f>
        <v/>
      </c>
      <c r="AE52" s="30" t="str">
        <f>IF(B52="","",(ROUND((X52*GFormulas!$B$8)+(GFormulas!$B$9*Y52),0)))</f>
        <v/>
      </c>
      <c r="AF52" s="30" t="str">
        <f t="shared" si="17"/>
        <v/>
      </c>
      <c r="AG52" s="30" t="str">
        <f>IF(B52="","",(ROUND((GFormulas!$E$14*AF52)+(GFormulas!$E$16*AC52),0)))</f>
        <v/>
      </c>
      <c r="AH52" s="30" t="str">
        <f t="shared" si="18"/>
        <v/>
      </c>
      <c r="AI52" s="30" t="str">
        <f>IF(B52="","",(ROUND((GFormulas!$E$25*AF52)+(GFormulas!$E$26*AH52)+(GFormulas!$E$28*AC52),0)))</f>
        <v/>
      </c>
      <c r="AJ52" s="30" t="str">
        <f>IF(B52="","",(ROUND((GFormulas!$E$31*AF52)+(GFormulas!$E$33*AH52),0)))</f>
        <v/>
      </c>
      <c r="AK52" s="30" t="str">
        <f>IF(B52="","",(ROUND((GFormulas!$E$31*AF52)+(GFormulas!$E$33*AH52),0)))</f>
        <v/>
      </c>
      <c r="AL52" s="30" t="str">
        <f>IF(B52="","",(ROUND((GFormulas!$E$41*AJ52)+(GFormulas!$E$42*AC52)+(GFormulas!$E$43*AF52),0)))</f>
        <v/>
      </c>
      <c r="AM52" s="30" t="str">
        <f>IF(B52="","",(ROUND((GFormulas!$E$36*AJ52)+(GFormulas!$E$37*AC52),0)))</f>
        <v/>
      </c>
      <c r="AN52" s="30" t="str">
        <f>IF(B52="","",(VLOOKUP($B$2-J52,GCharts!$G$3:$H$32,2,FALSE)))</f>
        <v/>
      </c>
      <c r="AO52" s="30" t="str">
        <f t="shared" si="14"/>
        <v/>
      </c>
      <c r="AP52" s="30" t="str">
        <f>IF(B52="","",(VLOOKUP($B$2-J52,PCharts!X:Y,2,FALSE)))</f>
        <v/>
      </c>
    </row>
    <row r="53" spans="1:42" x14ac:dyDescent="0.25">
      <c r="A53" s="74"/>
      <c r="B53" s="73"/>
      <c r="C53" s="70"/>
      <c r="D53" s="70"/>
      <c r="E53" s="71"/>
      <c r="F53" s="72"/>
      <c r="G53" s="70"/>
      <c r="H53" s="70"/>
      <c r="I53" s="70"/>
      <c r="J53" s="70"/>
      <c r="K53" s="70"/>
      <c r="L53" s="70"/>
      <c r="M53" s="70"/>
      <c r="N53" s="70"/>
      <c r="O53" s="70"/>
      <c r="P53" s="70"/>
      <c r="Q53" s="65"/>
      <c r="R53" s="13">
        <v>0</v>
      </c>
      <c r="S53" s="13">
        <v>0</v>
      </c>
      <c r="T53" s="30" t="e">
        <f>VLOOKUP(E53,GCharts!$O$3:$P$603,2,FALSE)</f>
        <v>#N/A</v>
      </c>
      <c r="U53" s="30">
        <f>VLOOKUP(F53,GCharts!$M$3:$N$1003,2,FALSE)</f>
        <v>30</v>
      </c>
      <c r="V53" s="30"/>
      <c r="W53" s="30"/>
      <c r="X53" s="30" t="e">
        <f>VLOOKUP(N53,PCharts!$A$3:$B$30,2,FALSE)</f>
        <v>#N/A</v>
      </c>
      <c r="Y53" s="30" t="e">
        <f>VLOOKUP(O53,PCharts!$C$13:$D$141,2,FALSE)</f>
        <v>#N/A</v>
      </c>
      <c r="Z53" s="30">
        <f>VLOOKUP(R53+S53,PCharts!$R$3:$S$2003,2,FALSE)</f>
        <v>0</v>
      </c>
      <c r="AA53" s="30" t="e">
        <f>VLOOKUP(A53,GCharts!$Q$3:$R$55,2,FALSE)</f>
        <v>#N/A</v>
      </c>
      <c r="AB53" s="30" t="str">
        <f>IF(B53="","",(ROUND((GFormulas!$E$3*AF53)+(GFormulas!$E$4*AH53)+(GFormulas!$E$5*AC53),0)))</f>
        <v/>
      </c>
      <c r="AC53" s="30" t="str">
        <f>IF(B53="","",(VLOOKUP(D53,GCharts!$A$3:$B$70,2,FALSE)))</f>
        <v/>
      </c>
      <c r="AD53" s="30" t="str">
        <f>IF(B53="","",(ROUND((GFormulas!$B$13*AC53)+(GFormulas!$B$14*AN53),0)))</f>
        <v/>
      </c>
      <c r="AE53" s="30" t="str">
        <f>IF(B53="","",(ROUND((X53*GFormulas!$B$8)+(GFormulas!$B$9*Y53),0)))</f>
        <v/>
      </c>
      <c r="AF53" s="30" t="str">
        <f t="shared" si="17"/>
        <v/>
      </c>
      <c r="AG53" s="30" t="str">
        <f>IF(B53="","",(ROUND((GFormulas!$E$14*AF53)+(GFormulas!$E$16*AC53),0)))</f>
        <v/>
      </c>
      <c r="AH53" s="30" t="str">
        <f t="shared" si="18"/>
        <v/>
      </c>
      <c r="AI53" s="30" t="str">
        <f>IF(B53="","",(ROUND((GFormulas!$E$25*AF53)+(GFormulas!$E$26*AH53)+(GFormulas!$E$28*AC53),0)))</f>
        <v/>
      </c>
      <c r="AJ53" s="30" t="str">
        <f>IF(B53="","",(ROUND((GFormulas!$E$31*AF53)+(GFormulas!$E$33*AH53),0)))</f>
        <v/>
      </c>
      <c r="AK53" s="30" t="str">
        <f>IF(B53="","",(ROUND((GFormulas!$E$31*AF53)+(GFormulas!$E$33*AH53),0)))</f>
        <v/>
      </c>
      <c r="AL53" s="30" t="str">
        <f>IF(B53="","",(ROUND((GFormulas!$E$41*AJ53)+(GFormulas!$E$42*AC53)+(GFormulas!$E$43*AF53),0)))</f>
        <v/>
      </c>
      <c r="AM53" s="30" t="str">
        <f>IF(B53="","",(ROUND((GFormulas!$E$36*AJ53)+(GFormulas!$E$37*AC53),0)))</f>
        <v/>
      </c>
      <c r="AN53" s="30" t="str">
        <f>IF(B53="","",(VLOOKUP($B$2-J53,GCharts!$G$3:$H$32,2,FALSE)))</f>
        <v/>
      </c>
      <c r="AO53" s="30" t="str">
        <f t="shared" si="14"/>
        <v/>
      </c>
      <c r="AP53" s="30" t="str">
        <f>IF(B53="","",(VLOOKUP($B$2-J53,PCharts!X:Y,2,FALSE)))</f>
        <v/>
      </c>
    </row>
    <row r="54" spans="1:42" x14ac:dyDescent="0.25">
      <c r="A54" s="74"/>
      <c r="B54" s="73"/>
      <c r="C54" s="70"/>
      <c r="D54" s="70"/>
      <c r="E54" s="71"/>
      <c r="F54" s="72"/>
      <c r="G54" s="70"/>
      <c r="H54" s="70"/>
      <c r="I54" s="70"/>
      <c r="J54" s="70"/>
      <c r="K54" s="70"/>
      <c r="L54" s="70"/>
      <c r="M54" s="70"/>
      <c r="N54" s="70"/>
      <c r="O54" s="70"/>
      <c r="P54" s="70"/>
      <c r="Q54" s="65"/>
      <c r="R54" s="13">
        <v>0</v>
      </c>
      <c r="S54" s="13">
        <v>0</v>
      </c>
      <c r="T54" s="30" t="e">
        <f>VLOOKUP(E54,GCharts!$O$3:$P$603,2,FALSE)</f>
        <v>#N/A</v>
      </c>
      <c r="U54" s="30">
        <f>VLOOKUP(F54,GCharts!$M$3:$N$1003,2,FALSE)</f>
        <v>30</v>
      </c>
      <c r="V54" s="30"/>
      <c r="W54" s="30"/>
      <c r="X54" s="30" t="e">
        <f>VLOOKUP(N54,PCharts!$A$3:$B$30,2,FALSE)</f>
        <v>#N/A</v>
      </c>
      <c r="Y54" s="30" t="e">
        <f>VLOOKUP(O54,PCharts!$C$13:$D$141,2,FALSE)</f>
        <v>#N/A</v>
      </c>
      <c r="Z54" s="30">
        <f>VLOOKUP(R54+S54,PCharts!$R$3:$S$2003,2,FALSE)</f>
        <v>0</v>
      </c>
      <c r="AA54" s="30" t="e">
        <f>VLOOKUP(A54,GCharts!$Q$3:$R$55,2,FALSE)</f>
        <v>#N/A</v>
      </c>
      <c r="AB54" s="30" t="str">
        <f>IF(B54="","",(ROUND((GFormulas!$E$3*AF54)+(GFormulas!$E$4*AH54)+(GFormulas!$E$5*AC54),0)))</f>
        <v/>
      </c>
      <c r="AC54" s="30" t="str">
        <f>IF(B54="","",(VLOOKUP(D54,GCharts!$A$3:$B$70,2,FALSE)))</f>
        <v/>
      </c>
      <c r="AD54" s="30" t="str">
        <f>IF(B54="","",(ROUND((GFormulas!$B$13*AC54)+(GFormulas!$B$14*AN54),0)))</f>
        <v/>
      </c>
      <c r="AE54" s="30" t="str">
        <f>IF(B54="","",(ROUND((X54*GFormulas!$B$8)+(GFormulas!$B$9*Y54),0)))</f>
        <v/>
      </c>
      <c r="AF54" s="30" t="str">
        <f t="shared" si="17"/>
        <v/>
      </c>
      <c r="AG54" s="30" t="str">
        <f>IF(B54="","",(ROUND((GFormulas!$E$14*AF54)+(GFormulas!$E$16*AC54),0)))</f>
        <v/>
      </c>
      <c r="AH54" s="30" t="str">
        <f t="shared" si="18"/>
        <v/>
      </c>
      <c r="AI54" s="30" t="str">
        <f>IF(B54="","",(ROUND((GFormulas!$E$25*AF54)+(GFormulas!$E$26*AH54)+(GFormulas!$E$28*AC54),0)))</f>
        <v/>
      </c>
      <c r="AJ54" s="30" t="str">
        <f>IF(B54="","",(ROUND((GFormulas!$E$31*AF54)+(GFormulas!$E$33*AH54),0)))</f>
        <v/>
      </c>
      <c r="AK54" s="30" t="str">
        <f>IF(B54="","",(ROUND((GFormulas!$E$31*AF54)+(GFormulas!$E$33*AH54),0)))</f>
        <v/>
      </c>
      <c r="AL54" s="30" t="str">
        <f>IF(B54="","",(ROUND((GFormulas!$E$41*AJ54)+(GFormulas!$E$42*AC54)+(GFormulas!$E$43*AF54),0)))</f>
        <v/>
      </c>
      <c r="AM54" s="30" t="str">
        <f>IF(B54="","",(ROUND((GFormulas!$E$36*AJ54)+(GFormulas!$E$37*AC54),0)))</f>
        <v/>
      </c>
      <c r="AN54" s="30" t="str">
        <f>IF(B54="","",(VLOOKUP($B$2-J54,GCharts!$G$3:$H$32,2,FALSE)))</f>
        <v/>
      </c>
      <c r="AO54" s="30" t="str">
        <f t="shared" si="14"/>
        <v/>
      </c>
      <c r="AP54" s="30" t="str">
        <f>IF(B54="","",(VLOOKUP($B$2-J54,PCharts!X:Y,2,FALSE)))</f>
        <v/>
      </c>
    </row>
    <row r="55" spans="1:42" x14ac:dyDescent="0.25">
      <c r="A55" s="74"/>
      <c r="B55" s="73"/>
      <c r="C55" s="70"/>
      <c r="D55" s="70"/>
      <c r="E55" s="71"/>
      <c r="F55" s="72"/>
      <c r="G55" s="70"/>
      <c r="H55" s="70"/>
      <c r="I55" s="70"/>
      <c r="J55" s="70"/>
      <c r="K55" s="70"/>
      <c r="L55" s="70"/>
      <c r="M55" s="70"/>
      <c r="N55" s="70"/>
      <c r="O55" s="70"/>
      <c r="P55" s="70"/>
      <c r="Q55" s="65"/>
      <c r="R55" s="13">
        <v>0</v>
      </c>
      <c r="S55" s="13">
        <v>0</v>
      </c>
      <c r="T55" s="30" t="e">
        <f>VLOOKUP(E55,GCharts!$O$3:$P$603,2,FALSE)</f>
        <v>#N/A</v>
      </c>
      <c r="U55" s="30">
        <f>VLOOKUP(F55,GCharts!$M$3:$N$1003,2,FALSE)</f>
        <v>30</v>
      </c>
      <c r="V55" s="30"/>
      <c r="W55" s="30"/>
      <c r="X55" s="30" t="e">
        <f>VLOOKUP(N55,PCharts!$A$3:$B$30,2,FALSE)</f>
        <v>#N/A</v>
      </c>
      <c r="Y55" s="30" t="e">
        <f>VLOOKUP(O55,PCharts!$C$13:$D$141,2,FALSE)</f>
        <v>#N/A</v>
      </c>
      <c r="Z55" s="30">
        <f>VLOOKUP(R55+S55,PCharts!$R$3:$S$2003,2,FALSE)</f>
        <v>0</v>
      </c>
      <c r="AA55" s="30" t="e">
        <f>VLOOKUP(A55,GCharts!$Q$3:$R$55,2,FALSE)</f>
        <v>#N/A</v>
      </c>
      <c r="AB55" s="30" t="str">
        <f>IF(B55="","",(ROUND((GFormulas!$E$3*AF55)+(GFormulas!$E$4*AH55)+(GFormulas!$E$5*AC55),0)))</f>
        <v/>
      </c>
      <c r="AC55" s="30" t="str">
        <f>IF(B55="","",(VLOOKUP(D55,GCharts!$A$3:$B$70,2,FALSE)))</f>
        <v/>
      </c>
      <c r="AD55" s="30" t="str">
        <f>IF(B55="","",(ROUND((GFormulas!$B$13*AC55)+(GFormulas!$B$14*AN55),0)))</f>
        <v/>
      </c>
      <c r="AE55" s="30" t="str">
        <f>IF(B55="","",(ROUND((X55*GFormulas!$B$8)+(GFormulas!$B$9*Y55),0)))</f>
        <v/>
      </c>
      <c r="AF55" s="30" t="str">
        <f t="shared" si="17"/>
        <v/>
      </c>
      <c r="AG55" s="30" t="str">
        <f>IF(B55="","",(ROUND((GFormulas!$E$14*AF55)+(GFormulas!$E$16*AC55),0)))</f>
        <v/>
      </c>
      <c r="AH55" s="30" t="str">
        <f t="shared" si="18"/>
        <v/>
      </c>
      <c r="AI55" s="30" t="str">
        <f>IF(B55="","",(ROUND((GFormulas!$E$25*AF55)+(GFormulas!$E$26*AH55)+(GFormulas!$E$28*AC55),0)))</f>
        <v/>
      </c>
      <c r="AJ55" s="30" t="str">
        <f>IF(B55="","",(ROUND((GFormulas!$E$31*AF55)+(GFormulas!$E$33*AH55),0)))</f>
        <v/>
      </c>
      <c r="AK55" s="30" t="str">
        <f>IF(B55="","",(ROUND((GFormulas!$E$31*AF55)+(GFormulas!$E$33*AH55),0)))</f>
        <v/>
      </c>
      <c r="AL55" s="30" t="str">
        <f>IF(B55="","",(ROUND((GFormulas!$E$41*AJ55)+(GFormulas!$E$42*AC55)+(GFormulas!$E$43*AF55),0)))</f>
        <v/>
      </c>
      <c r="AM55" s="30" t="str">
        <f>IF(B55="","",(ROUND((GFormulas!$E$36*AJ55)+(GFormulas!$E$37*AC55),0)))</f>
        <v/>
      </c>
      <c r="AN55" s="30" t="str">
        <f>IF(B55="","",(VLOOKUP($B$2-J55,GCharts!$G$3:$H$32,2,FALSE)))</f>
        <v/>
      </c>
      <c r="AO55" s="30" t="str">
        <f t="shared" si="14"/>
        <v/>
      </c>
      <c r="AP55" s="30" t="str">
        <f>IF(B55="","",(VLOOKUP($B$2-J55,PCharts!X:Y,2,FALSE)))</f>
        <v/>
      </c>
    </row>
    <row r="56" spans="1:42" x14ac:dyDescent="0.25">
      <c r="A56" s="45"/>
    </row>
    <row r="58" spans="1:42" x14ac:dyDescent="0.25">
      <c r="A58" s="33"/>
      <c r="B58" s="33"/>
      <c r="H58"/>
    </row>
    <row r="59" spans="1:42" x14ac:dyDescent="0.25">
      <c r="H59"/>
    </row>
    <row r="62" spans="1:42" x14ac:dyDescent="0.25">
      <c r="A62" s="38"/>
    </row>
    <row r="63" spans="1:42" x14ac:dyDescent="0.25">
      <c r="A63" s="37"/>
    </row>
    <row r="64" spans="1:42" x14ac:dyDescent="0.25">
      <c r="C64"/>
    </row>
    <row r="65" spans="1:2" x14ac:dyDescent="0.25">
      <c r="A65" s="37"/>
      <c r="B65" s="80"/>
    </row>
    <row r="66" spans="1:2" x14ac:dyDescent="0.25">
      <c r="A66" s="37"/>
    </row>
  </sheetData>
  <mergeCells count="5">
    <mergeCell ref="A1:L1"/>
    <mergeCell ref="D7:I7"/>
    <mergeCell ref="A35:B35"/>
    <mergeCell ref="D35:I35"/>
    <mergeCell ref="AB1:AG2"/>
  </mergeCell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PCharts!$T$3:$T$40</xm:f>
          </x14:formula1>
          <xm:sqref>A9:A33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workbookViewId="0">
      <selection activeCell="H36" sqref="H36"/>
    </sheetView>
  </sheetViews>
  <sheetFormatPr defaultRowHeight="15" x14ac:dyDescent="0.25"/>
  <cols>
    <col min="2" max="2" width="12.28515625" customWidth="1"/>
    <col min="11" max="11" width="18.85546875" bestFit="1" customWidth="1"/>
    <col min="14" max="14" width="11.42578125" bestFit="1" customWidth="1"/>
    <col min="15" max="15" width="11.140625" bestFit="1" customWidth="1"/>
    <col min="16" max="16" width="6.5703125" bestFit="1" customWidth="1"/>
    <col min="17" max="17" width="11.140625" bestFit="1" customWidth="1"/>
    <col min="18" max="18" width="6.5703125" bestFit="1" customWidth="1"/>
    <col min="19" max="19" width="11.140625" bestFit="1" customWidth="1"/>
    <col min="20" max="20" width="6.5703125" bestFit="1" customWidth="1"/>
    <col min="21" max="21" width="11.140625" bestFit="1" customWidth="1"/>
    <col min="22" max="22" width="6.5703125" bestFit="1" customWidth="1"/>
    <col min="23" max="23" width="11.140625" bestFit="1" customWidth="1"/>
    <col min="24" max="24" width="6.5703125" bestFit="1" customWidth="1"/>
    <col min="25" max="25" width="11.140625" bestFit="1" customWidth="1"/>
    <col min="26" max="26" width="6.5703125" bestFit="1" customWidth="1"/>
    <col min="27" max="27" width="11.5703125" bestFit="1" customWidth="1"/>
    <col min="28" max="28" width="6.5703125" bestFit="1" customWidth="1"/>
    <col min="29" max="29" width="11.140625" bestFit="1" customWidth="1"/>
    <col min="30" max="30" width="6.5703125" bestFit="1" customWidth="1"/>
    <col min="249" max="249" width="12.28515625" customWidth="1"/>
    <col min="258" max="258" width="12.28515625" customWidth="1"/>
    <col min="267" max="267" width="18.85546875" bestFit="1" customWidth="1"/>
    <col min="270" max="270" width="11.42578125" bestFit="1" customWidth="1"/>
    <col min="271" max="271" width="11.140625" bestFit="1" customWidth="1"/>
    <col min="272" max="272" width="6.5703125" bestFit="1" customWidth="1"/>
    <col min="273" max="273" width="11.140625" bestFit="1" customWidth="1"/>
    <col min="274" max="274" width="6.5703125" bestFit="1" customWidth="1"/>
    <col min="275" max="275" width="11.140625" bestFit="1" customWidth="1"/>
    <col min="276" max="276" width="6.5703125" bestFit="1" customWidth="1"/>
    <col min="277" max="277" width="11.140625" bestFit="1" customWidth="1"/>
    <col min="278" max="278" width="6.5703125" bestFit="1" customWidth="1"/>
    <col min="279" max="279" width="11.140625" bestFit="1" customWidth="1"/>
    <col min="280" max="280" width="6.5703125" bestFit="1" customWidth="1"/>
    <col min="281" max="281" width="11.140625" bestFit="1" customWidth="1"/>
    <col min="282" max="282" width="6.5703125" bestFit="1" customWidth="1"/>
    <col min="283" max="283" width="11.5703125" bestFit="1" customWidth="1"/>
    <col min="284" max="284" width="6.5703125" bestFit="1" customWidth="1"/>
    <col min="285" max="285" width="11.140625" bestFit="1" customWidth="1"/>
    <col min="286" max="286" width="6.5703125" bestFit="1" customWidth="1"/>
    <col min="505" max="505" width="12.28515625" customWidth="1"/>
    <col min="514" max="514" width="12.28515625" customWidth="1"/>
    <col min="523" max="523" width="18.85546875" bestFit="1" customWidth="1"/>
    <col min="526" max="526" width="11.42578125" bestFit="1" customWidth="1"/>
    <col min="527" max="527" width="11.140625" bestFit="1" customWidth="1"/>
    <col min="528" max="528" width="6.5703125" bestFit="1" customWidth="1"/>
    <col min="529" max="529" width="11.140625" bestFit="1" customWidth="1"/>
    <col min="530" max="530" width="6.5703125" bestFit="1" customWidth="1"/>
    <col min="531" max="531" width="11.140625" bestFit="1" customWidth="1"/>
    <col min="532" max="532" width="6.5703125" bestFit="1" customWidth="1"/>
    <col min="533" max="533" width="11.140625" bestFit="1" customWidth="1"/>
    <col min="534" max="534" width="6.5703125" bestFit="1" customWidth="1"/>
    <col min="535" max="535" width="11.140625" bestFit="1" customWidth="1"/>
    <col min="536" max="536" width="6.5703125" bestFit="1" customWidth="1"/>
    <col min="537" max="537" width="11.140625" bestFit="1" customWidth="1"/>
    <col min="538" max="538" width="6.5703125" bestFit="1" customWidth="1"/>
    <col min="539" max="539" width="11.5703125" bestFit="1" customWidth="1"/>
    <col min="540" max="540" width="6.5703125" bestFit="1" customWidth="1"/>
    <col min="541" max="541" width="11.140625" bestFit="1" customWidth="1"/>
    <col min="542" max="542" width="6.5703125" bestFit="1" customWidth="1"/>
    <col min="761" max="761" width="12.28515625" customWidth="1"/>
    <col min="770" max="770" width="12.28515625" customWidth="1"/>
    <col min="779" max="779" width="18.85546875" bestFit="1" customWidth="1"/>
    <col min="782" max="782" width="11.42578125" bestFit="1" customWidth="1"/>
    <col min="783" max="783" width="11.140625" bestFit="1" customWidth="1"/>
    <col min="784" max="784" width="6.5703125" bestFit="1" customWidth="1"/>
    <col min="785" max="785" width="11.140625" bestFit="1" customWidth="1"/>
    <col min="786" max="786" width="6.5703125" bestFit="1" customWidth="1"/>
    <col min="787" max="787" width="11.140625" bestFit="1" customWidth="1"/>
    <col min="788" max="788" width="6.5703125" bestFit="1" customWidth="1"/>
    <col min="789" max="789" width="11.140625" bestFit="1" customWidth="1"/>
    <col min="790" max="790" width="6.5703125" bestFit="1" customWidth="1"/>
    <col min="791" max="791" width="11.140625" bestFit="1" customWidth="1"/>
    <col min="792" max="792" width="6.5703125" bestFit="1" customWidth="1"/>
    <col min="793" max="793" width="11.140625" bestFit="1" customWidth="1"/>
    <col min="794" max="794" width="6.5703125" bestFit="1" customWidth="1"/>
    <col min="795" max="795" width="11.5703125" bestFit="1" customWidth="1"/>
    <col min="796" max="796" width="6.5703125" bestFit="1" customWidth="1"/>
    <col min="797" max="797" width="11.140625" bestFit="1" customWidth="1"/>
    <col min="798" max="798" width="6.5703125" bestFit="1" customWidth="1"/>
    <col min="1017" max="1017" width="12.28515625" customWidth="1"/>
    <col min="1026" max="1026" width="12.28515625" customWidth="1"/>
    <col min="1035" max="1035" width="18.85546875" bestFit="1" customWidth="1"/>
    <col min="1038" max="1038" width="11.42578125" bestFit="1" customWidth="1"/>
    <col min="1039" max="1039" width="11.140625" bestFit="1" customWidth="1"/>
    <col min="1040" max="1040" width="6.5703125" bestFit="1" customWidth="1"/>
    <col min="1041" max="1041" width="11.140625" bestFit="1" customWidth="1"/>
    <col min="1042" max="1042" width="6.5703125" bestFit="1" customWidth="1"/>
    <col min="1043" max="1043" width="11.140625" bestFit="1" customWidth="1"/>
    <col min="1044" max="1044" width="6.5703125" bestFit="1" customWidth="1"/>
    <col min="1045" max="1045" width="11.140625" bestFit="1" customWidth="1"/>
    <col min="1046" max="1046" width="6.5703125" bestFit="1" customWidth="1"/>
    <col min="1047" max="1047" width="11.140625" bestFit="1" customWidth="1"/>
    <col min="1048" max="1048" width="6.5703125" bestFit="1" customWidth="1"/>
    <col min="1049" max="1049" width="11.140625" bestFit="1" customWidth="1"/>
    <col min="1050" max="1050" width="6.5703125" bestFit="1" customWidth="1"/>
    <col min="1051" max="1051" width="11.5703125" bestFit="1" customWidth="1"/>
    <col min="1052" max="1052" width="6.5703125" bestFit="1" customWidth="1"/>
    <col min="1053" max="1053" width="11.140625" bestFit="1" customWidth="1"/>
    <col min="1054" max="1054" width="6.5703125" bestFit="1" customWidth="1"/>
    <col min="1273" max="1273" width="12.28515625" customWidth="1"/>
    <col min="1282" max="1282" width="12.28515625" customWidth="1"/>
    <col min="1291" max="1291" width="18.85546875" bestFit="1" customWidth="1"/>
    <col min="1294" max="1294" width="11.42578125" bestFit="1" customWidth="1"/>
    <col min="1295" max="1295" width="11.140625" bestFit="1" customWidth="1"/>
    <col min="1296" max="1296" width="6.5703125" bestFit="1" customWidth="1"/>
    <col min="1297" max="1297" width="11.140625" bestFit="1" customWidth="1"/>
    <col min="1298" max="1298" width="6.5703125" bestFit="1" customWidth="1"/>
    <col min="1299" max="1299" width="11.140625" bestFit="1" customWidth="1"/>
    <col min="1300" max="1300" width="6.5703125" bestFit="1" customWidth="1"/>
    <col min="1301" max="1301" width="11.140625" bestFit="1" customWidth="1"/>
    <col min="1302" max="1302" width="6.5703125" bestFit="1" customWidth="1"/>
    <col min="1303" max="1303" width="11.140625" bestFit="1" customWidth="1"/>
    <col min="1304" max="1304" width="6.5703125" bestFit="1" customWidth="1"/>
    <col min="1305" max="1305" width="11.140625" bestFit="1" customWidth="1"/>
    <col min="1306" max="1306" width="6.5703125" bestFit="1" customWidth="1"/>
    <col min="1307" max="1307" width="11.5703125" bestFit="1" customWidth="1"/>
    <col min="1308" max="1308" width="6.5703125" bestFit="1" customWidth="1"/>
    <col min="1309" max="1309" width="11.140625" bestFit="1" customWidth="1"/>
    <col min="1310" max="1310" width="6.5703125" bestFit="1" customWidth="1"/>
    <col min="1529" max="1529" width="12.28515625" customWidth="1"/>
    <col min="1538" max="1538" width="12.28515625" customWidth="1"/>
    <col min="1547" max="1547" width="18.85546875" bestFit="1" customWidth="1"/>
    <col min="1550" max="1550" width="11.42578125" bestFit="1" customWidth="1"/>
    <col min="1551" max="1551" width="11.140625" bestFit="1" customWidth="1"/>
    <col min="1552" max="1552" width="6.5703125" bestFit="1" customWidth="1"/>
    <col min="1553" max="1553" width="11.140625" bestFit="1" customWidth="1"/>
    <col min="1554" max="1554" width="6.5703125" bestFit="1" customWidth="1"/>
    <col min="1555" max="1555" width="11.140625" bestFit="1" customWidth="1"/>
    <col min="1556" max="1556" width="6.5703125" bestFit="1" customWidth="1"/>
    <col min="1557" max="1557" width="11.140625" bestFit="1" customWidth="1"/>
    <col min="1558" max="1558" width="6.5703125" bestFit="1" customWidth="1"/>
    <col min="1559" max="1559" width="11.140625" bestFit="1" customWidth="1"/>
    <col min="1560" max="1560" width="6.5703125" bestFit="1" customWidth="1"/>
    <col min="1561" max="1561" width="11.140625" bestFit="1" customWidth="1"/>
    <col min="1562" max="1562" width="6.5703125" bestFit="1" customWidth="1"/>
    <col min="1563" max="1563" width="11.5703125" bestFit="1" customWidth="1"/>
    <col min="1564" max="1564" width="6.5703125" bestFit="1" customWidth="1"/>
    <col min="1565" max="1565" width="11.140625" bestFit="1" customWidth="1"/>
    <col min="1566" max="1566" width="6.5703125" bestFit="1" customWidth="1"/>
    <col min="1785" max="1785" width="12.28515625" customWidth="1"/>
    <col min="1794" max="1794" width="12.28515625" customWidth="1"/>
    <col min="1803" max="1803" width="18.85546875" bestFit="1" customWidth="1"/>
    <col min="1806" max="1806" width="11.42578125" bestFit="1" customWidth="1"/>
    <col min="1807" max="1807" width="11.140625" bestFit="1" customWidth="1"/>
    <col min="1808" max="1808" width="6.5703125" bestFit="1" customWidth="1"/>
    <col min="1809" max="1809" width="11.140625" bestFit="1" customWidth="1"/>
    <col min="1810" max="1810" width="6.5703125" bestFit="1" customWidth="1"/>
    <col min="1811" max="1811" width="11.140625" bestFit="1" customWidth="1"/>
    <col min="1812" max="1812" width="6.5703125" bestFit="1" customWidth="1"/>
    <col min="1813" max="1813" width="11.140625" bestFit="1" customWidth="1"/>
    <col min="1814" max="1814" width="6.5703125" bestFit="1" customWidth="1"/>
    <col min="1815" max="1815" width="11.140625" bestFit="1" customWidth="1"/>
    <col min="1816" max="1816" width="6.5703125" bestFit="1" customWidth="1"/>
    <col min="1817" max="1817" width="11.140625" bestFit="1" customWidth="1"/>
    <col min="1818" max="1818" width="6.5703125" bestFit="1" customWidth="1"/>
    <col min="1819" max="1819" width="11.5703125" bestFit="1" customWidth="1"/>
    <col min="1820" max="1820" width="6.5703125" bestFit="1" customWidth="1"/>
    <col min="1821" max="1821" width="11.140625" bestFit="1" customWidth="1"/>
    <col min="1822" max="1822" width="6.5703125" bestFit="1" customWidth="1"/>
    <col min="2041" max="2041" width="12.28515625" customWidth="1"/>
    <col min="2050" max="2050" width="12.28515625" customWidth="1"/>
    <col min="2059" max="2059" width="18.85546875" bestFit="1" customWidth="1"/>
    <col min="2062" max="2062" width="11.42578125" bestFit="1" customWidth="1"/>
    <col min="2063" max="2063" width="11.140625" bestFit="1" customWidth="1"/>
    <col min="2064" max="2064" width="6.5703125" bestFit="1" customWidth="1"/>
    <col min="2065" max="2065" width="11.140625" bestFit="1" customWidth="1"/>
    <col min="2066" max="2066" width="6.5703125" bestFit="1" customWidth="1"/>
    <col min="2067" max="2067" width="11.140625" bestFit="1" customWidth="1"/>
    <col min="2068" max="2068" width="6.5703125" bestFit="1" customWidth="1"/>
    <col min="2069" max="2069" width="11.140625" bestFit="1" customWidth="1"/>
    <col min="2070" max="2070" width="6.5703125" bestFit="1" customWidth="1"/>
    <col min="2071" max="2071" width="11.140625" bestFit="1" customWidth="1"/>
    <col min="2072" max="2072" width="6.5703125" bestFit="1" customWidth="1"/>
    <col min="2073" max="2073" width="11.140625" bestFit="1" customWidth="1"/>
    <col min="2074" max="2074" width="6.5703125" bestFit="1" customWidth="1"/>
    <col min="2075" max="2075" width="11.5703125" bestFit="1" customWidth="1"/>
    <col min="2076" max="2076" width="6.5703125" bestFit="1" customWidth="1"/>
    <col min="2077" max="2077" width="11.140625" bestFit="1" customWidth="1"/>
    <col min="2078" max="2078" width="6.5703125" bestFit="1" customWidth="1"/>
    <col min="2297" max="2297" width="12.28515625" customWidth="1"/>
    <col min="2306" max="2306" width="12.28515625" customWidth="1"/>
    <col min="2315" max="2315" width="18.85546875" bestFit="1" customWidth="1"/>
    <col min="2318" max="2318" width="11.42578125" bestFit="1" customWidth="1"/>
    <col min="2319" max="2319" width="11.140625" bestFit="1" customWidth="1"/>
    <col min="2320" max="2320" width="6.5703125" bestFit="1" customWidth="1"/>
    <col min="2321" max="2321" width="11.140625" bestFit="1" customWidth="1"/>
    <col min="2322" max="2322" width="6.5703125" bestFit="1" customWidth="1"/>
    <col min="2323" max="2323" width="11.140625" bestFit="1" customWidth="1"/>
    <col min="2324" max="2324" width="6.5703125" bestFit="1" customWidth="1"/>
    <col min="2325" max="2325" width="11.140625" bestFit="1" customWidth="1"/>
    <col min="2326" max="2326" width="6.5703125" bestFit="1" customWidth="1"/>
    <col min="2327" max="2327" width="11.140625" bestFit="1" customWidth="1"/>
    <col min="2328" max="2328" width="6.5703125" bestFit="1" customWidth="1"/>
    <col min="2329" max="2329" width="11.140625" bestFit="1" customWidth="1"/>
    <col min="2330" max="2330" width="6.5703125" bestFit="1" customWidth="1"/>
    <col min="2331" max="2331" width="11.5703125" bestFit="1" customWidth="1"/>
    <col min="2332" max="2332" width="6.5703125" bestFit="1" customWidth="1"/>
    <col min="2333" max="2333" width="11.140625" bestFit="1" customWidth="1"/>
    <col min="2334" max="2334" width="6.5703125" bestFit="1" customWidth="1"/>
    <col min="2553" max="2553" width="12.28515625" customWidth="1"/>
    <col min="2562" max="2562" width="12.28515625" customWidth="1"/>
    <col min="2571" max="2571" width="18.85546875" bestFit="1" customWidth="1"/>
    <col min="2574" max="2574" width="11.42578125" bestFit="1" customWidth="1"/>
    <col min="2575" max="2575" width="11.140625" bestFit="1" customWidth="1"/>
    <col min="2576" max="2576" width="6.5703125" bestFit="1" customWidth="1"/>
    <col min="2577" max="2577" width="11.140625" bestFit="1" customWidth="1"/>
    <col min="2578" max="2578" width="6.5703125" bestFit="1" customWidth="1"/>
    <col min="2579" max="2579" width="11.140625" bestFit="1" customWidth="1"/>
    <col min="2580" max="2580" width="6.5703125" bestFit="1" customWidth="1"/>
    <col min="2581" max="2581" width="11.140625" bestFit="1" customWidth="1"/>
    <col min="2582" max="2582" width="6.5703125" bestFit="1" customWidth="1"/>
    <col min="2583" max="2583" width="11.140625" bestFit="1" customWidth="1"/>
    <col min="2584" max="2584" width="6.5703125" bestFit="1" customWidth="1"/>
    <col min="2585" max="2585" width="11.140625" bestFit="1" customWidth="1"/>
    <col min="2586" max="2586" width="6.5703125" bestFit="1" customWidth="1"/>
    <col min="2587" max="2587" width="11.5703125" bestFit="1" customWidth="1"/>
    <col min="2588" max="2588" width="6.5703125" bestFit="1" customWidth="1"/>
    <col min="2589" max="2589" width="11.140625" bestFit="1" customWidth="1"/>
    <col min="2590" max="2590" width="6.5703125" bestFit="1" customWidth="1"/>
    <col min="2809" max="2809" width="12.28515625" customWidth="1"/>
    <col min="2818" max="2818" width="12.28515625" customWidth="1"/>
    <col min="2827" max="2827" width="18.85546875" bestFit="1" customWidth="1"/>
    <col min="2830" max="2830" width="11.42578125" bestFit="1" customWidth="1"/>
    <col min="2831" max="2831" width="11.140625" bestFit="1" customWidth="1"/>
    <col min="2832" max="2832" width="6.5703125" bestFit="1" customWidth="1"/>
    <col min="2833" max="2833" width="11.140625" bestFit="1" customWidth="1"/>
    <col min="2834" max="2834" width="6.5703125" bestFit="1" customWidth="1"/>
    <col min="2835" max="2835" width="11.140625" bestFit="1" customWidth="1"/>
    <col min="2836" max="2836" width="6.5703125" bestFit="1" customWidth="1"/>
    <col min="2837" max="2837" width="11.140625" bestFit="1" customWidth="1"/>
    <col min="2838" max="2838" width="6.5703125" bestFit="1" customWidth="1"/>
    <col min="2839" max="2839" width="11.140625" bestFit="1" customWidth="1"/>
    <col min="2840" max="2840" width="6.5703125" bestFit="1" customWidth="1"/>
    <col min="2841" max="2841" width="11.140625" bestFit="1" customWidth="1"/>
    <col min="2842" max="2842" width="6.5703125" bestFit="1" customWidth="1"/>
    <col min="2843" max="2843" width="11.5703125" bestFit="1" customWidth="1"/>
    <col min="2844" max="2844" width="6.5703125" bestFit="1" customWidth="1"/>
    <col min="2845" max="2845" width="11.140625" bestFit="1" customWidth="1"/>
    <col min="2846" max="2846" width="6.5703125" bestFit="1" customWidth="1"/>
    <col min="3065" max="3065" width="12.28515625" customWidth="1"/>
    <col min="3074" max="3074" width="12.28515625" customWidth="1"/>
    <col min="3083" max="3083" width="18.85546875" bestFit="1" customWidth="1"/>
    <col min="3086" max="3086" width="11.42578125" bestFit="1" customWidth="1"/>
    <col min="3087" max="3087" width="11.140625" bestFit="1" customWidth="1"/>
    <col min="3088" max="3088" width="6.5703125" bestFit="1" customWidth="1"/>
    <col min="3089" max="3089" width="11.140625" bestFit="1" customWidth="1"/>
    <col min="3090" max="3090" width="6.5703125" bestFit="1" customWidth="1"/>
    <col min="3091" max="3091" width="11.140625" bestFit="1" customWidth="1"/>
    <col min="3092" max="3092" width="6.5703125" bestFit="1" customWidth="1"/>
    <col min="3093" max="3093" width="11.140625" bestFit="1" customWidth="1"/>
    <col min="3094" max="3094" width="6.5703125" bestFit="1" customWidth="1"/>
    <col min="3095" max="3095" width="11.140625" bestFit="1" customWidth="1"/>
    <col min="3096" max="3096" width="6.5703125" bestFit="1" customWidth="1"/>
    <col min="3097" max="3097" width="11.140625" bestFit="1" customWidth="1"/>
    <col min="3098" max="3098" width="6.5703125" bestFit="1" customWidth="1"/>
    <col min="3099" max="3099" width="11.5703125" bestFit="1" customWidth="1"/>
    <col min="3100" max="3100" width="6.5703125" bestFit="1" customWidth="1"/>
    <col min="3101" max="3101" width="11.140625" bestFit="1" customWidth="1"/>
    <col min="3102" max="3102" width="6.5703125" bestFit="1" customWidth="1"/>
    <col min="3321" max="3321" width="12.28515625" customWidth="1"/>
    <col min="3330" max="3330" width="12.28515625" customWidth="1"/>
    <col min="3339" max="3339" width="18.85546875" bestFit="1" customWidth="1"/>
    <col min="3342" max="3342" width="11.42578125" bestFit="1" customWidth="1"/>
    <col min="3343" max="3343" width="11.140625" bestFit="1" customWidth="1"/>
    <col min="3344" max="3344" width="6.5703125" bestFit="1" customWidth="1"/>
    <col min="3345" max="3345" width="11.140625" bestFit="1" customWidth="1"/>
    <col min="3346" max="3346" width="6.5703125" bestFit="1" customWidth="1"/>
    <col min="3347" max="3347" width="11.140625" bestFit="1" customWidth="1"/>
    <col min="3348" max="3348" width="6.5703125" bestFit="1" customWidth="1"/>
    <col min="3349" max="3349" width="11.140625" bestFit="1" customWidth="1"/>
    <col min="3350" max="3350" width="6.5703125" bestFit="1" customWidth="1"/>
    <col min="3351" max="3351" width="11.140625" bestFit="1" customWidth="1"/>
    <col min="3352" max="3352" width="6.5703125" bestFit="1" customWidth="1"/>
    <col min="3353" max="3353" width="11.140625" bestFit="1" customWidth="1"/>
    <col min="3354" max="3354" width="6.5703125" bestFit="1" customWidth="1"/>
    <col min="3355" max="3355" width="11.5703125" bestFit="1" customWidth="1"/>
    <col min="3356" max="3356" width="6.5703125" bestFit="1" customWidth="1"/>
    <col min="3357" max="3357" width="11.140625" bestFit="1" customWidth="1"/>
    <col min="3358" max="3358" width="6.5703125" bestFit="1" customWidth="1"/>
    <col min="3577" max="3577" width="12.28515625" customWidth="1"/>
    <col min="3586" max="3586" width="12.28515625" customWidth="1"/>
    <col min="3595" max="3595" width="18.85546875" bestFit="1" customWidth="1"/>
    <col min="3598" max="3598" width="11.42578125" bestFit="1" customWidth="1"/>
    <col min="3599" max="3599" width="11.140625" bestFit="1" customWidth="1"/>
    <col min="3600" max="3600" width="6.5703125" bestFit="1" customWidth="1"/>
    <col min="3601" max="3601" width="11.140625" bestFit="1" customWidth="1"/>
    <col min="3602" max="3602" width="6.5703125" bestFit="1" customWidth="1"/>
    <col min="3603" max="3603" width="11.140625" bestFit="1" customWidth="1"/>
    <col min="3604" max="3604" width="6.5703125" bestFit="1" customWidth="1"/>
    <col min="3605" max="3605" width="11.140625" bestFit="1" customWidth="1"/>
    <col min="3606" max="3606" width="6.5703125" bestFit="1" customWidth="1"/>
    <col min="3607" max="3607" width="11.140625" bestFit="1" customWidth="1"/>
    <col min="3608" max="3608" width="6.5703125" bestFit="1" customWidth="1"/>
    <col min="3609" max="3609" width="11.140625" bestFit="1" customWidth="1"/>
    <col min="3610" max="3610" width="6.5703125" bestFit="1" customWidth="1"/>
    <col min="3611" max="3611" width="11.5703125" bestFit="1" customWidth="1"/>
    <col min="3612" max="3612" width="6.5703125" bestFit="1" customWidth="1"/>
    <col min="3613" max="3613" width="11.140625" bestFit="1" customWidth="1"/>
    <col min="3614" max="3614" width="6.5703125" bestFit="1" customWidth="1"/>
    <col min="3833" max="3833" width="12.28515625" customWidth="1"/>
    <col min="3842" max="3842" width="12.28515625" customWidth="1"/>
    <col min="3851" max="3851" width="18.85546875" bestFit="1" customWidth="1"/>
    <col min="3854" max="3854" width="11.42578125" bestFit="1" customWidth="1"/>
    <col min="3855" max="3855" width="11.140625" bestFit="1" customWidth="1"/>
    <col min="3856" max="3856" width="6.5703125" bestFit="1" customWidth="1"/>
    <col min="3857" max="3857" width="11.140625" bestFit="1" customWidth="1"/>
    <col min="3858" max="3858" width="6.5703125" bestFit="1" customWidth="1"/>
    <col min="3859" max="3859" width="11.140625" bestFit="1" customWidth="1"/>
    <col min="3860" max="3860" width="6.5703125" bestFit="1" customWidth="1"/>
    <col min="3861" max="3861" width="11.140625" bestFit="1" customWidth="1"/>
    <col min="3862" max="3862" width="6.5703125" bestFit="1" customWidth="1"/>
    <col min="3863" max="3863" width="11.140625" bestFit="1" customWidth="1"/>
    <col min="3864" max="3864" width="6.5703125" bestFit="1" customWidth="1"/>
    <col min="3865" max="3865" width="11.140625" bestFit="1" customWidth="1"/>
    <col min="3866" max="3866" width="6.5703125" bestFit="1" customWidth="1"/>
    <col min="3867" max="3867" width="11.5703125" bestFit="1" customWidth="1"/>
    <col min="3868" max="3868" width="6.5703125" bestFit="1" customWidth="1"/>
    <col min="3869" max="3869" width="11.140625" bestFit="1" customWidth="1"/>
    <col min="3870" max="3870" width="6.5703125" bestFit="1" customWidth="1"/>
    <col min="4089" max="4089" width="12.28515625" customWidth="1"/>
    <col min="4098" max="4098" width="12.28515625" customWidth="1"/>
    <col min="4107" max="4107" width="18.85546875" bestFit="1" customWidth="1"/>
    <col min="4110" max="4110" width="11.42578125" bestFit="1" customWidth="1"/>
    <col min="4111" max="4111" width="11.140625" bestFit="1" customWidth="1"/>
    <col min="4112" max="4112" width="6.5703125" bestFit="1" customWidth="1"/>
    <col min="4113" max="4113" width="11.140625" bestFit="1" customWidth="1"/>
    <col min="4114" max="4114" width="6.5703125" bestFit="1" customWidth="1"/>
    <col min="4115" max="4115" width="11.140625" bestFit="1" customWidth="1"/>
    <col min="4116" max="4116" width="6.5703125" bestFit="1" customWidth="1"/>
    <col min="4117" max="4117" width="11.140625" bestFit="1" customWidth="1"/>
    <col min="4118" max="4118" width="6.5703125" bestFit="1" customWidth="1"/>
    <col min="4119" max="4119" width="11.140625" bestFit="1" customWidth="1"/>
    <col min="4120" max="4120" width="6.5703125" bestFit="1" customWidth="1"/>
    <col min="4121" max="4121" width="11.140625" bestFit="1" customWidth="1"/>
    <col min="4122" max="4122" width="6.5703125" bestFit="1" customWidth="1"/>
    <col min="4123" max="4123" width="11.5703125" bestFit="1" customWidth="1"/>
    <col min="4124" max="4124" width="6.5703125" bestFit="1" customWidth="1"/>
    <col min="4125" max="4125" width="11.140625" bestFit="1" customWidth="1"/>
    <col min="4126" max="4126" width="6.5703125" bestFit="1" customWidth="1"/>
    <col min="4345" max="4345" width="12.28515625" customWidth="1"/>
    <col min="4354" max="4354" width="12.28515625" customWidth="1"/>
    <col min="4363" max="4363" width="18.85546875" bestFit="1" customWidth="1"/>
    <col min="4366" max="4366" width="11.42578125" bestFit="1" customWidth="1"/>
    <col min="4367" max="4367" width="11.140625" bestFit="1" customWidth="1"/>
    <col min="4368" max="4368" width="6.5703125" bestFit="1" customWidth="1"/>
    <col min="4369" max="4369" width="11.140625" bestFit="1" customWidth="1"/>
    <col min="4370" max="4370" width="6.5703125" bestFit="1" customWidth="1"/>
    <col min="4371" max="4371" width="11.140625" bestFit="1" customWidth="1"/>
    <col min="4372" max="4372" width="6.5703125" bestFit="1" customWidth="1"/>
    <col min="4373" max="4373" width="11.140625" bestFit="1" customWidth="1"/>
    <col min="4374" max="4374" width="6.5703125" bestFit="1" customWidth="1"/>
    <col min="4375" max="4375" width="11.140625" bestFit="1" customWidth="1"/>
    <col min="4376" max="4376" width="6.5703125" bestFit="1" customWidth="1"/>
    <col min="4377" max="4377" width="11.140625" bestFit="1" customWidth="1"/>
    <col min="4378" max="4378" width="6.5703125" bestFit="1" customWidth="1"/>
    <col min="4379" max="4379" width="11.5703125" bestFit="1" customWidth="1"/>
    <col min="4380" max="4380" width="6.5703125" bestFit="1" customWidth="1"/>
    <col min="4381" max="4381" width="11.140625" bestFit="1" customWidth="1"/>
    <col min="4382" max="4382" width="6.5703125" bestFit="1" customWidth="1"/>
    <col min="4601" max="4601" width="12.28515625" customWidth="1"/>
    <col min="4610" max="4610" width="12.28515625" customWidth="1"/>
    <col min="4619" max="4619" width="18.85546875" bestFit="1" customWidth="1"/>
    <col min="4622" max="4622" width="11.42578125" bestFit="1" customWidth="1"/>
    <col min="4623" max="4623" width="11.140625" bestFit="1" customWidth="1"/>
    <col min="4624" max="4624" width="6.5703125" bestFit="1" customWidth="1"/>
    <col min="4625" max="4625" width="11.140625" bestFit="1" customWidth="1"/>
    <col min="4626" max="4626" width="6.5703125" bestFit="1" customWidth="1"/>
    <col min="4627" max="4627" width="11.140625" bestFit="1" customWidth="1"/>
    <col min="4628" max="4628" width="6.5703125" bestFit="1" customWidth="1"/>
    <col min="4629" max="4629" width="11.140625" bestFit="1" customWidth="1"/>
    <col min="4630" max="4630" width="6.5703125" bestFit="1" customWidth="1"/>
    <col min="4631" max="4631" width="11.140625" bestFit="1" customWidth="1"/>
    <col min="4632" max="4632" width="6.5703125" bestFit="1" customWidth="1"/>
    <col min="4633" max="4633" width="11.140625" bestFit="1" customWidth="1"/>
    <col min="4634" max="4634" width="6.5703125" bestFit="1" customWidth="1"/>
    <col min="4635" max="4635" width="11.5703125" bestFit="1" customWidth="1"/>
    <col min="4636" max="4636" width="6.5703125" bestFit="1" customWidth="1"/>
    <col min="4637" max="4637" width="11.140625" bestFit="1" customWidth="1"/>
    <col min="4638" max="4638" width="6.5703125" bestFit="1" customWidth="1"/>
    <col min="4857" max="4857" width="12.28515625" customWidth="1"/>
    <col min="4866" max="4866" width="12.28515625" customWidth="1"/>
    <col min="4875" max="4875" width="18.85546875" bestFit="1" customWidth="1"/>
    <col min="4878" max="4878" width="11.42578125" bestFit="1" customWidth="1"/>
    <col min="4879" max="4879" width="11.140625" bestFit="1" customWidth="1"/>
    <col min="4880" max="4880" width="6.5703125" bestFit="1" customWidth="1"/>
    <col min="4881" max="4881" width="11.140625" bestFit="1" customWidth="1"/>
    <col min="4882" max="4882" width="6.5703125" bestFit="1" customWidth="1"/>
    <col min="4883" max="4883" width="11.140625" bestFit="1" customWidth="1"/>
    <col min="4884" max="4884" width="6.5703125" bestFit="1" customWidth="1"/>
    <col min="4885" max="4885" width="11.140625" bestFit="1" customWidth="1"/>
    <col min="4886" max="4886" width="6.5703125" bestFit="1" customWidth="1"/>
    <col min="4887" max="4887" width="11.140625" bestFit="1" customWidth="1"/>
    <col min="4888" max="4888" width="6.5703125" bestFit="1" customWidth="1"/>
    <col min="4889" max="4889" width="11.140625" bestFit="1" customWidth="1"/>
    <col min="4890" max="4890" width="6.5703125" bestFit="1" customWidth="1"/>
    <col min="4891" max="4891" width="11.5703125" bestFit="1" customWidth="1"/>
    <col min="4892" max="4892" width="6.5703125" bestFit="1" customWidth="1"/>
    <col min="4893" max="4893" width="11.140625" bestFit="1" customWidth="1"/>
    <col min="4894" max="4894" width="6.5703125" bestFit="1" customWidth="1"/>
    <col min="5113" max="5113" width="12.28515625" customWidth="1"/>
    <col min="5122" max="5122" width="12.28515625" customWidth="1"/>
    <col min="5131" max="5131" width="18.85546875" bestFit="1" customWidth="1"/>
    <col min="5134" max="5134" width="11.42578125" bestFit="1" customWidth="1"/>
    <col min="5135" max="5135" width="11.140625" bestFit="1" customWidth="1"/>
    <col min="5136" max="5136" width="6.5703125" bestFit="1" customWidth="1"/>
    <col min="5137" max="5137" width="11.140625" bestFit="1" customWidth="1"/>
    <col min="5138" max="5138" width="6.5703125" bestFit="1" customWidth="1"/>
    <col min="5139" max="5139" width="11.140625" bestFit="1" customWidth="1"/>
    <col min="5140" max="5140" width="6.5703125" bestFit="1" customWidth="1"/>
    <col min="5141" max="5141" width="11.140625" bestFit="1" customWidth="1"/>
    <col min="5142" max="5142" width="6.5703125" bestFit="1" customWidth="1"/>
    <col min="5143" max="5143" width="11.140625" bestFit="1" customWidth="1"/>
    <col min="5144" max="5144" width="6.5703125" bestFit="1" customWidth="1"/>
    <col min="5145" max="5145" width="11.140625" bestFit="1" customWidth="1"/>
    <col min="5146" max="5146" width="6.5703125" bestFit="1" customWidth="1"/>
    <col min="5147" max="5147" width="11.5703125" bestFit="1" customWidth="1"/>
    <col min="5148" max="5148" width="6.5703125" bestFit="1" customWidth="1"/>
    <col min="5149" max="5149" width="11.140625" bestFit="1" customWidth="1"/>
    <col min="5150" max="5150" width="6.5703125" bestFit="1" customWidth="1"/>
    <col min="5369" max="5369" width="12.28515625" customWidth="1"/>
    <col min="5378" max="5378" width="12.28515625" customWidth="1"/>
    <col min="5387" max="5387" width="18.85546875" bestFit="1" customWidth="1"/>
    <col min="5390" max="5390" width="11.42578125" bestFit="1" customWidth="1"/>
    <col min="5391" max="5391" width="11.140625" bestFit="1" customWidth="1"/>
    <col min="5392" max="5392" width="6.5703125" bestFit="1" customWidth="1"/>
    <col min="5393" max="5393" width="11.140625" bestFit="1" customWidth="1"/>
    <col min="5394" max="5394" width="6.5703125" bestFit="1" customWidth="1"/>
    <col min="5395" max="5395" width="11.140625" bestFit="1" customWidth="1"/>
    <col min="5396" max="5396" width="6.5703125" bestFit="1" customWidth="1"/>
    <col min="5397" max="5397" width="11.140625" bestFit="1" customWidth="1"/>
    <col min="5398" max="5398" width="6.5703125" bestFit="1" customWidth="1"/>
    <col min="5399" max="5399" width="11.140625" bestFit="1" customWidth="1"/>
    <col min="5400" max="5400" width="6.5703125" bestFit="1" customWidth="1"/>
    <col min="5401" max="5401" width="11.140625" bestFit="1" customWidth="1"/>
    <col min="5402" max="5402" width="6.5703125" bestFit="1" customWidth="1"/>
    <col min="5403" max="5403" width="11.5703125" bestFit="1" customWidth="1"/>
    <col min="5404" max="5404" width="6.5703125" bestFit="1" customWidth="1"/>
    <col min="5405" max="5405" width="11.140625" bestFit="1" customWidth="1"/>
    <col min="5406" max="5406" width="6.5703125" bestFit="1" customWidth="1"/>
    <col min="5625" max="5625" width="12.28515625" customWidth="1"/>
    <col min="5634" max="5634" width="12.28515625" customWidth="1"/>
    <col min="5643" max="5643" width="18.85546875" bestFit="1" customWidth="1"/>
    <col min="5646" max="5646" width="11.42578125" bestFit="1" customWidth="1"/>
    <col min="5647" max="5647" width="11.140625" bestFit="1" customWidth="1"/>
    <col min="5648" max="5648" width="6.5703125" bestFit="1" customWidth="1"/>
    <col min="5649" max="5649" width="11.140625" bestFit="1" customWidth="1"/>
    <col min="5650" max="5650" width="6.5703125" bestFit="1" customWidth="1"/>
    <col min="5651" max="5651" width="11.140625" bestFit="1" customWidth="1"/>
    <col min="5652" max="5652" width="6.5703125" bestFit="1" customWidth="1"/>
    <col min="5653" max="5653" width="11.140625" bestFit="1" customWidth="1"/>
    <col min="5654" max="5654" width="6.5703125" bestFit="1" customWidth="1"/>
    <col min="5655" max="5655" width="11.140625" bestFit="1" customWidth="1"/>
    <col min="5656" max="5656" width="6.5703125" bestFit="1" customWidth="1"/>
    <col min="5657" max="5657" width="11.140625" bestFit="1" customWidth="1"/>
    <col min="5658" max="5658" width="6.5703125" bestFit="1" customWidth="1"/>
    <col min="5659" max="5659" width="11.5703125" bestFit="1" customWidth="1"/>
    <col min="5660" max="5660" width="6.5703125" bestFit="1" customWidth="1"/>
    <col min="5661" max="5661" width="11.140625" bestFit="1" customWidth="1"/>
    <col min="5662" max="5662" width="6.5703125" bestFit="1" customWidth="1"/>
    <col min="5881" max="5881" width="12.28515625" customWidth="1"/>
    <col min="5890" max="5890" width="12.28515625" customWidth="1"/>
    <col min="5899" max="5899" width="18.85546875" bestFit="1" customWidth="1"/>
    <col min="5902" max="5902" width="11.42578125" bestFit="1" customWidth="1"/>
    <col min="5903" max="5903" width="11.140625" bestFit="1" customWidth="1"/>
    <col min="5904" max="5904" width="6.5703125" bestFit="1" customWidth="1"/>
    <col min="5905" max="5905" width="11.140625" bestFit="1" customWidth="1"/>
    <col min="5906" max="5906" width="6.5703125" bestFit="1" customWidth="1"/>
    <col min="5907" max="5907" width="11.140625" bestFit="1" customWidth="1"/>
    <col min="5908" max="5908" width="6.5703125" bestFit="1" customWidth="1"/>
    <col min="5909" max="5909" width="11.140625" bestFit="1" customWidth="1"/>
    <col min="5910" max="5910" width="6.5703125" bestFit="1" customWidth="1"/>
    <col min="5911" max="5911" width="11.140625" bestFit="1" customWidth="1"/>
    <col min="5912" max="5912" width="6.5703125" bestFit="1" customWidth="1"/>
    <col min="5913" max="5913" width="11.140625" bestFit="1" customWidth="1"/>
    <col min="5914" max="5914" width="6.5703125" bestFit="1" customWidth="1"/>
    <col min="5915" max="5915" width="11.5703125" bestFit="1" customWidth="1"/>
    <col min="5916" max="5916" width="6.5703125" bestFit="1" customWidth="1"/>
    <col min="5917" max="5917" width="11.140625" bestFit="1" customWidth="1"/>
    <col min="5918" max="5918" width="6.5703125" bestFit="1" customWidth="1"/>
    <col min="6137" max="6137" width="12.28515625" customWidth="1"/>
    <col min="6146" max="6146" width="12.28515625" customWidth="1"/>
    <col min="6155" max="6155" width="18.85546875" bestFit="1" customWidth="1"/>
    <col min="6158" max="6158" width="11.42578125" bestFit="1" customWidth="1"/>
    <col min="6159" max="6159" width="11.140625" bestFit="1" customWidth="1"/>
    <col min="6160" max="6160" width="6.5703125" bestFit="1" customWidth="1"/>
    <col min="6161" max="6161" width="11.140625" bestFit="1" customWidth="1"/>
    <col min="6162" max="6162" width="6.5703125" bestFit="1" customWidth="1"/>
    <col min="6163" max="6163" width="11.140625" bestFit="1" customWidth="1"/>
    <col min="6164" max="6164" width="6.5703125" bestFit="1" customWidth="1"/>
    <col min="6165" max="6165" width="11.140625" bestFit="1" customWidth="1"/>
    <col min="6166" max="6166" width="6.5703125" bestFit="1" customWidth="1"/>
    <col min="6167" max="6167" width="11.140625" bestFit="1" customWidth="1"/>
    <col min="6168" max="6168" width="6.5703125" bestFit="1" customWidth="1"/>
    <col min="6169" max="6169" width="11.140625" bestFit="1" customWidth="1"/>
    <col min="6170" max="6170" width="6.5703125" bestFit="1" customWidth="1"/>
    <col min="6171" max="6171" width="11.5703125" bestFit="1" customWidth="1"/>
    <col min="6172" max="6172" width="6.5703125" bestFit="1" customWidth="1"/>
    <col min="6173" max="6173" width="11.140625" bestFit="1" customWidth="1"/>
    <col min="6174" max="6174" width="6.5703125" bestFit="1" customWidth="1"/>
    <col min="6393" max="6393" width="12.28515625" customWidth="1"/>
    <col min="6402" max="6402" width="12.28515625" customWidth="1"/>
    <col min="6411" max="6411" width="18.85546875" bestFit="1" customWidth="1"/>
    <col min="6414" max="6414" width="11.42578125" bestFit="1" customWidth="1"/>
    <col min="6415" max="6415" width="11.140625" bestFit="1" customWidth="1"/>
    <col min="6416" max="6416" width="6.5703125" bestFit="1" customWidth="1"/>
    <col min="6417" max="6417" width="11.140625" bestFit="1" customWidth="1"/>
    <col min="6418" max="6418" width="6.5703125" bestFit="1" customWidth="1"/>
    <col min="6419" max="6419" width="11.140625" bestFit="1" customWidth="1"/>
    <col min="6420" max="6420" width="6.5703125" bestFit="1" customWidth="1"/>
    <col min="6421" max="6421" width="11.140625" bestFit="1" customWidth="1"/>
    <col min="6422" max="6422" width="6.5703125" bestFit="1" customWidth="1"/>
    <col min="6423" max="6423" width="11.140625" bestFit="1" customWidth="1"/>
    <col min="6424" max="6424" width="6.5703125" bestFit="1" customWidth="1"/>
    <col min="6425" max="6425" width="11.140625" bestFit="1" customWidth="1"/>
    <col min="6426" max="6426" width="6.5703125" bestFit="1" customWidth="1"/>
    <col min="6427" max="6427" width="11.5703125" bestFit="1" customWidth="1"/>
    <col min="6428" max="6428" width="6.5703125" bestFit="1" customWidth="1"/>
    <col min="6429" max="6429" width="11.140625" bestFit="1" customWidth="1"/>
    <col min="6430" max="6430" width="6.5703125" bestFit="1" customWidth="1"/>
    <col min="6649" max="6649" width="12.28515625" customWidth="1"/>
    <col min="6658" max="6658" width="12.28515625" customWidth="1"/>
    <col min="6667" max="6667" width="18.85546875" bestFit="1" customWidth="1"/>
    <col min="6670" max="6670" width="11.42578125" bestFit="1" customWidth="1"/>
    <col min="6671" max="6671" width="11.140625" bestFit="1" customWidth="1"/>
    <col min="6672" max="6672" width="6.5703125" bestFit="1" customWidth="1"/>
    <col min="6673" max="6673" width="11.140625" bestFit="1" customWidth="1"/>
    <col min="6674" max="6674" width="6.5703125" bestFit="1" customWidth="1"/>
    <col min="6675" max="6675" width="11.140625" bestFit="1" customWidth="1"/>
    <col min="6676" max="6676" width="6.5703125" bestFit="1" customWidth="1"/>
    <col min="6677" max="6677" width="11.140625" bestFit="1" customWidth="1"/>
    <col min="6678" max="6678" width="6.5703125" bestFit="1" customWidth="1"/>
    <col min="6679" max="6679" width="11.140625" bestFit="1" customWidth="1"/>
    <col min="6680" max="6680" width="6.5703125" bestFit="1" customWidth="1"/>
    <col min="6681" max="6681" width="11.140625" bestFit="1" customWidth="1"/>
    <col min="6682" max="6682" width="6.5703125" bestFit="1" customWidth="1"/>
    <col min="6683" max="6683" width="11.5703125" bestFit="1" customWidth="1"/>
    <col min="6684" max="6684" width="6.5703125" bestFit="1" customWidth="1"/>
    <col min="6685" max="6685" width="11.140625" bestFit="1" customWidth="1"/>
    <col min="6686" max="6686" width="6.5703125" bestFit="1" customWidth="1"/>
    <col min="6905" max="6905" width="12.28515625" customWidth="1"/>
    <col min="6914" max="6914" width="12.28515625" customWidth="1"/>
    <col min="6923" max="6923" width="18.85546875" bestFit="1" customWidth="1"/>
    <col min="6926" max="6926" width="11.42578125" bestFit="1" customWidth="1"/>
    <col min="6927" max="6927" width="11.140625" bestFit="1" customWidth="1"/>
    <col min="6928" max="6928" width="6.5703125" bestFit="1" customWidth="1"/>
    <col min="6929" max="6929" width="11.140625" bestFit="1" customWidth="1"/>
    <col min="6930" max="6930" width="6.5703125" bestFit="1" customWidth="1"/>
    <col min="6931" max="6931" width="11.140625" bestFit="1" customWidth="1"/>
    <col min="6932" max="6932" width="6.5703125" bestFit="1" customWidth="1"/>
    <col min="6933" max="6933" width="11.140625" bestFit="1" customWidth="1"/>
    <col min="6934" max="6934" width="6.5703125" bestFit="1" customWidth="1"/>
    <col min="6935" max="6935" width="11.140625" bestFit="1" customWidth="1"/>
    <col min="6936" max="6936" width="6.5703125" bestFit="1" customWidth="1"/>
    <col min="6937" max="6937" width="11.140625" bestFit="1" customWidth="1"/>
    <col min="6938" max="6938" width="6.5703125" bestFit="1" customWidth="1"/>
    <col min="6939" max="6939" width="11.5703125" bestFit="1" customWidth="1"/>
    <col min="6940" max="6940" width="6.5703125" bestFit="1" customWidth="1"/>
    <col min="6941" max="6941" width="11.140625" bestFit="1" customWidth="1"/>
    <col min="6942" max="6942" width="6.5703125" bestFit="1" customWidth="1"/>
    <col min="7161" max="7161" width="12.28515625" customWidth="1"/>
    <col min="7170" max="7170" width="12.28515625" customWidth="1"/>
    <col min="7179" max="7179" width="18.85546875" bestFit="1" customWidth="1"/>
    <col min="7182" max="7182" width="11.42578125" bestFit="1" customWidth="1"/>
    <col min="7183" max="7183" width="11.140625" bestFit="1" customWidth="1"/>
    <col min="7184" max="7184" width="6.5703125" bestFit="1" customWidth="1"/>
    <col min="7185" max="7185" width="11.140625" bestFit="1" customWidth="1"/>
    <col min="7186" max="7186" width="6.5703125" bestFit="1" customWidth="1"/>
    <col min="7187" max="7187" width="11.140625" bestFit="1" customWidth="1"/>
    <col min="7188" max="7188" width="6.5703125" bestFit="1" customWidth="1"/>
    <col min="7189" max="7189" width="11.140625" bestFit="1" customWidth="1"/>
    <col min="7190" max="7190" width="6.5703125" bestFit="1" customWidth="1"/>
    <col min="7191" max="7191" width="11.140625" bestFit="1" customWidth="1"/>
    <col min="7192" max="7192" width="6.5703125" bestFit="1" customWidth="1"/>
    <col min="7193" max="7193" width="11.140625" bestFit="1" customWidth="1"/>
    <col min="7194" max="7194" width="6.5703125" bestFit="1" customWidth="1"/>
    <col min="7195" max="7195" width="11.5703125" bestFit="1" customWidth="1"/>
    <col min="7196" max="7196" width="6.5703125" bestFit="1" customWidth="1"/>
    <col min="7197" max="7197" width="11.140625" bestFit="1" customWidth="1"/>
    <col min="7198" max="7198" width="6.5703125" bestFit="1" customWidth="1"/>
    <col min="7417" max="7417" width="12.28515625" customWidth="1"/>
    <col min="7426" max="7426" width="12.28515625" customWidth="1"/>
    <col min="7435" max="7435" width="18.85546875" bestFit="1" customWidth="1"/>
    <col min="7438" max="7438" width="11.42578125" bestFit="1" customWidth="1"/>
    <col min="7439" max="7439" width="11.140625" bestFit="1" customWidth="1"/>
    <col min="7440" max="7440" width="6.5703125" bestFit="1" customWidth="1"/>
    <col min="7441" max="7441" width="11.140625" bestFit="1" customWidth="1"/>
    <col min="7442" max="7442" width="6.5703125" bestFit="1" customWidth="1"/>
    <col min="7443" max="7443" width="11.140625" bestFit="1" customWidth="1"/>
    <col min="7444" max="7444" width="6.5703125" bestFit="1" customWidth="1"/>
    <col min="7445" max="7445" width="11.140625" bestFit="1" customWidth="1"/>
    <col min="7446" max="7446" width="6.5703125" bestFit="1" customWidth="1"/>
    <col min="7447" max="7447" width="11.140625" bestFit="1" customWidth="1"/>
    <col min="7448" max="7448" width="6.5703125" bestFit="1" customWidth="1"/>
    <col min="7449" max="7449" width="11.140625" bestFit="1" customWidth="1"/>
    <col min="7450" max="7450" width="6.5703125" bestFit="1" customWidth="1"/>
    <col min="7451" max="7451" width="11.5703125" bestFit="1" customWidth="1"/>
    <col min="7452" max="7452" width="6.5703125" bestFit="1" customWidth="1"/>
    <col min="7453" max="7453" width="11.140625" bestFit="1" customWidth="1"/>
    <col min="7454" max="7454" width="6.5703125" bestFit="1" customWidth="1"/>
    <col min="7673" max="7673" width="12.28515625" customWidth="1"/>
    <col min="7682" max="7682" width="12.28515625" customWidth="1"/>
    <col min="7691" max="7691" width="18.85546875" bestFit="1" customWidth="1"/>
    <col min="7694" max="7694" width="11.42578125" bestFit="1" customWidth="1"/>
    <col min="7695" max="7695" width="11.140625" bestFit="1" customWidth="1"/>
    <col min="7696" max="7696" width="6.5703125" bestFit="1" customWidth="1"/>
    <col min="7697" max="7697" width="11.140625" bestFit="1" customWidth="1"/>
    <col min="7698" max="7698" width="6.5703125" bestFit="1" customWidth="1"/>
    <col min="7699" max="7699" width="11.140625" bestFit="1" customWidth="1"/>
    <col min="7700" max="7700" width="6.5703125" bestFit="1" customWidth="1"/>
    <col min="7701" max="7701" width="11.140625" bestFit="1" customWidth="1"/>
    <col min="7702" max="7702" width="6.5703125" bestFit="1" customWidth="1"/>
    <col min="7703" max="7703" width="11.140625" bestFit="1" customWidth="1"/>
    <col min="7704" max="7704" width="6.5703125" bestFit="1" customWidth="1"/>
    <col min="7705" max="7705" width="11.140625" bestFit="1" customWidth="1"/>
    <col min="7706" max="7706" width="6.5703125" bestFit="1" customWidth="1"/>
    <col min="7707" max="7707" width="11.5703125" bestFit="1" customWidth="1"/>
    <col min="7708" max="7708" width="6.5703125" bestFit="1" customWidth="1"/>
    <col min="7709" max="7709" width="11.140625" bestFit="1" customWidth="1"/>
    <col min="7710" max="7710" width="6.5703125" bestFit="1" customWidth="1"/>
    <col min="7929" max="7929" width="12.28515625" customWidth="1"/>
    <col min="7938" max="7938" width="12.28515625" customWidth="1"/>
    <col min="7947" max="7947" width="18.85546875" bestFit="1" customWidth="1"/>
    <col min="7950" max="7950" width="11.42578125" bestFit="1" customWidth="1"/>
    <col min="7951" max="7951" width="11.140625" bestFit="1" customWidth="1"/>
    <col min="7952" max="7952" width="6.5703125" bestFit="1" customWidth="1"/>
    <col min="7953" max="7953" width="11.140625" bestFit="1" customWidth="1"/>
    <col min="7954" max="7954" width="6.5703125" bestFit="1" customWidth="1"/>
    <col min="7955" max="7955" width="11.140625" bestFit="1" customWidth="1"/>
    <col min="7956" max="7956" width="6.5703125" bestFit="1" customWidth="1"/>
    <col min="7957" max="7957" width="11.140625" bestFit="1" customWidth="1"/>
    <col min="7958" max="7958" width="6.5703125" bestFit="1" customWidth="1"/>
    <col min="7959" max="7959" width="11.140625" bestFit="1" customWidth="1"/>
    <col min="7960" max="7960" width="6.5703125" bestFit="1" customWidth="1"/>
    <col min="7961" max="7961" width="11.140625" bestFit="1" customWidth="1"/>
    <col min="7962" max="7962" width="6.5703125" bestFit="1" customWidth="1"/>
    <col min="7963" max="7963" width="11.5703125" bestFit="1" customWidth="1"/>
    <col min="7964" max="7964" width="6.5703125" bestFit="1" customWidth="1"/>
    <col min="7965" max="7965" width="11.140625" bestFit="1" customWidth="1"/>
    <col min="7966" max="7966" width="6.5703125" bestFit="1" customWidth="1"/>
    <col min="8185" max="8185" width="12.28515625" customWidth="1"/>
    <col min="8194" max="8194" width="12.28515625" customWidth="1"/>
    <col min="8203" max="8203" width="18.85546875" bestFit="1" customWidth="1"/>
    <col min="8206" max="8206" width="11.42578125" bestFit="1" customWidth="1"/>
    <col min="8207" max="8207" width="11.140625" bestFit="1" customWidth="1"/>
    <col min="8208" max="8208" width="6.5703125" bestFit="1" customWidth="1"/>
    <col min="8209" max="8209" width="11.140625" bestFit="1" customWidth="1"/>
    <col min="8210" max="8210" width="6.5703125" bestFit="1" customWidth="1"/>
    <col min="8211" max="8211" width="11.140625" bestFit="1" customWidth="1"/>
    <col min="8212" max="8212" width="6.5703125" bestFit="1" customWidth="1"/>
    <col min="8213" max="8213" width="11.140625" bestFit="1" customWidth="1"/>
    <col min="8214" max="8214" width="6.5703125" bestFit="1" customWidth="1"/>
    <col min="8215" max="8215" width="11.140625" bestFit="1" customWidth="1"/>
    <col min="8216" max="8216" width="6.5703125" bestFit="1" customWidth="1"/>
    <col min="8217" max="8217" width="11.140625" bestFit="1" customWidth="1"/>
    <col min="8218" max="8218" width="6.5703125" bestFit="1" customWidth="1"/>
    <col min="8219" max="8219" width="11.5703125" bestFit="1" customWidth="1"/>
    <col min="8220" max="8220" width="6.5703125" bestFit="1" customWidth="1"/>
    <col min="8221" max="8221" width="11.140625" bestFit="1" customWidth="1"/>
    <col min="8222" max="8222" width="6.5703125" bestFit="1" customWidth="1"/>
    <col min="8441" max="8441" width="12.28515625" customWidth="1"/>
    <col min="8450" max="8450" width="12.28515625" customWidth="1"/>
    <col min="8459" max="8459" width="18.85546875" bestFit="1" customWidth="1"/>
    <col min="8462" max="8462" width="11.42578125" bestFit="1" customWidth="1"/>
    <col min="8463" max="8463" width="11.140625" bestFit="1" customWidth="1"/>
    <col min="8464" max="8464" width="6.5703125" bestFit="1" customWidth="1"/>
    <col min="8465" max="8465" width="11.140625" bestFit="1" customWidth="1"/>
    <col min="8466" max="8466" width="6.5703125" bestFit="1" customWidth="1"/>
    <col min="8467" max="8467" width="11.140625" bestFit="1" customWidth="1"/>
    <col min="8468" max="8468" width="6.5703125" bestFit="1" customWidth="1"/>
    <col min="8469" max="8469" width="11.140625" bestFit="1" customWidth="1"/>
    <col min="8470" max="8470" width="6.5703125" bestFit="1" customWidth="1"/>
    <col min="8471" max="8471" width="11.140625" bestFit="1" customWidth="1"/>
    <col min="8472" max="8472" width="6.5703125" bestFit="1" customWidth="1"/>
    <col min="8473" max="8473" width="11.140625" bestFit="1" customWidth="1"/>
    <col min="8474" max="8474" width="6.5703125" bestFit="1" customWidth="1"/>
    <col min="8475" max="8475" width="11.5703125" bestFit="1" customWidth="1"/>
    <col min="8476" max="8476" width="6.5703125" bestFit="1" customWidth="1"/>
    <col min="8477" max="8477" width="11.140625" bestFit="1" customWidth="1"/>
    <col min="8478" max="8478" width="6.5703125" bestFit="1" customWidth="1"/>
    <col min="8697" max="8697" width="12.28515625" customWidth="1"/>
    <col min="8706" max="8706" width="12.28515625" customWidth="1"/>
    <col min="8715" max="8715" width="18.85546875" bestFit="1" customWidth="1"/>
    <col min="8718" max="8718" width="11.42578125" bestFit="1" customWidth="1"/>
    <col min="8719" max="8719" width="11.140625" bestFit="1" customWidth="1"/>
    <col min="8720" max="8720" width="6.5703125" bestFit="1" customWidth="1"/>
    <col min="8721" max="8721" width="11.140625" bestFit="1" customWidth="1"/>
    <col min="8722" max="8722" width="6.5703125" bestFit="1" customWidth="1"/>
    <col min="8723" max="8723" width="11.140625" bestFit="1" customWidth="1"/>
    <col min="8724" max="8724" width="6.5703125" bestFit="1" customWidth="1"/>
    <col min="8725" max="8725" width="11.140625" bestFit="1" customWidth="1"/>
    <col min="8726" max="8726" width="6.5703125" bestFit="1" customWidth="1"/>
    <col min="8727" max="8727" width="11.140625" bestFit="1" customWidth="1"/>
    <col min="8728" max="8728" width="6.5703125" bestFit="1" customWidth="1"/>
    <col min="8729" max="8729" width="11.140625" bestFit="1" customWidth="1"/>
    <col min="8730" max="8730" width="6.5703125" bestFit="1" customWidth="1"/>
    <col min="8731" max="8731" width="11.5703125" bestFit="1" customWidth="1"/>
    <col min="8732" max="8732" width="6.5703125" bestFit="1" customWidth="1"/>
    <col min="8733" max="8733" width="11.140625" bestFit="1" customWidth="1"/>
    <col min="8734" max="8734" width="6.5703125" bestFit="1" customWidth="1"/>
    <col min="8953" max="8953" width="12.28515625" customWidth="1"/>
    <col min="8962" max="8962" width="12.28515625" customWidth="1"/>
    <col min="8971" max="8971" width="18.85546875" bestFit="1" customWidth="1"/>
    <col min="8974" max="8974" width="11.42578125" bestFit="1" customWidth="1"/>
    <col min="8975" max="8975" width="11.140625" bestFit="1" customWidth="1"/>
    <col min="8976" max="8976" width="6.5703125" bestFit="1" customWidth="1"/>
    <col min="8977" max="8977" width="11.140625" bestFit="1" customWidth="1"/>
    <col min="8978" max="8978" width="6.5703125" bestFit="1" customWidth="1"/>
    <col min="8979" max="8979" width="11.140625" bestFit="1" customWidth="1"/>
    <col min="8980" max="8980" width="6.5703125" bestFit="1" customWidth="1"/>
    <col min="8981" max="8981" width="11.140625" bestFit="1" customWidth="1"/>
    <col min="8982" max="8982" width="6.5703125" bestFit="1" customWidth="1"/>
    <col min="8983" max="8983" width="11.140625" bestFit="1" customWidth="1"/>
    <col min="8984" max="8984" width="6.5703125" bestFit="1" customWidth="1"/>
    <col min="8985" max="8985" width="11.140625" bestFit="1" customWidth="1"/>
    <col min="8986" max="8986" width="6.5703125" bestFit="1" customWidth="1"/>
    <col min="8987" max="8987" width="11.5703125" bestFit="1" customWidth="1"/>
    <col min="8988" max="8988" width="6.5703125" bestFit="1" customWidth="1"/>
    <col min="8989" max="8989" width="11.140625" bestFit="1" customWidth="1"/>
    <col min="8990" max="8990" width="6.5703125" bestFit="1" customWidth="1"/>
    <col min="9209" max="9209" width="12.28515625" customWidth="1"/>
    <col min="9218" max="9218" width="12.28515625" customWidth="1"/>
    <col min="9227" max="9227" width="18.85546875" bestFit="1" customWidth="1"/>
    <col min="9230" max="9230" width="11.42578125" bestFit="1" customWidth="1"/>
    <col min="9231" max="9231" width="11.140625" bestFit="1" customWidth="1"/>
    <col min="9232" max="9232" width="6.5703125" bestFit="1" customWidth="1"/>
    <col min="9233" max="9233" width="11.140625" bestFit="1" customWidth="1"/>
    <col min="9234" max="9234" width="6.5703125" bestFit="1" customWidth="1"/>
    <col min="9235" max="9235" width="11.140625" bestFit="1" customWidth="1"/>
    <col min="9236" max="9236" width="6.5703125" bestFit="1" customWidth="1"/>
    <col min="9237" max="9237" width="11.140625" bestFit="1" customWidth="1"/>
    <col min="9238" max="9238" width="6.5703125" bestFit="1" customWidth="1"/>
    <col min="9239" max="9239" width="11.140625" bestFit="1" customWidth="1"/>
    <col min="9240" max="9240" width="6.5703125" bestFit="1" customWidth="1"/>
    <col min="9241" max="9241" width="11.140625" bestFit="1" customWidth="1"/>
    <col min="9242" max="9242" width="6.5703125" bestFit="1" customWidth="1"/>
    <col min="9243" max="9243" width="11.5703125" bestFit="1" customWidth="1"/>
    <col min="9244" max="9244" width="6.5703125" bestFit="1" customWidth="1"/>
    <col min="9245" max="9245" width="11.140625" bestFit="1" customWidth="1"/>
    <col min="9246" max="9246" width="6.5703125" bestFit="1" customWidth="1"/>
    <col min="9465" max="9465" width="12.28515625" customWidth="1"/>
    <col min="9474" max="9474" width="12.28515625" customWidth="1"/>
    <col min="9483" max="9483" width="18.85546875" bestFit="1" customWidth="1"/>
    <col min="9486" max="9486" width="11.42578125" bestFit="1" customWidth="1"/>
    <col min="9487" max="9487" width="11.140625" bestFit="1" customWidth="1"/>
    <col min="9488" max="9488" width="6.5703125" bestFit="1" customWidth="1"/>
    <col min="9489" max="9489" width="11.140625" bestFit="1" customWidth="1"/>
    <col min="9490" max="9490" width="6.5703125" bestFit="1" customWidth="1"/>
    <col min="9491" max="9491" width="11.140625" bestFit="1" customWidth="1"/>
    <col min="9492" max="9492" width="6.5703125" bestFit="1" customWidth="1"/>
    <col min="9493" max="9493" width="11.140625" bestFit="1" customWidth="1"/>
    <col min="9494" max="9494" width="6.5703125" bestFit="1" customWidth="1"/>
    <col min="9495" max="9495" width="11.140625" bestFit="1" customWidth="1"/>
    <col min="9496" max="9496" width="6.5703125" bestFit="1" customWidth="1"/>
    <col min="9497" max="9497" width="11.140625" bestFit="1" customWidth="1"/>
    <col min="9498" max="9498" width="6.5703125" bestFit="1" customWidth="1"/>
    <col min="9499" max="9499" width="11.5703125" bestFit="1" customWidth="1"/>
    <col min="9500" max="9500" width="6.5703125" bestFit="1" customWidth="1"/>
    <col min="9501" max="9501" width="11.140625" bestFit="1" customWidth="1"/>
    <col min="9502" max="9502" width="6.5703125" bestFit="1" customWidth="1"/>
    <col min="9721" max="9721" width="12.28515625" customWidth="1"/>
    <col min="9730" max="9730" width="12.28515625" customWidth="1"/>
    <col min="9739" max="9739" width="18.85546875" bestFit="1" customWidth="1"/>
    <col min="9742" max="9742" width="11.42578125" bestFit="1" customWidth="1"/>
    <col min="9743" max="9743" width="11.140625" bestFit="1" customWidth="1"/>
    <col min="9744" max="9744" width="6.5703125" bestFit="1" customWidth="1"/>
    <col min="9745" max="9745" width="11.140625" bestFit="1" customWidth="1"/>
    <col min="9746" max="9746" width="6.5703125" bestFit="1" customWidth="1"/>
    <col min="9747" max="9747" width="11.140625" bestFit="1" customWidth="1"/>
    <col min="9748" max="9748" width="6.5703125" bestFit="1" customWidth="1"/>
    <col min="9749" max="9749" width="11.140625" bestFit="1" customWidth="1"/>
    <col min="9750" max="9750" width="6.5703125" bestFit="1" customWidth="1"/>
    <col min="9751" max="9751" width="11.140625" bestFit="1" customWidth="1"/>
    <col min="9752" max="9752" width="6.5703125" bestFit="1" customWidth="1"/>
    <col min="9753" max="9753" width="11.140625" bestFit="1" customWidth="1"/>
    <col min="9754" max="9754" width="6.5703125" bestFit="1" customWidth="1"/>
    <col min="9755" max="9755" width="11.5703125" bestFit="1" customWidth="1"/>
    <col min="9756" max="9756" width="6.5703125" bestFit="1" customWidth="1"/>
    <col min="9757" max="9757" width="11.140625" bestFit="1" customWidth="1"/>
    <col min="9758" max="9758" width="6.5703125" bestFit="1" customWidth="1"/>
    <col min="9977" max="9977" width="12.28515625" customWidth="1"/>
    <col min="9986" max="9986" width="12.28515625" customWidth="1"/>
    <col min="9995" max="9995" width="18.85546875" bestFit="1" customWidth="1"/>
    <col min="9998" max="9998" width="11.42578125" bestFit="1" customWidth="1"/>
    <col min="9999" max="9999" width="11.140625" bestFit="1" customWidth="1"/>
    <col min="10000" max="10000" width="6.5703125" bestFit="1" customWidth="1"/>
    <col min="10001" max="10001" width="11.140625" bestFit="1" customWidth="1"/>
    <col min="10002" max="10002" width="6.5703125" bestFit="1" customWidth="1"/>
    <col min="10003" max="10003" width="11.140625" bestFit="1" customWidth="1"/>
    <col min="10004" max="10004" width="6.5703125" bestFit="1" customWidth="1"/>
    <col min="10005" max="10005" width="11.140625" bestFit="1" customWidth="1"/>
    <col min="10006" max="10006" width="6.5703125" bestFit="1" customWidth="1"/>
    <col min="10007" max="10007" width="11.140625" bestFit="1" customWidth="1"/>
    <col min="10008" max="10008" width="6.5703125" bestFit="1" customWidth="1"/>
    <col min="10009" max="10009" width="11.140625" bestFit="1" customWidth="1"/>
    <col min="10010" max="10010" width="6.5703125" bestFit="1" customWidth="1"/>
    <col min="10011" max="10011" width="11.5703125" bestFit="1" customWidth="1"/>
    <col min="10012" max="10012" width="6.5703125" bestFit="1" customWidth="1"/>
    <col min="10013" max="10013" width="11.140625" bestFit="1" customWidth="1"/>
    <col min="10014" max="10014" width="6.5703125" bestFit="1" customWidth="1"/>
    <col min="10233" max="10233" width="12.28515625" customWidth="1"/>
    <col min="10242" max="10242" width="12.28515625" customWidth="1"/>
    <col min="10251" max="10251" width="18.85546875" bestFit="1" customWidth="1"/>
    <col min="10254" max="10254" width="11.42578125" bestFit="1" customWidth="1"/>
    <col min="10255" max="10255" width="11.140625" bestFit="1" customWidth="1"/>
    <col min="10256" max="10256" width="6.5703125" bestFit="1" customWidth="1"/>
    <col min="10257" max="10257" width="11.140625" bestFit="1" customWidth="1"/>
    <col min="10258" max="10258" width="6.5703125" bestFit="1" customWidth="1"/>
    <col min="10259" max="10259" width="11.140625" bestFit="1" customWidth="1"/>
    <col min="10260" max="10260" width="6.5703125" bestFit="1" customWidth="1"/>
    <col min="10261" max="10261" width="11.140625" bestFit="1" customWidth="1"/>
    <col min="10262" max="10262" width="6.5703125" bestFit="1" customWidth="1"/>
    <col min="10263" max="10263" width="11.140625" bestFit="1" customWidth="1"/>
    <col min="10264" max="10264" width="6.5703125" bestFit="1" customWidth="1"/>
    <col min="10265" max="10265" width="11.140625" bestFit="1" customWidth="1"/>
    <col min="10266" max="10266" width="6.5703125" bestFit="1" customWidth="1"/>
    <col min="10267" max="10267" width="11.5703125" bestFit="1" customWidth="1"/>
    <col min="10268" max="10268" width="6.5703125" bestFit="1" customWidth="1"/>
    <col min="10269" max="10269" width="11.140625" bestFit="1" customWidth="1"/>
    <col min="10270" max="10270" width="6.5703125" bestFit="1" customWidth="1"/>
    <col min="10489" max="10489" width="12.28515625" customWidth="1"/>
    <col min="10498" max="10498" width="12.28515625" customWidth="1"/>
    <col min="10507" max="10507" width="18.85546875" bestFit="1" customWidth="1"/>
    <col min="10510" max="10510" width="11.42578125" bestFit="1" customWidth="1"/>
    <col min="10511" max="10511" width="11.140625" bestFit="1" customWidth="1"/>
    <col min="10512" max="10512" width="6.5703125" bestFit="1" customWidth="1"/>
    <col min="10513" max="10513" width="11.140625" bestFit="1" customWidth="1"/>
    <col min="10514" max="10514" width="6.5703125" bestFit="1" customWidth="1"/>
    <col min="10515" max="10515" width="11.140625" bestFit="1" customWidth="1"/>
    <col min="10516" max="10516" width="6.5703125" bestFit="1" customWidth="1"/>
    <col min="10517" max="10517" width="11.140625" bestFit="1" customWidth="1"/>
    <col min="10518" max="10518" width="6.5703125" bestFit="1" customWidth="1"/>
    <col min="10519" max="10519" width="11.140625" bestFit="1" customWidth="1"/>
    <col min="10520" max="10520" width="6.5703125" bestFit="1" customWidth="1"/>
    <col min="10521" max="10521" width="11.140625" bestFit="1" customWidth="1"/>
    <col min="10522" max="10522" width="6.5703125" bestFit="1" customWidth="1"/>
    <col min="10523" max="10523" width="11.5703125" bestFit="1" customWidth="1"/>
    <col min="10524" max="10524" width="6.5703125" bestFit="1" customWidth="1"/>
    <col min="10525" max="10525" width="11.140625" bestFit="1" customWidth="1"/>
    <col min="10526" max="10526" width="6.5703125" bestFit="1" customWidth="1"/>
    <col min="10745" max="10745" width="12.28515625" customWidth="1"/>
    <col min="10754" max="10754" width="12.28515625" customWidth="1"/>
    <col min="10763" max="10763" width="18.85546875" bestFit="1" customWidth="1"/>
    <col min="10766" max="10766" width="11.42578125" bestFit="1" customWidth="1"/>
    <col min="10767" max="10767" width="11.140625" bestFit="1" customWidth="1"/>
    <col min="10768" max="10768" width="6.5703125" bestFit="1" customWidth="1"/>
    <col min="10769" max="10769" width="11.140625" bestFit="1" customWidth="1"/>
    <col min="10770" max="10770" width="6.5703125" bestFit="1" customWidth="1"/>
    <col min="10771" max="10771" width="11.140625" bestFit="1" customWidth="1"/>
    <col min="10772" max="10772" width="6.5703125" bestFit="1" customWidth="1"/>
    <col min="10773" max="10773" width="11.140625" bestFit="1" customWidth="1"/>
    <col min="10774" max="10774" width="6.5703125" bestFit="1" customWidth="1"/>
    <col min="10775" max="10775" width="11.140625" bestFit="1" customWidth="1"/>
    <col min="10776" max="10776" width="6.5703125" bestFit="1" customWidth="1"/>
    <col min="10777" max="10777" width="11.140625" bestFit="1" customWidth="1"/>
    <col min="10778" max="10778" width="6.5703125" bestFit="1" customWidth="1"/>
    <col min="10779" max="10779" width="11.5703125" bestFit="1" customWidth="1"/>
    <col min="10780" max="10780" width="6.5703125" bestFit="1" customWidth="1"/>
    <col min="10781" max="10781" width="11.140625" bestFit="1" customWidth="1"/>
    <col min="10782" max="10782" width="6.5703125" bestFit="1" customWidth="1"/>
    <col min="11001" max="11001" width="12.28515625" customWidth="1"/>
    <col min="11010" max="11010" width="12.28515625" customWidth="1"/>
    <col min="11019" max="11019" width="18.85546875" bestFit="1" customWidth="1"/>
    <col min="11022" max="11022" width="11.42578125" bestFit="1" customWidth="1"/>
    <col min="11023" max="11023" width="11.140625" bestFit="1" customWidth="1"/>
    <col min="11024" max="11024" width="6.5703125" bestFit="1" customWidth="1"/>
    <col min="11025" max="11025" width="11.140625" bestFit="1" customWidth="1"/>
    <col min="11026" max="11026" width="6.5703125" bestFit="1" customWidth="1"/>
    <col min="11027" max="11027" width="11.140625" bestFit="1" customWidth="1"/>
    <col min="11028" max="11028" width="6.5703125" bestFit="1" customWidth="1"/>
    <col min="11029" max="11029" width="11.140625" bestFit="1" customWidth="1"/>
    <col min="11030" max="11030" width="6.5703125" bestFit="1" customWidth="1"/>
    <col min="11031" max="11031" width="11.140625" bestFit="1" customWidth="1"/>
    <col min="11032" max="11032" width="6.5703125" bestFit="1" customWidth="1"/>
    <col min="11033" max="11033" width="11.140625" bestFit="1" customWidth="1"/>
    <col min="11034" max="11034" width="6.5703125" bestFit="1" customWidth="1"/>
    <col min="11035" max="11035" width="11.5703125" bestFit="1" customWidth="1"/>
    <col min="11036" max="11036" width="6.5703125" bestFit="1" customWidth="1"/>
    <col min="11037" max="11037" width="11.140625" bestFit="1" customWidth="1"/>
    <col min="11038" max="11038" width="6.5703125" bestFit="1" customWidth="1"/>
    <col min="11257" max="11257" width="12.28515625" customWidth="1"/>
    <col min="11266" max="11266" width="12.28515625" customWidth="1"/>
    <col min="11275" max="11275" width="18.85546875" bestFit="1" customWidth="1"/>
    <col min="11278" max="11278" width="11.42578125" bestFit="1" customWidth="1"/>
    <col min="11279" max="11279" width="11.140625" bestFit="1" customWidth="1"/>
    <col min="11280" max="11280" width="6.5703125" bestFit="1" customWidth="1"/>
    <col min="11281" max="11281" width="11.140625" bestFit="1" customWidth="1"/>
    <col min="11282" max="11282" width="6.5703125" bestFit="1" customWidth="1"/>
    <col min="11283" max="11283" width="11.140625" bestFit="1" customWidth="1"/>
    <col min="11284" max="11284" width="6.5703125" bestFit="1" customWidth="1"/>
    <col min="11285" max="11285" width="11.140625" bestFit="1" customWidth="1"/>
    <col min="11286" max="11286" width="6.5703125" bestFit="1" customWidth="1"/>
    <col min="11287" max="11287" width="11.140625" bestFit="1" customWidth="1"/>
    <col min="11288" max="11288" width="6.5703125" bestFit="1" customWidth="1"/>
    <col min="11289" max="11289" width="11.140625" bestFit="1" customWidth="1"/>
    <col min="11290" max="11290" width="6.5703125" bestFit="1" customWidth="1"/>
    <col min="11291" max="11291" width="11.5703125" bestFit="1" customWidth="1"/>
    <col min="11292" max="11292" width="6.5703125" bestFit="1" customWidth="1"/>
    <col min="11293" max="11293" width="11.140625" bestFit="1" customWidth="1"/>
    <col min="11294" max="11294" width="6.5703125" bestFit="1" customWidth="1"/>
    <col min="11513" max="11513" width="12.28515625" customWidth="1"/>
    <col min="11522" max="11522" width="12.28515625" customWidth="1"/>
    <col min="11531" max="11531" width="18.85546875" bestFit="1" customWidth="1"/>
    <col min="11534" max="11534" width="11.42578125" bestFit="1" customWidth="1"/>
    <col min="11535" max="11535" width="11.140625" bestFit="1" customWidth="1"/>
    <col min="11536" max="11536" width="6.5703125" bestFit="1" customWidth="1"/>
    <col min="11537" max="11537" width="11.140625" bestFit="1" customWidth="1"/>
    <col min="11538" max="11538" width="6.5703125" bestFit="1" customWidth="1"/>
    <col min="11539" max="11539" width="11.140625" bestFit="1" customWidth="1"/>
    <col min="11540" max="11540" width="6.5703125" bestFit="1" customWidth="1"/>
    <col min="11541" max="11541" width="11.140625" bestFit="1" customWidth="1"/>
    <col min="11542" max="11542" width="6.5703125" bestFit="1" customWidth="1"/>
    <col min="11543" max="11543" width="11.140625" bestFit="1" customWidth="1"/>
    <col min="11544" max="11544" width="6.5703125" bestFit="1" customWidth="1"/>
    <col min="11545" max="11545" width="11.140625" bestFit="1" customWidth="1"/>
    <col min="11546" max="11546" width="6.5703125" bestFit="1" customWidth="1"/>
    <col min="11547" max="11547" width="11.5703125" bestFit="1" customWidth="1"/>
    <col min="11548" max="11548" width="6.5703125" bestFit="1" customWidth="1"/>
    <col min="11549" max="11549" width="11.140625" bestFit="1" customWidth="1"/>
    <col min="11550" max="11550" width="6.5703125" bestFit="1" customWidth="1"/>
    <col min="11769" max="11769" width="12.28515625" customWidth="1"/>
    <col min="11778" max="11778" width="12.28515625" customWidth="1"/>
    <col min="11787" max="11787" width="18.85546875" bestFit="1" customWidth="1"/>
    <col min="11790" max="11790" width="11.42578125" bestFit="1" customWidth="1"/>
    <col min="11791" max="11791" width="11.140625" bestFit="1" customWidth="1"/>
    <col min="11792" max="11792" width="6.5703125" bestFit="1" customWidth="1"/>
    <col min="11793" max="11793" width="11.140625" bestFit="1" customWidth="1"/>
    <col min="11794" max="11794" width="6.5703125" bestFit="1" customWidth="1"/>
    <col min="11795" max="11795" width="11.140625" bestFit="1" customWidth="1"/>
    <col min="11796" max="11796" width="6.5703125" bestFit="1" customWidth="1"/>
    <col min="11797" max="11797" width="11.140625" bestFit="1" customWidth="1"/>
    <col min="11798" max="11798" width="6.5703125" bestFit="1" customWidth="1"/>
    <col min="11799" max="11799" width="11.140625" bestFit="1" customWidth="1"/>
    <col min="11800" max="11800" width="6.5703125" bestFit="1" customWidth="1"/>
    <col min="11801" max="11801" width="11.140625" bestFit="1" customWidth="1"/>
    <col min="11802" max="11802" width="6.5703125" bestFit="1" customWidth="1"/>
    <col min="11803" max="11803" width="11.5703125" bestFit="1" customWidth="1"/>
    <col min="11804" max="11804" width="6.5703125" bestFit="1" customWidth="1"/>
    <col min="11805" max="11805" width="11.140625" bestFit="1" customWidth="1"/>
    <col min="11806" max="11806" width="6.5703125" bestFit="1" customWidth="1"/>
    <col min="12025" max="12025" width="12.28515625" customWidth="1"/>
    <col min="12034" max="12034" width="12.28515625" customWidth="1"/>
    <col min="12043" max="12043" width="18.85546875" bestFit="1" customWidth="1"/>
    <col min="12046" max="12046" width="11.42578125" bestFit="1" customWidth="1"/>
    <col min="12047" max="12047" width="11.140625" bestFit="1" customWidth="1"/>
    <col min="12048" max="12048" width="6.5703125" bestFit="1" customWidth="1"/>
    <col min="12049" max="12049" width="11.140625" bestFit="1" customWidth="1"/>
    <col min="12050" max="12050" width="6.5703125" bestFit="1" customWidth="1"/>
    <col min="12051" max="12051" width="11.140625" bestFit="1" customWidth="1"/>
    <col min="12052" max="12052" width="6.5703125" bestFit="1" customWidth="1"/>
    <col min="12053" max="12053" width="11.140625" bestFit="1" customWidth="1"/>
    <col min="12054" max="12054" width="6.5703125" bestFit="1" customWidth="1"/>
    <col min="12055" max="12055" width="11.140625" bestFit="1" customWidth="1"/>
    <col min="12056" max="12056" width="6.5703125" bestFit="1" customWidth="1"/>
    <col min="12057" max="12057" width="11.140625" bestFit="1" customWidth="1"/>
    <col min="12058" max="12058" width="6.5703125" bestFit="1" customWidth="1"/>
    <col min="12059" max="12059" width="11.5703125" bestFit="1" customWidth="1"/>
    <col min="12060" max="12060" width="6.5703125" bestFit="1" customWidth="1"/>
    <col min="12061" max="12061" width="11.140625" bestFit="1" customWidth="1"/>
    <col min="12062" max="12062" width="6.5703125" bestFit="1" customWidth="1"/>
    <col min="12281" max="12281" width="12.28515625" customWidth="1"/>
    <col min="12290" max="12290" width="12.28515625" customWidth="1"/>
    <col min="12299" max="12299" width="18.85546875" bestFit="1" customWidth="1"/>
    <col min="12302" max="12302" width="11.42578125" bestFit="1" customWidth="1"/>
    <col min="12303" max="12303" width="11.140625" bestFit="1" customWidth="1"/>
    <col min="12304" max="12304" width="6.5703125" bestFit="1" customWidth="1"/>
    <col min="12305" max="12305" width="11.140625" bestFit="1" customWidth="1"/>
    <col min="12306" max="12306" width="6.5703125" bestFit="1" customWidth="1"/>
    <col min="12307" max="12307" width="11.140625" bestFit="1" customWidth="1"/>
    <col min="12308" max="12308" width="6.5703125" bestFit="1" customWidth="1"/>
    <col min="12309" max="12309" width="11.140625" bestFit="1" customWidth="1"/>
    <col min="12310" max="12310" width="6.5703125" bestFit="1" customWidth="1"/>
    <col min="12311" max="12311" width="11.140625" bestFit="1" customWidth="1"/>
    <col min="12312" max="12312" width="6.5703125" bestFit="1" customWidth="1"/>
    <col min="12313" max="12313" width="11.140625" bestFit="1" customWidth="1"/>
    <col min="12314" max="12314" width="6.5703125" bestFit="1" customWidth="1"/>
    <col min="12315" max="12315" width="11.5703125" bestFit="1" customWidth="1"/>
    <col min="12316" max="12316" width="6.5703125" bestFit="1" customWidth="1"/>
    <col min="12317" max="12317" width="11.140625" bestFit="1" customWidth="1"/>
    <col min="12318" max="12318" width="6.5703125" bestFit="1" customWidth="1"/>
    <col min="12537" max="12537" width="12.28515625" customWidth="1"/>
    <col min="12546" max="12546" width="12.28515625" customWidth="1"/>
    <col min="12555" max="12555" width="18.85546875" bestFit="1" customWidth="1"/>
    <col min="12558" max="12558" width="11.42578125" bestFit="1" customWidth="1"/>
    <col min="12559" max="12559" width="11.140625" bestFit="1" customWidth="1"/>
    <col min="12560" max="12560" width="6.5703125" bestFit="1" customWidth="1"/>
    <col min="12561" max="12561" width="11.140625" bestFit="1" customWidth="1"/>
    <col min="12562" max="12562" width="6.5703125" bestFit="1" customWidth="1"/>
    <col min="12563" max="12563" width="11.140625" bestFit="1" customWidth="1"/>
    <col min="12564" max="12564" width="6.5703125" bestFit="1" customWidth="1"/>
    <col min="12565" max="12565" width="11.140625" bestFit="1" customWidth="1"/>
    <col min="12566" max="12566" width="6.5703125" bestFit="1" customWidth="1"/>
    <col min="12567" max="12567" width="11.140625" bestFit="1" customWidth="1"/>
    <col min="12568" max="12568" width="6.5703125" bestFit="1" customWidth="1"/>
    <col min="12569" max="12569" width="11.140625" bestFit="1" customWidth="1"/>
    <col min="12570" max="12570" width="6.5703125" bestFit="1" customWidth="1"/>
    <col min="12571" max="12571" width="11.5703125" bestFit="1" customWidth="1"/>
    <col min="12572" max="12572" width="6.5703125" bestFit="1" customWidth="1"/>
    <col min="12573" max="12573" width="11.140625" bestFit="1" customWidth="1"/>
    <col min="12574" max="12574" width="6.5703125" bestFit="1" customWidth="1"/>
    <col min="12793" max="12793" width="12.28515625" customWidth="1"/>
    <col min="12802" max="12802" width="12.28515625" customWidth="1"/>
    <col min="12811" max="12811" width="18.85546875" bestFit="1" customWidth="1"/>
    <col min="12814" max="12814" width="11.42578125" bestFit="1" customWidth="1"/>
    <col min="12815" max="12815" width="11.140625" bestFit="1" customWidth="1"/>
    <col min="12816" max="12816" width="6.5703125" bestFit="1" customWidth="1"/>
    <col min="12817" max="12817" width="11.140625" bestFit="1" customWidth="1"/>
    <col min="12818" max="12818" width="6.5703125" bestFit="1" customWidth="1"/>
    <col min="12819" max="12819" width="11.140625" bestFit="1" customWidth="1"/>
    <col min="12820" max="12820" width="6.5703125" bestFit="1" customWidth="1"/>
    <col min="12821" max="12821" width="11.140625" bestFit="1" customWidth="1"/>
    <col min="12822" max="12822" width="6.5703125" bestFit="1" customWidth="1"/>
    <col min="12823" max="12823" width="11.140625" bestFit="1" customWidth="1"/>
    <col min="12824" max="12824" width="6.5703125" bestFit="1" customWidth="1"/>
    <col min="12825" max="12825" width="11.140625" bestFit="1" customWidth="1"/>
    <col min="12826" max="12826" width="6.5703125" bestFit="1" customWidth="1"/>
    <col min="12827" max="12827" width="11.5703125" bestFit="1" customWidth="1"/>
    <col min="12828" max="12828" width="6.5703125" bestFit="1" customWidth="1"/>
    <col min="12829" max="12829" width="11.140625" bestFit="1" customWidth="1"/>
    <col min="12830" max="12830" width="6.5703125" bestFit="1" customWidth="1"/>
    <col min="13049" max="13049" width="12.28515625" customWidth="1"/>
    <col min="13058" max="13058" width="12.28515625" customWidth="1"/>
    <col min="13067" max="13067" width="18.85546875" bestFit="1" customWidth="1"/>
    <col min="13070" max="13070" width="11.42578125" bestFit="1" customWidth="1"/>
    <col min="13071" max="13071" width="11.140625" bestFit="1" customWidth="1"/>
    <col min="13072" max="13072" width="6.5703125" bestFit="1" customWidth="1"/>
    <col min="13073" max="13073" width="11.140625" bestFit="1" customWidth="1"/>
    <col min="13074" max="13074" width="6.5703125" bestFit="1" customWidth="1"/>
    <col min="13075" max="13075" width="11.140625" bestFit="1" customWidth="1"/>
    <col min="13076" max="13076" width="6.5703125" bestFit="1" customWidth="1"/>
    <col min="13077" max="13077" width="11.140625" bestFit="1" customWidth="1"/>
    <col min="13078" max="13078" width="6.5703125" bestFit="1" customWidth="1"/>
    <col min="13079" max="13079" width="11.140625" bestFit="1" customWidth="1"/>
    <col min="13080" max="13080" width="6.5703125" bestFit="1" customWidth="1"/>
    <col min="13081" max="13081" width="11.140625" bestFit="1" customWidth="1"/>
    <col min="13082" max="13082" width="6.5703125" bestFit="1" customWidth="1"/>
    <col min="13083" max="13083" width="11.5703125" bestFit="1" customWidth="1"/>
    <col min="13084" max="13084" width="6.5703125" bestFit="1" customWidth="1"/>
    <col min="13085" max="13085" width="11.140625" bestFit="1" customWidth="1"/>
    <col min="13086" max="13086" width="6.5703125" bestFit="1" customWidth="1"/>
    <col min="13305" max="13305" width="12.28515625" customWidth="1"/>
    <col min="13314" max="13314" width="12.28515625" customWidth="1"/>
    <col min="13323" max="13323" width="18.85546875" bestFit="1" customWidth="1"/>
    <col min="13326" max="13326" width="11.42578125" bestFit="1" customWidth="1"/>
    <col min="13327" max="13327" width="11.140625" bestFit="1" customWidth="1"/>
    <col min="13328" max="13328" width="6.5703125" bestFit="1" customWidth="1"/>
    <col min="13329" max="13329" width="11.140625" bestFit="1" customWidth="1"/>
    <col min="13330" max="13330" width="6.5703125" bestFit="1" customWidth="1"/>
    <col min="13331" max="13331" width="11.140625" bestFit="1" customWidth="1"/>
    <col min="13332" max="13332" width="6.5703125" bestFit="1" customWidth="1"/>
    <col min="13333" max="13333" width="11.140625" bestFit="1" customWidth="1"/>
    <col min="13334" max="13334" width="6.5703125" bestFit="1" customWidth="1"/>
    <col min="13335" max="13335" width="11.140625" bestFit="1" customWidth="1"/>
    <col min="13336" max="13336" width="6.5703125" bestFit="1" customWidth="1"/>
    <col min="13337" max="13337" width="11.140625" bestFit="1" customWidth="1"/>
    <col min="13338" max="13338" width="6.5703125" bestFit="1" customWidth="1"/>
    <col min="13339" max="13339" width="11.5703125" bestFit="1" customWidth="1"/>
    <col min="13340" max="13340" width="6.5703125" bestFit="1" customWidth="1"/>
    <col min="13341" max="13341" width="11.140625" bestFit="1" customWidth="1"/>
    <col min="13342" max="13342" width="6.5703125" bestFit="1" customWidth="1"/>
    <col min="13561" max="13561" width="12.28515625" customWidth="1"/>
    <col min="13570" max="13570" width="12.28515625" customWidth="1"/>
    <col min="13579" max="13579" width="18.85546875" bestFit="1" customWidth="1"/>
    <col min="13582" max="13582" width="11.42578125" bestFit="1" customWidth="1"/>
    <col min="13583" max="13583" width="11.140625" bestFit="1" customWidth="1"/>
    <col min="13584" max="13584" width="6.5703125" bestFit="1" customWidth="1"/>
    <col min="13585" max="13585" width="11.140625" bestFit="1" customWidth="1"/>
    <col min="13586" max="13586" width="6.5703125" bestFit="1" customWidth="1"/>
    <col min="13587" max="13587" width="11.140625" bestFit="1" customWidth="1"/>
    <col min="13588" max="13588" width="6.5703125" bestFit="1" customWidth="1"/>
    <col min="13589" max="13589" width="11.140625" bestFit="1" customWidth="1"/>
    <col min="13590" max="13590" width="6.5703125" bestFit="1" customWidth="1"/>
    <col min="13591" max="13591" width="11.140625" bestFit="1" customWidth="1"/>
    <col min="13592" max="13592" width="6.5703125" bestFit="1" customWidth="1"/>
    <col min="13593" max="13593" width="11.140625" bestFit="1" customWidth="1"/>
    <col min="13594" max="13594" width="6.5703125" bestFit="1" customWidth="1"/>
    <col min="13595" max="13595" width="11.5703125" bestFit="1" customWidth="1"/>
    <col min="13596" max="13596" width="6.5703125" bestFit="1" customWidth="1"/>
    <col min="13597" max="13597" width="11.140625" bestFit="1" customWidth="1"/>
    <col min="13598" max="13598" width="6.5703125" bestFit="1" customWidth="1"/>
    <col min="13817" max="13817" width="12.28515625" customWidth="1"/>
    <col min="13826" max="13826" width="12.28515625" customWidth="1"/>
    <col min="13835" max="13835" width="18.85546875" bestFit="1" customWidth="1"/>
    <col min="13838" max="13838" width="11.42578125" bestFit="1" customWidth="1"/>
    <col min="13839" max="13839" width="11.140625" bestFit="1" customWidth="1"/>
    <col min="13840" max="13840" width="6.5703125" bestFit="1" customWidth="1"/>
    <col min="13841" max="13841" width="11.140625" bestFit="1" customWidth="1"/>
    <col min="13842" max="13842" width="6.5703125" bestFit="1" customWidth="1"/>
    <col min="13843" max="13843" width="11.140625" bestFit="1" customWidth="1"/>
    <col min="13844" max="13844" width="6.5703125" bestFit="1" customWidth="1"/>
    <col min="13845" max="13845" width="11.140625" bestFit="1" customWidth="1"/>
    <col min="13846" max="13846" width="6.5703125" bestFit="1" customWidth="1"/>
    <col min="13847" max="13847" width="11.140625" bestFit="1" customWidth="1"/>
    <col min="13848" max="13848" width="6.5703125" bestFit="1" customWidth="1"/>
    <col min="13849" max="13849" width="11.140625" bestFit="1" customWidth="1"/>
    <col min="13850" max="13850" width="6.5703125" bestFit="1" customWidth="1"/>
    <col min="13851" max="13851" width="11.5703125" bestFit="1" customWidth="1"/>
    <col min="13852" max="13852" width="6.5703125" bestFit="1" customWidth="1"/>
    <col min="13853" max="13853" width="11.140625" bestFit="1" customWidth="1"/>
    <col min="13854" max="13854" width="6.5703125" bestFit="1" customWidth="1"/>
    <col min="14073" max="14073" width="12.28515625" customWidth="1"/>
    <col min="14082" max="14082" width="12.28515625" customWidth="1"/>
    <col min="14091" max="14091" width="18.85546875" bestFit="1" customWidth="1"/>
    <col min="14094" max="14094" width="11.42578125" bestFit="1" customWidth="1"/>
    <col min="14095" max="14095" width="11.140625" bestFit="1" customWidth="1"/>
    <col min="14096" max="14096" width="6.5703125" bestFit="1" customWidth="1"/>
    <col min="14097" max="14097" width="11.140625" bestFit="1" customWidth="1"/>
    <col min="14098" max="14098" width="6.5703125" bestFit="1" customWidth="1"/>
    <col min="14099" max="14099" width="11.140625" bestFit="1" customWidth="1"/>
    <col min="14100" max="14100" width="6.5703125" bestFit="1" customWidth="1"/>
    <col min="14101" max="14101" width="11.140625" bestFit="1" customWidth="1"/>
    <col min="14102" max="14102" width="6.5703125" bestFit="1" customWidth="1"/>
    <col min="14103" max="14103" width="11.140625" bestFit="1" customWidth="1"/>
    <col min="14104" max="14104" width="6.5703125" bestFit="1" customWidth="1"/>
    <col min="14105" max="14105" width="11.140625" bestFit="1" customWidth="1"/>
    <col min="14106" max="14106" width="6.5703125" bestFit="1" customWidth="1"/>
    <col min="14107" max="14107" width="11.5703125" bestFit="1" customWidth="1"/>
    <col min="14108" max="14108" width="6.5703125" bestFit="1" customWidth="1"/>
    <col min="14109" max="14109" width="11.140625" bestFit="1" customWidth="1"/>
    <col min="14110" max="14110" width="6.5703125" bestFit="1" customWidth="1"/>
    <col min="14329" max="14329" width="12.28515625" customWidth="1"/>
    <col min="14338" max="14338" width="12.28515625" customWidth="1"/>
    <col min="14347" max="14347" width="18.85546875" bestFit="1" customWidth="1"/>
    <col min="14350" max="14350" width="11.42578125" bestFit="1" customWidth="1"/>
    <col min="14351" max="14351" width="11.140625" bestFit="1" customWidth="1"/>
    <col min="14352" max="14352" width="6.5703125" bestFit="1" customWidth="1"/>
    <col min="14353" max="14353" width="11.140625" bestFit="1" customWidth="1"/>
    <col min="14354" max="14354" width="6.5703125" bestFit="1" customWidth="1"/>
    <col min="14355" max="14355" width="11.140625" bestFit="1" customWidth="1"/>
    <col min="14356" max="14356" width="6.5703125" bestFit="1" customWidth="1"/>
    <col min="14357" max="14357" width="11.140625" bestFit="1" customWidth="1"/>
    <col min="14358" max="14358" width="6.5703125" bestFit="1" customWidth="1"/>
    <col min="14359" max="14359" width="11.140625" bestFit="1" customWidth="1"/>
    <col min="14360" max="14360" width="6.5703125" bestFit="1" customWidth="1"/>
    <col min="14361" max="14361" width="11.140625" bestFit="1" customWidth="1"/>
    <col min="14362" max="14362" width="6.5703125" bestFit="1" customWidth="1"/>
    <col min="14363" max="14363" width="11.5703125" bestFit="1" customWidth="1"/>
    <col min="14364" max="14364" width="6.5703125" bestFit="1" customWidth="1"/>
    <col min="14365" max="14365" width="11.140625" bestFit="1" customWidth="1"/>
    <col min="14366" max="14366" width="6.5703125" bestFit="1" customWidth="1"/>
    <col min="14585" max="14585" width="12.28515625" customWidth="1"/>
    <col min="14594" max="14594" width="12.28515625" customWidth="1"/>
    <col min="14603" max="14603" width="18.85546875" bestFit="1" customWidth="1"/>
    <col min="14606" max="14606" width="11.42578125" bestFit="1" customWidth="1"/>
    <col min="14607" max="14607" width="11.140625" bestFit="1" customWidth="1"/>
    <col min="14608" max="14608" width="6.5703125" bestFit="1" customWidth="1"/>
    <col min="14609" max="14609" width="11.140625" bestFit="1" customWidth="1"/>
    <col min="14610" max="14610" width="6.5703125" bestFit="1" customWidth="1"/>
    <col min="14611" max="14611" width="11.140625" bestFit="1" customWidth="1"/>
    <col min="14612" max="14612" width="6.5703125" bestFit="1" customWidth="1"/>
    <col min="14613" max="14613" width="11.140625" bestFit="1" customWidth="1"/>
    <col min="14614" max="14614" width="6.5703125" bestFit="1" customWidth="1"/>
    <col min="14615" max="14615" width="11.140625" bestFit="1" customWidth="1"/>
    <col min="14616" max="14616" width="6.5703125" bestFit="1" customWidth="1"/>
    <col min="14617" max="14617" width="11.140625" bestFit="1" customWidth="1"/>
    <col min="14618" max="14618" width="6.5703125" bestFit="1" customWidth="1"/>
    <col min="14619" max="14619" width="11.5703125" bestFit="1" customWidth="1"/>
    <col min="14620" max="14620" width="6.5703125" bestFit="1" customWidth="1"/>
    <col min="14621" max="14621" width="11.140625" bestFit="1" customWidth="1"/>
    <col min="14622" max="14622" width="6.5703125" bestFit="1" customWidth="1"/>
    <col min="14841" max="14841" width="12.28515625" customWidth="1"/>
    <col min="14850" max="14850" width="12.28515625" customWidth="1"/>
    <col min="14859" max="14859" width="18.85546875" bestFit="1" customWidth="1"/>
    <col min="14862" max="14862" width="11.42578125" bestFit="1" customWidth="1"/>
    <col min="14863" max="14863" width="11.140625" bestFit="1" customWidth="1"/>
    <col min="14864" max="14864" width="6.5703125" bestFit="1" customWidth="1"/>
    <col min="14865" max="14865" width="11.140625" bestFit="1" customWidth="1"/>
    <col min="14866" max="14866" width="6.5703125" bestFit="1" customWidth="1"/>
    <col min="14867" max="14867" width="11.140625" bestFit="1" customWidth="1"/>
    <col min="14868" max="14868" width="6.5703125" bestFit="1" customWidth="1"/>
    <col min="14869" max="14869" width="11.140625" bestFit="1" customWidth="1"/>
    <col min="14870" max="14870" width="6.5703125" bestFit="1" customWidth="1"/>
    <col min="14871" max="14871" width="11.140625" bestFit="1" customWidth="1"/>
    <col min="14872" max="14872" width="6.5703125" bestFit="1" customWidth="1"/>
    <col min="14873" max="14873" width="11.140625" bestFit="1" customWidth="1"/>
    <col min="14874" max="14874" width="6.5703125" bestFit="1" customWidth="1"/>
    <col min="14875" max="14875" width="11.5703125" bestFit="1" customWidth="1"/>
    <col min="14876" max="14876" width="6.5703125" bestFit="1" customWidth="1"/>
    <col min="14877" max="14877" width="11.140625" bestFit="1" customWidth="1"/>
    <col min="14878" max="14878" width="6.5703125" bestFit="1" customWidth="1"/>
    <col min="15097" max="15097" width="12.28515625" customWidth="1"/>
    <col min="15106" max="15106" width="12.28515625" customWidth="1"/>
    <col min="15115" max="15115" width="18.85546875" bestFit="1" customWidth="1"/>
    <col min="15118" max="15118" width="11.42578125" bestFit="1" customWidth="1"/>
    <col min="15119" max="15119" width="11.140625" bestFit="1" customWidth="1"/>
    <col min="15120" max="15120" width="6.5703125" bestFit="1" customWidth="1"/>
    <col min="15121" max="15121" width="11.140625" bestFit="1" customWidth="1"/>
    <col min="15122" max="15122" width="6.5703125" bestFit="1" customWidth="1"/>
    <col min="15123" max="15123" width="11.140625" bestFit="1" customWidth="1"/>
    <col min="15124" max="15124" width="6.5703125" bestFit="1" customWidth="1"/>
    <col min="15125" max="15125" width="11.140625" bestFit="1" customWidth="1"/>
    <col min="15126" max="15126" width="6.5703125" bestFit="1" customWidth="1"/>
    <col min="15127" max="15127" width="11.140625" bestFit="1" customWidth="1"/>
    <col min="15128" max="15128" width="6.5703125" bestFit="1" customWidth="1"/>
    <col min="15129" max="15129" width="11.140625" bestFit="1" customWidth="1"/>
    <col min="15130" max="15130" width="6.5703125" bestFit="1" customWidth="1"/>
    <col min="15131" max="15131" width="11.5703125" bestFit="1" customWidth="1"/>
    <col min="15132" max="15132" width="6.5703125" bestFit="1" customWidth="1"/>
    <col min="15133" max="15133" width="11.140625" bestFit="1" customWidth="1"/>
    <col min="15134" max="15134" width="6.5703125" bestFit="1" customWidth="1"/>
    <col min="15353" max="15353" width="12.28515625" customWidth="1"/>
    <col min="15362" max="15362" width="12.28515625" customWidth="1"/>
    <col min="15371" max="15371" width="18.85546875" bestFit="1" customWidth="1"/>
    <col min="15374" max="15374" width="11.42578125" bestFit="1" customWidth="1"/>
    <col min="15375" max="15375" width="11.140625" bestFit="1" customWidth="1"/>
    <col min="15376" max="15376" width="6.5703125" bestFit="1" customWidth="1"/>
    <col min="15377" max="15377" width="11.140625" bestFit="1" customWidth="1"/>
    <col min="15378" max="15378" width="6.5703125" bestFit="1" customWidth="1"/>
    <col min="15379" max="15379" width="11.140625" bestFit="1" customWidth="1"/>
    <col min="15380" max="15380" width="6.5703125" bestFit="1" customWidth="1"/>
    <col min="15381" max="15381" width="11.140625" bestFit="1" customWidth="1"/>
    <col min="15382" max="15382" width="6.5703125" bestFit="1" customWidth="1"/>
    <col min="15383" max="15383" width="11.140625" bestFit="1" customWidth="1"/>
    <col min="15384" max="15384" width="6.5703125" bestFit="1" customWidth="1"/>
    <col min="15385" max="15385" width="11.140625" bestFit="1" customWidth="1"/>
    <col min="15386" max="15386" width="6.5703125" bestFit="1" customWidth="1"/>
    <col min="15387" max="15387" width="11.5703125" bestFit="1" customWidth="1"/>
    <col min="15388" max="15388" width="6.5703125" bestFit="1" customWidth="1"/>
    <col min="15389" max="15389" width="11.140625" bestFit="1" customWidth="1"/>
    <col min="15390" max="15390" width="6.5703125" bestFit="1" customWidth="1"/>
    <col min="15609" max="15609" width="12.28515625" customWidth="1"/>
    <col min="15618" max="15618" width="12.28515625" customWidth="1"/>
    <col min="15627" max="15627" width="18.85546875" bestFit="1" customWidth="1"/>
    <col min="15630" max="15630" width="11.42578125" bestFit="1" customWidth="1"/>
    <col min="15631" max="15631" width="11.140625" bestFit="1" customWidth="1"/>
    <col min="15632" max="15632" width="6.5703125" bestFit="1" customWidth="1"/>
    <col min="15633" max="15633" width="11.140625" bestFit="1" customWidth="1"/>
    <col min="15634" max="15634" width="6.5703125" bestFit="1" customWidth="1"/>
    <col min="15635" max="15635" width="11.140625" bestFit="1" customWidth="1"/>
    <col min="15636" max="15636" width="6.5703125" bestFit="1" customWidth="1"/>
    <col min="15637" max="15637" width="11.140625" bestFit="1" customWidth="1"/>
    <col min="15638" max="15638" width="6.5703125" bestFit="1" customWidth="1"/>
    <col min="15639" max="15639" width="11.140625" bestFit="1" customWidth="1"/>
    <col min="15640" max="15640" width="6.5703125" bestFit="1" customWidth="1"/>
    <col min="15641" max="15641" width="11.140625" bestFit="1" customWidth="1"/>
    <col min="15642" max="15642" width="6.5703125" bestFit="1" customWidth="1"/>
    <col min="15643" max="15643" width="11.5703125" bestFit="1" customWidth="1"/>
    <col min="15644" max="15644" width="6.5703125" bestFit="1" customWidth="1"/>
    <col min="15645" max="15645" width="11.140625" bestFit="1" customWidth="1"/>
    <col min="15646" max="15646" width="6.5703125" bestFit="1" customWidth="1"/>
    <col min="15865" max="15865" width="12.28515625" customWidth="1"/>
    <col min="15874" max="15874" width="12.28515625" customWidth="1"/>
    <col min="15883" max="15883" width="18.85546875" bestFit="1" customWidth="1"/>
    <col min="15886" max="15886" width="11.42578125" bestFit="1" customWidth="1"/>
    <col min="15887" max="15887" width="11.140625" bestFit="1" customWidth="1"/>
    <col min="15888" max="15888" width="6.5703125" bestFit="1" customWidth="1"/>
    <col min="15889" max="15889" width="11.140625" bestFit="1" customWidth="1"/>
    <col min="15890" max="15890" width="6.5703125" bestFit="1" customWidth="1"/>
    <col min="15891" max="15891" width="11.140625" bestFit="1" customWidth="1"/>
    <col min="15892" max="15892" width="6.5703125" bestFit="1" customWidth="1"/>
    <col min="15893" max="15893" width="11.140625" bestFit="1" customWidth="1"/>
    <col min="15894" max="15894" width="6.5703125" bestFit="1" customWidth="1"/>
    <col min="15895" max="15895" width="11.140625" bestFit="1" customWidth="1"/>
    <col min="15896" max="15896" width="6.5703125" bestFit="1" customWidth="1"/>
    <col min="15897" max="15897" width="11.140625" bestFit="1" customWidth="1"/>
    <col min="15898" max="15898" width="6.5703125" bestFit="1" customWidth="1"/>
    <col min="15899" max="15899" width="11.5703125" bestFit="1" customWidth="1"/>
    <col min="15900" max="15900" width="6.5703125" bestFit="1" customWidth="1"/>
    <col min="15901" max="15901" width="11.140625" bestFit="1" customWidth="1"/>
    <col min="15902" max="15902" width="6.5703125" bestFit="1" customWidth="1"/>
    <col min="16121" max="16121" width="12.28515625" customWidth="1"/>
    <col min="16130" max="16130" width="12.28515625" customWidth="1"/>
    <col min="16139" max="16139" width="18.85546875" bestFit="1" customWidth="1"/>
    <col min="16142" max="16142" width="11.42578125" bestFit="1" customWidth="1"/>
    <col min="16143" max="16143" width="11.140625" bestFit="1" customWidth="1"/>
    <col min="16144" max="16144" width="6.5703125" bestFit="1" customWidth="1"/>
    <col min="16145" max="16145" width="11.140625" bestFit="1" customWidth="1"/>
    <col min="16146" max="16146" width="6.5703125" bestFit="1" customWidth="1"/>
    <col min="16147" max="16147" width="11.140625" bestFit="1" customWidth="1"/>
    <col min="16148" max="16148" width="6.5703125" bestFit="1" customWidth="1"/>
    <col min="16149" max="16149" width="11.140625" bestFit="1" customWidth="1"/>
    <col min="16150" max="16150" width="6.5703125" bestFit="1" customWidth="1"/>
    <col min="16151" max="16151" width="11.140625" bestFit="1" customWidth="1"/>
    <col min="16152" max="16152" width="6.5703125" bestFit="1" customWidth="1"/>
    <col min="16153" max="16153" width="11.140625" bestFit="1" customWidth="1"/>
    <col min="16154" max="16154" width="6.5703125" bestFit="1" customWidth="1"/>
    <col min="16155" max="16155" width="11.5703125" bestFit="1" customWidth="1"/>
    <col min="16156" max="16156" width="6.5703125" bestFit="1" customWidth="1"/>
    <col min="16157" max="16157" width="11.140625" bestFit="1" customWidth="1"/>
    <col min="16158" max="16158" width="6.5703125" bestFit="1" customWidth="1"/>
    <col min="16377" max="16377" width="12.28515625" customWidth="1"/>
  </cols>
  <sheetData>
    <row r="1" spans="1:6" ht="16.5" thickBot="1" x14ac:dyDescent="0.3">
      <c r="A1" s="101" t="s">
        <v>2378</v>
      </c>
      <c r="B1" s="101"/>
      <c r="E1" s="101" t="s">
        <v>2379</v>
      </c>
      <c r="F1" s="101"/>
    </row>
    <row r="2" spans="1:6" ht="15.75" thickBot="1" x14ac:dyDescent="0.3">
      <c r="A2" s="18" t="s">
        <v>2380</v>
      </c>
      <c r="B2" s="19">
        <v>0.5</v>
      </c>
      <c r="E2" s="18" t="s">
        <v>31</v>
      </c>
      <c r="F2" s="20">
        <v>0.6</v>
      </c>
    </row>
    <row r="3" spans="1:6" ht="15.75" thickBot="1" x14ac:dyDescent="0.3">
      <c r="A3" s="18" t="s">
        <v>2381</v>
      </c>
      <c r="B3" s="19">
        <v>0.5</v>
      </c>
      <c r="E3" s="18" t="s">
        <v>29</v>
      </c>
      <c r="F3" s="19">
        <v>0.3</v>
      </c>
    </row>
    <row r="4" spans="1:6" ht="15.75" thickBot="1" x14ac:dyDescent="0.3">
      <c r="A4" s="18" t="s">
        <v>2382</v>
      </c>
      <c r="B4" s="19">
        <v>0.05</v>
      </c>
      <c r="E4" s="18"/>
      <c r="F4" s="19"/>
    </row>
    <row r="6" spans="1:6" ht="16.5" thickBot="1" x14ac:dyDescent="0.3">
      <c r="E6" s="101" t="s">
        <v>2383</v>
      </c>
      <c r="F6" s="101"/>
    </row>
    <row r="7" spans="1:6" ht="16.5" thickBot="1" x14ac:dyDescent="0.3">
      <c r="A7" s="101" t="s">
        <v>2384</v>
      </c>
      <c r="B7" s="101"/>
      <c r="E7" s="18" t="s">
        <v>31</v>
      </c>
      <c r="F7" s="20">
        <v>0.7</v>
      </c>
    </row>
    <row r="8" spans="1:6" ht="15.75" thickBot="1" x14ac:dyDescent="0.3">
      <c r="A8" s="18" t="s">
        <v>36</v>
      </c>
      <c r="B8" s="19">
        <v>0.95</v>
      </c>
      <c r="E8" s="18" t="s">
        <v>29</v>
      </c>
      <c r="F8" s="19">
        <v>-0.2</v>
      </c>
    </row>
    <row r="9" spans="1:6" ht="15.75" thickBot="1" x14ac:dyDescent="0.3">
      <c r="A9" s="18" t="s">
        <v>37</v>
      </c>
      <c r="B9" s="19">
        <v>0.95</v>
      </c>
      <c r="E9" s="18" t="s">
        <v>27</v>
      </c>
      <c r="F9" s="19">
        <v>0.3</v>
      </c>
    </row>
    <row r="10" spans="1:6" ht="15.75" thickBot="1" x14ac:dyDescent="0.3">
      <c r="A10" s="18"/>
      <c r="B10" s="19"/>
    </row>
    <row r="11" spans="1:6" ht="16.5" thickBot="1" x14ac:dyDescent="0.3">
      <c r="E11" s="101" t="s">
        <v>2385</v>
      </c>
      <c r="F11" s="101"/>
    </row>
    <row r="12" spans="1:6" ht="16.5" thickBot="1" x14ac:dyDescent="0.3">
      <c r="A12" s="101" t="s">
        <v>2386</v>
      </c>
      <c r="B12" s="101"/>
      <c r="E12" s="18"/>
      <c r="F12" s="21">
        <v>0.5</v>
      </c>
    </row>
    <row r="13" spans="1:6" ht="15.75" thickBot="1" x14ac:dyDescent="0.3">
      <c r="A13" s="18" t="s">
        <v>2366</v>
      </c>
      <c r="B13" s="19">
        <v>1.22</v>
      </c>
      <c r="C13">
        <v>140</v>
      </c>
      <c r="E13" s="18" t="s">
        <v>2387</v>
      </c>
      <c r="F13" s="19">
        <v>0.7</v>
      </c>
    </row>
    <row r="14" spans="1:6" ht="15.75" thickBot="1" x14ac:dyDescent="0.3">
      <c r="A14" s="18" t="s">
        <v>2388</v>
      </c>
      <c r="B14" s="19">
        <v>1.1200000000000001</v>
      </c>
      <c r="C14">
        <v>125</v>
      </c>
      <c r="E14" s="18" t="s">
        <v>2389</v>
      </c>
      <c r="F14" s="19">
        <v>0.85</v>
      </c>
    </row>
    <row r="15" spans="1:6" ht="15.75" thickBot="1" x14ac:dyDescent="0.3">
      <c r="A15" s="18"/>
      <c r="B15" s="19"/>
    </row>
    <row r="16" spans="1:6" ht="16.5" thickBot="1" x14ac:dyDescent="0.3">
      <c r="E16" s="101" t="s">
        <v>2390</v>
      </c>
      <c r="F16" s="101"/>
    </row>
    <row r="17" spans="1:6" ht="16.5" thickBot="1" x14ac:dyDescent="0.3">
      <c r="A17" s="101"/>
      <c r="B17" s="101"/>
      <c r="E17" s="18" t="s">
        <v>19</v>
      </c>
      <c r="F17" s="20">
        <v>0.55000000000000004</v>
      </c>
    </row>
    <row r="18" spans="1:6" ht="15.75" thickBot="1" x14ac:dyDescent="0.3">
      <c r="A18" s="18"/>
      <c r="B18" s="19"/>
      <c r="E18" s="18" t="s">
        <v>20</v>
      </c>
      <c r="F18" s="19">
        <v>0.55000000000000004</v>
      </c>
    </row>
    <row r="19" spans="1:6" ht="15.75" thickBot="1" x14ac:dyDescent="0.3">
      <c r="A19" s="18"/>
      <c r="B19" s="19"/>
      <c r="E19" s="18"/>
      <c r="F19" s="19"/>
    </row>
    <row r="20" spans="1:6" ht="15.75" thickBot="1" x14ac:dyDescent="0.3">
      <c r="A20" s="18"/>
      <c r="B20" s="19"/>
    </row>
    <row r="21" spans="1:6" ht="16.5" thickBot="1" x14ac:dyDescent="0.3">
      <c r="E21" s="102">
        <v>1</v>
      </c>
      <c r="F21" s="101"/>
    </row>
    <row r="22" spans="1:6" ht="16.5" thickBot="1" x14ac:dyDescent="0.3">
      <c r="A22" s="101"/>
      <c r="B22" s="101"/>
      <c r="E22" s="18">
        <v>1</v>
      </c>
      <c r="F22" s="20">
        <v>1</v>
      </c>
    </row>
    <row r="23" spans="1:6" ht="15.75" thickBot="1" x14ac:dyDescent="0.3">
      <c r="A23" s="18"/>
      <c r="B23" s="19"/>
      <c r="E23" s="18">
        <v>2</v>
      </c>
      <c r="F23" s="20">
        <v>0.75</v>
      </c>
    </row>
    <row r="24" spans="1:6" ht="15.75" thickBot="1" x14ac:dyDescent="0.3">
      <c r="A24" s="18"/>
      <c r="B24" s="19"/>
      <c r="E24" s="18">
        <v>3</v>
      </c>
      <c r="F24" s="20">
        <v>0.75</v>
      </c>
    </row>
    <row r="25" spans="1:6" ht="15.75" thickBot="1" x14ac:dyDescent="0.3">
      <c r="A25" s="18"/>
      <c r="B25" s="19"/>
      <c r="E25" s="18">
        <v>4</v>
      </c>
      <c r="F25" s="20">
        <v>0.5</v>
      </c>
    </row>
    <row r="26" spans="1:6" ht="15.75" thickBot="1" x14ac:dyDescent="0.3">
      <c r="A26" s="18"/>
      <c r="B26" s="19"/>
      <c r="E26" s="18" t="s">
        <v>31</v>
      </c>
      <c r="F26" s="20">
        <v>0.4</v>
      </c>
    </row>
    <row r="27" spans="1:6" ht="15.75" thickBot="1" x14ac:dyDescent="0.3">
      <c r="E27" s="18" t="s">
        <v>34</v>
      </c>
      <c r="F27" s="20">
        <v>0.6</v>
      </c>
    </row>
    <row r="28" spans="1:6" ht="16.5" thickBot="1" x14ac:dyDescent="0.3">
      <c r="A28" s="101" t="s">
        <v>2391</v>
      </c>
      <c r="B28" s="101"/>
    </row>
    <row r="29" spans="1:6" ht="16.5" thickBot="1" x14ac:dyDescent="0.3">
      <c r="A29" s="18" t="s">
        <v>36</v>
      </c>
      <c r="B29" s="19">
        <v>0.1</v>
      </c>
      <c r="E29" s="101" t="s">
        <v>2392</v>
      </c>
      <c r="F29" s="101"/>
    </row>
    <row r="30" spans="1:6" ht="15.75" thickBot="1" x14ac:dyDescent="0.3">
      <c r="A30" s="18" t="s">
        <v>34</v>
      </c>
      <c r="B30" s="19">
        <v>0.1</v>
      </c>
      <c r="E30" s="18" t="s">
        <v>2393</v>
      </c>
      <c r="F30" s="20">
        <v>0.75</v>
      </c>
    </row>
    <row r="31" spans="1:6" ht="15.75" thickBot="1" x14ac:dyDescent="0.3">
      <c r="A31" s="18" t="s">
        <v>37</v>
      </c>
      <c r="B31" s="19">
        <v>0.1</v>
      </c>
      <c r="E31" s="18" t="s">
        <v>27</v>
      </c>
      <c r="F31" s="19">
        <v>0.6</v>
      </c>
    </row>
    <row r="32" spans="1:6" ht="15.75" thickBot="1" x14ac:dyDescent="0.3">
      <c r="A32" s="18" t="s">
        <v>2373</v>
      </c>
      <c r="B32" s="19">
        <v>-0.25</v>
      </c>
      <c r="E32" s="18" t="s">
        <v>34</v>
      </c>
      <c r="F32" s="19">
        <v>0.3</v>
      </c>
    </row>
    <row r="33" spans="1:12" ht="15.75" thickBot="1" x14ac:dyDescent="0.3">
      <c r="A33" s="18" t="s">
        <v>2394</v>
      </c>
      <c r="B33" s="21">
        <v>77</v>
      </c>
      <c r="C33">
        <v>70</v>
      </c>
    </row>
    <row r="34" spans="1:12" ht="16.5" thickBot="1" x14ac:dyDescent="0.3">
      <c r="A34" s="18"/>
      <c r="B34" s="19"/>
      <c r="E34" s="101" t="s">
        <v>2395</v>
      </c>
      <c r="F34" s="101"/>
    </row>
    <row r="35" spans="1:12" ht="15.75" thickBot="1" x14ac:dyDescent="0.3">
      <c r="A35" s="18"/>
      <c r="B35" s="19"/>
      <c r="E35" s="18" t="s">
        <v>36</v>
      </c>
      <c r="F35" s="20">
        <v>0.75</v>
      </c>
      <c r="K35" t="s">
        <v>2396</v>
      </c>
      <c r="L35" s="22">
        <v>0.2</v>
      </c>
    </row>
    <row r="36" spans="1:12" ht="15.75" thickBot="1" x14ac:dyDescent="0.3">
      <c r="A36" s="18"/>
      <c r="B36" s="19"/>
      <c r="E36" s="18" t="s">
        <v>2373</v>
      </c>
      <c r="F36" s="19">
        <v>0.25</v>
      </c>
    </row>
    <row r="37" spans="1:12" ht="15.75" thickBot="1" x14ac:dyDescent="0.3">
      <c r="E37" s="18" t="s">
        <v>2397</v>
      </c>
      <c r="F37" s="23">
        <v>50</v>
      </c>
      <c r="K37" t="s">
        <v>2</v>
      </c>
      <c r="L37" t="s">
        <v>2398</v>
      </c>
    </row>
    <row r="38" spans="1:12" ht="16.5" thickBot="1" x14ac:dyDescent="0.3">
      <c r="A38" s="101"/>
      <c r="B38" s="101"/>
      <c r="K38">
        <v>1</v>
      </c>
      <c r="L38">
        <v>50</v>
      </c>
    </row>
    <row r="39" spans="1:12" ht="16.5" thickBot="1" x14ac:dyDescent="0.3">
      <c r="A39" s="18"/>
      <c r="B39" s="19"/>
      <c r="E39" s="101" t="s">
        <v>2399</v>
      </c>
      <c r="F39" s="101"/>
      <c r="K39">
        <v>2</v>
      </c>
      <c r="L39">
        <v>25</v>
      </c>
    </row>
    <row r="40" spans="1:12" ht="15.75" thickBot="1" x14ac:dyDescent="0.3">
      <c r="A40" s="18"/>
      <c r="B40" s="19"/>
      <c r="E40" s="18" t="s">
        <v>36</v>
      </c>
      <c r="F40" s="20">
        <v>0.25</v>
      </c>
      <c r="K40">
        <v>3</v>
      </c>
      <c r="L40">
        <v>50</v>
      </c>
    </row>
    <row r="41" spans="1:12" ht="15.75" thickBot="1" x14ac:dyDescent="0.3">
      <c r="A41" s="18"/>
      <c r="B41" s="19"/>
      <c r="E41" s="18" t="s">
        <v>37</v>
      </c>
      <c r="F41" s="19">
        <v>0.25</v>
      </c>
      <c r="K41">
        <v>4</v>
      </c>
      <c r="L41">
        <v>25</v>
      </c>
    </row>
    <row r="42" spans="1:12" ht="15.75" thickBot="1" x14ac:dyDescent="0.3">
      <c r="E42" s="18" t="s">
        <v>33</v>
      </c>
      <c r="F42" s="19">
        <v>0.5</v>
      </c>
      <c r="K42">
        <v>5</v>
      </c>
      <c r="L42">
        <v>50</v>
      </c>
    </row>
    <row r="43" spans="1:12" ht="16.5" thickBot="1" x14ac:dyDescent="0.3">
      <c r="A43" s="101"/>
      <c r="B43" s="101"/>
      <c r="E43" s="18" t="s">
        <v>2400</v>
      </c>
      <c r="F43" s="29">
        <v>0.2</v>
      </c>
      <c r="K43">
        <v>6</v>
      </c>
      <c r="L43">
        <v>25</v>
      </c>
    </row>
    <row r="44" spans="1:12" ht="15.75" thickBot="1" x14ac:dyDescent="0.3">
      <c r="A44" s="18"/>
      <c r="B44" s="19"/>
      <c r="K44">
        <v>7</v>
      </c>
      <c r="L44">
        <v>50</v>
      </c>
    </row>
    <row r="45" spans="1:12" ht="16.5" thickBot="1" x14ac:dyDescent="0.3">
      <c r="A45" s="18"/>
      <c r="B45" s="19"/>
      <c r="E45" s="101" t="s">
        <v>2401</v>
      </c>
      <c r="F45" s="101"/>
      <c r="K45">
        <v>8</v>
      </c>
      <c r="L45">
        <v>25</v>
      </c>
    </row>
    <row r="46" spans="1:12" ht="15.75" thickBot="1" x14ac:dyDescent="0.3">
      <c r="A46" s="18"/>
      <c r="B46" s="19"/>
      <c r="E46" s="18" t="s">
        <v>37</v>
      </c>
      <c r="F46" s="20">
        <v>1.05</v>
      </c>
      <c r="K46">
        <v>9</v>
      </c>
      <c r="L46">
        <v>25</v>
      </c>
    </row>
    <row r="47" spans="1:12" ht="15.75" thickBot="1" x14ac:dyDescent="0.3">
      <c r="A47" s="18"/>
      <c r="B47" s="19"/>
      <c r="E47" s="18"/>
      <c r="F47" s="19"/>
      <c r="K47">
        <v>10</v>
      </c>
      <c r="L47">
        <v>25</v>
      </c>
    </row>
    <row r="48" spans="1:12" ht="15.75" thickBot="1" x14ac:dyDescent="0.3">
      <c r="E48" s="18"/>
      <c r="F48" s="19"/>
      <c r="K48">
        <v>11</v>
      </c>
      <c r="L48">
        <v>25</v>
      </c>
    </row>
    <row r="49" spans="11:12" x14ac:dyDescent="0.25">
      <c r="K49">
        <v>12</v>
      </c>
      <c r="L49">
        <v>25</v>
      </c>
    </row>
    <row r="50" spans="11:12" x14ac:dyDescent="0.25">
      <c r="K50">
        <v>13</v>
      </c>
      <c r="L50">
        <v>25</v>
      </c>
    </row>
    <row r="51" spans="11:12" x14ac:dyDescent="0.25">
      <c r="K51">
        <v>14</v>
      </c>
      <c r="L51">
        <v>25</v>
      </c>
    </row>
    <row r="52" spans="11:12" x14ac:dyDescent="0.25">
      <c r="K52">
        <v>15</v>
      </c>
      <c r="L52">
        <v>25</v>
      </c>
    </row>
  </sheetData>
  <mergeCells count="17">
    <mergeCell ref="E29:F29"/>
    <mergeCell ref="A1:B1"/>
    <mergeCell ref="E1:F1"/>
    <mergeCell ref="E6:F6"/>
    <mergeCell ref="A7:B7"/>
    <mergeCell ref="E11:F11"/>
    <mergeCell ref="A12:B12"/>
    <mergeCell ref="E16:F16"/>
    <mergeCell ref="A17:B17"/>
    <mergeCell ref="E21:F21"/>
    <mergeCell ref="A22:B22"/>
    <mergeCell ref="A28:B28"/>
    <mergeCell ref="E34:F34"/>
    <mergeCell ref="A38:B38"/>
    <mergeCell ref="E39:F39"/>
    <mergeCell ref="A43:B43"/>
    <mergeCell ref="E45:F45"/>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26"/>
  <sheetViews>
    <sheetView workbookViewId="0">
      <selection activeCell="B14" sqref="B14"/>
    </sheetView>
  </sheetViews>
  <sheetFormatPr defaultRowHeight="15" x14ac:dyDescent="0.25"/>
  <cols>
    <col min="1" max="1" width="22.140625" customWidth="1"/>
    <col min="2" max="2" width="25.5703125" bestFit="1" customWidth="1"/>
    <col min="3" max="3" width="12.140625" bestFit="1" customWidth="1"/>
    <col min="4" max="4" width="15.28515625" bestFit="1" customWidth="1"/>
    <col min="5" max="5" width="17.42578125" bestFit="1" customWidth="1"/>
    <col min="6" max="6" width="19.140625" bestFit="1" customWidth="1"/>
  </cols>
  <sheetData>
    <row r="1" spans="1:8" x14ac:dyDescent="0.25">
      <c r="A1" s="41" t="s">
        <v>2402</v>
      </c>
      <c r="B1" s="42"/>
      <c r="C1" s="42"/>
      <c r="D1" s="42"/>
      <c r="E1" s="42"/>
      <c r="F1" s="42"/>
      <c r="G1" s="42"/>
      <c r="H1" s="42"/>
    </row>
    <row r="4" spans="1:8" x14ac:dyDescent="0.25">
      <c r="A4" s="40" t="s">
        <v>43</v>
      </c>
      <c r="B4" s="78" t="s">
        <v>2403</v>
      </c>
      <c r="D4" s="79" t="s">
        <v>2404</v>
      </c>
      <c r="E4" t="s">
        <v>2405</v>
      </c>
      <c r="G4" s="79" t="s">
        <v>2406</v>
      </c>
      <c r="H4" t="s">
        <v>2407</v>
      </c>
    </row>
    <row r="5" spans="1:8" x14ac:dyDescent="0.25">
      <c r="A5" s="40" t="s">
        <v>95</v>
      </c>
      <c r="B5" s="78" t="s">
        <v>2408</v>
      </c>
      <c r="D5" s="79" t="s">
        <v>2409</v>
      </c>
      <c r="E5" t="s">
        <v>2410</v>
      </c>
      <c r="G5" s="79" t="s">
        <v>2411</v>
      </c>
    </row>
    <row r="6" spans="1:8" x14ac:dyDescent="0.25">
      <c r="A6" s="40" t="s">
        <v>47</v>
      </c>
      <c r="B6" s="78" t="s">
        <v>2412</v>
      </c>
      <c r="D6" s="79" t="s">
        <v>2413</v>
      </c>
      <c r="E6" t="s">
        <v>2414</v>
      </c>
    </row>
    <row r="7" spans="1:8" x14ac:dyDescent="0.25">
      <c r="A7" s="40" t="s">
        <v>74</v>
      </c>
      <c r="B7" s="78" t="s">
        <v>2415</v>
      </c>
      <c r="D7" s="79" t="s">
        <v>2416</v>
      </c>
      <c r="E7" t="s">
        <v>2417</v>
      </c>
    </row>
    <row r="8" spans="1:8" x14ac:dyDescent="0.25">
      <c r="A8" s="40" t="s">
        <v>685</v>
      </c>
      <c r="B8" s="78" t="s">
        <v>2418</v>
      </c>
      <c r="D8" s="79" t="s">
        <v>2419</v>
      </c>
      <c r="E8" t="s">
        <v>2420</v>
      </c>
    </row>
    <row r="9" spans="1:8" x14ac:dyDescent="0.25">
      <c r="A9" s="40" t="s">
        <v>518</v>
      </c>
      <c r="B9" s="78" t="s">
        <v>2421</v>
      </c>
      <c r="D9" s="79" t="s">
        <v>2422</v>
      </c>
      <c r="E9" t="s">
        <v>2423</v>
      </c>
    </row>
    <row r="10" spans="1:8" x14ac:dyDescent="0.25">
      <c r="A10" s="40" t="s">
        <v>78</v>
      </c>
      <c r="B10" s="78" t="s">
        <v>2424</v>
      </c>
      <c r="D10" s="79" t="s">
        <v>2425</v>
      </c>
      <c r="E10" t="s">
        <v>2426</v>
      </c>
    </row>
    <row r="11" spans="1:8" x14ac:dyDescent="0.25">
      <c r="A11" s="40" t="s">
        <v>55</v>
      </c>
      <c r="B11" s="78" t="s">
        <v>2427</v>
      </c>
      <c r="D11" s="79" t="s">
        <v>2428</v>
      </c>
      <c r="E11" t="s">
        <v>2429</v>
      </c>
    </row>
    <row r="12" spans="1:8" x14ac:dyDescent="0.25">
      <c r="A12" s="40" t="s">
        <v>51</v>
      </c>
      <c r="B12" s="78" t="s">
        <v>2430</v>
      </c>
      <c r="D12" s="79" t="s">
        <v>2431</v>
      </c>
      <c r="E12" t="s">
        <v>2432</v>
      </c>
    </row>
    <row r="13" spans="1:8" x14ac:dyDescent="0.25">
      <c r="A13" s="40" t="s">
        <v>130</v>
      </c>
      <c r="B13" s="78" t="s">
        <v>2433</v>
      </c>
      <c r="D13" s="79" t="s">
        <v>2434</v>
      </c>
      <c r="E13" t="s">
        <v>2435</v>
      </c>
    </row>
    <row r="14" spans="1:8" s="33" customFormat="1" x14ac:dyDescent="0.25">
      <c r="A14" s="39" t="s">
        <v>1051</v>
      </c>
      <c r="B14" s="40" t="s">
        <v>127</v>
      </c>
      <c r="C14" s="40" t="s">
        <v>339</v>
      </c>
      <c r="D14" s="40" t="s">
        <v>139</v>
      </c>
      <c r="E14" s="40" t="s">
        <v>167</v>
      </c>
      <c r="F14" s="40" t="s">
        <v>2436</v>
      </c>
    </row>
    <row r="15" spans="1:8" x14ac:dyDescent="0.25">
      <c r="A15" t="s">
        <v>2437</v>
      </c>
      <c r="B15" t="s">
        <v>2438</v>
      </c>
      <c r="C15" t="s">
        <v>2439</v>
      </c>
      <c r="D15" t="s">
        <v>2440</v>
      </c>
      <c r="E15" t="s">
        <v>2441</v>
      </c>
      <c r="F15" t="s">
        <v>2442</v>
      </c>
    </row>
    <row r="16" spans="1:8" x14ac:dyDescent="0.25">
      <c r="A16" s="37" t="s">
        <v>2443</v>
      </c>
      <c r="B16" t="s">
        <v>2444</v>
      </c>
      <c r="C16" t="s">
        <v>2445</v>
      </c>
      <c r="D16" t="s">
        <v>2446</v>
      </c>
      <c r="E16" t="s">
        <v>2447</v>
      </c>
      <c r="F16" t="s">
        <v>2448</v>
      </c>
    </row>
    <row r="17" spans="1:6" x14ac:dyDescent="0.25">
      <c r="A17" s="37" t="s">
        <v>2449</v>
      </c>
      <c r="B17" t="s">
        <v>2450</v>
      </c>
      <c r="C17" t="s">
        <v>2451</v>
      </c>
      <c r="D17" t="s">
        <v>2452</v>
      </c>
      <c r="E17" t="s">
        <v>2453</v>
      </c>
      <c r="F17" t="s">
        <v>2454</v>
      </c>
    </row>
    <row r="18" spans="1:6" x14ac:dyDescent="0.25">
      <c r="A18" s="37" t="s">
        <v>2455</v>
      </c>
      <c r="B18" t="s">
        <v>2456</v>
      </c>
      <c r="C18" t="s">
        <v>2457</v>
      </c>
      <c r="D18" t="s">
        <v>2458</v>
      </c>
      <c r="E18" t="s">
        <v>2459</v>
      </c>
      <c r="F18" t="s">
        <v>2460</v>
      </c>
    </row>
    <row r="19" spans="1:6" x14ac:dyDescent="0.25">
      <c r="A19" s="37" t="s">
        <v>2461</v>
      </c>
      <c r="B19" t="s">
        <v>2462</v>
      </c>
      <c r="C19" t="s">
        <v>2463</v>
      </c>
      <c r="D19" t="s">
        <v>2464</v>
      </c>
      <c r="E19" t="s">
        <v>2465</v>
      </c>
      <c r="F19" t="s">
        <v>2466</v>
      </c>
    </row>
    <row r="20" spans="1:6" x14ac:dyDescent="0.25">
      <c r="A20" s="37" t="s">
        <v>2467</v>
      </c>
      <c r="B20" t="s">
        <v>2468</v>
      </c>
      <c r="C20" t="s">
        <v>2469</v>
      </c>
      <c r="D20" t="s">
        <v>2470</v>
      </c>
      <c r="E20" t="s">
        <v>2471</v>
      </c>
      <c r="F20" t="s">
        <v>2472</v>
      </c>
    </row>
    <row r="21" spans="1:6" x14ac:dyDescent="0.25">
      <c r="A21" s="37" t="s">
        <v>2473</v>
      </c>
      <c r="C21" t="s">
        <v>2474</v>
      </c>
      <c r="D21" t="s">
        <v>2475</v>
      </c>
      <c r="E21" t="s">
        <v>2476</v>
      </c>
      <c r="F21" t="s">
        <v>2477</v>
      </c>
    </row>
    <row r="22" spans="1:6" x14ac:dyDescent="0.25">
      <c r="A22" s="37" t="s">
        <v>2478</v>
      </c>
      <c r="C22" t="s">
        <v>2479</v>
      </c>
      <c r="D22" t="s">
        <v>2480</v>
      </c>
      <c r="E22" t="s">
        <v>2481</v>
      </c>
      <c r="F22" t="s">
        <v>2482</v>
      </c>
    </row>
    <row r="23" spans="1:6" x14ac:dyDescent="0.25">
      <c r="A23" s="37" t="s">
        <v>2483</v>
      </c>
      <c r="C23" t="s">
        <v>2484</v>
      </c>
      <c r="D23" t="s">
        <v>2485</v>
      </c>
      <c r="F23" t="s">
        <v>2486</v>
      </c>
    </row>
    <row r="24" spans="1:6" x14ac:dyDescent="0.25">
      <c r="A24" s="37" t="s">
        <v>2487</v>
      </c>
      <c r="C24" t="s">
        <v>2488</v>
      </c>
      <c r="D24" t="s">
        <v>2489</v>
      </c>
      <c r="F24" t="s">
        <v>2490</v>
      </c>
    </row>
    <row r="25" spans="1:6" x14ac:dyDescent="0.25">
      <c r="A25" s="37" t="s">
        <v>2491</v>
      </c>
      <c r="C25" t="s">
        <v>2492</v>
      </c>
      <c r="D25" t="s">
        <v>2493</v>
      </c>
      <c r="F25" t="s">
        <v>2494</v>
      </c>
    </row>
    <row r="26" spans="1:6" x14ac:dyDescent="0.25">
      <c r="A26" s="37"/>
      <c r="C26" t="s">
        <v>2495</v>
      </c>
      <c r="D26" t="s">
        <v>2496</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78"/>
  <sheetViews>
    <sheetView zoomScale="85" zoomScaleNormal="85" workbookViewId="0">
      <pane ySplit="2" topLeftCell="A59" activePane="bottomLeft" state="frozen"/>
      <selection pane="bottomLeft" activeCell="A79" sqref="A79:XFD209"/>
    </sheetView>
  </sheetViews>
  <sheetFormatPr defaultColWidth="9.28515625" defaultRowHeight="15" x14ac:dyDescent="0.25"/>
  <cols>
    <col min="1" max="1" width="7.28515625" bestFit="1" customWidth="1"/>
    <col min="2" max="2" width="20.85546875" bestFit="1" customWidth="1"/>
    <col min="3" max="3" width="4.5703125" bestFit="1" customWidth="1"/>
    <col min="4" max="4" width="3.42578125" bestFit="1" customWidth="1"/>
    <col min="5" max="5" width="5" bestFit="1" customWidth="1"/>
    <col min="6" max="6" width="6" bestFit="1" customWidth="1"/>
    <col min="7" max="7" width="4.140625" bestFit="1" customWidth="1"/>
    <col min="8" max="8" width="11.28515625" bestFit="1" customWidth="1"/>
    <col min="9" max="9" width="4.28515625" bestFit="1" customWidth="1"/>
    <col min="10" max="10" width="6.85546875" bestFit="1" customWidth="1"/>
    <col min="11" max="11" width="5" bestFit="1" customWidth="1"/>
    <col min="12" max="12" width="7" bestFit="1" customWidth="1"/>
    <col min="13" max="13" width="3.28515625" bestFit="1" customWidth="1"/>
    <col min="14" max="14" width="4" bestFit="1" customWidth="1"/>
    <col min="15" max="15" width="8" bestFit="1" customWidth="1"/>
    <col min="16" max="16" width="7.28515625" customWidth="1"/>
    <col min="17" max="18" width="9.7109375" hidden="1" customWidth="1"/>
    <col min="19" max="19" width="4.7109375" hidden="1" customWidth="1"/>
    <col min="20" max="20" width="4.28515625" hidden="1" customWidth="1"/>
    <col min="21" max="21" width="3.42578125" hidden="1" customWidth="1"/>
    <col min="22" max="22" width="4" hidden="1" customWidth="1"/>
    <col min="23" max="23" width="6.7109375" hidden="1" customWidth="1"/>
    <col min="24" max="24" width="15.42578125" hidden="1" customWidth="1"/>
    <col min="25" max="38" width="6.28515625" customWidth="1"/>
    <col min="39" max="39" width="3.7109375" customWidth="1"/>
  </cols>
  <sheetData>
    <row r="1" spans="1:42" x14ac:dyDescent="0.25">
      <c r="A1" s="13"/>
      <c r="B1" s="13">
        <v>1</v>
      </c>
      <c r="C1" s="13">
        <v>2</v>
      </c>
      <c r="D1" s="13">
        <v>3</v>
      </c>
      <c r="E1" s="13">
        <v>4</v>
      </c>
      <c r="F1" s="13">
        <v>5</v>
      </c>
      <c r="G1" s="13">
        <v>6</v>
      </c>
      <c r="H1" s="13">
        <v>8</v>
      </c>
      <c r="I1" s="13">
        <v>9</v>
      </c>
      <c r="J1" s="13">
        <v>10</v>
      </c>
      <c r="K1" s="13">
        <v>11</v>
      </c>
      <c r="L1" s="13">
        <v>12</v>
      </c>
      <c r="M1" s="13">
        <v>13</v>
      </c>
      <c r="N1" s="13">
        <v>14</v>
      </c>
      <c r="O1" s="13">
        <v>15</v>
      </c>
      <c r="P1" s="13">
        <v>16</v>
      </c>
      <c r="Q1" s="13">
        <v>17</v>
      </c>
      <c r="R1" s="13">
        <v>18</v>
      </c>
      <c r="S1" s="13">
        <v>19</v>
      </c>
      <c r="T1" s="13">
        <v>20</v>
      </c>
      <c r="U1" s="13">
        <v>21</v>
      </c>
      <c r="V1" s="13">
        <v>22</v>
      </c>
      <c r="W1" s="13">
        <v>23</v>
      </c>
      <c r="X1" s="13">
        <v>24</v>
      </c>
      <c r="Y1" s="13">
        <v>25</v>
      </c>
      <c r="Z1" s="13">
        <v>26</v>
      </c>
      <c r="AA1" s="13">
        <v>27</v>
      </c>
      <c r="AB1" s="13">
        <v>28</v>
      </c>
      <c r="AC1" s="13">
        <v>29</v>
      </c>
      <c r="AD1" s="13">
        <v>30</v>
      </c>
      <c r="AE1" s="13">
        <v>31</v>
      </c>
      <c r="AF1" s="13">
        <v>32</v>
      </c>
      <c r="AG1" s="13">
        <v>33</v>
      </c>
      <c r="AH1" s="13">
        <v>34</v>
      </c>
      <c r="AI1" s="13">
        <v>35</v>
      </c>
      <c r="AJ1" s="13">
        <v>36</v>
      </c>
      <c r="AK1" s="13">
        <v>37</v>
      </c>
      <c r="AL1" s="13">
        <v>38</v>
      </c>
    </row>
    <row r="2" spans="1:42" x14ac:dyDescent="0.25">
      <c r="A2" s="13" t="s">
        <v>0</v>
      </c>
      <c r="B2" s="13" t="s">
        <v>1</v>
      </c>
      <c r="C2" s="13" t="s">
        <v>2</v>
      </c>
      <c r="D2" s="13" t="s">
        <v>3</v>
      </c>
      <c r="E2" s="13" t="s">
        <v>2369</v>
      </c>
      <c r="F2" s="13" t="s">
        <v>2497</v>
      </c>
      <c r="G2" s="13" t="s">
        <v>6</v>
      </c>
      <c r="H2" s="13" t="s">
        <v>2498</v>
      </c>
      <c r="I2" s="13" t="s">
        <v>9</v>
      </c>
      <c r="J2" s="13" t="s">
        <v>10</v>
      </c>
      <c r="K2" s="13" t="s">
        <v>11</v>
      </c>
      <c r="L2" s="13" t="s">
        <v>12</v>
      </c>
      <c r="M2" s="13" t="s">
        <v>13</v>
      </c>
      <c r="N2" s="13" t="s">
        <v>14</v>
      </c>
      <c r="O2" s="13" t="s">
        <v>15</v>
      </c>
      <c r="P2" s="13" t="s">
        <v>16</v>
      </c>
      <c r="Q2" s="13" t="s">
        <v>17</v>
      </c>
      <c r="R2" s="13" t="s">
        <v>18</v>
      </c>
      <c r="S2" s="13" t="s">
        <v>2371</v>
      </c>
      <c r="T2" s="13" t="s">
        <v>2372</v>
      </c>
      <c r="U2" s="13" t="s">
        <v>23</v>
      </c>
      <c r="V2" s="13" t="s">
        <v>24</v>
      </c>
      <c r="W2" s="13" t="s">
        <v>25</v>
      </c>
      <c r="X2" s="13" t="s">
        <v>26</v>
      </c>
      <c r="Y2" s="13" t="s">
        <v>30</v>
      </c>
      <c r="Z2" s="13" t="s">
        <v>33</v>
      </c>
      <c r="AA2" s="13" t="s">
        <v>32</v>
      </c>
      <c r="AB2" s="13" t="s">
        <v>2373</v>
      </c>
      <c r="AC2" s="13" t="s">
        <v>2374</v>
      </c>
      <c r="AD2" s="13" t="s">
        <v>2375</v>
      </c>
      <c r="AE2" s="13" t="s">
        <v>37</v>
      </c>
      <c r="AF2" s="13" t="s">
        <v>2376</v>
      </c>
      <c r="AG2" s="13" t="s">
        <v>2377</v>
      </c>
      <c r="AH2" s="13" t="s">
        <v>34</v>
      </c>
      <c r="AI2" s="13" t="s">
        <v>39</v>
      </c>
      <c r="AJ2" s="13" t="s">
        <v>40</v>
      </c>
      <c r="AK2" s="13" t="s">
        <v>41</v>
      </c>
      <c r="AL2" s="13" t="s">
        <v>42</v>
      </c>
    </row>
    <row r="3" spans="1:42" x14ac:dyDescent="0.25">
      <c r="A3" s="13" t="s">
        <v>43</v>
      </c>
      <c r="B3" s="13" t="s">
        <v>2499</v>
      </c>
      <c r="C3" s="13">
        <v>16</v>
      </c>
      <c r="D3" s="13">
        <v>48</v>
      </c>
      <c r="E3" s="13">
        <v>2.3199999999999998</v>
      </c>
      <c r="F3" s="13">
        <v>0.92200000000000004</v>
      </c>
      <c r="G3" s="13"/>
      <c r="H3" s="13" t="s">
        <v>2500</v>
      </c>
      <c r="I3" s="13">
        <v>16</v>
      </c>
      <c r="J3" s="13">
        <v>3</v>
      </c>
      <c r="K3" s="13">
        <v>1994</v>
      </c>
      <c r="L3" s="13" t="s">
        <v>2501</v>
      </c>
      <c r="M3" s="13">
        <v>74</v>
      </c>
      <c r="N3" s="13">
        <v>165</v>
      </c>
      <c r="O3" s="13" t="s">
        <v>45</v>
      </c>
      <c r="P3" s="13" t="s">
        <v>2502</v>
      </c>
      <c r="Q3" s="13">
        <v>0</v>
      </c>
      <c r="R3" s="13">
        <v>0</v>
      </c>
      <c r="S3" s="30">
        <f>VLOOKUP(E3,GCharts!$O$3:$P$603,2,FALSE)</f>
        <v>66</v>
      </c>
      <c r="T3" s="30">
        <f>VLOOKUP(F3,GCharts!$M$3:$N$1003,2,FALSE)</f>
        <v>62</v>
      </c>
      <c r="U3" s="30">
        <f>VLOOKUP(M3,PCharts!$A$3:$B$30,2,FALSE)</f>
        <v>77</v>
      </c>
      <c r="V3" s="30">
        <f>VLOOKUP(N3,PCharts!$C$13:$D$141,2,FALSE)</f>
        <v>49</v>
      </c>
      <c r="W3" s="30">
        <f>VLOOKUP(Q3+R3,PCharts!$R$3:$S$2003,2,FALSE)</f>
        <v>0</v>
      </c>
      <c r="X3" s="30">
        <f>VLOOKUP(A3,GCharts!$Q$3:$R$25,2,FALSE)</f>
        <v>1.1000000000000001</v>
      </c>
      <c r="Y3" s="32">
        <f>ROUND((GFormulas!$E$3*AC3)+(GFormulas!$E$4*AE3)+(GFormulas!$E$5*Z3),0)</f>
        <v>73</v>
      </c>
      <c r="Z3" s="32">
        <f>VLOOKUP(D3,GCharts!$A$3:$B$70,2,FALSE)</f>
        <v>88</v>
      </c>
      <c r="AA3" s="32">
        <f>ROUND((GFormulas!$B$13*Z3)+(GFormulas!$B$14*AJ3),0)</f>
        <v>79</v>
      </c>
      <c r="AB3" s="32">
        <f>ROUND((U3*GFormulas!$B$8)+(GFormulas!$B$9*V3),0)</f>
        <v>66</v>
      </c>
      <c r="AC3" s="32">
        <f t="shared" ref="AC3:AC34" si="0">ROUND(T3*X3,0)</f>
        <v>68</v>
      </c>
      <c r="AD3" s="32">
        <f>ROUND((GFormulas!$E$14*AC3)+(GFormulas!$E$16*Z3),0)</f>
        <v>86</v>
      </c>
      <c r="AE3" s="32">
        <f t="shared" ref="AE3:AE34" si="1">ROUND(S3*X3,0)</f>
        <v>73</v>
      </c>
      <c r="AF3" s="32">
        <f>ROUND((GFormulas!$E$25*AC3)+(GFormulas!$E$26*AE3)+(GFormulas!$E$28*Z3),0)</f>
        <v>89</v>
      </c>
      <c r="AG3" s="32">
        <f>ROUND((GFormulas!$E$31*AC3)+(GFormulas!$E$33*AE3),0)</f>
        <v>81</v>
      </c>
      <c r="AH3" s="32">
        <f>ROUND((GFormulas!$E$41*AG3)+(GFormulas!$E$42*Z3)+(GFormulas!$E$43*AC3),0)</f>
        <v>79</v>
      </c>
      <c r="AI3" s="32">
        <f>ROUND((GFormulas!$E$36*AG3)+(GFormulas!$E$37*Z3),0)</f>
        <v>82</v>
      </c>
      <c r="AJ3" s="32">
        <f>VLOOKUP(2016-K3,GCharts!$G$3:$H$32,2,FALSE)</f>
        <v>58</v>
      </c>
      <c r="AK3" s="32">
        <f t="shared" ref="AK3:AK34" si="2">IF(AJ3+W3&gt;99,99,AJ3+W3)</f>
        <v>58</v>
      </c>
      <c r="AL3" s="32">
        <f t="shared" ref="AL3:AL34" si="3">ROUND(SUM(Z3:AI3)/11,0)</f>
        <v>72</v>
      </c>
    </row>
    <row r="4" spans="1:42" x14ac:dyDescent="0.25">
      <c r="A4" s="13" t="s">
        <v>47</v>
      </c>
      <c r="B4" s="13" t="s">
        <v>2503</v>
      </c>
      <c r="C4" s="13">
        <v>16</v>
      </c>
      <c r="D4" s="13">
        <v>37</v>
      </c>
      <c r="E4" s="13">
        <v>1.98</v>
      </c>
      <c r="F4" s="13">
        <v>0.92600000000000005</v>
      </c>
      <c r="G4" s="13"/>
      <c r="H4" s="13" t="s">
        <v>2504</v>
      </c>
      <c r="I4" s="13">
        <v>6</v>
      </c>
      <c r="J4" s="13">
        <v>2</v>
      </c>
      <c r="K4" s="13">
        <v>1995</v>
      </c>
      <c r="L4" s="13" t="s">
        <v>2501</v>
      </c>
      <c r="M4" s="13">
        <v>74</v>
      </c>
      <c r="N4" s="13">
        <v>205</v>
      </c>
      <c r="O4" s="13" t="s">
        <v>49</v>
      </c>
      <c r="P4" s="13" t="s">
        <v>2505</v>
      </c>
      <c r="Q4" s="13">
        <v>0</v>
      </c>
      <c r="R4" s="13">
        <v>0</v>
      </c>
      <c r="S4" s="30">
        <f>VLOOKUP(E4,GCharts!$O$3:$P$603,2,FALSE)</f>
        <v>75</v>
      </c>
      <c r="T4" s="30">
        <f>VLOOKUP(F4,GCharts!$M$3:$N$1003,2,FALSE)</f>
        <v>66</v>
      </c>
      <c r="U4" s="30">
        <f>VLOOKUP(M4,PCharts!$A$3:$B$30,2,FALSE)</f>
        <v>77</v>
      </c>
      <c r="V4" s="30">
        <f>VLOOKUP(N4,PCharts!$C$13:$D$141,2,FALSE)</f>
        <v>73</v>
      </c>
      <c r="W4" s="30">
        <f>VLOOKUP(Q4+R4,PCharts!$R$3:$S$2003,2,FALSE)</f>
        <v>0</v>
      </c>
      <c r="X4" s="30">
        <f>VLOOKUP(A4,GCharts!$Q$3:$R$25,2,FALSE)</f>
        <v>1.1200000000000001</v>
      </c>
      <c r="Y4" s="32">
        <f>ROUND((GFormulas!$E$3*AC4)+(GFormulas!$E$4*AE4)+(GFormulas!$E$5*Z4),0)</f>
        <v>77</v>
      </c>
      <c r="Z4" s="32">
        <f>VLOOKUP(D4,GCharts!$A$3:$B$70,2,FALSE)</f>
        <v>77</v>
      </c>
      <c r="AA4" s="32">
        <f>ROUND((GFormulas!$B$13*Z4)+(GFormulas!$B$14*AJ4),0)</f>
        <v>70</v>
      </c>
      <c r="AB4" s="32">
        <f>ROUND((U4*GFormulas!$B$8)+(GFormulas!$B$9*V4),0)</f>
        <v>78</v>
      </c>
      <c r="AC4" s="32">
        <f t="shared" si="0"/>
        <v>74</v>
      </c>
      <c r="AD4" s="32">
        <f>ROUND((GFormulas!$E$14*AC4)+(GFormulas!$E$16*Z4),0)</f>
        <v>86</v>
      </c>
      <c r="AE4" s="32">
        <f t="shared" si="1"/>
        <v>84</v>
      </c>
      <c r="AF4" s="32">
        <f>ROUND((GFormulas!$E$25*AC4)+(GFormulas!$E$26*AE4)+(GFormulas!$E$28*Z4),0)</f>
        <v>95</v>
      </c>
      <c r="AG4" s="32">
        <f>ROUND((GFormulas!$E$31*AC4)+(GFormulas!$E$33*AE4),0)</f>
        <v>91</v>
      </c>
      <c r="AH4" s="32">
        <f>ROUND((GFormulas!$E$41*AG4)+(GFormulas!$E$42*Z4)+(GFormulas!$E$43*AC4),0)</f>
        <v>86</v>
      </c>
      <c r="AI4" s="32">
        <f>ROUND((GFormulas!$E$36*AG4)+(GFormulas!$E$37*Z4),0)</f>
        <v>90</v>
      </c>
      <c r="AJ4" s="32">
        <f>VLOOKUP(2016-K4,GCharts!$G$3:$H$32,2,FALSE)</f>
        <v>54</v>
      </c>
      <c r="AK4" s="32">
        <f t="shared" si="2"/>
        <v>54</v>
      </c>
      <c r="AL4" s="32">
        <f t="shared" si="3"/>
        <v>76</v>
      </c>
    </row>
    <row r="5" spans="1:42" x14ac:dyDescent="0.25">
      <c r="A5" s="13" t="s">
        <v>43</v>
      </c>
      <c r="B5" s="13" t="s">
        <v>2506</v>
      </c>
      <c r="C5" s="13">
        <v>16</v>
      </c>
      <c r="D5" s="13">
        <v>17</v>
      </c>
      <c r="E5" s="13">
        <v>1.81</v>
      </c>
      <c r="F5" s="13">
        <v>0.92900000000000005</v>
      </c>
      <c r="G5" s="13"/>
      <c r="H5" s="13" t="s">
        <v>2504</v>
      </c>
      <c r="I5" s="13">
        <v>21</v>
      </c>
      <c r="J5" s="13">
        <v>6</v>
      </c>
      <c r="K5" s="13">
        <v>1995</v>
      </c>
      <c r="L5" s="13" t="s">
        <v>2501</v>
      </c>
      <c r="M5" s="13">
        <v>73</v>
      </c>
      <c r="N5" s="13">
        <v>187</v>
      </c>
      <c r="O5" s="13" t="s">
        <v>45</v>
      </c>
      <c r="P5" s="13" t="s">
        <v>2507</v>
      </c>
      <c r="Q5" s="13">
        <v>0</v>
      </c>
      <c r="R5" s="13">
        <v>0</v>
      </c>
      <c r="S5" s="30">
        <f>VLOOKUP(E5,GCharts!$O$3:$P$603,2,FALSE)</f>
        <v>79</v>
      </c>
      <c r="T5" s="30">
        <f>VLOOKUP(F5,GCharts!$M$3:$N$1003,2,FALSE)</f>
        <v>69</v>
      </c>
      <c r="U5" s="30">
        <f>VLOOKUP(M5,PCharts!$A$3:$B$30,2,FALSE)</f>
        <v>75</v>
      </c>
      <c r="V5" s="30">
        <f>VLOOKUP(N5,PCharts!$C$13:$D$141,2,FALSE)</f>
        <v>61</v>
      </c>
      <c r="W5" s="30">
        <f>VLOOKUP(Q5+R5,PCharts!$R$3:$S$2003,2,FALSE)</f>
        <v>0</v>
      </c>
      <c r="X5" s="30">
        <f>VLOOKUP(A5,GCharts!$Q$3:$R$25,2,FALSE)</f>
        <v>1.1000000000000001</v>
      </c>
      <c r="Y5" s="32">
        <f>ROUND((GFormulas!$E$3*AC5)+(GFormulas!$E$4*AE5)+(GFormulas!$E$5*Z5),0)</f>
        <v>74</v>
      </c>
      <c r="Z5" s="32">
        <f>VLOOKUP(D5,GCharts!$A$3:$B$70,2,FALSE)</f>
        <v>57</v>
      </c>
      <c r="AA5" s="32">
        <f>ROUND((GFormulas!$B$13*Z5)+(GFormulas!$B$14*AJ5),0)</f>
        <v>56</v>
      </c>
      <c r="AB5" s="32">
        <f>ROUND((U5*GFormulas!$B$8)+(GFormulas!$B$9*V5),0)</f>
        <v>71</v>
      </c>
      <c r="AC5" s="32">
        <f t="shared" si="0"/>
        <v>76</v>
      </c>
      <c r="AD5" s="32">
        <f>ROUND((GFormulas!$E$14*AC5)+(GFormulas!$E$16*Z5),0)</f>
        <v>80</v>
      </c>
      <c r="AE5" s="32">
        <f t="shared" si="1"/>
        <v>87</v>
      </c>
      <c r="AF5" s="32">
        <f>ROUND((GFormulas!$E$25*AC5)+(GFormulas!$E$26*AE5)+(GFormulas!$E$28*Z5),0)</f>
        <v>94</v>
      </c>
      <c r="AG5" s="32">
        <f>ROUND((GFormulas!$E$31*AC5)+(GFormulas!$E$33*AE5),0)</f>
        <v>93</v>
      </c>
      <c r="AH5" s="32">
        <f>ROUND((GFormulas!$E$41*AG5)+(GFormulas!$E$42*Z5)+(GFormulas!$E$43*AC5),0)</f>
        <v>86</v>
      </c>
      <c r="AI5" s="32">
        <f>ROUND((GFormulas!$E$36*AG5)+(GFormulas!$E$37*Z5),0)</f>
        <v>89</v>
      </c>
      <c r="AJ5" s="32">
        <f>VLOOKUP(2016-K5,GCharts!$G$3:$H$32,2,FALSE)</f>
        <v>54</v>
      </c>
      <c r="AK5" s="32">
        <f t="shared" si="2"/>
        <v>54</v>
      </c>
      <c r="AL5" s="32">
        <f t="shared" si="3"/>
        <v>72</v>
      </c>
    </row>
    <row r="6" spans="1:42" x14ac:dyDescent="0.25">
      <c r="A6" s="13" t="s">
        <v>95</v>
      </c>
      <c r="B6" s="13" t="s">
        <v>2508</v>
      </c>
      <c r="C6" s="13">
        <v>16</v>
      </c>
      <c r="D6" s="13">
        <v>33</v>
      </c>
      <c r="E6" s="13">
        <v>1.95</v>
      </c>
      <c r="F6" s="13">
        <v>0.92100000000000004</v>
      </c>
      <c r="G6" s="13"/>
      <c r="H6" s="13" t="s">
        <v>2500</v>
      </c>
      <c r="I6" s="13">
        <v>8</v>
      </c>
      <c r="J6" s="13">
        <v>1</v>
      </c>
      <c r="K6" s="13">
        <v>1993</v>
      </c>
      <c r="L6" s="13" t="s">
        <v>2501</v>
      </c>
      <c r="M6" s="13">
        <v>69</v>
      </c>
      <c r="N6" s="13">
        <v>176</v>
      </c>
      <c r="O6" s="13" t="s">
        <v>97</v>
      </c>
      <c r="P6" s="13" t="s">
        <v>2509</v>
      </c>
      <c r="Q6" s="13"/>
      <c r="R6" s="13"/>
      <c r="S6" s="30">
        <f>VLOOKUP(E6,GCharts!$O$3:$P$603,2,FALSE)</f>
        <v>76</v>
      </c>
      <c r="T6" s="30">
        <f>VLOOKUP(F6,GCharts!$M$3:$N$1003,2,FALSE)</f>
        <v>61</v>
      </c>
      <c r="U6" s="30">
        <f>VLOOKUP(M6,PCharts!$A$3:$B$30,2,FALSE)</f>
        <v>67</v>
      </c>
      <c r="V6" s="30">
        <f>VLOOKUP(N6,PCharts!$C$13:$D$141,2,FALSE)</f>
        <v>55</v>
      </c>
      <c r="W6" s="30">
        <f>VLOOKUP(Q6+R6,PCharts!$R$3:$S$2003,2,FALSE)</f>
        <v>0</v>
      </c>
      <c r="X6" s="30">
        <f>VLOOKUP(A6,GCharts!$Q$3:$R$25,2,FALSE)</f>
        <v>1.1100000000000001</v>
      </c>
      <c r="Y6" s="32">
        <f>ROUND((GFormulas!$E$3*AC6)+(GFormulas!$E$4*AE6)+(GFormulas!$E$5*Z6),0)</f>
        <v>72</v>
      </c>
      <c r="Z6" s="32">
        <f>VLOOKUP(D6,GCharts!$A$3:$B$70,2,FALSE)</f>
        <v>73</v>
      </c>
      <c r="AA6" s="32">
        <f>ROUND((GFormulas!$B$13*Z6)+(GFormulas!$B$14*AJ6),0)</f>
        <v>69</v>
      </c>
      <c r="AB6" s="32">
        <f>ROUND((U6*GFormulas!$B$8)+(GFormulas!$B$9*V6),0)</f>
        <v>63</v>
      </c>
      <c r="AC6" s="32">
        <f t="shared" si="0"/>
        <v>68</v>
      </c>
      <c r="AD6" s="32">
        <f>ROUND((GFormulas!$E$14*AC6)+(GFormulas!$E$16*Z6),0)</f>
        <v>80</v>
      </c>
      <c r="AE6" s="32">
        <f t="shared" si="1"/>
        <v>84</v>
      </c>
      <c r="AF6" s="32">
        <f>ROUND((GFormulas!$E$25*AC6)+(GFormulas!$E$26*AE6)+(GFormulas!$E$28*Z6),0)</f>
        <v>92</v>
      </c>
      <c r="AG6" s="32">
        <f>ROUND((GFormulas!$E$31*AC6)+(GFormulas!$E$33*AE6),0)</f>
        <v>87</v>
      </c>
      <c r="AH6" s="32">
        <f>ROUND((GFormulas!$E$41*AG6)+(GFormulas!$E$42*Z6)+(GFormulas!$E$43*AC6),0)</f>
        <v>82</v>
      </c>
      <c r="AI6" s="32">
        <f>ROUND((GFormulas!$E$36*AG6)+(GFormulas!$E$37*Z6),0)</f>
        <v>86</v>
      </c>
      <c r="AJ6" s="32">
        <f>VLOOKUP(2016-K6,GCharts!$G$3:$H$32,2,FALSE)</f>
        <v>60</v>
      </c>
      <c r="AK6" s="32">
        <f t="shared" si="2"/>
        <v>60</v>
      </c>
      <c r="AL6" s="32">
        <f t="shared" si="3"/>
        <v>71</v>
      </c>
    </row>
    <row r="7" spans="1:42" x14ac:dyDescent="0.25">
      <c r="A7" s="13" t="s">
        <v>139</v>
      </c>
      <c r="B7" s="13" t="s">
        <v>2510</v>
      </c>
      <c r="C7" s="13">
        <v>16</v>
      </c>
      <c r="D7" s="13">
        <v>39</v>
      </c>
      <c r="E7" s="13">
        <v>1.83</v>
      </c>
      <c r="F7" s="13">
        <v>0.93400000000000005</v>
      </c>
      <c r="G7" s="13"/>
      <c r="H7" s="13">
        <v>0</v>
      </c>
      <c r="I7" s="13"/>
      <c r="J7" s="13"/>
      <c r="K7" s="13">
        <v>1992</v>
      </c>
      <c r="L7" s="13">
        <v>6.5</v>
      </c>
      <c r="M7" s="13">
        <v>73</v>
      </c>
      <c r="N7" s="13">
        <v>196</v>
      </c>
      <c r="O7" s="13" t="s">
        <v>2511</v>
      </c>
      <c r="P7" s="35" t="s">
        <v>2512</v>
      </c>
      <c r="Q7" s="13">
        <v>0</v>
      </c>
      <c r="R7" s="13">
        <v>0</v>
      </c>
      <c r="S7" s="30">
        <f>VLOOKUP(E7,GCharts!$O$3:$P$603,2,FALSE)</f>
        <v>79</v>
      </c>
      <c r="T7" s="30">
        <f>VLOOKUP(F7,GCharts!$M$3:$N$1003,2,FALSE)</f>
        <v>72</v>
      </c>
      <c r="U7" s="30">
        <f>VLOOKUP(M7,PCharts!$A$3:$B$30,2,FALSE)</f>
        <v>75</v>
      </c>
      <c r="V7" s="30">
        <f>VLOOKUP(N7,PCharts!$C$13:$D$141,2,FALSE)</f>
        <v>67</v>
      </c>
      <c r="W7" s="30">
        <f>VLOOKUP(Q7+R7,PCharts!$R$3:$S$2003,2,FALSE)</f>
        <v>0</v>
      </c>
      <c r="X7" s="30">
        <f>VLOOKUP(A7,GCharts!$Q$3:$R$25,2,FALSE)</f>
        <v>0.92</v>
      </c>
      <c r="Y7" s="32">
        <f>ROUND((GFormulas!$E$3*AC7)+(GFormulas!$E$4*AE7)+(GFormulas!$E$5*Z7),0)</f>
        <v>70</v>
      </c>
      <c r="Z7" s="32">
        <f>VLOOKUP(D7,GCharts!$A$3:$B$70,2,FALSE)</f>
        <v>79</v>
      </c>
      <c r="AA7" s="32">
        <f>ROUND((GFormulas!$B$13*Z7)+(GFormulas!$B$14*AJ7),0)</f>
        <v>74</v>
      </c>
      <c r="AB7" s="32">
        <f>ROUND((U7*GFormulas!$B$8)+(GFormulas!$B$9*V7),0)</f>
        <v>74</v>
      </c>
      <c r="AC7" s="32">
        <f t="shared" si="0"/>
        <v>66</v>
      </c>
      <c r="AD7" s="32">
        <f>ROUND((GFormulas!$E$14*AC7)+(GFormulas!$E$16*Z7),0)</f>
        <v>81</v>
      </c>
      <c r="AE7" s="32">
        <f t="shared" si="1"/>
        <v>73</v>
      </c>
      <c r="AF7" s="32">
        <f>ROUND((GFormulas!$E$25*AC7)+(GFormulas!$E$26*AE7)+(GFormulas!$E$28*Z7),0)</f>
        <v>86</v>
      </c>
      <c r="AG7" s="32">
        <f>ROUND((GFormulas!$E$31*AC7)+(GFormulas!$E$33*AE7),0)</f>
        <v>80</v>
      </c>
      <c r="AH7" s="32">
        <f>ROUND((GFormulas!$E$41*AG7)+(GFormulas!$E$42*Z7)+(GFormulas!$E$43*AC7),0)</f>
        <v>77</v>
      </c>
      <c r="AI7" s="32">
        <f>ROUND((GFormulas!$E$36*AG7)+(GFormulas!$E$37*Z7),0)</f>
        <v>80</v>
      </c>
      <c r="AJ7" s="32">
        <f>VLOOKUP(2016-K7,GCharts!$G$3:$H$32,2,FALSE)</f>
        <v>62</v>
      </c>
      <c r="AK7" s="32">
        <f t="shared" si="2"/>
        <v>62</v>
      </c>
      <c r="AL7" s="32">
        <f t="shared" si="3"/>
        <v>70</v>
      </c>
      <c r="AM7" s="46"/>
      <c r="AN7" s="46"/>
      <c r="AO7" s="46"/>
      <c r="AP7" s="46"/>
    </row>
    <row r="8" spans="1:42" x14ac:dyDescent="0.25">
      <c r="A8" s="13" t="s">
        <v>167</v>
      </c>
      <c r="B8" s="13" t="s">
        <v>2513</v>
      </c>
      <c r="C8" s="13">
        <v>16</v>
      </c>
      <c r="D8" s="13">
        <v>34</v>
      </c>
      <c r="E8" s="13">
        <v>1.66</v>
      </c>
      <c r="F8" s="13">
        <v>0.93500000000000005</v>
      </c>
      <c r="G8" s="13"/>
      <c r="H8" s="13" t="s">
        <v>2504</v>
      </c>
      <c r="I8" s="13">
        <v>11</v>
      </c>
      <c r="J8" s="13">
        <v>7</v>
      </c>
      <c r="K8" s="13">
        <v>1994</v>
      </c>
      <c r="L8" s="13" t="s">
        <v>2501</v>
      </c>
      <c r="M8" s="13">
        <v>73</v>
      </c>
      <c r="N8" s="13">
        <v>198</v>
      </c>
      <c r="O8" s="13" t="s">
        <v>53</v>
      </c>
      <c r="P8" s="13" t="s">
        <v>2514</v>
      </c>
      <c r="Q8" s="13">
        <v>0</v>
      </c>
      <c r="R8" s="13">
        <v>0</v>
      </c>
      <c r="S8" s="30">
        <f>VLOOKUP(E8,GCharts!$O$3:$P$603,2,FALSE)</f>
        <v>80</v>
      </c>
      <c r="T8" s="30">
        <f>VLOOKUP(F8,GCharts!$M$3:$N$1003,2,FALSE)</f>
        <v>72</v>
      </c>
      <c r="U8" s="30">
        <f>VLOOKUP(M8,PCharts!$A$3:$B$30,2,FALSE)</f>
        <v>75</v>
      </c>
      <c r="V8" s="30">
        <f>VLOOKUP(N8,PCharts!$C$13:$D$141,2,FALSE)</f>
        <v>67</v>
      </c>
      <c r="W8" s="30">
        <f>VLOOKUP(Q8+R8,PCharts!$R$3:$S$2003,2,FALSE)</f>
        <v>0</v>
      </c>
      <c r="X8" s="30">
        <f>VLOOKUP(A8,GCharts!$Q$3:$R$25,2,FALSE)</f>
        <v>0.92</v>
      </c>
      <c r="Y8" s="32">
        <f>ROUND((GFormulas!$E$3*AC8)+(GFormulas!$E$4*AE8)+(GFormulas!$E$5*Z8),0)</f>
        <v>69</v>
      </c>
      <c r="Z8" s="32">
        <f>VLOOKUP(D8,GCharts!$A$3:$B$70,2,FALSE)</f>
        <v>74</v>
      </c>
      <c r="AA8" s="32">
        <f>ROUND((GFormulas!$B$13*Z8)+(GFormulas!$B$14*AJ8),0)</f>
        <v>69</v>
      </c>
      <c r="AB8" s="32">
        <f>ROUND((U8*GFormulas!$B$8)+(GFormulas!$B$9*V8),0)</f>
        <v>74</v>
      </c>
      <c r="AC8" s="32">
        <f t="shared" si="0"/>
        <v>66</v>
      </c>
      <c r="AD8" s="32">
        <f>ROUND((GFormulas!$E$14*AC8)+(GFormulas!$E$16*Z8),0)</f>
        <v>79</v>
      </c>
      <c r="AE8" s="32">
        <f t="shared" si="1"/>
        <v>74</v>
      </c>
      <c r="AF8" s="32">
        <f>ROUND((GFormulas!$E$25*AC8)+(GFormulas!$E$26*AE8)+(GFormulas!$E$28*Z8),0)</f>
        <v>86</v>
      </c>
      <c r="AG8" s="32">
        <f>ROUND((GFormulas!$E$31*AC8)+(GFormulas!$E$33*AE8),0)</f>
        <v>80</v>
      </c>
      <c r="AH8" s="32">
        <f>ROUND((GFormulas!$E$41*AG8)+(GFormulas!$E$42*Z8)+(GFormulas!$E$43*AC8),0)</f>
        <v>77</v>
      </c>
      <c r="AI8" s="32">
        <f>ROUND((GFormulas!$E$36*AG8)+(GFormulas!$E$37*Z8),0)</f>
        <v>79</v>
      </c>
      <c r="AJ8" s="32">
        <f>VLOOKUP(2016-K8,GCharts!$G$3:$H$32,2,FALSE)</f>
        <v>58</v>
      </c>
      <c r="AK8" s="32">
        <f t="shared" si="2"/>
        <v>58</v>
      </c>
      <c r="AL8" s="32">
        <f t="shared" si="3"/>
        <v>69</v>
      </c>
    </row>
    <row r="9" spans="1:42" x14ac:dyDescent="0.25">
      <c r="A9" s="13" t="s">
        <v>139</v>
      </c>
      <c r="B9" s="13" t="s">
        <v>2515</v>
      </c>
      <c r="C9" s="13">
        <v>16</v>
      </c>
      <c r="D9" s="13">
        <v>39</v>
      </c>
      <c r="E9" s="13">
        <v>1.88</v>
      </c>
      <c r="F9" s="13">
        <v>0.93500000000000005</v>
      </c>
      <c r="G9" s="13"/>
      <c r="H9" s="13" t="s">
        <v>2504</v>
      </c>
      <c r="I9" s="13">
        <v>8</v>
      </c>
      <c r="J9" s="13">
        <v>12</v>
      </c>
      <c r="K9" s="13">
        <v>1995</v>
      </c>
      <c r="L9" s="13" t="s">
        <v>2501</v>
      </c>
      <c r="M9" s="13">
        <v>76</v>
      </c>
      <c r="N9" s="13">
        <v>192</v>
      </c>
      <c r="O9" s="13" t="s">
        <v>53</v>
      </c>
      <c r="P9" s="13" t="s">
        <v>2516</v>
      </c>
      <c r="Q9" s="13">
        <v>0</v>
      </c>
      <c r="R9" s="13">
        <v>0</v>
      </c>
      <c r="S9" s="30">
        <f>VLOOKUP(E9,GCharts!$O$3:$P$603,2,FALSE)</f>
        <v>77</v>
      </c>
      <c r="T9" s="30">
        <f>VLOOKUP(F9,GCharts!$M$3:$N$1003,2,FALSE)</f>
        <v>72</v>
      </c>
      <c r="U9" s="30">
        <f>VLOOKUP(M9,PCharts!$A$3:$B$30,2,FALSE)</f>
        <v>81</v>
      </c>
      <c r="V9" s="30">
        <f>VLOOKUP(N9,PCharts!$C$13:$D$141,2,FALSE)</f>
        <v>64</v>
      </c>
      <c r="W9" s="30">
        <f>VLOOKUP(Q9+R9,PCharts!$R$3:$S$2003,2,FALSE)</f>
        <v>0</v>
      </c>
      <c r="X9" s="30">
        <f>VLOOKUP(A9,GCharts!$Q$3:$R$25,2,FALSE)</f>
        <v>0.92</v>
      </c>
      <c r="Y9" s="32">
        <f>ROUND((GFormulas!$E$3*AC9)+(GFormulas!$E$4*AE9)+(GFormulas!$E$5*Z9),0)</f>
        <v>70</v>
      </c>
      <c r="Z9" s="32">
        <f>VLOOKUP(D9,GCharts!$A$3:$B$70,2,FALSE)</f>
        <v>79</v>
      </c>
      <c r="AA9" s="32">
        <f>ROUND((GFormulas!$B$13*Z9)+(GFormulas!$B$14*AJ9),0)</f>
        <v>72</v>
      </c>
      <c r="AB9" s="32">
        <f>ROUND((U9*GFormulas!$B$8)+(GFormulas!$B$9*V9),0)</f>
        <v>75</v>
      </c>
      <c r="AC9" s="32">
        <f t="shared" si="0"/>
        <v>66</v>
      </c>
      <c r="AD9" s="32">
        <f>ROUND((GFormulas!$E$14*AC9)+(GFormulas!$E$16*Z9),0)</f>
        <v>81</v>
      </c>
      <c r="AE9" s="32">
        <f t="shared" si="1"/>
        <v>71</v>
      </c>
      <c r="AF9" s="32">
        <f>ROUND((GFormulas!$E$25*AC9)+(GFormulas!$E$26*AE9)+(GFormulas!$E$28*Z9),0)</f>
        <v>85</v>
      </c>
      <c r="AG9" s="32">
        <f>ROUND((GFormulas!$E$31*AC9)+(GFormulas!$E$33*AE9),0)</f>
        <v>79</v>
      </c>
      <c r="AH9" s="32">
        <f>ROUND((GFormulas!$E$41*AG9)+(GFormulas!$E$42*Z9)+(GFormulas!$E$43*AC9),0)</f>
        <v>76</v>
      </c>
      <c r="AI9" s="32">
        <f>ROUND((GFormulas!$E$36*AG9)+(GFormulas!$E$37*Z9),0)</f>
        <v>79</v>
      </c>
      <c r="AJ9" s="32">
        <f>VLOOKUP(2016-K9,GCharts!$G$3:$H$32,2,FALSE)</f>
        <v>54</v>
      </c>
      <c r="AK9" s="32">
        <f t="shared" si="2"/>
        <v>54</v>
      </c>
      <c r="AL9" s="32">
        <f t="shared" si="3"/>
        <v>69</v>
      </c>
    </row>
    <row r="10" spans="1:42" x14ac:dyDescent="0.25">
      <c r="A10" s="13" t="s">
        <v>43</v>
      </c>
      <c r="B10" s="13" t="s">
        <v>2517</v>
      </c>
      <c r="C10" s="13">
        <v>16</v>
      </c>
      <c r="D10" s="13">
        <v>19</v>
      </c>
      <c r="E10" s="13">
        <v>2.04</v>
      </c>
      <c r="F10" s="13">
        <v>0.92500000000000004</v>
      </c>
      <c r="G10" s="13"/>
      <c r="H10" s="13" t="s">
        <v>2504</v>
      </c>
      <c r="I10" s="13">
        <v>22</v>
      </c>
      <c r="J10" s="13">
        <v>2</v>
      </c>
      <c r="K10" s="13">
        <v>1997</v>
      </c>
      <c r="L10" s="13" t="s">
        <v>2501</v>
      </c>
      <c r="M10" s="13">
        <v>75</v>
      </c>
      <c r="N10" s="13">
        <v>201</v>
      </c>
      <c r="O10" s="13" t="s">
        <v>45</v>
      </c>
      <c r="P10" s="13" t="s">
        <v>2518</v>
      </c>
      <c r="Q10" s="13">
        <v>0</v>
      </c>
      <c r="R10" s="13">
        <v>0</v>
      </c>
      <c r="S10" s="30">
        <f>VLOOKUP(E10,GCharts!$O$3:$P$603,2,FALSE)</f>
        <v>73</v>
      </c>
      <c r="T10" s="30">
        <f>VLOOKUP(F10,GCharts!$M$3:$N$1003,2,FALSE)</f>
        <v>65</v>
      </c>
      <c r="U10" s="30">
        <f>VLOOKUP(M10,PCharts!$A$3:$B$30,2,FALSE)</f>
        <v>79</v>
      </c>
      <c r="V10" s="30">
        <f>VLOOKUP(N10,PCharts!$C$13:$D$141,2,FALSE)</f>
        <v>70</v>
      </c>
      <c r="W10" s="30">
        <f>VLOOKUP(Q10+R10,PCharts!$R$3:$S$2003,2,FALSE)</f>
        <v>0</v>
      </c>
      <c r="X10" s="30">
        <f>VLOOKUP(A10,GCharts!$Q$3:$R$25,2,FALSE)</f>
        <v>1.1000000000000001</v>
      </c>
      <c r="Y10" s="32">
        <f>ROUND((GFormulas!$E$3*AC10)+(GFormulas!$E$4*AE10)+(GFormulas!$E$5*Z10),0)</f>
        <v>71</v>
      </c>
      <c r="Z10" s="32">
        <f>VLOOKUP(D10,GCharts!$A$3:$B$70,2,FALSE)</f>
        <v>59</v>
      </c>
      <c r="AA10" s="32">
        <f>ROUND((GFormulas!$B$13*Z10)+(GFormulas!$B$14*AJ10),0)</f>
        <v>55</v>
      </c>
      <c r="AB10" s="32">
        <f>ROUND((U10*GFormulas!$B$8)+(GFormulas!$B$9*V10),0)</f>
        <v>77</v>
      </c>
      <c r="AC10" s="32">
        <f t="shared" si="0"/>
        <v>72</v>
      </c>
      <c r="AD10" s="32">
        <f>ROUND((GFormulas!$E$14*AC10)+(GFormulas!$E$16*Z10),0)</f>
        <v>78</v>
      </c>
      <c r="AE10" s="32">
        <f t="shared" si="1"/>
        <v>80</v>
      </c>
      <c r="AF10" s="32">
        <f>ROUND((GFormulas!$E$25*AC10)+(GFormulas!$E$26*AE10)+(GFormulas!$E$28*Z10),0)</f>
        <v>89</v>
      </c>
      <c r="AG10" s="32">
        <f>ROUND((GFormulas!$E$31*AC10)+(GFormulas!$E$33*AE10),0)</f>
        <v>87</v>
      </c>
      <c r="AH10" s="32">
        <f>ROUND((GFormulas!$E$41*AG10)+(GFormulas!$E$42*Z10)+(GFormulas!$E$43*AC10),0)</f>
        <v>81</v>
      </c>
      <c r="AI10" s="32">
        <f>ROUND((GFormulas!$E$36*AG10)+(GFormulas!$E$37*Z10),0)</f>
        <v>84</v>
      </c>
      <c r="AJ10" s="32">
        <f>VLOOKUP(2016-K10,GCharts!$G$3:$H$32,2,FALSE)</f>
        <v>46</v>
      </c>
      <c r="AK10" s="32">
        <f t="shared" si="2"/>
        <v>46</v>
      </c>
      <c r="AL10" s="32">
        <f t="shared" si="3"/>
        <v>69</v>
      </c>
    </row>
    <row r="11" spans="1:42" x14ac:dyDescent="0.25">
      <c r="A11" s="13" t="s">
        <v>139</v>
      </c>
      <c r="B11" s="13" t="s">
        <v>2519</v>
      </c>
      <c r="C11" s="13">
        <v>16</v>
      </c>
      <c r="D11" s="13">
        <v>36</v>
      </c>
      <c r="E11" s="13">
        <v>1.8</v>
      </c>
      <c r="F11" s="13">
        <v>0.93600000000000005</v>
      </c>
      <c r="G11" s="13"/>
      <c r="H11" s="13">
        <v>0</v>
      </c>
      <c r="I11" s="13"/>
      <c r="J11" s="13"/>
      <c r="K11" s="13">
        <v>1994</v>
      </c>
      <c r="L11" s="13">
        <v>5.5</v>
      </c>
      <c r="M11" s="13">
        <v>73</v>
      </c>
      <c r="N11" s="13">
        <v>181</v>
      </c>
      <c r="O11" s="13" t="s">
        <v>2520</v>
      </c>
      <c r="P11" s="35" t="s">
        <v>2521</v>
      </c>
      <c r="Q11" s="13">
        <v>0</v>
      </c>
      <c r="R11" s="13">
        <v>0</v>
      </c>
      <c r="S11" s="30">
        <f>VLOOKUP(E11,GCharts!$O$3:$P$603,2,FALSE)</f>
        <v>79</v>
      </c>
      <c r="T11" s="30">
        <f>VLOOKUP(F11,GCharts!$M$3:$N$1003,2,FALSE)</f>
        <v>73</v>
      </c>
      <c r="U11" s="30">
        <f>VLOOKUP(M11,PCharts!$A$3:$B$30,2,FALSE)</f>
        <v>75</v>
      </c>
      <c r="V11" s="30">
        <f>VLOOKUP(N11,PCharts!$C$13:$D$141,2,FALSE)</f>
        <v>58</v>
      </c>
      <c r="W11" s="30">
        <f>VLOOKUP(Q11+R11,PCharts!$R$3:$S$2003,2,FALSE)</f>
        <v>0</v>
      </c>
      <c r="X11" s="30">
        <f>VLOOKUP(A11,GCharts!$Q$3:$R$25,2,FALSE)</f>
        <v>0.92</v>
      </c>
      <c r="Y11" s="32">
        <f>ROUND((GFormulas!$E$3*AC11)+(GFormulas!$E$4*AE11)+(GFormulas!$E$5*Z11),0)</f>
        <v>70</v>
      </c>
      <c r="Z11" s="32">
        <f>VLOOKUP(D11,GCharts!$A$3:$B$70,2,FALSE)</f>
        <v>76</v>
      </c>
      <c r="AA11" s="32">
        <f>ROUND((GFormulas!$B$13*Z11)+(GFormulas!$B$14*AJ11),0)</f>
        <v>71</v>
      </c>
      <c r="AB11" s="32">
        <f>ROUND((U11*GFormulas!$B$8)+(GFormulas!$B$9*V11),0)</f>
        <v>69</v>
      </c>
      <c r="AC11" s="32">
        <f t="shared" si="0"/>
        <v>67</v>
      </c>
      <c r="AD11" s="32">
        <f>ROUND((GFormulas!$E$14*AC11)+(GFormulas!$E$16*Z11),0)</f>
        <v>81</v>
      </c>
      <c r="AE11" s="32">
        <f t="shared" si="1"/>
        <v>73</v>
      </c>
      <c r="AF11" s="32">
        <f>ROUND((GFormulas!$E$25*AC11)+(GFormulas!$E$26*AE11)+(GFormulas!$E$28*Z11),0)</f>
        <v>86</v>
      </c>
      <c r="AG11" s="32">
        <f>ROUND((GFormulas!$E$31*AC11)+(GFormulas!$E$33*AE11),0)</f>
        <v>80</v>
      </c>
      <c r="AH11" s="32">
        <f>ROUND((GFormulas!$E$41*AG11)+(GFormulas!$E$42*Z11)+(GFormulas!$E$43*AC11),0)</f>
        <v>77</v>
      </c>
      <c r="AI11" s="32">
        <f>ROUND((GFormulas!$E$36*AG11)+(GFormulas!$E$37*Z11),0)</f>
        <v>80</v>
      </c>
      <c r="AJ11" s="32">
        <f>VLOOKUP(2016-K11,GCharts!$G$3:$H$32,2,FALSE)</f>
        <v>58</v>
      </c>
      <c r="AK11" s="32">
        <f t="shared" si="2"/>
        <v>58</v>
      </c>
      <c r="AL11" s="32">
        <f t="shared" si="3"/>
        <v>69</v>
      </c>
      <c r="AM11" s="46"/>
      <c r="AN11" s="46"/>
      <c r="AO11" s="46"/>
      <c r="AP11" s="46"/>
    </row>
    <row r="12" spans="1:42" x14ac:dyDescent="0.25">
      <c r="A12" s="13" t="s">
        <v>130</v>
      </c>
      <c r="B12" s="13" t="s">
        <v>2522</v>
      </c>
      <c r="C12" s="13">
        <v>16</v>
      </c>
      <c r="D12" s="13">
        <v>49</v>
      </c>
      <c r="E12" s="13">
        <v>2.62</v>
      </c>
      <c r="F12" s="13">
        <v>0.91900000000000004</v>
      </c>
      <c r="G12" s="13"/>
      <c r="H12" s="13" t="s">
        <v>2504</v>
      </c>
      <c r="I12" s="13">
        <v>11</v>
      </c>
      <c r="J12" s="13">
        <v>3</v>
      </c>
      <c r="K12" s="13">
        <v>1996</v>
      </c>
      <c r="L12" s="13" t="s">
        <v>2501</v>
      </c>
      <c r="M12" s="13">
        <v>71</v>
      </c>
      <c r="N12" s="13">
        <v>174</v>
      </c>
      <c r="O12" s="13" t="s">
        <v>134</v>
      </c>
      <c r="P12" s="13" t="s">
        <v>2523</v>
      </c>
      <c r="Q12" s="13">
        <v>0</v>
      </c>
      <c r="R12" s="13">
        <v>0</v>
      </c>
      <c r="S12" s="30">
        <f>VLOOKUP(E12,GCharts!$O$3:$P$603,2,FALSE)</f>
        <v>59</v>
      </c>
      <c r="T12" s="30">
        <f>VLOOKUP(F12,GCharts!$M$3:$N$1003,2,FALSE)</f>
        <v>59</v>
      </c>
      <c r="U12" s="30">
        <f>VLOOKUP(M12,PCharts!$A$3:$B$30,2,FALSE)</f>
        <v>71</v>
      </c>
      <c r="V12" s="30">
        <f>VLOOKUP(N12,PCharts!$C$13:$D$141,2,FALSE)</f>
        <v>52</v>
      </c>
      <c r="W12" s="30">
        <f>VLOOKUP(Q12+R12,PCharts!$R$3:$S$2003,2,FALSE)</f>
        <v>0</v>
      </c>
      <c r="X12" s="30">
        <f>VLOOKUP(A12,GCharts!$Q$3:$R$25,2,FALSE)</f>
        <v>0.9</v>
      </c>
      <c r="Y12" s="32">
        <f>ROUND((GFormulas!$E$3*AC12)+(GFormulas!$E$4*AE12)+(GFormulas!$E$5*Z12),0)</f>
        <v>60</v>
      </c>
      <c r="Z12" s="32">
        <f>VLOOKUP(D12,GCharts!$A$3:$B$70,2,FALSE)</f>
        <v>89</v>
      </c>
      <c r="AA12" s="32">
        <f>ROUND((GFormulas!$B$13*Z12)+(GFormulas!$B$14*AJ12),0)</f>
        <v>77</v>
      </c>
      <c r="AB12" s="32">
        <f>ROUND((U12*GFormulas!$B$8)+(GFormulas!$B$9*V12),0)</f>
        <v>64</v>
      </c>
      <c r="AC12" s="32">
        <f t="shared" si="0"/>
        <v>53</v>
      </c>
      <c r="AD12" s="32">
        <f>ROUND((GFormulas!$E$14*AC12)+(GFormulas!$E$16*Z12),0)</f>
        <v>75</v>
      </c>
      <c r="AE12" s="32">
        <f t="shared" si="1"/>
        <v>53</v>
      </c>
      <c r="AF12" s="32">
        <f>ROUND((GFormulas!$E$25*AC12)+(GFormulas!$E$26*AE12)+(GFormulas!$E$28*Z12),0)</f>
        <v>71</v>
      </c>
      <c r="AG12" s="32">
        <f>ROUND((GFormulas!$E$31*AC12)+(GFormulas!$E$33*AE12),0)</f>
        <v>61</v>
      </c>
      <c r="AH12" s="32">
        <f>ROUND((GFormulas!$E$41*AG12)+(GFormulas!$E$42*Z12)+(GFormulas!$E$43*AC12),0)</f>
        <v>62</v>
      </c>
      <c r="AI12" s="32">
        <f>ROUND((GFormulas!$E$36*AG12)+(GFormulas!$E$37*Z12),0)</f>
        <v>64</v>
      </c>
      <c r="AJ12" s="32">
        <f>VLOOKUP(2016-K12,GCharts!$G$3:$H$32,2,FALSE)</f>
        <v>50</v>
      </c>
      <c r="AK12" s="32">
        <f t="shared" si="2"/>
        <v>50</v>
      </c>
      <c r="AL12" s="32">
        <f t="shared" si="3"/>
        <v>61</v>
      </c>
    </row>
    <row r="13" spans="1:42" x14ac:dyDescent="0.25">
      <c r="A13" s="13" t="s">
        <v>55</v>
      </c>
      <c r="B13" s="13" t="s">
        <v>2524</v>
      </c>
      <c r="C13" s="13">
        <v>16</v>
      </c>
      <c r="D13" s="13">
        <v>53</v>
      </c>
      <c r="E13" s="13">
        <v>2.5099999999999998</v>
      </c>
      <c r="F13" s="13">
        <v>0.92400000000000004</v>
      </c>
      <c r="G13" s="13"/>
      <c r="H13" s="13" t="s">
        <v>2504</v>
      </c>
      <c r="I13" s="13">
        <v>24</v>
      </c>
      <c r="J13" s="13">
        <v>8</v>
      </c>
      <c r="K13" s="13">
        <v>1995</v>
      </c>
      <c r="L13" s="13" t="s">
        <v>2501</v>
      </c>
      <c r="M13" s="13">
        <v>77</v>
      </c>
      <c r="N13" s="13">
        <v>207</v>
      </c>
      <c r="O13" s="13" t="s">
        <v>2176</v>
      </c>
      <c r="P13" s="13" t="s">
        <v>2525</v>
      </c>
      <c r="Q13" s="13">
        <v>0</v>
      </c>
      <c r="R13" s="13">
        <v>0</v>
      </c>
      <c r="S13" s="30">
        <f>VLOOKUP(E13,GCharts!$O$3:$P$603,2,FALSE)</f>
        <v>62</v>
      </c>
      <c r="T13" s="30">
        <f>VLOOKUP(F13,GCharts!$M$3:$N$1003,2,FALSE)</f>
        <v>64</v>
      </c>
      <c r="U13" s="30">
        <f>VLOOKUP(M13,PCharts!$A$3:$B$30,2,FALSE)</f>
        <v>83</v>
      </c>
      <c r="V13" s="30">
        <f>VLOOKUP(N13,PCharts!$C$13:$D$141,2,FALSE)</f>
        <v>73</v>
      </c>
      <c r="W13" s="30">
        <f>VLOOKUP(Q13+R13,PCharts!$R$3:$S$2003,2,FALSE)</f>
        <v>0</v>
      </c>
      <c r="X13" s="30">
        <f>VLOOKUP(A13,GCharts!$Q$3:$R$25,2,FALSE)</f>
        <v>0.95</v>
      </c>
      <c r="Y13" s="32">
        <f>ROUND((GFormulas!$E$3*AC13)+(GFormulas!$E$4*AE13)+(GFormulas!$E$5*Z13),0)</f>
        <v>67</v>
      </c>
      <c r="Z13" s="32">
        <f>VLOOKUP(D13,GCharts!$A$3:$B$70,2,FALSE)</f>
        <v>93</v>
      </c>
      <c r="AA13" s="32">
        <f>ROUND((GFormulas!$B$13*Z13)+(GFormulas!$B$14*AJ13),0)</f>
        <v>81</v>
      </c>
      <c r="AB13" s="32">
        <f>ROUND((U13*GFormulas!$B$8)+(GFormulas!$B$9*V13),0)</f>
        <v>81</v>
      </c>
      <c r="AC13" s="32">
        <f t="shared" si="0"/>
        <v>61</v>
      </c>
      <c r="AD13" s="32">
        <f>ROUND((GFormulas!$E$14*AC13)+(GFormulas!$E$16*Z13),0)</f>
        <v>83</v>
      </c>
      <c r="AE13" s="32">
        <f t="shared" si="1"/>
        <v>59</v>
      </c>
      <c r="AF13" s="32">
        <f>ROUND((GFormulas!$E$25*AC13)+(GFormulas!$E$26*AE13)+(GFormulas!$E$28*Z13),0)</f>
        <v>78</v>
      </c>
      <c r="AG13" s="32">
        <f>ROUND((GFormulas!$E$31*AC13)+(GFormulas!$E$33*AE13),0)</f>
        <v>69</v>
      </c>
      <c r="AH13" s="32">
        <f>ROUND((GFormulas!$E$41*AG13)+(GFormulas!$E$42*Z13)+(GFormulas!$E$43*AC13),0)</f>
        <v>70</v>
      </c>
      <c r="AI13" s="32">
        <f>ROUND((GFormulas!$E$36*AG13)+(GFormulas!$E$37*Z13),0)</f>
        <v>71</v>
      </c>
      <c r="AJ13" s="32">
        <f>VLOOKUP(2016-K13,GCharts!$G$3:$H$32,2,FALSE)</f>
        <v>54</v>
      </c>
      <c r="AK13" s="32">
        <f t="shared" si="2"/>
        <v>54</v>
      </c>
      <c r="AL13" s="32">
        <f t="shared" si="3"/>
        <v>68</v>
      </c>
    </row>
    <row r="14" spans="1:42" x14ac:dyDescent="0.25">
      <c r="A14" s="13" t="s">
        <v>47</v>
      </c>
      <c r="B14" s="13" t="s">
        <v>2526</v>
      </c>
      <c r="C14" s="13">
        <v>16</v>
      </c>
      <c r="D14" s="13">
        <v>28</v>
      </c>
      <c r="E14" s="13">
        <v>2.04</v>
      </c>
      <c r="F14" s="13">
        <v>0.92500000000000004</v>
      </c>
      <c r="G14" s="13"/>
      <c r="H14" s="13" t="s">
        <v>2504</v>
      </c>
      <c r="I14" s="13">
        <v>13</v>
      </c>
      <c r="J14" s="13">
        <v>2</v>
      </c>
      <c r="K14" s="13">
        <v>1997</v>
      </c>
      <c r="L14" s="13" t="s">
        <v>2501</v>
      </c>
      <c r="M14" s="13">
        <v>73</v>
      </c>
      <c r="N14" s="13">
        <v>183</v>
      </c>
      <c r="O14" s="13" t="s">
        <v>49</v>
      </c>
      <c r="P14" s="13" t="s">
        <v>2527</v>
      </c>
      <c r="Q14" s="13">
        <v>0</v>
      </c>
      <c r="R14" s="13">
        <v>0</v>
      </c>
      <c r="S14" s="30">
        <f>VLOOKUP(E14,GCharts!$O$3:$P$603,2,FALSE)</f>
        <v>73</v>
      </c>
      <c r="T14" s="30">
        <f>VLOOKUP(F14,GCharts!$M$3:$N$1003,2,FALSE)</f>
        <v>65</v>
      </c>
      <c r="U14" s="30">
        <f>VLOOKUP(M14,PCharts!$A$3:$B$30,2,FALSE)</f>
        <v>75</v>
      </c>
      <c r="V14" s="30">
        <f>VLOOKUP(N14,PCharts!$C$13:$D$141,2,FALSE)</f>
        <v>58</v>
      </c>
      <c r="W14" s="30">
        <f>VLOOKUP(Q14+R14,PCharts!$R$3:$S$2003,2,FALSE)</f>
        <v>0</v>
      </c>
      <c r="X14" s="30">
        <f>VLOOKUP(A14,GCharts!$Q$3:$R$25,2,FALSE)</f>
        <v>1.1200000000000001</v>
      </c>
      <c r="Y14" s="32">
        <f>ROUND((GFormulas!$E$3*AC14)+(GFormulas!$E$4*AE14)+(GFormulas!$E$5*Z14),0)</f>
        <v>74</v>
      </c>
      <c r="Z14" s="32">
        <f>VLOOKUP(D14,GCharts!$A$3:$B$70,2,FALSE)</f>
        <v>68</v>
      </c>
      <c r="AA14" s="32">
        <f>ROUND((GFormulas!$B$13*Z14)+(GFormulas!$B$14*AJ14),0)</f>
        <v>61</v>
      </c>
      <c r="AB14" s="32">
        <f>ROUND((U14*GFormulas!$B$8)+(GFormulas!$B$9*V14),0)</f>
        <v>69</v>
      </c>
      <c r="AC14" s="32">
        <f t="shared" si="0"/>
        <v>73</v>
      </c>
      <c r="AD14" s="32">
        <f>ROUND((GFormulas!$E$14*AC14)+(GFormulas!$E$16*Z14),0)</f>
        <v>82</v>
      </c>
      <c r="AE14" s="32">
        <f t="shared" si="1"/>
        <v>82</v>
      </c>
      <c r="AF14" s="32">
        <f>ROUND((GFormulas!$E$25*AC14)+(GFormulas!$E$26*AE14)+(GFormulas!$E$28*Z14),0)</f>
        <v>92</v>
      </c>
      <c r="AG14" s="32">
        <f>ROUND((GFormulas!$E$31*AC14)+(GFormulas!$E$33*AE14),0)</f>
        <v>89</v>
      </c>
      <c r="AH14" s="32">
        <f>ROUND((GFormulas!$E$41*AG14)+(GFormulas!$E$42*Z14)+(GFormulas!$E$43*AC14),0)</f>
        <v>84</v>
      </c>
      <c r="AI14" s="32">
        <f>ROUND((GFormulas!$E$36*AG14)+(GFormulas!$E$37*Z14),0)</f>
        <v>87</v>
      </c>
      <c r="AJ14" s="32">
        <f>VLOOKUP(2016-K14,GCharts!$G$3:$H$32,2,FALSE)</f>
        <v>46</v>
      </c>
      <c r="AK14" s="32">
        <f t="shared" si="2"/>
        <v>46</v>
      </c>
      <c r="AL14" s="32">
        <f t="shared" si="3"/>
        <v>72</v>
      </c>
    </row>
    <row r="15" spans="1:42" x14ac:dyDescent="0.25">
      <c r="A15" s="13" t="s">
        <v>74</v>
      </c>
      <c r="B15" s="13" t="s">
        <v>2528</v>
      </c>
      <c r="C15" s="13">
        <v>16</v>
      </c>
      <c r="D15" s="13">
        <v>48</v>
      </c>
      <c r="E15" s="13">
        <v>2.4300000000000002</v>
      </c>
      <c r="F15" s="13">
        <v>0.92</v>
      </c>
      <c r="G15" s="13"/>
      <c r="H15" s="13" t="s">
        <v>2500</v>
      </c>
      <c r="I15" s="13">
        <v>25</v>
      </c>
      <c r="J15" s="13">
        <v>7</v>
      </c>
      <c r="K15" s="13">
        <v>1993</v>
      </c>
      <c r="L15" s="13" t="s">
        <v>2501</v>
      </c>
      <c r="M15" s="13">
        <v>74</v>
      </c>
      <c r="N15" s="13">
        <v>187</v>
      </c>
      <c r="O15" s="13" t="s">
        <v>76</v>
      </c>
      <c r="P15" s="13" t="s">
        <v>2529</v>
      </c>
      <c r="Q15" s="13">
        <v>0</v>
      </c>
      <c r="R15" s="13">
        <v>0</v>
      </c>
      <c r="S15" s="30">
        <f>VLOOKUP(E15,GCharts!$O$3:$P$603,2,FALSE)</f>
        <v>64</v>
      </c>
      <c r="T15" s="30">
        <f>VLOOKUP(F15,GCharts!$M$3:$N$1003,2,FALSE)</f>
        <v>60</v>
      </c>
      <c r="U15" s="30">
        <f>VLOOKUP(M15,PCharts!$A$3:$B$30,2,FALSE)</f>
        <v>77</v>
      </c>
      <c r="V15" s="30">
        <f>VLOOKUP(N15,PCharts!$C$13:$D$141,2,FALSE)</f>
        <v>61</v>
      </c>
      <c r="W15" s="30">
        <f>VLOOKUP(Q15+R15,PCharts!$R$3:$S$2003,2,FALSE)</f>
        <v>0</v>
      </c>
      <c r="X15" s="30">
        <f>VLOOKUP(A15,GCharts!$Q$3:$R$25,2,FALSE)</f>
        <v>1</v>
      </c>
      <c r="Y15" s="32">
        <f>ROUND((GFormulas!$E$3*AC15)+(GFormulas!$E$4*AE15)+(GFormulas!$E$5*Z15),0)</f>
        <v>66</v>
      </c>
      <c r="Z15" s="32">
        <f>VLOOKUP(D15,GCharts!$A$3:$B$70,2,FALSE)</f>
        <v>88</v>
      </c>
      <c r="AA15" s="32">
        <f>ROUND((GFormulas!$B$13*Z15)+(GFormulas!$B$14*AJ15),0)</f>
        <v>80</v>
      </c>
      <c r="AB15" s="32">
        <f>ROUND((U15*GFormulas!$B$8)+(GFormulas!$B$9*V15),0)</f>
        <v>72</v>
      </c>
      <c r="AC15" s="32">
        <f t="shared" si="0"/>
        <v>60</v>
      </c>
      <c r="AD15" s="32">
        <f>ROUND((GFormulas!$E$14*AC15)+(GFormulas!$E$16*Z15),0)</f>
        <v>80</v>
      </c>
      <c r="AE15" s="32">
        <f t="shared" si="1"/>
        <v>64</v>
      </c>
      <c r="AF15" s="32">
        <f>ROUND((GFormulas!$E$25*AC15)+(GFormulas!$E$26*AE15)+(GFormulas!$E$28*Z15),0)</f>
        <v>80</v>
      </c>
      <c r="AG15" s="32">
        <f>ROUND((GFormulas!$E$31*AC15)+(GFormulas!$E$33*AE15),0)</f>
        <v>71</v>
      </c>
      <c r="AH15" s="32">
        <f>ROUND((GFormulas!$E$41*AG15)+(GFormulas!$E$42*Z15)+(GFormulas!$E$43*AC15),0)</f>
        <v>71</v>
      </c>
      <c r="AI15" s="32">
        <f>ROUND((GFormulas!$E$36*AG15)+(GFormulas!$E$37*Z15),0)</f>
        <v>73</v>
      </c>
      <c r="AJ15" s="32">
        <f>VLOOKUP(2016-K15,GCharts!$G$3:$H$32,2,FALSE)</f>
        <v>60</v>
      </c>
      <c r="AK15" s="32">
        <f t="shared" si="2"/>
        <v>60</v>
      </c>
      <c r="AL15" s="32">
        <f t="shared" si="3"/>
        <v>67</v>
      </c>
    </row>
    <row r="16" spans="1:42" x14ac:dyDescent="0.25">
      <c r="A16" s="13" t="s">
        <v>139</v>
      </c>
      <c r="B16" s="13" t="s">
        <v>2530</v>
      </c>
      <c r="C16" s="13">
        <v>16</v>
      </c>
      <c r="D16" s="13">
        <v>25</v>
      </c>
      <c r="E16" s="13">
        <v>1.83</v>
      </c>
      <c r="F16" s="13">
        <v>0.93400000000000005</v>
      </c>
      <c r="G16" s="13"/>
      <c r="H16" s="13"/>
      <c r="I16" s="13"/>
      <c r="J16" s="13"/>
      <c r="K16" s="13">
        <v>1993</v>
      </c>
      <c r="L16" s="13">
        <v>6.5</v>
      </c>
      <c r="M16" s="13">
        <v>74</v>
      </c>
      <c r="N16" s="13">
        <v>203</v>
      </c>
      <c r="O16" s="13" t="s">
        <v>2531</v>
      </c>
      <c r="P16" s="35" t="s">
        <v>2532</v>
      </c>
      <c r="Q16" s="13">
        <v>0</v>
      </c>
      <c r="R16" s="13">
        <v>0</v>
      </c>
      <c r="S16" s="30">
        <f>VLOOKUP(E16,GCharts!$O$3:$P$603,2,FALSE)</f>
        <v>79</v>
      </c>
      <c r="T16" s="30">
        <f>VLOOKUP(F16,GCharts!$M$3:$N$1003,2,FALSE)</f>
        <v>72</v>
      </c>
      <c r="U16" s="30">
        <f>VLOOKUP(M16,PCharts!$A$3:$B$30,2,FALSE)</f>
        <v>77</v>
      </c>
      <c r="V16" s="30">
        <f>VLOOKUP(N16,PCharts!$C$13:$D$141,2,FALSE)</f>
        <v>70</v>
      </c>
      <c r="W16" s="30">
        <f>VLOOKUP(Q16+R16,PCharts!$R$3:$S$2003,2,FALSE)</f>
        <v>0</v>
      </c>
      <c r="X16" s="30">
        <f>VLOOKUP(A16,GCharts!$Q$3:$R$25,2,FALSE)</f>
        <v>0.92</v>
      </c>
      <c r="Y16" s="32">
        <f>ROUND((GFormulas!$E$3*AC16)+(GFormulas!$E$4*AE16)+(GFormulas!$E$5*Z16),0)</f>
        <v>67</v>
      </c>
      <c r="Z16" s="32">
        <f>VLOOKUP(D16,GCharts!$A$3:$B$70,2,FALSE)</f>
        <v>65</v>
      </c>
      <c r="AA16" s="32">
        <f>ROUND((GFormulas!$B$13*Z16)+(GFormulas!$B$14*AJ16),0)</f>
        <v>64</v>
      </c>
      <c r="AB16" s="32">
        <f>ROUND((U16*GFormulas!$B$8)+(GFormulas!$B$9*V16),0)</f>
        <v>76</v>
      </c>
      <c r="AC16" s="32">
        <f t="shared" si="0"/>
        <v>66</v>
      </c>
      <c r="AD16" s="32">
        <f>ROUND((GFormulas!$E$14*AC16)+(GFormulas!$E$16*Z16),0)</f>
        <v>76</v>
      </c>
      <c r="AE16" s="32">
        <f t="shared" si="1"/>
        <v>73</v>
      </c>
      <c r="AF16" s="32">
        <f>ROUND((GFormulas!$E$25*AC16)+(GFormulas!$E$26*AE16)+(GFormulas!$E$28*Z16),0)</f>
        <v>83</v>
      </c>
      <c r="AG16" s="32">
        <f>ROUND((GFormulas!$E$31*AC16)+(GFormulas!$E$33*AE16),0)</f>
        <v>80</v>
      </c>
      <c r="AH16" s="32">
        <f>ROUND((GFormulas!$E$41*AG16)+(GFormulas!$E$42*Z16)+(GFormulas!$E$43*AC16),0)</f>
        <v>76</v>
      </c>
      <c r="AI16" s="32">
        <f>ROUND((GFormulas!$E$36*AG16)+(GFormulas!$E$37*Z16),0)</f>
        <v>79</v>
      </c>
      <c r="AJ16" s="32">
        <f>VLOOKUP(2016-K16,GCharts!$G$3:$H$32,2,FALSE)</f>
        <v>60</v>
      </c>
      <c r="AK16" s="32">
        <f t="shared" si="2"/>
        <v>60</v>
      </c>
      <c r="AL16" s="32">
        <f t="shared" si="3"/>
        <v>67</v>
      </c>
      <c r="AM16" s="46"/>
      <c r="AN16" s="46"/>
      <c r="AO16" s="46"/>
      <c r="AP16" s="46"/>
    </row>
    <row r="17" spans="1:42" x14ac:dyDescent="0.25">
      <c r="A17" s="13" t="s">
        <v>43</v>
      </c>
      <c r="B17" s="13" t="s">
        <v>2533</v>
      </c>
      <c r="C17" s="13">
        <v>16</v>
      </c>
      <c r="D17" s="13">
        <v>25</v>
      </c>
      <c r="E17" s="13">
        <v>2.35</v>
      </c>
      <c r="F17" s="13">
        <v>0.92</v>
      </c>
      <c r="G17" s="13"/>
      <c r="H17" s="13" t="s">
        <v>2500</v>
      </c>
      <c r="I17" s="13">
        <v>14</v>
      </c>
      <c r="J17" s="13">
        <v>6</v>
      </c>
      <c r="K17" s="13">
        <v>1994</v>
      </c>
      <c r="L17" s="13" t="s">
        <v>2501</v>
      </c>
      <c r="M17" s="13">
        <v>74</v>
      </c>
      <c r="N17" s="13">
        <v>176</v>
      </c>
      <c r="O17" s="13" t="s">
        <v>45</v>
      </c>
      <c r="P17" s="13" t="s">
        <v>2534</v>
      </c>
      <c r="Q17" s="13">
        <v>0</v>
      </c>
      <c r="R17" s="13">
        <v>0</v>
      </c>
      <c r="S17" s="30">
        <f>VLOOKUP(E17,GCharts!$O$3:$P$603,2,FALSE)</f>
        <v>66</v>
      </c>
      <c r="T17" s="30">
        <f>VLOOKUP(F17,GCharts!$M$3:$N$1003,2,FALSE)</f>
        <v>60</v>
      </c>
      <c r="U17" s="30">
        <f>VLOOKUP(M17,PCharts!$A$3:$B$30,2,FALSE)</f>
        <v>77</v>
      </c>
      <c r="V17" s="30">
        <f>VLOOKUP(N17,PCharts!$C$13:$D$141,2,FALSE)</f>
        <v>55</v>
      </c>
      <c r="W17" s="30">
        <f>VLOOKUP(Q17+R17,PCharts!$R$3:$S$2003,2,FALSE)</f>
        <v>0</v>
      </c>
      <c r="X17" s="30">
        <f>VLOOKUP(A17,GCharts!$Q$3:$R$25,2,FALSE)</f>
        <v>1.1000000000000001</v>
      </c>
      <c r="Y17" s="32">
        <f>ROUND((GFormulas!$E$3*AC17)+(GFormulas!$E$4*AE17)+(GFormulas!$E$5*Z17),0)</f>
        <v>67</v>
      </c>
      <c r="Z17" s="32">
        <f>VLOOKUP(D17,GCharts!$A$3:$B$70,2,FALSE)</f>
        <v>65</v>
      </c>
      <c r="AA17" s="32">
        <f>ROUND((GFormulas!$B$13*Z17)+(GFormulas!$B$14*AJ17),0)</f>
        <v>63</v>
      </c>
      <c r="AB17" s="32">
        <f>ROUND((U17*GFormulas!$B$8)+(GFormulas!$B$9*V17),0)</f>
        <v>69</v>
      </c>
      <c r="AC17" s="32">
        <f t="shared" si="0"/>
        <v>66</v>
      </c>
      <c r="AD17" s="32">
        <f>ROUND((GFormulas!$E$14*AC17)+(GFormulas!$E$16*Z17),0)</f>
        <v>76</v>
      </c>
      <c r="AE17" s="32">
        <f t="shared" si="1"/>
        <v>73</v>
      </c>
      <c r="AF17" s="32">
        <f>ROUND((GFormulas!$E$25*AC17)+(GFormulas!$E$26*AE17)+(GFormulas!$E$28*Z17),0)</f>
        <v>83</v>
      </c>
      <c r="AG17" s="32">
        <f>ROUND((GFormulas!$E$31*AC17)+(GFormulas!$E$33*AE17),0)</f>
        <v>80</v>
      </c>
      <c r="AH17" s="32">
        <f>ROUND((GFormulas!$E$41*AG17)+(GFormulas!$E$42*Z17)+(GFormulas!$E$43*AC17),0)</f>
        <v>76</v>
      </c>
      <c r="AI17" s="32">
        <f>ROUND((GFormulas!$E$36*AG17)+(GFormulas!$E$37*Z17),0)</f>
        <v>79</v>
      </c>
      <c r="AJ17" s="32">
        <f>VLOOKUP(2016-K17,GCharts!$G$3:$H$32,2,FALSE)</f>
        <v>58</v>
      </c>
      <c r="AK17" s="32">
        <f t="shared" si="2"/>
        <v>58</v>
      </c>
      <c r="AL17" s="32">
        <f t="shared" si="3"/>
        <v>66</v>
      </c>
    </row>
    <row r="18" spans="1:42" x14ac:dyDescent="0.25">
      <c r="A18" s="13" t="s">
        <v>78</v>
      </c>
      <c r="B18" s="13" t="s">
        <v>2535</v>
      </c>
      <c r="C18" s="13">
        <v>16</v>
      </c>
      <c r="D18" s="13">
        <v>39</v>
      </c>
      <c r="E18" s="13">
        <v>2.16</v>
      </c>
      <c r="F18" s="13">
        <v>0.92500000000000004</v>
      </c>
      <c r="G18" s="13"/>
      <c r="H18" s="13" t="s">
        <v>2500</v>
      </c>
      <c r="I18" s="13">
        <v>3</v>
      </c>
      <c r="J18" s="13">
        <v>8</v>
      </c>
      <c r="K18" s="13">
        <v>1994</v>
      </c>
      <c r="L18" s="13" t="s">
        <v>2501</v>
      </c>
      <c r="M18" s="13">
        <v>70</v>
      </c>
      <c r="N18" s="13">
        <v>150</v>
      </c>
      <c r="O18" s="13" t="s">
        <v>162</v>
      </c>
      <c r="P18" s="13" t="s">
        <v>80</v>
      </c>
      <c r="Q18" s="13">
        <v>0</v>
      </c>
      <c r="R18" s="13">
        <v>0</v>
      </c>
      <c r="S18" s="30">
        <f>VLOOKUP(E18,GCharts!$O$3:$P$603,2,FALSE)</f>
        <v>70</v>
      </c>
      <c r="T18" s="30">
        <f>VLOOKUP(F18,GCharts!$M$3:$N$1003,2,FALSE)</f>
        <v>65</v>
      </c>
      <c r="U18" s="30">
        <f>VLOOKUP(M18,PCharts!$A$3:$B$30,2,FALSE)</f>
        <v>69</v>
      </c>
      <c r="V18" s="30">
        <f>VLOOKUP(N18,PCharts!$C$13:$D$141,2,FALSE)</f>
        <v>40</v>
      </c>
      <c r="W18" s="30">
        <f>VLOOKUP(Q18+R18,PCharts!$R$3:$S$2003,2,FALSE)</f>
        <v>0</v>
      </c>
      <c r="X18" s="30">
        <f>VLOOKUP(A18,GCharts!$Q$3:$R$25,2,FALSE)</f>
        <v>1.03</v>
      </c>
      <c r="Y18" s="32">
        <f>ROUND((GFormulas!$E$3*AC18)+(GFormulas!$E$4*AE18)+(GFormulas!$E$5*Z18),0)</f>
        <v>70</v>
      </c>
      <c r="Z18" s="32">
        <f>VLOOKUP(D18,GCharts!$A$3:$B$70,2,FALSE)</f>
        <v>79</v>
      </c>
      <c r="AA18" s="32">
        <f>ROUND((GFormulas!$B$13*Z18)+(GFormulas!$B$14*AJ18),0)</f>
        <v>73</v>
      </c>
      <c r="AB18" s="32">
        <f>ROUND((U18*GFormulas!$B$8)+(GFormulas!$B$9*V18),0)</f>
        <v>57</v>
      </c>
      <c r="AC18" s="32">
        <f t="shared" si="0"/>
        <v>67</v>
      </c>
      <c r="AD18" s="32">
        <f>ROUND((GFormulas!$E$14*AC18)+(GFormulas!$E$16*Z18),0)</f>
        <v>82</v>
      </c>
      <c r="AE18" s="32">
        <f t="shared" si="1"/>
        <v>72</v>
      </c>
      <c r="AF18" s="32">
        <f>ROUND((GFormulas!$E$25*AC18)+(GFormulas!$E$26*AE18)+(GFormulas!$E$28*Z18),0)</f>
        <v>86</v>
      </c>
      <c r="AG18" s="32">
        <f>ROUND((GFormulas!$E$31*AC18)+(GFormulas!$E$33*AE18),0)</f>
        <v>80</v>
      </c>
      <c r="AH18" s="32">
        <f>ROUND((GFormulas!$E$41*AG18)+(GFormulas!$E$42*Z18)+(GFormulas!$E$43*AC18),0)</f>
        <v>77</v>
      </c>
      <c r="AI18" s="32">
        <f>ROUND((GFormulas!$E$36*AG18)+(GFormulas!$E$37*Z18),0)</f>
        <v>80</v>
      </c>
      <c r="AJ18" s="32">
        <f>VLOOKUP(2016-K18,GCharts!$G$3:$H$32,2,FALSE)</f>
        <v>58</v>
      </c>
      <c r="AK18" s="32">
        <f t="shared" si="2"/>
        <v>58</v>
      </c>
      <c r="AL18" s="32">
        <f t="shared" si="3"/>
        <v>68</v>
      </c>
    </row>
    <row r="19" spans="1:42" x14ac:dyDescent="0.25">
      <c r="A19" s="13" t="s">
        <v>685</v>
      </c>
      <c r="B19" s="13" t="s">
        <v>2536</v>
      </c>
      <c r="C19" s="13">
        <v>16</v>
      </c>
      <c r="D19" s="13">
        <v>36</v>
      </c>
      <c r="E19" s="13">
        <v>2.62</v>
      </c>
      <c r="F19" s="13">
        <v>0.93300000000000005</v>
      </c>
      <c r="G19" s="13"/>
      <c r="H19" s="13" t="s">
        <v>2500</v>
      </c>
      <c r="I19" s="13">
        <v>9</v>
      </c>
      <c r="J19" s="13">
        <v>11</v>
      </c>
      <c r="K19" s="13">
        <v>1993</v>
      </c>
      <c r="L19" s="13" t="s">
        <v>2501</v>
      </c>
      <c r="M19" s="13">
        <v>74</v>
      </c>
      <c r="N19" s="13">
        <v>154</v>
      </c>
      <c r="O19" s="13" t="s">
        <v>247</v>
      </c>
      <c r="P19" s="13" t="s">
        <v>80</v>
      </c>
      <c r="Q19" s="13">
        <v>0</v>
      </c>
      <c r="R19" s="13">
        <v>0</v>
      </c>
      <c r="S19" s="30">
        <f>VLOOKUP(E19,GCharts!$O$3:$P$603,2,FALSE)</f>
        <v>59</v>
      </c>
      <c r="T19" s="30">
        <f>VLOOKUP(F19,GCharts!$M$3:$N$1003,2,FALSE)</f>
        <v>71</v>
      </c>
      <c r="U19" s="30">
        <f>VLOOKUP(M19,PCharts!$A$3:$B$30,2,FALSE)</f>
        <v>77</v>
      </c>
      <c r="V19" s="30">
        <f>VLOOKUP(N19,PCharts!$C$13:$D$141,2,FALSE)</f>
        <v>40</v>
      </c>
      <c r="W19" s="30">
        <f>VLOOKUP(Q19+R19,PCharts!$R$3:$S$2003,2,FALSE)</f>
        <v>0</v>
      </c>
      <c r="X19" s="30">
        <f>VLOOKUP(A19,GCharts!$Q$3:$R$25,2,FALSE)</f>
        <v>0.95</v>
      </c>
      <c r="Y19" s="32">
        <f>ROUND((GFormulas!$E$3*AC19)+(GFormulas!$E$4*AE19)+(GFormulas!$E$5*Z19),0)</f>
        <v>67</v>
      </c>
      <c r="Z19" s="32">
        <f>VLOOKUP(D19,GCharts!$A$3:$B$70,2,FALSE)</f>
        <v>76</v>
      </c>
      <c r="AA19" s="32">
        <f>ROUND((GFormulas!$B$13*Z19)+(GFormulas!$B$14*AJ19),0)</f>
        <v>71</v>
      </c>
      <c r="AB19" s="32">
        <f>ROUND((U19*GFormulas!$B$8)+(GFormulas!$B$9*V19),0)</f>
        <v>61</v>
      </c>
      <c r="AC19" s="32">
        <f t="shared" si="0"/>
        <v>67</v>
      </c>
      <c r="AD19" s="32">
        <f>ROUND((GFormulas!$E$14*AC19)+(GFormulas!$E$16*Z19),0)</f>
        <v>81</v>
      </c>
      <c r="AE19" s="32">
        <f t="shared" si="1"/>
        <v>56</v>
      </c>
      <c r="AF19" s="32">
        <f>ROUND((GFormulas!$E$25*AC19)+(GFormulas!$E$26*AE19)+(GFormulas!$E$28*Z19),0)</f>
        <v>76</v>
      </c>
      <c r="AG19" s="32">
        <f>ROUND((GFormulas!$E$31*AC19)+(GFormulas!$E$33*AE19),0)</f>
        <v>71</v>
      </c>
      <c r="AH19" s="32">
        <f>ROUND((GFormulas!$E$41*AG19)+(GFormulas!$E$42*Z19)+(GFormulas!$E$43*AC19),0)</f>
        <v>71</v>
      </c>
      <c r="AI19" s="32">
        <f>ROUND((GFormulas!$E$36*AG19)+(GFormulas!$E$37*Z19),0)</f>
        <v>72</v>
      </c>
      <c r="AJ19" s="32">
        <f>VLOOKUP(2016-K19,GCharts!$G$3:$H$32,2,FALSE)</f>
        <v>60</v>
      </c>
      <c r="AK19" s="32">
        <f t="shared" si="2"/>
        <v>60</v>
      </c>
      <c r="AL19" s="32">
        <f t="shared" si="3"/>
        <v>64</v>
      </c>
    </row>
    <row r="20" spans="1:42" x14ac:dyDescent="0.25">
      <c r="A20" s="13" t="s">
        <v>74</v>
      </c>
      <c r="B20" s="13" t="s">
        <v>2537</v>
      </c>
      <c r="C20" s="13">
        <v>16</v>
      </c>
      <c r="D20" s="13">
        <v>6</v>
      </c>
      <c r="E20" s="13">
        <v>1.47</v>
      </c>
      <c r="F20" s="13">
        <v>0.94099999999999995</v>
      </c>
      <c r="G20" s="13"/>
      <c r="H20" s="13" t="s">
        <v>2504</v>
      </c>
      <c r="I20" s="13">
        <v>25</v>
      </c>
      <c r="J20" s="13">
        <v>5</v>
      </c>
      <c r="K20" s="13">
        <v>1996</v>
      </c>
      <c r="L20" s="13" t="s">
        <v>2501</v>
      </c>
      <c r="M20" s="13">
        <v>75</v>
      </c>
      <c r="N20" s="13">
        <v>203</v>
      </c>
      <c r="O20" s="13" t="s">
        <v>76</v>
      </c>
      <c r="P20" s="13" t="s">
        <v>80</v>
      </c>
      <c r="Q20" s="13">
        <v>0</v>
      </c>
      <c r="R20" s="13">
        <v>0</v>
      </c>
      <c r="S20" s="30">
        <f>VLOOKUP(E20,GCharts!$O$3:$P$603,2,FALSE)</f>
        <v>80</v>
      </c>
      <c r="T20" s="30">
        <f>VLOOKUP(F20,GCharts!$M$3:$N$1003,2,FALSE)</f>
        <v>75</v>
      </c>
      <c r="U20" s="30">
        <f>VLOOKUP(M20,PCharts!$A$3:$B$30,2,FALSE)</f>
        <v>79</v>
      </c>
      <c r="V20" s="30">
        <f>VLOOKUP(N20,PCharts!$C$13:$D$141,2,FALSE)</f>
        <v>70</v>
      </c>
      <c r="W20" s="30">
        <f>VLOOKUP(Q20+R20,PCharts!$R$3:$S$2003,2,FALSE)</f>
        <v>0</v>
      </c>
      <c r="X20" s="30">
        <f>VLOOKUP(A20,GCharts!$Q$3:$R$25,2,FALSE)</f>
        <v>1</v>
      </c>
      <c r="Y20" s="32">
        <f>ROUND((GFormulas!$E$3*AC20)+(GFormulas!$E$4*AE20)+(GFormulas!$E$5*Z20),0)</f>
        <v>70</v>
      </c>
      <c r="Z20" s="32">
        <f>VLOOKUP(D20,GCharts!$A$3:$B$70,2,FALSE)</f>
        <v>46</v>
      </c>
      <c r="AA20" s="32">
        <f>ROUND((GFormulas!$B$13*Z20)+(GFormulas!$B$14*AJ20),0)</f>
        <v>47</v>
      </c>
      <c r="AB20" s="32">
        <f>ROUND((U20*GFormulas!$B$8)+(GFormulas!$B$9*V20),0)</f>
        <v>77</v>
      </c>
      <c r="AC20" s="32">
        <f t="shared" si="0"/>
        <v>75</v>
      </c>
      <c r="AD20" s="32">
        <f>ROUND((GFormulas!$E$14*AC20)+(GFormulas!$E$16*Z20),0)</f>
        <v>75</v>
      </c>
      <c r="AE20" s="32">
        <f t="shared" si="1"/>
        <v>80</v>
      </c>
      <c r="AF20" s="32">
        <f>ROUND((GFormulas!$E$25*AC20)+(GFormulas!$E$26*AE20)+(GFormulas!$E$28*Z20),0)</f>
        <v>87</v>
      </c>
      <c r="AG20" s="32">
        <f>ROUND((GFormulas!$E$31*AC20)+(GFormulas!$E$33*AE20),0)</f>
        <v>89</v>
      </c>
      <c r="AH20" s="32">
        <f>ROUND((GFormulas!$E$41*AG20)+(GFormulas!$E$42*Z20)+(GFormulas!$E$43*AC20),0)</f>
        <v>82</v>
      </c>
      <c r="AI20" s="32">
        <f>ROUND((GFormulas!$E$36*AG20)+(GFormulas!$E$37*Z20),0)</f>
        <v>85</v>
      </c>
      <c r="AJ20" s="32">
        <f>VLOOKUP(2016-K20,GCharts!$G$3:$H$32,2,FALSE)</f>
        <v>50</v>
      </c>
      <c r="AK20" s="32">
        <f t="shared" si="2"/>
        <v>50</v>
      </c>
      <c r="AL20" s="32">
        <f t="shared" si="3"/>
        <v>68</v>
      </c>
    </row>
    <row r="21" spans="1:42" x14ac:dyDescent="0.25">
      <c r="A21" s="13" t="s">
        <v>95</v>
      </c>
      <c r="B21" s="13" t="s">
        <v>2538</v>
      </c>
      <c r="C21" s="13">
        <v>16</v>
      </c>
      <c r="D21" s="13">
        <v>28</v>
      </c>
      <c r="E21" s="13">
        <v>2.31</v>
      </c>
      <c r="F21" s="13">
        <v>0.91100000000000003</v>
      </c>
      <c r="G21" s="13"/>
      <c r="H21" s="13" t="s">
        <v>2500</v>
      </c>
      <c r="I21" s="13">
        <v>25</v>
      </c>
      <c r="J21" s="13">
        <v>11</v>
      </c>
      <c r="K21" s="13">
        <v>1994</v>
      </c>
      <c r="L21" s="13" t="s">
        <v>2501</v>
      </c>
      <c r="M21" s="13">
        <v>77</v>
      </c>
      <c r="N21" s="13">
        <v>209</v>
      </c>
      <c r="O21" s="13" t="s">
        <v>97</v>
      </c>
      <c r="P21" s="13" t="s">
        <v>80</v>
      </c>
      <c r="Q21" s="13">
        <v>0</v>
      </c>
      <c r="R21" s="13">
        <v>0</v>
      </c>
      <c r="S21" s="30">
        <f>VLOOKUP(E21,GCharts!$O$3:$P$603,2,FALSE)</f>
        <v>67</v>
      </c>
      <c r="T21" s="30">
        <f>VLOOKUP(F21,GCharts!$M$3:$N$1003,2,FALSE)</f>
        <v>51</v>
      </c>
      <c r="U21" s="30">
        <f>VLOOKUP(M21,PCharts!$A$3:$B$30,2,FALSE)</f>
        <v>83</v>
      </c>
      <c r="V21" s="30">
        <f>VLOOKUP(N21,PCharts!$C$13:$D$141,2,FALSE)</f>
        <v>73</v>
      </c>
      <c r="W21" s="30">
        <f>VLOOKUP(Q21+R21,PCharts!$R$3:$S$2003,2,FALSE)</f>
        <v>0</v>
      </c>
      <c r="X21" s="30">
        <f>VLOOKUP(A21,GCharts!$Q$3:$R$25,2,FALSE)</f>
        <v>1.1100000000000001</v>
      </c>
      <c r="Y21" s="32">
        <f>ROUND((GFormulas!$E$3*AC21)+(GFormulas!$E$4*AE21)+(GFormulas!$E$5*Z21),0)</f>
        <v>63</v>
      </c>
      <c r="Z21" s="32">
        <f>VLOOKUP(D21,GCharts!$A$3:$B$70,2,FALSE)</f>
        <v>68</v>
      </c>
      <c r="AA21" s="32">
        <f>ROUND((GFormulas!$B$13*Z21)+(GFormulas!$B$14*AJ21),0)</f>
        <v>65</v>
      </c>
      <c r="AB21" s="32">
        <f>ROUND((U21*GFormulas!$B$8)+(GFormulas!$B$9*V21),0)</f>
        <v>81</v>
      </c>
      <c r="AC21" s="32">
        <f t="shared" si="0"/>
        <v>57</v>
      </c>
      <c r="AD21" s="32">
        <f>ROUND((GFormulas!$E$14*AC21)+(GFormulas!$E$16*Z21),0)</f>
        <v>70</v>
      </c>
      <c r="AE21" s="32">
        <f t="shared" si="1"/>
        <v>74</v>
      </c>
      <c r="AF21" s="32">
        <f>ROUND((GFormulas!$E$25*AC21)+(GFormulas!$E$26*AE21)+(GFormulas!$E$28*Z21),0)</f>
        <v>81</v>
      </c>
      <c r="AG21" s="32">
        <f>ROUND((GFormulas!$E$31*AC21)+(GFormulas!$E$33*AE21),0)</f>
        <v>75</v>
      </c>
      <c r="AH21" s="32">
        <f>ROUND((GFormulas!$E$41*AG21)+(GFormulas!$E$42*Z21)+(GFormulas!$E$43*AC21),0)</f>
        <v>71</v>
      </c>
      <c r="AI21" s="32">
        <f>ROUND((GFormulas!$E$36*AG21)+(GFormulas!$E$37*Z21),0)</f>
        <v>74</v>
      </c>
      <c r="AJ21" s="32">
        <f>VLOOKUP(2016-K21,GCharts!$G$3:$H$32,2,FALSE)</f>
        <v>58</v>
      </c>
      <c r="AK21" s="32">
        <f t="shared" si="2"/>
        <v>58</v>
      </c>
      <c r="AL21" s="32">
        <f t="shared" si="3"/>
        <v>65</v>
      </c>
    </row>
    <row r="22" spans="1:42" x14ac:dyDescent="0.25">
      <c r="A22" s="13" t="s">
        <v>78</v>
      </c>
      <c r="B22" s="13" t="s">
        <v>2539</v>
      </c>
      <c r="C22" s="13">
        <v>16</v>
      </c>
      <c r="D22" s="13">
        <v>46</v>
      </c>
      <c r="E22" s="13">
        <v>2.76</v>
      </c>
      <c r="F22" s="13">
        <v>0.92200000000000004</v>
      </c>
      <c r="G22" s="13"/>
      <c r="H22" s="13" t="s">
        <v>2500</v>
      </c>
      <c r="I22" s="13">
        <v>13</v>
      </c>
      <c r="J22" s="13">
        <v>4</v>
      </c>
      <c r="K22" s="13">
        <v>1994</v>
      </c>
      <c r="L22" s="13" t="s">
        <v>2501</v>
      </c>
      <c r="M22" s="13">
        <v>75</v>
      </c>
      <c r="N22" s="13">
        <v>187</v>
      </c>
      <c r="O22" s="13" t="s">
        <v>603</v>
      </c>
      <c r="P22" s="13" t="s">
        <v>2540</v>
      </c>
      <c r="Q22" s="13"/>
      <c r="R22" s="13"/>
      <c r="S22" s="30">
        <f>VLOOKUP(E22,GCharts!$O$3:$P$603,2,FALSE)</f>
        <v>55</v>
      </c>
      <c r="T22" s="30">
        <f>VLOOKUP(F22,GCharts!$M$3:$N$1003,2,FALSE)</f>
        <v>62</v>
      </c>
      <c r="U22" s="30">
        <f>VLOOKUP(M22,PCharts!$A$3:$B$30,2,FALSE)</f>
        <v>79</v>
      </c>
      <c r="V22" s="30">
        <f>VLOOKUP(N22,PCharts!$C$13:$D$141,2,FALSE)</f>
        <v>61</v>
      </c>
      <c r="W22" s="30">
        <f>VLOOKUP(Q22+R22,PCharts!$R$3:$S$2003,2,FALSE)</f>
        <v>0</v>
      </c>
      <c r="X22" s="30">
        <f>VLOOKUP(A22,GCharts!$Q$3:$R$25,2,FALSE)</f>
        <v>1.03</v>
      </c>
      <c r="Y22" s="32">
        <f>ROUND((GFormulas!$E$3*AC22)+(GFormulas!$E$4*AE22)+(GFormulas!$E$5*Z22),0)</f>
        <v>67</v>
      </c>
      <c r="Z22" s="32">
        <f>VLOOKUP(D22,GCharts!$A$3:$B$70,2,FALSE)</f>
        <v>86</v>
      </c>
      <c r="AA22" s="32">
        <f>ROUND((GFormulas!$B$13*Z22)+(GFormulas!$B$14*AJ22),0)</f>
        <v>78</v>
      </c>
      <c r="AB22" s="32">
        <f>ROUND((U22*GFormulas!$B$8)+(GFormulas!$B$9*V22),0)</f>
        <v>73</v>
      </c>
      <c r="AC22" s="32">
        <f t="shared" si="0"/>
        <v>64</v>
      </c>
      <c r="AD22" s="32">
        <f>ROUND((GFormulas!$E$14*AC22)+(GFormulas!$E$16*Z22),0)</f>
        <v>82</v>
      </c>
      <c r="AE22" s="32">
        <f t="shared" si="1"/>
        <v>57</v>
      </c>
      <c r="AF22" s="32">
        <f>ROUND((GFormulas!$E$25*AC22)+(GFormulas!$E$26*AE22)+(GFormulas!$E$28*Z22),0)</f>
        <v>77</v>
      </c>
      <c r="AG22" s="32">
        <f>ROUND((GFormulas!$E$31*AC22)+(GFormulas!$E$33*AE22),0)</f>
        <v>70</v>
      </c>
      <c r="AH22" s="32">
        <f>ROUND((GFormulas!$E$41*AG22)+(GFormulas!$E$42*Z22)+(GFormulas!$E$43*AC22),0)</f>
        <v>70</v>
      </c>
      <c r="AI22" s="32">
        <f>ROUND((GFormulas!$E$36*AG22)+(GFormulas!$E$37*Z22),0)</f>
        <v>72</v>
      </c>
      <c r="AJ22" s="32">
        <f>VLOOKUP(2016-K22,GCharts!$G$3:$H$32,2,FALSE)</f>
        <v>58</v>
      </c>
      <c r="AK22" s="32">
        <f t="shared" si="2"/>
        <v>58</v>
      </c>
      <c r="AL22" s="32">
        <f t="shared" si="3"/>
        <v>66</v>
      </c>
    </row>
    <row r="23" spans="1:42" x14ac:dyDescent="0.25">
      <c r="A23" s="13" t="s">
        <v>685</v>
      </c>
      <c r="B23" s="13" t="s">
        <v>2541</v>
      </c>
      <c r="C23" s="13">
        <v>16</v>
      </c>
      <c r="D23" s="13">
        <v>53</v>
      </c>
      <c r="E23" s="13">
        <v>2.59</v>
      </c>
      <c r="F23" s="13">
        <v>0.91500000000000004</v>
      </c>
      <c r="G23" s="13"/>
      <c r="H23" s="13" t="s">
        <v>2500</v>
      </c>
      <c r="I23" s="13">
        <v>10</v>
      </c>
      <c r="J23" s="13">
        <v>2</v>
      </c>
      <c r="K23" s="13">
        <v>1994</v>
      </c>
      <c r="L23" s="13" t="s">
        <v>2501</v>
      </c>
      <c r="M23" s="13">
        <v>72</v>
      </c>
      <c r="N23" s="13">
        <v>181</v>
      </c>
      <c r="O23" s="13" t="s">
        <v>247</v>
      </c>
      <c r="P23" s="13" t="s">
        <v>2542</v>
      </c>
      <c r="Q23" s="13">
        <v>0</v>
      </c>
      <c r="R23" s="13">
        <v>0</v>
      </c>
      <c r="S23" s="30">
        <f>VLOOKUP(E23,GCharts!$O$3:$P$603,2,FALSE)</f>
        <v>60</v>
      </c>
      <c r="T23" s="30">
        <f>VLOOKUP(F23,GCharts!$M$3:$N$1003,2,FALSE)</f>
        <v>55</v>
      </c>
      <c r="U23" s="30">
        <f>VLOOKUP(M23,PCharts!$A$3:$B$30,2,FALSE)</f>
        <v>73</v>
      </c>
      <c r="V23" s="30">
        <f>VLOOKUP(N23,PCharts!$C$13:$D$141,2,FALSE)</f>
        <v>58</v>
      </c>
      <c r="W23" s="30">
        <f>VLOOKUP(Q23+R23,PCharts!$R$3:$S$2003,2,FALSE)</f>
        <v>0</v>
      </c>
      <c r="X23" s="30">
        <f>VLOOKUP(A23,GCharts!$Q$3:$R$25,2,FALSE)</f>
        <v>0.95</v>
      </c>
      <c r="Y23" s="32">
        <f>ROUND((GFormulas!$E$3*AC23)+(GFormulas!$E$4*AE23)+(GFormulas!$E$5*Z23),0)</f>
        <v>61</v>
      </c>
      <c r="Z23" s="32">
        <f>VLOOKUP(D23,GCharts!$A$3:$B$70,2,FALSE)</f>
        <v>93</v>
      </c>
      <c r="AA23" s="32">
        <f>ROUND((GFormulas!$B$13*Z23)+(GFormulas!$B$14*AJ23),0)</f>
        <v>83</v>
      </c>
      <c r="AB23" s="32">
        <f>ROUND((U23*GFormulas!$B$8)+(GFormulas!$B$9*V23),0)</f>
        <v>68</v>
      </c>
      <c r="AC23" s="32">
        <f t="shared" si="0"/>
        <v>52</v>
      </c>
      <c r="AD23" s="32">
        <f>ROUND((GFormulas!$E$14*AC23)+(GFormulas!$E$16*Z23),0)</f>
        <v>76</v>
      </c>
      <c r="AE23" s="32">
        <f t="shared" si="1"/>
        <v>57</v>
      </c>
      <c r="AF23" s="32">
        <f>ROUND((GFormulas!$E$25*AC23)+(GFormulas!$E$26*AE23)+(GFormulas!$E$28*Z23),0)</f>
        <v>74</v>
      </c>
      <c r="AG23" s="32">
        <f>ROUND((GFormulas!$E$31*AC23)+(GFormulas!$E$33*AE23),0)</f>
        <v>63</v>
      </c>
      <c r="AH23" s="32">
        <f>ROUND((GFormulas!$E$41*AG23)+(GFormulas!$E$42*Z23)+(GFormulas!$E$43*AC23),0)</f>
        <v>64</v>
      </c>
      <c r="AI23" s="32">
        <f>ROUND((GFormulas!$E$36*AG23)+(GFormulas!$E$37*Z23),0)</f>
        <v>66</v>
      </c>
      <c r="AJ23" s="32">
        <f>VLOOKUP(2016-K23,GCharts!$G$3:$H$32,2,FALSE)</f>
        <v>58</v>
      </c>
      <c r="AK23" s="32">
        <f t="shared" si="2"/>
        <v>58</v>
      </c>
      <c r="AL23" s="32">
        <f t="shared" si="3"/>
        <v>63</v>
      </c>
    </row>
    <row r="24" spans="1:42" x14ac:dyDescent="0.25">
      <c r="A24" s="13" t="s">
        <v>78</v>
      </c>
      <c r="B24" s="13" t="s">
        <v>2539</v>
      </c>
      <c r="C24" s="13">
        <v>16</v>
      </c>
      <c r="D24" s="13">
        <v>46</v>
      </c>
      <c r="E24" s="13">
        <v>2.76</v>
      </c>
      <c r="F24" s="13">
        <v>0.92200000000000004</v>
      </c>
      <c r="G24" s="13"/>
      <c r="H24" s="13"/>
      <c r="I24" s="13"/>
      <c r="J24" s="13"/>
      <c r="K24" s="13">
        <v>1994</v>
      </c>
      <c r="L24" s="13">
        <v>6.5</v>
      </c>
      <c r="M24" s="13">
        <v>75</v>
      </c>
      <c r="N24" s="13">
        <v>187</v>
      </c>
      <c r="O24" s="13" t="s">
        <v>2543</v>
      </c>
      <c r="P24" s="35" t="s">
        <v>2540</v>
      </c>
      <c r="Q24" s="13">
        <v>0</v>
      </c>
      <c r="R24" s="13">
        <v>0</v>
      </c>
      <c r="S24" s="30">
        <f>VLOOKUP(E24,GCharts!$O$3:$P$603,2,FALSE)</f>
        <v>55</v>
      </c>
      <c r="T24" s="30">
        <f>VLOOKUP(F24,GCharts!$M$3:$N$1003,2,FALSE)</f>
        <v>62</v>
      </c>
      <c r="U24" s="30">
        <f>VLOOKUP(M24,PCharts!$A$3:$B$30,2,FALSE)</f>
        <v>79</v>
      </c>
      <c r="V24" s="30">
        <f>VLOOKUP(N24,PCharts!$C$13:$D$141,2,FALSE)</f>
        <v>61</v>
      </c>
      <c r="W24" s="30">
        <f>VLOOKUP(Q24+R24,PCharts!$R$3:$S$2003,2,FALSE)</f>
        <v>0</v>
      </c>
      <c r="X24" s="30">
        <f>VLOOKUP(A24,GCharts!$Q$3:$R$25,2,FALSE)</f>
        <v>1.03</v>
      </c>
      <c r="Y24" s="32">
        <f>ROUND((GFormulas!$E$3*AC24)+(GFormulas!$E$4*AE24)+(GFormulas!$E$5*Z24),0)</f>
        <v>67</v>
      </c>
      <c r="Z24" s="32">
        <f>VLOOKUP(D24,GCharts!$A$3:$B$70,2,FALSE)</f>
        <v>86</v>
      </c>
      <c r="AA24" s="32">
        <f>ROUND((GFormulas!$B$13*Z24)+(GFormulas!$B$14*AJ24),0)</f>
        <v>78</v>
      </c>
      <c r="AB24" s="32">
        <f>ROUND((U24*GFormulas!$B$8)+(GFormulas!$B$9*V24),0)</f>
        <v>73</v>
      </c>
      <c r="AC24" s="32">
        <f t="shared" si="0"/>
        <v>64</v>
      </c>
      <c r="AD24" s="32">
        <f>ROUND((GFormulas!$E$14*AC24)+(GFormulas!$E$16*Z24),0)</f>
        <v>82</v>
      </c>
      <c r="AE24" s="32">
        <f t="shared" si="1"/>
        <v>57</v>
      </c>
      <c r="AF24" s="32">
        <f>ROUND((GFormulas!$E$25*AC24)+(GFormulas!$E$26*AE24)+(GFormulas!$E$28*Z24),0)</f>
        <v>77</v>
      </c>
      <c r="AG24" s="32">
        <f>ROUND((GFormulas!$E$31*AC24)+(GFormulas!$E$33*AE24),0)</f>
        <v>70</v>
      </c>
      <c r="AH24" s="32">
        <f>ROUND((GFormulas!$E$41*AG24)+(GFormulas!$E$42*Z24)+(GFormulas!$E$43*AC24),0)</f>
        <v>70</v>
      </c>
      <c r="AI24" s="32">
        <f>ROUND((GFormulas!$E$36*AG24)+(GFormulas!$E$37*Z24),0)</f>
        <v>72</v>
      </c>
      <c r="AJ24" s="32">
        <f>VLOOKUP(2016-K24,GCharts!$G$3:$H$32,2,FALSE)</f>
        <v>58</v>
      </c>
      <c r="AK24" s="32">
        <f t="shared" si="2"/>
        <v>58</v>
      </c>
      <c r="AL24" s="32">
        <f t="shared" si="3"/>
        <v>66</v>
      </c>
      <c r="AM24" s="46"/>
      <c r="AN24" s="46"/>
      <c r="AO24" s="46"/>
      <c r="AP24" s="46"/>
    </row>
    <row r="25" spans="1:42" x14ac:dyDescent="0.25">
      <c r="A25" s="13" t="s">
        <v>43</v>
      </c>
      <c r="B25" s="13" t="s">
        <v>2544</v>
      </c>
      <c r="C25" s="13">
        <v>16</v>
      </c>
      <c r="D25" s="13">
        <v>39</v>
      </c>
      <c r="E25" s="13">
        <v>2.6</v>
      </c>
      <c r="F25" s="13">
        <v>0.90800000000000003</v>
      </c>
      <c r="G25" s="13"/>
      <c r="H25" s="13" t="s">
        <v>2500</v>
      </c>
      <c r="I25" s="13">
        <v>12</v>
      </c>
      <c r="J25" s="13">
        <v>8</v>
      </c>
      <c r="K25" s="13">
        <v>1994</v>
      </c>
      <c r="L25" s="13" t="s">
        <v>2501</v>
      </c>
      <c r="M25" s="13">
        <v>76</v>
      </c>
      <c r="N25" s="13">
        <v>214</v>
      </c>
      <c r="O25" s="13" t="s">
        <v>45</v>
      </c>
      <c r="P25" s="13" t="s">
        <v>2545</v>
      </c>
      <c r="Q25" s="13">
        <v>0</v>
      </c>
      <c r="R25" s="13">
        <v>0</v>
      </c>
      <c r="S25" s="30">
        <f>VLOOKUP(E25,GCharts!$O$3:$P$603,2,FALSE)</f>
        <v>59</v>
      </c>
      <c r="T25" s="30">
        <f>VLOOKUP(F25,GCharts!$M$3:$N$1003,2,FALSE)</f>
        <v>48</v>
      </c>
      <c r="U25" s="30">
        <f>VLOOKUP(M25,PCharts!$A$3:$B$30,2,FALSE)</f>
        <v>81</v>
      </c>
      <c r="V25" s="30">
        <f>VLOOKUP(N25,PCharts!$C$13:$D$141,2,FALSE)</f>
        <v>76</v>
      </c>
      <c r="W25" s="30">
        <f>VLOOKUP(Q25+R25,PCharts!$R$3:$S$2003,2,FALSE)</f>
        <v>0</v>
      </c>
      <c r="X25" s="30">
        <f>VLOOKUP(A25,GCharts!$Q$3:$R$25,2,FALSE)</f>
        <v>1.1000000000000001</v>
      </c>
      <c r="Y25" s="32">
        <f>ROUND((GFormulas!$E$3*AC25)+(GFormulas!$E$4*AE25)+(GFormulas!$E$5*Z25),0)</f>
        <v>61</v>
      </c>
      <c r="Z25" s="32">
        <f>VLOOKUP(D25,GCharts!$A$3:$B$70,2,FALSE)</f>
        <v>79</v>
      </c>
      <c r="AA25" s="32">
        <f>ROUND((GFormulas!$B$13*Z25)+(GFormulas!$B$14*AJ25),0)</f>
        <v>73</v>
      </c>
      <c r="AB25" s="32">
        <f>ROUND((U25*GFormulas!$B$8)+(GFormulas!$B$9*V25),0)</f>
        <v>82</v>
      </c>
      <c r="AC25" s="32">
        <f t="shared" si="0"/>
        <v>53</v>
      </c>
      <c r="AD25" s="32">
        <f>ROUND((GFormulas!$E$14*AC25)+(GFormulas!$E$16*Z25),0)</f>
        <v>71</v>
      </c>
      <c r="AE25" s="32">
        <f t="shared" si="1"/>
        <v>65</v>
      </c>
      <c r="AF25" s="32">
        <f>ROUND((GFormulas!$E$25*AC25)+(GFormulas!$E$26*AE25)+(GFormulas!$E$28*Z25),0)</f>
        <v>76</v>
      </c>
      <c r="AG25" s="32">
        <f>ROUND((GFormulas!$E$31*AC25)+(GFormulas!$E$33*AE25),0)</f>
        <v>68</v>
      </c>
      <c r="AH25" s="32">
        <f>ROUND((GFormulas!$E$41*AG25)+(GFormulas!$E$42*Z25)+(GFormulas!$E$43*AC25),0)</f>
        <v>66</v>
      </c>
      <c r="AI25" s="32">
        <f>ROUND((GFormulas!$E$36*AG25)+(GFormulas!$E$37*Z25),0)</f>
        <v>69</v>
      </c>
      <c r="AJ25" s="32">
        <f>VLOOKUP(2016-K25,GCharts!$G$3:$H$32,2,FALSE)</f>
        <v>58</v>
      </c>
      <c r="AK25" s="32">
        <f t="shared" si="2"/>
        <v>58</v>
      </c>
      <c r="AL25" s="32">
        <f t="shared" si="3"/>
        <v>64</v>
      </c>
    </row>
    <row r="26" spans="1:42" x14ac:dyDescent="0.25">
      <c r="A26" s="13" t="s">
        <v>51</v>
      </c>
      <c r="B26" s="13" t="s">
        <v>2546</v>
      </c>
      <c r="C26" s="13">
        <v>16</v>
      </c>
      <c r="D26" s="13">
        <v>27</v>
      </c>
      <c r="E26" s="13">
        <v>2.13</v>
      </c>
      <c r="F26" s="13">
        <v>0.92900000000000005</v>
      </c>
      <c r="G26" s="13"/>
      <c r="H26" s="13" t="s">
        <v>2504</v>
      </c>
      <c r="I26" s="13">
        <v>25</v>
      </c>
      <c r="J26" s="13">
        <v>5</v>
      </c>
      <c r="K26" s="13">
        <v>1997</v>
      </c>
      <c r="L26" s="13" t="s">
        <v>2501</v>
      </c>
      <c r="M26" s="13">
        <v>74</v>
      </c>
      <c r="N26" s="13">
        <v>190</v>
      </c>
      <c r="O26" s="13" t="s">
        <v>53</v>
      </c>
      <c r="P26" s="13" t="s">
        <v>2547</v>
      </c>
      <c r="Q26" s="13">
        <v>0</v>
      </c>
      <c r="R26" s="13">
        <v>0</v>
      </c>
      <c r="S26" s="30">
        <f>VLOOKUP(E26,GCharts!$O$3:$P$603,2,FALSE)</f>
        <v>71</v>
      </c>
      <c r="T26" s="30">
        <f>VLOOKUP(F26,GCharts!$M$3:$N$1003,2,FALSE)</f>
        <v>69</v>
      </c>
      <c r="U26" s="30">
        <f>VLOOKUP(M26,PCharts!$A$3:$B$30,2,FALSE)</f>
        <v>77</v>
      </c>
      <c r="V26" s="30">
        <f>VLOOKUP(N26,PCharts!$C$13:$D$141,2,FALSE)</f>
        <v>64</v>
      </c>
      <c r="W26" s="30">
        <f>VLOOKUP(Q26+R26,PCharts!$R$3:$S$2003,2,FALSE)</f>
        <v>0</v>
      </c>
      <c r="X26" s="30">
        <f>VLOOKUP(A26,GCharts!$Q$3:$R$25,2,FALSE)</f>
        <v>0.95</v>
      </c>
      <c r="Y26" s="32">
        <f>ROUND((GFormulas!$E$3*AC26)+(GFormulas!$E$4*AE26)+(GFormulas!$E$5*Z26),0)</f>
        <v>66</v>
      </c>
      <c r="Z26" s="32">
        <f>VLOOKUP(D26,GCharts!$A$3:$B$70,2,FALSE)</f>
        <v>67</v>
      </c>
      <c r="AA26" s="32">
        <f>ROUND((GFormulas!$B$13*Z26)+(GFormulas!$B$14*AJ26),0)</f>
        <v>61</v>
      </c>
      <c r="AB26" s="32">
        <f>ROUND((U26*GFormulas!$B$8)+(GFormulas!$B$9*V26),0)</f>
        <v>73</v>
      </c>
      <c r="AC26" s="32">
        <f t="shared" si="0"/>
        <v>66</v>
      </c>
      <c r="AD26" s="32">
        <f>ROUND((GFormulas!$E$14*AC26)+(GFormulas!$E$16*Z26),0)</f>
        <v>76</v>
      </c>
      <c r="AE26" s="32">
        <f t="shared" si="1"/>
        <v>67</v>
      </c>
      <c r="AF26" s="32">
        <f>ROUND((GFormulas!$E$25*AC26)+(GFormulas!$E$26*AE26)+(GFormulas!$E$28*Z26),0)</f>
        <v>80</v>
      </c>
      <c r="AG26" s="32">
        <f>ROUND((GFormulas!$E$31*AC26)+(GFormulas!$E$33*AE26),0)</f>
        <v>76</v>
      </c>
      <c r="AH26" s="32">
        <f>ROUND((GFormulas!$E$41*AG26)+(GFormulas!$E$42*Z26)+(GFormulas!$E$43*AC26),0)</f>
        <v>73</v>
      </c>
      <c r="AI26" s="32">
        <f>ROUND((GFormulas!$E$36*AG26)+(GFormulas!$E$37*Z26),0)</f>
        <v>75</v>
      </c>
      <c r="AJ26" s="32">
        <f>VLOOKUP(2016-K26,GCharts!$G$3:$H$32,2,FALSE)</f>
        <v>46</v>
      </c>
      <c r="AK26" s="32">
        <f t="shared" si="2"/>
        <v>46</v>
      </c>
      <c r="AL26" s="32">
        <f t="shared" si="3"/>
        <v>65</v>
      </c>
    </row>
    <row r="27" spans="1:42" x14ac:dyDescent="0.25">
      <c r="A27" s="13" t="s">
        <v>95</v>
      </c>
      <c r="B27" s="13" t="s">
        <v>2548</v>
      </c>
      <c r="C27" s="13">
        <v>16</v>
      </c>
      <c r="D27" s="13">
        <v>36</v>
      </c>
      <c r="E27" s="13">
        <v>2.68</v>
      </c>
      <c r="F27" s="13">
        <v>0.91100000000000003</v>
      </c>
      <c r="G27" s="13"/>
      <c r="H27" s="13" t="s">
        <v>2500</v>
      </c>
      <c r="I27" s="13">
        <v>28</v>
      </c>
      <c r="J27" s="13">
        <v>2</v>
      </c>
      <c r="K27" s="13">
        <v>1994</v>
      </c>
      <c r="L27" s="13" t="s">
        <v>2501</v>
      </c>
      <c r="M27" s="13">
        <v>74</v>
      </c>
      <c r="N27" s="13">
        <v>194</v>
      </c>
      <c r="O27" s="13" t="s">
        <v>97</v>
      </c>
      <c r="P27" s="13" t="s">
        <v>2549</v>
      </c>
      <c r="Q27" s="13"/>
      <c r="R27" s="13"/>
      <c r="S27" s="30">
        <f>VLOOKUP(E27,GCharts!$O$3:$P$603,2,FALSE)</f>
        <v>57</v>
      </c>
      <c r="T27" s="30">
        <f>VLOOKUP(F27,GCharts!$M$3:$N$1003,2,FALSE)</f>
        <v>51</v>
      </c>
      <c r="U27" s="30">
        <f>VLOOKUP(M27,PCharts!$A$3:$B$30,2,FALSE)</f>
        <v>77</v>
      </c>
      <c r="V27" s="30">
        <f>VLOOKUP(N27,PCharts!$C$13:$D$141,2,FALSE)</f>
        <v>64</v>
      </c>
      <c r="W27" s="30">
        <f>VLOOKUP(Q27+R27,PCharts!$R$3:$S$2003,2,FALSE)</f>
        <v>0</v>
      </c>
      <c r="X27" s="30">
        <f>VLOOKUP(A27,GCharts!$Q$3:$R$25,2,FALSE)</f>
        <v>1.1100000000000001</v>
      </c>
      <c r="Y27" s="32">
        <f>ROUND((GFormulas!$E$3*AC27)+(GFormulas!$E$4*AE27)+(GFormulas!$E$5*Z27),0)</f>
        <v>62</v>
      </c>
      <c r="Z27" s="32">
        <f>VLOOKUP(D27,GCharts!$A$3:$B$70,2,FALSE)</f>
        <v>76</v>
      </c>
      <c r="AA27" s="32">
        <f>ROUND((GFormulas!$B$13*Z27)+(GFormulas!$B$14*AJ27),0)</f>
        <v>71</v>
      </c>
      <c r="AB27" s="32">
        <f>ROUND((U27*GFormulas!$B$8)+(GFormulas!$B$9*V27),0)</f>
        <v>73</v>
      </c>
      <c r="AC27" s="32">
        <f t="shared" si="0"/>
        <v>57</v>
      </c>
      <c r="AD27" s="32">
        <f>ROUND((GFormulas!$E$14*AC27)+(GFormulas!$E$16*Z27),0)</f>
        <v>73</v>
      </c>
      <c r="AE27" s="32">
        <f t="shared" si="1"/>
        <v>63</v>
      </c>
      <c r="AF27" s="32">
        <f>ROUND((GFormulas!$E$25*AC27)+(GFormulas!$E$26*AE27)+(GFormulas!$E$28*Z27),0)</f>
        <v>76</v>
      </c>
      <c r="AG27" s="32">
        <f>ROUND((GFormulas!$E$31*AC27)+(GFormulas!$E$33*AE27),0)</f>
        <v>69</v>
      </c>
      <c r="AH27" s="32">
        <f>ROUND((GFormulas!$E$41*AG27)+(GFormulas!$E$42*Z27)+(GFormulas!$E$43*AC27),0)</f>
        <v>67</v>
      </c>
      <c r="AI27" s="32">
        <f>ROUND((GFormulas!$E$36*AG27)+(GFormulas!$E$37*Z27),0)</f>
        <v>70</v>
      </c>
      <c r="AJ27" s="32">
        <f>VLOOKUP(2016-K27,GCharts!$G$3:$H$32,2,FALSE)</f>
        <v>58</v>
      </c>
      <c r="AK27" s="32">
        <f t="shared" si="2"/>
        <v>58</v>
      </c>
      <c r="AL27" s="32">
        <f t="shared" si="3"/>
        <v>63</v>
      </c>
    </row>
    <row r="28" spans="1:42" x14ac:dyDescent="0.25">
      <c r="A28" s="13" t="s">
        <v>51</v>
      </c>
      <c r="B28" s="13" t="s">
        <v>2550</v>
      </c>
      <c r="C28" s="13">
        <v>16</v>
      </c>
      <c r="D28" s="13">
        <v>43</v>
      </c>
      <c r="E28" s="13">
        <v>2.72</v>
      </c>
      <c r="F28" s="13">
        <v>0.92100000000000004</v>
      </c>
      <c r="G28" s="13"/>
      <c r="H28" s="13" t="s">
        <v>2504</v>
      </c>
      <c r="I28" s="13">
        <v>9</v>
      </c>
      <c r="J28" s="13">
        <v>12</v>
      </c>
      <c r="K28" s="13">
        <v>1996</v>
      </c>
      <c r="L28" s="13" t="s">
        <v>2501</v>
      </c>
      <c r="M28" s="13">
        <v>76</v>
      </c>
      <c r="N28" s="13">
        <v>225</v>
      </c>
      <c r="O28" s="13" t="s">
        <v>2551</v>
      </c>
      <c r="P28" s="13" t="s">
        <v>2552</v>
      </c>
      <c r="Q28" s="13">
        <v>0</v>
      </c>
      <c r="R28" s="13">
        <v>0</v>
      </c>
      <c r="S28" s="30">
        <f>VLOOKUP(E28,GCharts!$O$3:$P$603,2,FALSE)</f>
        <v>56</v>
      </c>
      <c r="T28" s="30">
        <f>VLOOKUP(F28,GCharts!$M$3:$N$1003,2,FALSE)</f>
        <v>61</v>
      </c>
      <c r="U28" s="30">
        <f>VLOOKUP(M28,PCharts!$A$3:$B$30,2,FALSE)</f>
        <v>81</v>
      </c>
      <c r="V28" s="30">
        <f>VLOOKUP(N28,PCharts!$C$13:$D$141,2,FALSE)</f>
        <v>85</v>
      </c>
      <c r="W28" s="30">
        <f>VLOOKUP(Q28+R28,PCharts!$R$3:$S$2003,2,FALSE)</f>
        <v>0</v>
      </c>
      <c r="X28" s="30">
        <f>VLOOKUP(A28,GCharts!$Q$3:$R$25,2,FALSE)</f>
        <v>0.95</v>
      </c>
      <c r="Y28" s="32">
        <f>ROUND((GFormulas!$E$3*AC28)+(GFormulas!$E$4*AE28)+(GFormulas!$E$5*Z28),0)</f>
        <v>62</v>
      </c>
      <c r="Z28" s="32">
        <f>VLOOKUP(D28,GCharts!$A$3:$B$70,2,FALSE)</f>
        <v>83</v>
      </c>
      <c r="AA28" s="32">
        <f>ROUND((GFormulas!$B$13*Z28)+(GFormulas!$B$14*AJ28),0)</f>
        <v>73</v>
      </c>
      <c r="AB28" s="32">
        <f>ROUND((U28*GFormulas!$B$8)+(GFormulas!$B$9*V28),0)</f>
        <v>86</v>
      </c>
      <c r="AC28" s="32">
        <f t="shared" si="0"/>
        <v>58</v>
      </c>
      <c r="AD28" s="32">
        <f>ROUND((GFormulas!$E$14*AC28)+(GFormulas!$E$16*Z28),0)</f>
        <v>77</v>
      </c>
      <c r="AE28" s="32">
        <f t="shared" si="1"/>
        <v>53</v>
      </c>
      <c r="AF28" s="32">
        <f>ROUND((GFormulas!$E$25*AC28)+(GFormulas!$E$26*AE28)+(GFormulas!$E$28*Z28),0)</f>
        <v>72</v>
      </c>
      <c r="AG28" s="32">
        <f>ROUND((GFormulas!$E$31*AC28)+(GFormulas!$E$33*AE28),0)</f>
        <v>64</v>
      </c>
      <c r="AH28" s="32">
        <f>ROUND((GFormulas!$E$41*AG28)+(GFormulas!$E$42*Z28)+(GFormulas!$E$43*AC28),0)</f>
        <v>65</v>
      </c>
      <c r="AI28" s="32">
        <f>ROUND((GFormulas!$E$36*AG28)+(GFormulas!$E$37*Z28),0)</f>
        <v>66</v>
      </c>
      <c r="AJ28" s="32">
        <f>VLOOKUP(2016-K28,GCharts!$G$3:$H$32,2,FALSE)</f>
        <v>50</v>
      </c>
      <c r="AK28" s="32">
        <f t="shared" si="2"/>
        <v>50</v>
      </c>
      <c r="AL28" s="32">
        <f t="shared" si="3"/>
        <v>63</v>
      </c>
    </row>
    <row r="29" spans="1:42" x14ac:dyDescent="0.25">
      <c r="A29" s="13" t="s">
        <v>51</v>
      </c>
      <c r="B29" s="13" t="s">
        <v>2553</v>
      </c>
      <c r="C29" s="13">
        <v>16</v>
      </c>
      <c r="D29" s="13">
        <v>43</v>
      </c>
      <c r="E29" s="13">
        <v>2.72</v>
      </c>
      <c r="F29" s="13">
        <v>0.92100000000000004</v>
      </c>
      <c r="G29" s="13"/>
      <c r="H29" s="13">
        <v>0</v>
      </c>
      <c r="I29" s="13"/>
      <c r="J29" s="13"/>
      <c r="K29" s="13">
        <v>1996</v>
      </c>
      <c r="L29" s="13">
        <v>7.5</v>
      </c>
      <c r="M29" s="13">
        <v>76</v>
      </c>
      <c r="N29" s="13">
        <v>225</v>
      </c>
      <c r="O29" s="13" t="s">
        <v>2554</v>
      </c>
      <c r="P29" s="13" t="s">
        <v>2555</v>
      </c>
      <c r="Q29" s="13">
        <v>0</v>
      </c>
      <c r="R29" s="13">
        <v>0</v>
      </c>
      <c r="S29" s="30">
        <f>VLOOKUP(E29,GCharts!$O$3:$P$603,2,FALSE)</f>
        <v>56</v>
      </c>
      <c r="T29" s="30">
        <f>VLOOKUP(F29,GCharts!$M$3:$N$1003,2,FALSE)</f>
        <v>61</v>
      </c>
      <c r="U29" s="30">
        <f>VLOOKUP(M29,PCharts!$A$3:$B$30,2,FALSE)</f>
        <v>81</v>
      </c>
      <c r="V29" s="30">
        <f>VLOOKUP(N29,PCharts!$C$13:$D$141,2,FALSE)</f>
        <v>85</v>
      </c>
      <c r="W29" s="30">
        <f>VLOOKUP(Q29+R29,PCharts!$R$3:$S$2003,2,FALSE)</f>
        <v>0</v>
      </c>
      <c r="X29" s="30">
        <f>VLOOKUP(A29,GCharts!$Q$3:$R$25,2,FALSE)</f>
        <v>0.95</v>
      </c>
      <c r="Y29" s="32">
        <f>ROUND((GFormulas!$E$3*AC29)+(GFormulas!$E$4*AE29)+(GFormulas!$E$5*Z29),0)</f>
        <v>62</v>
      </c>
      <c r="Z29" s="32">
        <f>VLOOKUP(D29,GCharts!$A$3:$B$70,2,FALSE)</f>
        <v>83</v>
      </c>
      <c r="AA29" s="32">
        <f>ROUND((GFormulas!$B$13*Z29)+(GFormulas!$B$14*AJ29),0)</f>
        <v>73</v>
      </c>
      <c r="AB29" s="32">
        <f>ROUND((U29*GFormulas!$B$8)+(GFormulas!$B$9*V29),0)</f>
        <v>86</v>
      </c>
      <c r="AC29" s="32">
        <f t="shared" si="0"/>
        <v>58</v>
      </c>
      <c r="AD29" s="32">
        <f>ROUND((GFormulas!$E$14*AC29)+(GFormulas!$E$16*Z29),0)</f>
        <v>77</v>
      </c>
      <c r="AE29" s="32">
        <f t="shared" si="1"/>
        <v>53</v>
      </c>
      <c r="AF29" s="32">
        <f>ROUND((GFormulas!$E$25*AC29)+(GFormulas!$E$26*AE29)+(GFormulas!$E$28*Z29),0)</f>
        <v>72</v>
      </c>
      <c r="AG29" s="32">
        <f>ROUND((GFormulas!$E$31*AC29)+(GFormulas!$E$33*AE29),0)</f>
        <v>64</v>
      </c>
      <c r="AH29" s="32">
        <f>ROUND((GFormulas!$E$41*AG29)+(GFormulas!$E$42*Z29)+(GFormulas!$E$43*AC29),0)</f>
        <v>65</v>
      </c>
      <c r="AI29" s="32">
        <f>ROUND((GFormulas!$E$36*AG29)+(GFormulas!$E$37*Z29),0)</f>
        <v>66</v>
      </c>
      <c r="AJ29" s="32">
        <f>VLOOKUP(2016-K29,GCharts!$G$3:$H$32,2,FALSE)</f>
        <v>50</v>
      </c>
      <c r="AK29" s="32">
        <f t="shared" si="2"/>
        <v>50</v>
      </c>
      <c r="AL29" s="32">
        <f t="shared" si="3"/>
        <v>63</v>
      </c>
      <c r="AM29" s="46"/>
      <c r="AN29" s="46"/>
      <c r="AO29" s="46"/>
      <c r="AP29" s="46"/>
    </row>
    <row r="30" spans="1:42" x14ac:dyDescent="0.25">
      <c r="A30" s="13" t="s">
        <v>130</v>
      </c>
      <c r="B30" s="13" t="s">
        <v>2556</v>
      </c>
      <c r="C30" s="13">
        <v>16</v>
      </c>
      <c r="D30" s="13">
        <v>47</v>
      </c>
      <c r="E30" s="13">
        <v>2.63</v>
      </c>
      <c r="F30" s="13">
        <v>0.90100000000000002</v>
      </c>
      <c r="G30" s="13"/>
      <c r="H30" s="13">
        <v>0</v>
      </c>
      <c r="I30" s="13"/>
      <c r="J30" s="13"/>
      <c r="K30" s="13">
        <v>1996</v>
      </c>
      <c r="L30" s="13">
        <v>7.5</v>
      </c>
      <c r="M30" s="13">
        <v>75</v>
      </c>
      <c r="N30" s="13">
        <v>192</v>
      </c>
      <c r="O30" s="13" t="s">
        <v>2557</v>
      </c>
      <c r="P30" s="13" t="s">
        <v>2558</v>
      </c>
      <c r="Q30" s="13">
        <v>0</v>
      </c>
      <c r="R30" s="13">
        <v>0</v>
      </c>
      <c r="S30" s="30">
        <f>VLOOKUP(E30,GCharts!$O$3:$P$603,2,FALSE)</f>
        <v>59</v>
      </c>
      <c r="T30" s="30">
        <f>VLOOKUP(F30,GCharts!$M$3:$N$1003,2,FALSE)</f>
        <v>41</v>
      </c>
      <c r="U30" s="30">
        <f>VLOOKUP(M30,PCharts!$A$3:$B$30,2,FALSE)</f>
        <v>79</v>
      </c>
      <c r="V30" s="30">
        <f>VLOOKUP(N30,PCharts!$C$13:$D$141,2,FALSE)</f>
        <v>64</v>
      </c>
      <c r="W30" s="30">
        <f>VLOOKUP(Q30+R30,PCharts!$R$3:$S$2003,2,FALSE)</f>
        <v>0</v>
      </c>
      <c r="X30" s="30">
        <f>VLOOKUP(A30,GCharts!$Q$3:$R$25,2,FALSE)</f>
        <v>0.9</v>
      </c>
      <c r="Y30" s="32">
        <f>ROUND((GFormulas!$E$3*AC30)+(GFormulas!$E$4*AE30)+(GFormulas!$E$5*Z30),0)</f>
        <v>50</v>
      </c>
      <c r="Z30" s="32">
        <f>VLOOKUP(D30,GCharts!$A$3:$B$70,2,FALSE)</f>
        <v>87</v>
      </c>
      <c r="AA30" s="32">
        <f>ROUND((GFormulas!$B$13*Z30)+(GFormulas!$B$14*AJ30),0)</f>
        <v>76</v>
      </c>
      <c r="AB30" s="32">
        <f>ROUND((U30*GFormulas!$B$8)+(GFormulas!$B$9*V30),0)</f>
        <v>74</v>
      </c>
      <c r="AC30" s="32">
        <f t="shared" si="0"/>
        <v>37</v>
      </c>
      <c r="AD30" s="32">
        <f>ROUND((GFormulas!$E$14*AC30)+(GFormulas!$E$16*Z30),0)</f>
        <v>63</v>
      </c>
      <c r="AE30" s="32">
        <f t="shared" si="1"/>
        <v>53</v>
      </c>
      <c r="AF30" s="32">
        <f>ROUND((GFormulas!$E$25*AC30)+(GFormulas!$E$26*AE30)+(GFormulas!$E$28*Z30),0)</f>
        <v>64</v>
      </c>
      <c r="AG30" s="32">
        <f>ROUND((GFormulas!$E$31*AC30)+(GFormulas!$E$33*AE30),0)</f>
        <v>51</v>
      </c>
      <c r="AH30" s="32">
        <f>ROUND((GFormulas!$E$41*AG30)+(GFormulas!$E$42*Z30)+(GFormulas!$E$43*AC30),0)</f>
        <v>52</v>
      </c>
      <c r="AI30" s="32">
        <f>ROUND((GFormulas!$E$36*AG30)+(GFormulas!$E$37*Z30),0)</f>
        <v>55</v>
      </c>
      <c r="AJ30" s="32">
        <f>VLOOKUP(2016-K30,GCharts!$G$3:$H$32,2,FALSE)</f>
        <v>50</v>
      </c>
      <c r="AK30" s="32">
        <f t="shared" si="2"/>
        <v>50</v>
      </c>
      <c r="AL30" s="32">
        <f t="shared" si="3"/>
        <v>56</v>
      </c>
      <c r="AM30" s="46"/>
      <c r="AN30" s="46"/>
      <c r="AO30" s="46"/>
      <c r="AP30" s="46"/>
    </row>
    <row r="31" spans="1:42" x14ac:dyDescent="0.25">
      <c r="A31" s="13" t="s">
        <v>339</v>
      </c>
      <c r="B31" s="13" t="s">
        <v>2559</v>
      </c>
      <c r="C31" s="13">
        <v>16</v>
      </c>
      <c r="D31" s="13">
        <v>31</v>
      </c>
      <c r="E31" s="13">
        <v>1.64</v>
      </c>
      <c r="F31" s="13">
        <v>0.93600000000000005</v>
      </c>
      <c r="G31" s="13"/>
      <c r="H31" s="13" t="s">
        <v>2500</v>
      </c>
      <c r="I31" s="13">
        <v>9</v>
      </c>
      <c r="J31" s="13">
        <v>12</v>
      </c>
      <c r="K31" s="13">
        <v>1992</v>
      </c>
      <c r="L31" s="13" t="s">
        <v>2501</v>
      </c>
      <c r="M31" s="13">
        <v>73</v>
      </c>
      <c r="N31" s="13">
        <v>201</v>
      </c>
      <c r="O31" s="13" t="s">
        <v>53</v>
      </c>
      <c r="P31" s="13" t="s">
        <v>2560</v>
      </c>
      <c r="Q31" s="13">
        <v>0</v>
      </c>
      <c r="R31" s="13">
        <v>0</v>
      </c>
      <c r="S31" s="30">
        <f>VLOOKUP(E31,GCharts!$O$3:$P$603,2,FALSE)</f>
        <v>80</v>
      </c>
      <c r="T31" s="30">
        <f>VLOOKUP(F31,GCharts!$M$3:$N$1003,2,FALSE)</f>
        <v>73</v>
      </c>
      <c r="U31" s="30">
        <f>VLOOKUP(M31,PCharts!$A$3:$B$30,2,FALSE)</f>
        <v>75</v>
      </c>
      <c r="V31" s="30">
        <f>VLOOKUP(N31,PCharts!$C$13:$D$141,2,FALSE)</f>
        <v>70</v>
      </c>
      <c r="W31" s="30">
        <f>VLOOKUP(Q31+R31,PCharts!$R$3:$S$2003,2,FALSE)</f>
        <v>0</v>
      </c>
      <c r="X31" s="30">
        <f>VLOOKUP(A31,GCharts!$Q$3:$R$25,2,FALSE)</f>
        <v>0.89</v>
      </c>
      <c r="Y31" s="32">
        <f>ROUND((GFormulas!$E$3*AC31)+(GFormulas!$E$4*AE31)+(GFormulas!$E$5*Z31),0)</f>
        <v>67</v>
      </c>
      <c r="Z31" s="32">
        <f>VLOOKUP(D31,GCharts!$A$3:$B$70,2,FALSE)</f>
        <v>71</v>
      </c>
      <c r="AA31" s="32">
        <f>ROUND((GFormulas!$B$13*Z31)+(GFormulas!$B$14*AJ31),0)</f>
        <v>68</v>
      </c>
      <c r="AB31" s="32">
        <f>ROUND((U31*GFormulas!$B$8)+(GFormulas!$B$9*V31),0)</f>
        <v>75</v>
      </c>
      <c r="AC31" s="32">
        <f t="shared" si="0"/>
        <v>65</v>
      </c>
      <c r="AD31" s="32">
        <f>ROUND((GFormulas!$E$14*AC31)+(GFormulas!$E$16*Z31),0)</f>
        <v>77</v>
      </c>
      <c r="AE31" s="32">
        <f t="shared" si="1"/>
        <v>71</v>
      </c>
      <c r="AF31" s="32">
        <f>ROUND((GFormulas!$E$25*AC31)+(GFormulas!$E$26*AE31)+(GFormulas!$E$28*Z31),0)</f>
        <v>83</v>
      </c>
      <c r="AG31" s="32">
        <f>ROUND((GFormulas!$E$31*AC31)+(GFormulas!$E$33*AE31),0)</f>
        <v>78</v>
      </c>
      <c r="AH31" s="32">
        <f>ROUND((GFormulas!$E$41*AG31)+(GFormulas!$E$42*Z31)+(GFormulas!$E$43*AC31),0)</f>
        <v>75</v>
      </c>
      <c r="AI31" s="32">
        <f>ROUND((GFormulas!$E$36*AG31)+(GFormulas!$E$37*Z31),0)</f>
        <v>77</v>
      </c>
      <c r="AJ31" s="32">
        <f>VLOOKUP(2016-K31,GCharts!$G$3:$H$32,2,FALSE)</f>
        <v>62</v>
      </c>
      <c r="AK31" s="32">
        <f t="shared" si="2"/>
        <v>62</v>
      </c>
      <c r="AL31" s="32">
        <f t="shared" si="3"/>
        <v>67</v>
      </c>
    </row>
    <row r="32" spans="1:42" x14ac:dyDescent="0.25">
      <c r="A32" s="13" t="s">
        <v>339</v>
      </c>
      <c r="B32" s="13" t="s">
        <v>2559</v>
      </c>
      <c r="C32" s="13">
        <v>16</v>
      </c>
      <c r="D32" s="13">
        <v>31</v>
      </c>
      <c r="E32" s="13">
        <v>1.64</v>
      </c>
      <c r="F32" s="13">
        <v>0.93600000000000005</v>
      </c>
      <c r="G32" s="13"/>
      <c r="H32" s="13">
        <v>0</v>
      </c>
      <c r="I32" s="13"/>
      <c r="J32" s="13"/>
      <c r="K32" s="13">
        <v>1992</v>
      </c>
      <c r="L32" s="13">
        <v>6.5</v>
      </c>
      <c r="M32" s="13">
        <v>73</v>
      </c>
      <c r="N32" s="13">
        <v>201</v>
      </c>
      <c r="O32" s="13" t="s">
        <v>2561</v>
      </c>
      <c r="P32" s="35" t="s">
        <v>2560</v>
      </c>
      <c r="Q32" s="13">
        <v>0</v>
      </c>
      <c r="R32" s="13">
        <v>0</v>
      </c>
      <c r="S32" s="30">
        <f>VLOOKUP(E32,GCharts!$O$3:$P$603,2,FALSE)</f>
        <v>80</v>
      </c>
      <c r="T32" s="30">
        <f>VLOOKUP(F32,GCharts!$M$3:$N$1003,2,FALSE)</f>
        <v>73</v>
      </c>
      <c r="U32" s="30">
        <f>VLOOKUP(M32,PCharts!$A$3:$B$30,2,FALSE)</f>
        <v>75</v>
      </c>
      <c r="V32" s="30">
        <f>VLOOKUP(N32,PCharts!$C$13:$D$141,2,FALSE)</f>
        <v>70</v>
      </c>
      <c r="W32" s="30">
        <f>VLOOKUP(Q32+R32,PCharts!$R$3:$S$2003,2,FALSE)</f>
        <v>0</v>
      </c>
      <c r="X32" s="30">
        <f>VLOOKUP(A32,GCharts!$Q$3:$R$25,2,FALSE)</f>
        <v>0.89</v>
      </c>
      <c r="Y32" s="32">
        <f>ROUND((GFormulas!$E$3*AC32)+(GFormulas!$E$4*AE32)+(GFormulas!$E$5*Z32),0)</f>
        <v>67</v>
      </c>
      <c r="Z32" s="32">
        <f>VLOOKUP(D32,GCharts!$A$3:$B$70,2,FALSE)</f>
        <v>71</v>
      </c>
      <c r="AA32" s="32">
        <f>ROUND((GFormulas!$B$13*Z32)+(GFormulas!$B$14*AJ32),0)</f>
        <v>68</v>
      </c>
      <c r="AB32" s="32">
        <f>ROUND((U32*GFormulas!$B$8)+(GFormulas!$B$9*V32),0)</f>
        <v>75</v>
      </c>
      <c r="AC32" s="32">
        <f t="shared" si="0"/>
        <v>65</v>
      </c>
      <c r="AD32" s="32">
        <f>ROUND((GFormulas!$E$14*AC32)+(GFormulas!$E$16*Z32),0)</f>
        <v>77</v>
      </c>
      <c r="AE32" s="32">
        <f t="shared" si="1"/>
        <v>71</v>
      </c>
      <c r="AF32" s="32">
        <f>ROUND((GFormulas!$E$25*AC32)+(GFormulas!$E$26*AE32)+(GFormulas!$E$28*Z32),0)</f>
        <v>83</v>
      </c>
      <c r="AG32" s="32">
        <f>ROUND((GFormulas!$E$31*AC32)+(GFormulas!$E$33*AE32),0)</f>
        <v>78</v>
      </c>
      <c r="AH32" s="32">
        <f>ROUND((GFormulas!$E$41*AG32)+(GFormulas!$E$42*Z32)+(GFormulas!$E$43*AC32),0)</f>
        <v>75</v>
      </c>
      <c r="AI32" s="32">
        <f>ROUND((GFormulas!$E$36*AG32)+(GFormulas!$E$37*Z32),0)</f>
        <v>77</v>
      </c>
      <c r="AJ32" s="32">
        <f>VLOOKUP(2016-K32,GCharts!$G$3:$H$32,2,FALSE)</f>
        <v>62</v>
      </c>
      <c r="AK32" s="32">
        <f t="shared" si="2"/>
        <v>62</v>
      </c>
      <c r="AL32" s="32">
        <f t="shared" si="3"/>
        <v>67</v>
      </c>
      <c r="AM32" s="46"/>
      <c r="AN32" s="46"/>
      <c r="AO32" s="46"/>
      <c r="AP32" s="46"/>
    </row>
    <row r="33" spans="1:42" x14ac:dyDescent="0.25">
      <c r="A33" s="13" t="s">
        <v>43</v>
      </c>
      <c r="B33" s="13" t="s">
        <v>2562</v>
      </c>
      <c r="C33" s="13">
        <v>16</v>
      </c>
      <c r="D33" s="13">
        <v>35</v>
      </c>
      <c r="E33" s="13">
        <v>2.88</v>
      </c>
      <c r="F33" s="13">
        <v>0.91300000000000003</v>
      </c>
      <c r="G33" s="13"/>
      <c r="H33" s="13" t="s">
        <v>2504</v>
      </c>
      <c r="I33" s="13">
        <v>4</v>
      </c>
      <c r="J33" s="13">
        <v>6</v>
      </c>
      <c r="K33" s="13">
        <v>1995</v>
      </c>
      <c r="L33" s="13" t="s">
        <v>2501</v>
      </c>
      <c r="M33" s="13">
        <v>71</v>
      </c>
      <c r="N33" s="13">
        <v>183</v>
      </c>
      <c r="O33" s="13" t="s">
        <v>45</v>
      </c>
      <c r="P33" s="13" t="s">
        <v>2563</v>
      </c>
      <c r="Q33" s="13">
        <v>0</v>
      </c>
      <c r="R33" s="13">
        <v>0</v>
      </c>
      <c r="S33" s="30">
        <f>VLOOKUP(E33,GCharts!$O$3:$P$603,2,FALSE)</f>
        <v>52</v>
      </c>
      <c r="T33" s="30">
        <f>VLOOKUP(F33,GCharts!$M$3:$N$1003,2,FALSE)</f>
        <v>53</v>
      </c>
      <c r="U33" s="30">
        <f>VLOOKUP(M33,PCharts!$A$3:$B$30,2,FALSE)</f>
        <v>71</v>
      </c>
      <c r="V33" s="30">
        <f>VLOOKUP(N33,PCharts!$C$13:$D$141,2,FALSE)</f>
        <v>58</v>
      </c>
      <c r="W33" s="30">
        <f>VLOOKUP(Q33+R33,PCharts!$R$3:$S$2003,2,FALSE)</f>
        <v>0</v>
      </c>
      <c r="X33" s="30">
        <f>VLOOKUP(A33,GCharts!$Q$3:$R$25,2,FALSE)</f>
        <v>1.1000000000000001</v>
      </c>
      <c r="Y33" s="32">
        <f>ROUND((GFormulas!$E$3*AC33)+(GFormulas!$E$4*AE33)+(GFormulas!$E$5*Z33),0)</f>
        <v>61</v>
      </c>
      <c r="Z33" s="32">
        <f>VLOOKUP(D33,GCharts!$A$3:$B$70,2,FALSE)</f>
        <v>75</v>
      </c>
      <c r="AA33" s="32">
        <f>ROUND((GFormulas!$B$13*Z33)+(GFormulas!$B$14*AJ33),0)</f>
        <v>69</v>
      </c>
      <c r="AB33" s="32">
        <f>ROUND((U33*GFormulas!$B$8)+(GFormulas!$B$9*V33),0)</f>
        <v>67</v>
      </c>
      <c r="AC33" s="32">
        <f t="shared" si="0"/>
        <v>58</v>
      </c>
      <c r="AD33" s="32">
        <f>ROUND((GFormulas!$E$14*AC33)+(GFormulas!$E$16*Z33),0)</f>
        <v>74</v>
      </c>
      <c r="AE33" s="32">
        <f t="shared" si="1"/>
        <v>57</v>
      </c>
      <c r="AF33" s="32">
        <f>ROUND((GFormulas!$E$25*AC33)+(GFormulas!$E$26*AE33)+(GFormulas!$E$28*Z33),0)</f>
        <v>72</v>
      </c>
      <c r="AG33" s="32">
        <f>ROUND((GFormulas!$E$31*AC33)+(GFormulas!$E$33*AE33),0)</f>
        <v>66</v>
      </c>
      <c r="AH33" s="32">
        <f>ROUND((GFormulas!$E$41*AG33)+(GFormulas!$E$42*Z33)+(GFormulas!$E$43*AC33),0)</f>
        <v>65</v>
      </c>
      <c r="AI33" s="32">
        <f>ROUND((GFormulas!$E$36*AG33)+(GFormulas!$E$37*Z33),0)</f>
        <v>67</v>
      </c>
      <c r="AJ33" s="32">
        <f>VLOOKUP(2016-K33,GCharts!$G$3:$H$32,2,FALSE)</f>
        <v>54</v>
      </c>
      <c r="AK33" s="32">
        <f t="shared" si="2"/>
        <v>54</v>
      </c>
      <c r="AL33" s="32">
        <f t="shared" si="3"/>
        <v>61</v>
      </c>
    </row>
    <row r="34" spans="1:42" x14ac:dyDescent="0.25">
      <c r="A34" s="13" t="s">
        <v>47</v>
      </c>
      <c r="B34" s="13" t="s">
        <v>2564</v>
      </c>
      <c r="C34" s="13">
        <v>16</v>
      </c>
      <c r="D34" s="13">
        <v>17</v>
      </c>
      <c r="E34" s="13">
        <v>2.34</v>
      </c>
      <c r="F34" s="13">
        <v>0.92200000000000004</v>
      </c>
      <c r="G34" s="13"/>
      <c r="H34" s="13" t="s">
        <v>2500</v>
      </c>
      <c r="I34" s="13">
        <v>29</v>
      </c>
      <c r="J34" s="13">
        <v>8</v>
      </c>
      <c r="K34" s="13">
        <v>1994</v>
      </c>
      <c r="L34" s="13" t="s">
        <v>2501</v>
      </c>
      <c r="M34" s="13">
        <v>71</v>
      </c>
      <c r="N34" s="13">
        <v>179</v>
      </c>
      <c r="O34" s="13" t="s">
        <v>76</v>
      </c>
      <c r="P34" s="13" t="s">
        <v>2565</v>
      </c>
      <c r="Q34" s="13">
        <v>0</v>
      </c>
      <c r="R34" s="13">
        <v>0</v>
      </c>
      <c r="S34" s="30">
        <f>VLOOKUP(E34,GCharts!$O$3:$P$603,2,FALSE)</f>
        <v>66</v>
      </c>
      <c r="T34" s="30">
        <f>VLOOKUP(F34,GCharts!$M$3:$N$1003,2,FALSE)</f>
        <v>62</v>
      </c>
      <c r="U34" s="30">
        <f>VLOOKUP(M34,PCharts!$A$3:$B$30,2,FALSE)</f>
        <v>71</v>
      </c>
      <c r="V34" s="30">
        <f>VLOOKUP(N34,PCharts!$C$13:$D$141,2,FALSE)</f>
        <v>55</v>
      </c>
      <c r="W34" s="30">
        <f>VLOOKUP(Q34+R34,PCharts!$R$3:$S$2003,2,FALSE)</f>
        <v>0</v>
      </c>
      <c r="X34" s="30">
        <f>VLOOKUP(A34,GCharts!$Q$3:$R$25,2,FALSE)</f>
        <v>1.1200000000000001</v>
      </c>
      <c r="Y34" s="32">
        <f>ROUND((GFormulas!$E$3*AC34)+(GFormulas!$E$4*AE34)+(GFormulas!$E$5*Z34),0)</f>
        <v>68</v>
      </c>
      <c r="Z34" s="32">
        <f>VLOOKUP(D34,GCharts!$A$3:$B$70,2,FALSE)</f>
        <v>57</v>
      </c>
      <c r="AA34" s="32">
        <f>ROUND((GFormulas!$B$13*Z34)+(GFormulas!$B$14*AJ34),0)</f>
        <v>57</v>
      </c>
      <c r="AB34" s="32">
        <f>ROUND((U34*GFormulas!$B$8)+(GFormulas!$B$9*V34),0)</f>
        <v>66</v>
      </c>
      <c r="AC34" s="32">
        <f t="shared" si="0"/>
        <v>69</v>
      </c>
      <c r="AD34" s="32">
        <f>ROUND((GFormulas!$E$14*AC34)+(GFormulas!$E$16*Z34),0)</f>
        <v>75</v>
      </c>
      <c r="AE34" s="32">
        <f t="shared" si="1"/>
        <v>74</v>
      </c>
      <c r="AF34" s="32">
        <f>ROUND((GFormulas!$E$25*AC34)+(GFormulas!$E$26*AE34)+(GFormulas!$E$28*Z34),0)</f>
        <v>83</v>
      </c>
      <c r="AG34" s="32">
        <f>ROUND((GFormulas!$E$31*AC34)+(GFormulas!$E$33*AE34),0)</f>
        <v>82</v>
      </c>
      <c r="AH34" s="32">
        <f>ROUND((GFormulas!$E$41*AG34)+(GFormulas!$E$42*Z34)+(GFormulas!$E$43*AC34),0)</f>
        <v>77</v>
      </c>
      <c r="AI34" s="32">
        <f>ROUND((GFormulas!$E$36*AG34)+(GFormulas!$E$37*Z34),0)</f>
        <v>80</v>
      </c>
      <c r="AJ34" s="32">
        <f>VLOOKUP(2016-K34,GCharts!$G$3:$H$32,2,FALSE)</f>
        <v>58</v>
      </c>
      <c r="AK34" s="32">
        <f t="shared" si="2"/>
        <v>58</v>
      </c>
      <c r="AL34" s="32">
        <f t="shared" si="3"/>
        <v>65</v>
      </c>
    </row>
    <row r="35" spans="1:42" x14ac:dyDescent="0.25">
      <c r="A35" s="13" t="s">
        <v>47</v>
      </c>
      <c r="B35" s="13" t="s">
        <v>2566</v>
      </c>
      <c r="C35" s="13">
        <v>16</v>
      </c>
      <c r="D35" s="13">
        <v>29</v>
      </c>
      <c r="E35" s="13">
        <v>2.54</v>
      </c>
      <c r="F35" s="13">
        <v>0.91600000000000004</v>
      </c>
      <c r="G35" s="13"/>
      <c r="H35" s="13" t="s">
        <v>2500</v>
      </c>
      <c r="I35" s="13">
        <v>3</v>
      </c>
      <c r="J35" s="13">
        <v>10</v>
      </c>
      <c r="K35" s="13">
        <v>1994</v>
      </c>
      <c r="L35" s="13" t="s">
        <v>2501</v>
      </c>
      <c r="M35" s="13">
        <v>73</v>
      </c>
      <c r="N35" s="13">
        <v>183</v>
      </c>
      <c r="O35" s="13" t="s">
        <v>49</v>
      </c>
      <c r="P35" s="13" t="s">
        <v>2567</v>
      </c>
      <c r="Q35" s="13">
        <v>0</v>
      </c>
      <c r="R35" s="13">
        <v>0</v>
      </c>
      <c r="S35" s="30">
        <f>VLOOKUP(E35,GCharts!$O$3:$P$603,2,FALSE)</f>
        <v>61</v>
      </c>
      <c r="T35" s="30">
        <f>VLOOKUP(F35,GCharts!$M$3:$N$1003,2,FALSE)</f>
        <v>56</v>
      </c>
      <c r="U35" s="30">
        <f>VLOOKUP(M35,PCharts!$A$3:$B$30,2,FALSE)</f>
        <v>75</v>
      </c>
      <c r="V35" s="30">
        <f>VLOOKUP(N35,PCharts!$C$13:$D$141,2,FALSE)</f>
        <v>58</v>
      </c>
      <c r="W35" s="30">
        <f>VLOOKUP(Q35+R35,PCharts!$R$3:$S$2003,2,FALSE)</f>
        <v>0</v>
      </c>
      <c r="X35" s="30">
        <f>VLOOKUP(A35,GCharts!$Q$3:$R$25,2,FALSE)</f>
        <v>1.1200000000000001</v>
      </c>
      <c r="Y35" s="32">
        <f>ROUND((GFormulas!$E$3*AC35)+(GFormulas!$E$4*AE35)+(GFormulas!$E$5*Z35),0)</f>
        <v>65</v>
      </c>
      <c r="Z35" s="32">
        <f>VLOOKUP(D35,GCharts!$A$3:$B$70,2,FALSE)</f>
        <v>69</v>
      </c>
      <c r="AA35" s="32">
        <f>ROUND((GFormulas!$B$13*Z35)+(GFormulas!$B$14*AJ35),0)</f>
        <v>66</v>
      </c>
      <c r="AB35" s="32">
        <f>ROUND((U35*GFormulas!$B$8)+(GFormulas!$B$9*V35),0)</f>
        <v>69</v>
      </c>
      <c r="AC35" s="32">
        <f t="shared" ref="AC35:AC66" si="4">ROUND(T35*X35,0)</f>
        <v>63</v>
      </c>
      <c r="AD35" s="32">
        <f>ROUND((GFormulas!$E$14*AC35)+(GFormulas!$E$16*Z35),0)</f>
        <v>75</v>
      </c>
      <c r="AE35" s="32">
        <f t="shared" ref="AE35:AE66" si="5">ROUND(S35*X35,0)</f>
        <v>68</v>
      </c>
      <c r="AF35" s="32">
        <f>ROUND((GFormulas!$E$25*AC35)+(GFormulas!$E$26*AE35)+(GFormulas!$E$28*Z35),0)</f>
        <v>80</v>
      </c>
      <c r="AG35" s="32">
        <f>ROUND((GFormulas!$E$31*AC35)+(GFormulas!$E$33*AE35),0)</f>
        <v>75</v>
      </c>
      <c r="AH35" s="32">
        <f>ROUND((GFormulas!$E$41*AG35)+(GFormulas!$E$42*Z35)+(GFormulas!$E$43*AC35),0)</f>
        <v>72</v>
      </c>
      <c r="AI35" s="32">
        <f>ROUND((GFormulas!$E$36*AG35)+(GFormulas!$E$37*Z35),0)</f>
        <v>74</v>
      </c>
      <c r="AJ35" s="32">
        <f>VLOOKUP(2016-K35,GCharts!$G$3:$H$32,2,FALSE)</f>
        <v>58</v>
      </c>
      <c r="AK35" s="32">
        <f t="shared" ref="AK35:AK66" si="6">IF(AJ35+W35&gt;99,99,AJ35+W35)</f>
        <v>58</v>
      </c>
      <c r="AL35" s="32">
        <f t="shared" ref="AL35:AL66" si="7">ROUND(SUM(Z35:AI35)/11,0)</f>
        <v>65</v>
      </c>
    </row>
    <row r="36" spans="1:42" x14ac:dyDescent="0.25">
      <c r="A36" s="13" t="s">
        <v>55</v>
      </c>
      <c r="B36" s="13" t="s">
        <v>2568</v>
      </c>
      <c r="C36" s="13">
        <v>16</v>
      </c>
      <c r="D36" s="13">
        <v>65</v>
      </c>
      <c r="E36" s="13">
        <v>2.96</v>
      </c>
      <c r="F36" s="13">
        <v>0.91700000000000004</v>
      </c>
      <c r="G36" s="13"/>
      <c r="H36" s="13" t="s">
        <v>2504</v>
      </c>
      <c r="I36" s="13">
        <v>11</v>
      </c>
      <c r="J36" s="13">
        <v>5</v>
      </c>
      <c r="K36" s="13">
        <v>1996</v>
      </c>
      <c r="L36" s="13" t="s">
        <v>2501</v>
      </c>
      <c r="M36" s="13">
        <v>76</v>
      </c>
      <c r="N36" s="13">
        <v>198</v>
      </c>
      <c r="O36" s="13" t="s">
        <v>2176</v>
      </c>
      <c r="P36" s="13" t="s">
        <v>2569</v>
      </c>
      <c r="Q36" s="13">
        <v>0</v>
      </c>
      <c r="R36" s="13">
        <v>0</v>
      </c>
      <c r="S36" s="30">
        <f>VLOOKUP(E36,GCharts!$O$3:$P$603,2,FALSE)</f>
        <v>50</v>
      </c>
      <c r="T36" s="30">
        <f>VLOOKUP(F36,GCharts!$M$3:$N$1003,2,FALSE)</f>
        <v>57</v>
      </c>
      <c r="U36" s="30">
        <f>VLOOKUP(M36,PCharts!$A$3:$B$30,2,FALSE)</f>
        <v>81</v>
      </c>
      <c r="V36" s="30">
        <f>VLOOKUP(N36,PCharts!$C$13:$D$141,2,FALSE)</f>
        <v>67</v>
      </c>
      <c r="W36" s="30">
        <f>VLOOKUP(Q36+R36,PCharts!$R$3:$S$2003,2,FALSE)</f>
        <v>0</v>
      </c>
      <c r="X36" s="30">
        <f>VLOOKUP(A36,GCharts!$Q$3:$R$25,2,FALSE)</f>
        <v>0.95</v>
      </c>
      <c r="Y36" s="32">
        <f>ROUND((GFormulas!$E$3*AC36)+(GFormulas!$E$4*AE36)+(GFormulas!$E$5*Z36),0)</f>
        <v>61</v>
      </c>
      <c r="Z36" s="32">
        <f>VLOOKUP(D36,GCharts!$A$3:$B$70,2,FALSE)</f>
        <v>95</v>
      </c>
      <c r="AA36" s="32">
        <f>ROUND((GFormulas!$B$13*Z36)+(GFormulas!$B$14*AJ36),0)</f>
        <v>82</v>
      </c>
      <c r="AB36" s="32">
        <f>ROUND((U36*GFormulas!$B$8)+(GFormulas!$B$9*V36),0)</f>
        <v>77</v>
      </c>
      <c r="AC36" s="32">
        <f t="shared" si="4"/>
        <v>54</v>
      </c>
      <c r="AD36" s="32">
        <f>ROUND((GFormulas!$E$14*AC36)+(GFormulas!$E$16*Z36),0)</f>
        <v>79</v>
      </c>
      <c r="AE36" s="32">
        <f t="shared" si="5"/>
        <v>48</v>
      </c>
      <c r="AF36" s="32">
        <f>ROUND((GFormulas!$E$25*AC36)+(GFormulas!$E$26*AE36)+(GFormulas!$E$28*Z36),0)</f>
        <v>69</v>
      </c>
      <c r="AG36" s="32">
        <f>ROUND((GFormulas!$E$31*AC36)+(GFormulas!$E$33*AE36),0)</f>
        <v>59</v>
      </c>
      <c r="AH36" s="32">
        <f>ROUND((GFormulas!$E$41*AG36)+(GFormulas!$E$42*Z36)+(GFormulas!$E$43*AC36),0)</f>
        <v>62</v>
      </c>
      <c r="AI36" s="32">
        <f>ROUND((GFormulas!$E$36*AG36)+(GFormulas!$E$37*Z36),0)</f>
        <v>63</v>
      </c>
      <c r="AJ36" s="32">
        <f>VLOOKUP(2016-K36,GCharts!$G$3:$H$32,2,FALSE)</f>
        <v>50</v>
      </c>
      <c r="AK36" s="32">
        <f t="shared" si="6"/>
        <v>50</v>
      </c>
      <c r="AL36" s="32">
        <f t="shared" si="7"/>
        <v>63</v>
      </c>
    </row>
    <row r="37" spans="1:42" x14ac:dyDescent="0.25">
      <c r="A37" s="13" t="s">
        <v>47</v>
      </c>
      <c r="B37" s="13" t="s">
        <v>2570</v>
      </c>
      <c r="C37" s="13">
        <v>16</v>
      </c>
      <c r="D37" s="13">
        <v>8</v>
      </c>
      <c r="E37" s="13">
        <v>2.16</v>
      </c>
      <c r="F37" s="13">
        <v>0.92100000000000004</v>
      </c>
      <c r="G37" s="13"/>
      <c r="H37" s="13" t="s">
        <v>2500</v>
      </c>
      <c r="I37" s="13">
        <v>1</v>
      </c>
      <c r="J37" s="13">
        <v>2</v>
      </c>
      <c r="K37" s="13">
        <v>1993</v>
      </c>
      <c r="L37" s="13" t="s">
        <v>2501</v>
      </c>
      <c r="M37" s="13">
        <v>72</v>
      </c>
      <c r="N37" s="13">
        <v>185</v>
      </c>
      <c r="O37" s="13" t="s">
        <v>49</v>
      </c>
      <c r="P37" s="13" t="s">
        <v>2571</v>
      </c>
      <c r="Q37" s="13">
        <v>0</v>
      </c>
      <c r="R37" s="13">
        <v>0</v>
      </c>
      <c r="S37" s="30">
        <f>VLOOKUP(E37,GCharts!$O$3:$P$603,2,FALSE)</f>
        <v>70</v>
      </c>
      <c r="T37" s="30">
        <f>VLOOKUP(F37,GCharts!$M$3:$N$1003,2,FALSE)</f>
        <v>61</v>
      </c>
      <c r="U37" s="30">
        <f>VLOOKUP(M37,PCharts!$A$3:$B$30,2,FALSE)</f>
        <v>73</v>
      </c>
      <c r="V37" s="30">
        <f>VLOOKUP(N37,PCharts!$C$13:$D$141,2,FALSE)</f>
        <v>61</v>
      </c>
      <c r="W37" s="30">
        <f>VLOOKUP(Q37+R37,PCharts!$R$3:$S$2003,2,FALSE)</f>
        <v>0</v>
      </c>
      <c r="X37" s="30">
        <f>VLOOKUP(A37,GCharts!$Q$3:$R$25,2,FALSE)</f>
        <v>1.1200000000000001</v>
      </c>
      <c r="Y37" s="32">
        <f>ROUND((GFormulas!$E$3*AC37)+(GFormulas!$E$4*AE37)+(GFormulas!$E$5*Z37),0)</f>
        <v>66</v>
      </c>
      <c r="Z37" s="32">
        <f>VLOOKUP(D37,GCharts!$A$3:$B$70,2,FALSE)</f>
        <v>48</v>
      </c>
      <c r="AA37" s="32">
        <f>ROUND((GFormulas!$B$13*Z37)+(GFormulas!$B$14*AJ37),0)</f>
        <v>52</v>
      </c>
      <c r="AB37" s="32">
        <f>ROUND((U37*GFormulas!$B$8)+(GFormulas!$B$9*V37),0)</f>
        <v>70</v>
      </c>
      <c r="AC37" s="32">
        <f t="shared" si="4"/>
        <v>68</v>
      </c>
      <c r="AD37" s="32">
        <f>ROUND((GFormulas!$E$14*AC37)+(GFormulas!$E$16*Z37),0)</f>
        <v>70</v>
      </c>
      <c r="AE37" s="32">
        <f t="shared" si="5"/>
        <v>78</v>
      </c>
      <c r="AF37" s="32">
        <f>ROUND((GFormulas!$E$25*AC37)+(GFormulas!$E$26*AE37)+(GFormulas!$E$28*Z37),0)</f>
        <v>84</v>
      </c>
      <c r="AG37" s="32">
        <f>ROUND((GFormulas!$E$31*AC37)+(GFormulas!$E$33*AE37),0)</f>
        <v>84</v>
      </c>
      <c r="AH37" s="32">
        <f>ROUND((GFormulas!$E$41*AG37)+(GFormulas!$E$42*Z37)+(GFormulas!$E$43*AC37),0)</f>
        <v>77</v>
      </c>
      <c r="AI37" s="32">
        <f>ROUND((GFormulas!$E$36*AG37)+(GFormulas!$E$37*Z37),0)</f>
        <v>80</v>
      </c>
      <c r="AJ37" s="32">
        <f>VLOOKUP(2016-K37,GCharts!$G$3:$H$32,2,FALSE)</f>
        <v>60</v>
      </c>
      <c r="AK37" s="32">
        <f t="shared" si="6"/>
        <v>60</v>
      </c>
      <c r="AL37" s="32">
        <f t="shared" si="7"/>
        <v>65</v>
      </c>
    </row>
    <row r="38" spans="1:42" x14ac:dyDescent="0.25">
      <c r="A38" s="13" t="s">
        <v>167</v>
      </c>
      <c r="B38" s="13" t="s">
        <v>2572</v>
      </c>
      <c r="C38" s="13">
        <v>16</v>
      </c>
      <c r="D38" s="13">
        <v>16</v>
      </c>
      <c r="E38" s="13">
        <v>2.0699999999999998</v>
      </c>
      <c r="F38" s="13">
        <v>0.92900000000000005</v>
      </c>
      <c r="G38" s="13"/>
      <c r="H38" s="13" t="s">
        <v>2504</v>
      </c>
      <c r="I38" s="13">
        <v>31</v>
      </c>
      <c r="J38" s="13">
        <v>7</v>
      </c>
      <c r="K38" s="13">
        <v>1995</v>
      </c>
      <c r="L38" s="13" t="s">
        <v>2501</v>
      </c>
      <c r="M38" s="13">
        <v>76</v>
      </c>
      <c r="N38" s="13">
        <v>196</v>
      </c>
      <c r="O38" s="13" t="s">
        <v>53</v>
      </c>
      <c r="P38" s="13" t="s">
        <v>2573</v>
      </c>
      <c r="Q38" s="13">
        <v>0</v>
      </c>
      <c r="R38" s="13">
        <v>0</v>
      </c>
      <c r="S38" s="30">
        <f>VLOOKUP(E38,GCharts!$O$3:$P$603,2,FALSE)</f>
        <v>73</v>
      </c>
      <c r="T38" s="30">
        <f>VLOOKUP(F38,GCharts!$M$3:$N$1003,2,FALSE)</f>
        <v>69</v>
      </c>
      <c r="U38" s="30">
        <f>VLOOKUP(M38,PCharts!$A$3:$B$30,2,FALSE)</f>
        <v>81</v>
      </c>
      <c r="V38" s="30">
        <f>VLOOKUP(N38,PCharts!$C$13:$D$141,2,FALSE)</f>
        <v>67</v>
      </c>
      <c r="W38" s="30">
        <f>VLOOKUP(Q38+R38,PCharts!$R$3:$S$2003,2,FALSE)</f>
        <v>0</v>
      </c>
      <c r="X38" s="30">
        <f>VLOOKUP(A38,GCharts!$Q$3:$R$25,2,FALSE)</f>
        <v>0.92</v>
      </c>
      <c r="Y38" s="32">
        <f>ROUND((GFormulas!$E$3*AC38)+(GFormulas!$E$4*AE38)+(GFormulas!$E$5*Z38),0)</f>
        <v>62</v>
      </c>
      <c r="Z38" s="32">
        <f>VLOOKUP(D38,GCharts!$A$3:$B$70,2,FALSE)</f>
        <v>56</v>
      </c>
      <c r="AA38" s="32">
        <f>ROUND((GFormulas!$B$13*Z38)+(GFormulas!$B$14*AJ38),0)</f>
        <v>55</v>
      </c>
      <c r="AB38" s="32">
        <f>ROUND((U38*GFormulas!$B$8)+(GFormulas!$B$9*V38),0)</f>
        <v>77</v>
      </c>
      <c r="AC38" s="32">
        <f t="shared" si="4"/>
        <v>63</v>
      </c>
      <c r="AD38" s="32">
        <f>ROUND((GFormulas!$E$14*AC38)+(GFormulas!$E$16*Z38),0)</f>
        <v>70</v>
      </c>
      <c r="AE38" s="32">
        <f t="shared" si="5"/>
        <v>67</v>
      </c>
      <c r="AF38" s="32">
        <f>ROUND((GFormulas!$E$25*AC38)+(GFormulas!$E$26*AE38)+(GFormulas!$E$28*Z38),0)</f>
        <v>77</v>
      </c>
      <c r="AG38" s="32">
        <f>ROUND((GFormulas!$E$31*AC38)+(GFormulas!$E$33*AE38),0)</f>
        <v>75</v>
      </c>
      <c r="AH38" s="32">
        <f>ROUND((GFormulas!$E$41*AG38)+(GFormulas!$E$42*Z38)+(GFormulas!$E$43*AC38),0)</f>
        <v>71</v>
      </c>
      <c r="AI38" s="32">
        <f>ROUND((GFormulas!$E$36*AG38)+(GFormulas!$E$37*Z38),0)</f>
        <v>73</v>
      </c>
      <c r="AJ38" s="32">
        <f>VLOOKUP(2016-K38,GCharts!$G$3:$H$32,2,FALSE)</f>
        <v>54</v>
      </c>
      <c r="AK38" s="32">
        <f t="shared" si="6"/>
        <v>54</v>
      </c>
      <c r="AL38" s="32">
        <f t="shared" si="7"/>
        <v>62</v>
      </c>
    </row>
    <row r="39" spans="1:42" x14ac:dyDescent="0.25">
      <c r="A39" s="13" t="s">
        <v>47</v>
      </c>
      <c r="B39" s="13" t="s">
        <v>2574</v>
      </c>
      <c r="C39" s="13">
        <v>16</v>
      </c>
      <c r="D39" s="13">
        <v>20</v>
      </c>
      <c r="E39" s="13">
        <v>2.4700000000000002</v>
      </c>
      <c r="F39" s="13">
        <v>0.91200000000000003</v>
      </c>
      <c r="G39" s="13"/>
      <c r="H39" s="13" t="s">
        <v>2500</v>
      </c>
      <c r="I39" s="13">
        <v>7</v>
      </c>
      <c r="J39" s="13">
        <v>3</v>
      </c>
      <c r="K39" s="13">
        <v>1993</v>
      </c>
      <c r="L39" s="13" t="s">
        <v>2501</v>
      </c>
      <c r="M39" s="13">
        <v>77</v>
      </c>
      <c r="N39" s="13">
        <v>196</v>
      </c>
      <c r="O39" s="13" t="s">
        <v>49</v>
      </c>
      <c r="P39" s="13" t="s">
        <v>2575</v>
      </c>
      <c r="Q39" s="13">
        <v>0</v>
      </c>
      <c r="R39" s="13">
        <v>0</v>
      </c>
      <c r="S39" s="30">
        <f>VLOOKUP(E39,GCharts!$O$3:$P$603,2,FALSE)</f>
        <v>63</v>
      </c>
      <c r="T39" s="30">
        <f>VLOOKUP(F39,GCharts!$M$3:$N$1003,2,FALSE)</f>
        <v>52</v>
      </c>
      <c r="U39" s="30">
        <f>VLOOKUP(M39,PCharts!$A$3:$B$30,2,FALSE)</f>
        <v>83</v>
      </c>
      <c r="V39" s="30">
        <f>VLOOKUP(N39,PCharts!$C$13:$D$141,2,FALSE)</f>
        <v>67</v>
      </c>
      <c r="W39" s="30">
        <f>VLOOKUP(Q39+R39,PCharts!$R$3:$S$2003,2,FALSE)</f>
        <v>0</v>
      </c>
      <c r="X39" s="30">
        <f>VLOOKUP(A39,GCharts!$Q$3:$R$25,2,FALSE)</f>
        <v>1.1200000000000001</v>
      </c>
      <c r="Y39" s="32">
        <f>ROUND((GFormulas!$E$3*AC39)+(GFormulas!$E$4*AE39)+(GFormulas!$E$5*Z39),0)</f>
        <v>61</v>
      </c>
      <c r="Z39" s="32">
        <f>VLOOKUP(D39,GCharts!$A$3:$B$70,2,FALSE)</f>
        <v>60</v>
      </c>
      <c r="AA39" s="32">
        <f>ROUND((GFormulas!$B$13*Z39)+(GFormulas!$B$14*AJ39),0)</f>
        <v>60</v>
      </c>
      <c r="AB39" s="32">
        <f>ROUND((U39*GFormulas!$B$8)+(GFormulas!$B$9*V39),0)</f>
        <v>78</v>
      </c>
      <c r="AC39" s="32">
        <f t="shared" si="4"/>
        <v>58</v>
      </c>
      <c r="AD39" s="32">
        <f>ROUND((GFormulas!$E$14*AC39)+(GFormulas!$E$16*Z39),0)</f>
        <v>68</v>
      </c>
      <c r="AE39" s="32">
        <f t="shared" si="5"/>
        <v>71</v>
      </c>
      <c r="AF39" s="32">
        <f>ROUND((GFormulas!$E$25*AC39)+(GFormulas!$E$26*AE39)+(GFormulas!$E$28*Z39),0)</f>
        <v>78</v>
      </c>
      <c r="AG39" s="32">
        <f>ROUND((GFormulas!$E$31*AC39)+(GFormulas!$E$33*AE39),0)</f>
        <v>74</v>
      </c>
      <c r="AH39" s="32">
        <f>ROUND((GFormulas!$E$41*AG39)+(GFormulas!$E$42*Z39)+(GFormulas!$E$43*AC39),0)</f>
        <v>69</v>
      </c>
      <c r="AI39" s="32">
        <f>ROUND((GFormulas!$E$36*AG39)+(GFormulas!$E$37*Z39),0)</f>
        <v>73</v>
      </c>
      <c r="AJ39" s="32">
        <f>VLOOKUP(2016-K39,GCharts!$G$3:$H$32,2,FALSE)</f>
        <v>60</v>
      </c>
      <c r="AK39" s="32">
        <f t="shared" si="6"/>
        <v>60</v>
      </c>
      <c r="AL39" s="32">
        <f t="shared" si="7"/>
        <v>63</v>
      </c>
    </row>
    <row r="40" spans="1:42" x14ac:dyDescent="0.25">
      <c r="A40" s="13" t="s">
        <v>47</v>
      </c>
      <c r="B40" s="13" t="s">
        <v>2576</v>
      </c>
      <c r="C40" s="13">
        <v>16</v>
      </c>
      <c r="D40" s="13">
        <v>25</v>
      </c>
      <c r="E40" s="13">
        <v>2.36</v>
      </c>
      <c r="F40" s="13">
        <v>0.90900000000000003</v>
      </c>
      <c r="G40" s="13"/>
      <c r="H40" s="13" t="s">
        <v>2500</v>
      </c>
      <c r="I40" s="13">
        <v>28</v>
      </c>
      <c r="J40" s="13">
        <v>4</v>
      </c>
      <c r="K40" s="13">
        <v>1994</v>
      </c>
      <c r="L40" s="13" t="s">
        <v>2501</v>
      </c>
      <c r="M40" s="13">
        <v>72</v>
      </c>
      <c r="N40" s="13">
        <v>176</v>
      </c>
      <c r="O40" s="13" t="s">
        <v>49</v>
      </c>
      <c r="P40" s="13" t="s">
        <v>2577</v>
      </c>
      <c r="Q40" s="13">
        <v>0</v>
      </c>
      <c r="R40" s="13">
        <v>0</v>
      </c>
      <c r="S40" s="30">
        <f>VLOOKUP(E40,GCharts!$O$3:$P$603,2,FALSE)</f>
        <v>65</v>
      </c>
      <c r="T40" s="30">
        <f>VLOOKUP(F40,GCharts!$M$3:$N$1003,2,FALSE)</f>
        <v>49</v>
      </c>
      <c r="U40" s="30">
        <f>VLOOKUP(M40,PCharts!$A$3:$B$30,2,FALSE)</f>
        <v>73</v>
      </c>
      <c r="V40" s="30">
        <f>VLOOKUP(N40,PCharts!$C$13:$D$141,2,FALSE)</f>
        <v>55</v>
      </c>
      <c r="W40" s="30">
        <f>VLOOKUP(Q40+R40,PCharts!$R$3:$S$2003,2,FALSE)</f>
        <v>0</v>
      </c>
      <c r="X40" s="30">
        <f>VLOOKUP(A40,GCharts!$Q$3:$R$25,2,FALSE)</f>
        <v>1.1200000000000001</v>
      </c>
      <c r="Y40" s="32">
        <f>ROUND((GFormulas!$E$3*AC40)+(GFormulas!$E$4*AE40)+(GFormulas!$E$5*Z40),0)</f>
        <v>61</v>
      </c>
      <c r="Z40" s="32">
        <f>VLOOKUP(D40,GCharts!$A$3:$B$70,2,FALSE)</f>
        <v>65</v>
      </c>
      <c r="AA40" s="32">
        <f>ROUND((GFormulas!$B$13*Z40)+(GFormulas!$B$14*AJ40),0)</f>
        <v>63</v>
      </c>
      <c r="AB40" s="32">
        <f>ROUND((U40*GFormulas!$B$8)+(GFormulas!$B$9*V40),0)</f>
        <v>67</v>
      </c>
      <c r="AC40" s="32">
        <f t="shared" si="4"/>
        <v>55</v>
      </c>
      <c r="AD40" s="32">
        <f>ROUND((GFormulas!$E$14*AC40)+(GFormulas!$E$16*Z40),0)</f>
        <v>67</v>
      </c>
      <c r="AE40" s="32">
        <f t="shared" si="5"/>
        <v>73</v>
      </c>
      <c r="AF40" s="32">
        <f>ROUND((GFormulas!$E$25*AC40)+(GFormulas!$E$26*AE40)+(GFormulas!$E$28*Z40),0)</f>
        <v>79</v>
      </c>
      <c r="AG40" s="32">
        <f>ROUND((GFormulas!$E$31*AC40)+(GFormulas!$E$33*AE40),0)</f>
        <v>73</v>
      </c>
      <c r="AH40" s="32">
        <f>ROUND((GFormulas!$E$41*AG40)+(GFormulas!$E$42*Z40)+(GFormulas!$E$43*AC40),0)</f>
        <v>69</v>
      </c>
      <c r="AI40" s="32">
        <f>ROUND((GFormulas!$E$36*AG40)+(GFormulas!$E$37*Z40),0)</f>
        <v>72</v>
      </c>
      <c r="AJ40" s="32">
        <f>VLOOKUP(2016-K40,GCharts!$G$3:$H$32,2,FALSE)</f>
        <v>58</v>
      </c>
      <c r="AK40" s="32">
        <f t="shared" si="6"/>
        <v>58</v>
      </c>
      <c r="AL40" s="32">
        <f t="shared" si="7"/>
        <v>62</v>
      </c>
    </row>
    <row r="41" spans="1:42" x14ac:dyDescent="0.25">
      <c r="A41" s="13" t="s">
        <v>43</v>
      </c>
      <c r="B41" s="13" t="s">
        <v>2578</v>
      </c>
      <c r="C41" s="13">
        <v>16</v>
      </c>
      <c r="D41" s="13">
        <v>36</v>
      </c>
      <c r="E41" s="13">
        <v>2.93</v>
      </c>
      <c r="F41" s="13">
        <v>0.90800000000000003</v>
      </c>
      <c r="G41" s="13"/>
      <c r="H41" s="13" t="s">
        <v>2500</v>
      </c>
      <c r="I41" s="13">
        <v>19</v>
      </c>
      <c r="J41" s="13">
        <v>11</v>
      </c>
      <c r="K41" s="13">
        <v>1994</v>
      </c>
      <c r="L41" s="13" t="s">
        <v>2501</v>
      </c>
      <c r="M41" s="13">
        <v>71</v>
      </c>
      <c r="N41" s="13">
        <v>165</v>
      </c>
      <c r="O41" s="13" t="s">
        <v>45</v>
      </c>
      <c r="P41" s="13" t="s">
        <v>2579</v>
      </c>
      <c r="Q41" s="13">
        <v>0</v>
      </c>
      <c r="R41" s="13">
        <v>0</v>
      </c>
      <c r="S41" s="30">
        <f>VLOOKUP(E41,GCharts!$O$3:$P$603,2,FALSE)</f>
        <v>51</v>
      </c>
      <c r="T41" s="30">
        <f>VLOOKUP(F41,GCharts!$M$3:$N$1003,2,FALSE)</f>
        <v>48</v>
      </c>
      <c r="U41" s="30">
        <f>VLOOKUP(M41,PCharts!$A$3:$B$30,2,FALSE)</f>
        <v>71</v>
      </c>
      <c r="V41" s="30">
        <f>VLOOKUP(N41,PCharts!$C$13:$D$141,2,FALSE)</f>
        <v>49</v>
      </c>
      <c r="W41" s="30">
        <f>VLOOKUP(Q41+R41,PCharts!$R$3:$S$2003,2,FALSE)</f>
        <v>0</v>
      </c>
      <c r="X41" s="30">
        <f>VLOOKUP(A41,GCharts!$Q$3:$R$25,2,FALSE)</f>
        <v>1.1000000000000001</v>
      </c>
      <c r="Y41" s="32">
        <f>ROUND((GFormulas!$E$3*AC41)+(GFormulas!$E$4*AE41)+(GFormulas!$E$5*Z41),0)</f>
        <v>58</v>
      </c>
      <c r="Z41" s="32">
        <f>VLOOKUP(D41,GCharts!$A$3:$B$70,2,FALSE)</f>
        <v>76</v>
      </c>
      <c r="AA41" s="32">
        <f>ROUND((GFormulas!$B$13*Z41)+(GFormulas!$B$14*AJ41),0)</f>
        <v>71</v>
      </c>
      <c r="AB41" s="32">
        <f>ROUND((U41*GFormulas!$B$8)+(GFormulas!$B$9*V41),0)</f>
        <v>62</v>
      </c>
      <c r="AC41" s="32">
        <f t="shared" si="4"/>
        <v>53</v>
      </c>
      <c r="AD41" s="32">
        <f>ROUND((GFormulas!$E$14*AC41)+(GFormulas!$E$16*Z41),0)</f>
        <v>70</v>
      </c>
      <c r="AE41" s="32">
        <f t="shared" si="5"/>
        <v>56</v>
      </c>
      <c r="AF41" s="32">
        <f>ROUND((GFormulas!$E$25*AC41)+(GFormulas!$E$26*AE41)+(GFormulas!$E$28*Z41),0)</f>
        <v>70</v>
      </c>
      <c r="AG41" s="32">
        <f>ROUND((GFormulas!$E$31*AC41)+(GFormulas!$E$33*AE41),0)</f>
        <v>63</v>
      </c>
      <c r="AH41" s="32">
        <f>ROUND((GFormulas!$E$41*AG41)+(GFormulas!$E$42*Z41)+(GFormulas!$E$43*AC41),0)</f>
        <v>62</v>
      </c>
      <c r="AI41" s="32">
        <f>ROUND((GFormulas!$E$36*AG41)+(GFormulas!$E$37*Z41),0)</f>
        <v>64</v>
      </c>
      <c r="AJ41" s="32">
        <f>VLOOKUP(2016-K41,GCharts!$G$3:$H$32,2,FALSE)</f>
        <v>58</v>
      </c>
      <c r="AK41" s="32">
        <f t="shared" si="6"/>
        <v>58</v>
      </c>
      <c r="AL41" s="32">
        <f t="shared" si="7"/>
        <v>59</v>
      </c>
    </row>
    <row r="42" spans="1:42" x14ac:dyDescent="0.25">
      <c r="A42" s="13" t="s">
        <v>51</v>
      </c>
      <c r="B42" s="13" t="s">
        <v>2580</v>
      </c>
      <c r="C42" s="13">
        <v>16</v>
      </c>
      <c r="D42" s="13">
        <v>61</v>
      </c>
      <c r="E42" s="13">
        <v>2.91</v>
      </c>
      <c r="F42" s="13">
        <v>0.90700000000000003</v>
      </c>
      <c r="G42" s="13"/>
      <c r="H42" s="13"/>
      <c r="I42" s="13"/>
      <c r="J42" s="13"/>
      <c r="K42" s="13">
        <v>1996</v>
      </c>
      <c r="L42" s="13">
        <v>8</v>
      </c>
      <c r="M42" s="13">
        <v>71</v>
      </c>
      <c r="N42" s="13">
        <v>190</v>
      </c>
      <c r="O42" s="13" t="s">
        <v>2581</v>
      </c>
      <c r="P42" s="35" t="s">
        <v>2582</v>
      </c>
      <c r="Q42" s="13">
        <v>0</v>
      </c>
      <c r="R42" s="13">
        <v>0</v>
      </c>
      <c r="S42" s="30">
        <f>VLOOKUP(E42,GCharts!$O$3:$P$603,2,FALSE)</f>
        <v>52</v>
      </c>
      <c r="T42" s="30">
        <f>VLOOKUP(F42,GCharts!$M$3:$N$1003,2,FALSE)</f>
        <v>47</v>
      </c>
      <c r="U42" s="30">
        <f>VLOOKUP(M42,PCharts!$A$3:$B$30,2,FALSE)</f>
        <v>71</v>
      </c>
      <c r="V42" s="30">
        <f>VLOOKUP(N42,PCharts!$C$13:$D$141,2,FALSE)</f>
        <v>64</v>
      </c>
      <c r="W42" s="30">
        <f>VLOOKUP(Q42+R42,PCharts!$R$3:$S$2003,2,FALSE)</f>
        <v>0</v>
      </c>
      <c r="X42" s="30">
        <f>VLOOKUP(A42,GCharts!$Q$3:$R$25,2,FALSE)</f>
        <v>0.95</v>
      </c>
      <c r="Y42" s="32">
        <f>ROUND((GFormulas!$E$3*AC42)+(GFormulas!$E$4*AE42)+(GFormulas!$E$5*Z42),0)</f>
        <v>56</v>
      </c>
      <c r="Z42" s="32">
        <f>VLOOKUP(D42,GCharts!$A$3:$B$70,2,FALSE)</f>
        <v>95</v>
      </c>
      <c r="AA42" s="32">
        <f>ROUND((GFormulas!$B$13*Z42)+(GFormulas!$B$14*AJ42),0)</f>
        <v>82</v>
      </c>
      <c r="AB42" s="32">
        <f>ROUND((U42*GFormulas!$B$8)+(GFormulas!$B$9*V42),0)</f>
        <v>70</v>
      </c>
      <c r="AC42" s="32">
        <f t="shared" si="4"/>
        <v>45</v>
      </c>
      <c r="AD42" s="32">
        <f>ROUND((GFormulas!$E$14*AC42)+(GFormulas!$E$16*Z42),0)</f>
        <v>72</v>
      </c>
      <c r="AE42" s="32">
        <f t="shared" si="5"/>
        <v>49</v>
      </c>
      <c r="AF42" s="32">
        <f>ROUND((GFormulas!$E$25*AC42)+(GFormulas!$E$26*AE42)+(GFormulas!$E$28*Z42),0)</f>
        <v>66</v>
      </c>
      <c r="AG42" s="32">
        <f>ROUND((GFormulas!$E$31*AC42)+(GFormulas!$E$33*AE42),0)</f>
        <v>54</v>
      </c>
      <c r="AH42" s="32">
        <f>ROUND((GFormulas!$E$41*AG42)+(GFormulas!$E$42*Z42)+(GFormulas!$E$43*AC42),0)</f>
        <v>56</v>
      </c>
      <c r="AI42" s="32">
        <f>ROUND((GFormulas!$E$36*AG42)+(GFormulas!$E$37*Z42),0)</f>
        <v>58</v>
      </c>
      <c r="AJ42" s="32">
        <f>VLOOKUP(2016-K42,GCharts!$G$3:$H$32,2,FALSE)</f>
        <v>50</v>
      </c>
      <c r="AK42" s="32">
        <f t="shared" si="6"/>
        <v>50</v>
      </c>
      <c r="AL42" s="32">
        <f t="shared" si="7"/>
        <v>59</v>
      </c>
      <c r="AM42" s="46"/>
      <c r="AN42" s="46"/>
      <c r="AO42" s="46"/>
      <c r="AP42" s="46"/>
    </row>
    <row r="43" spans="1:42" x14ac:dyDescent="0.25">
      <c r="A43" s="13" t="s">
        <v>43</v>
      </c>
      <c r="B43" s="13" t="s">
        <v>2583</v>
      </c>
      <c r="C43" s="13">
        <v>16</v>
      </c>
      <c r="D43" s="13">
        <v>7</v>
      </c>
      <c r="E43" s="13">
        <v>2.36</v>
      </c>
      <c r="F43" s="13">
        <v>0.91400000000000003</v>
      </c>
      <c r="G43" s="13"/>
      <c r="H43" s="13" t="s">
        <v>2500</v>
      </c>
      <c r="I43" s="13">
        <v>2</v>
      </c>
      <c r="J43" s="13">
        <v>3</v>
      </c>
      <c r="K43" s="13">
        <v>1994</v>
      </c>
      <c r="L43" s="13" t="s">
        <v>2501</v>
      </c>
      <c r="M43" s="13">
        <v>70</v>
      </c>
      <c r="N43" s="13">
        <v>168</v>
      </c>
      <c r="O43" s="13" t="s">
        <v>45</v>
      </c>
      <c r="P43" s="13" t="s">
        <v>2584</v>
      </c>
      <c r="Q43" s="13">
        <v>0</v>
      </c>
      <c r="R43" s="13">
        <v>0</v>
      </c>
      <c r="S43" s="30">
        <f>VLOOKUP(E43,GCharts!$O$3:$P$603,2,FALSE)</f>
        <v>65</v>
      </c>
      <c r="T43" s="30">
        <f>VLOOKUP(F43,GCharts!$M$3:$N$1003,2,FALSE)</f>
        <v>54</v>
      </c>
      <c r="U43" s="30">
        <f>VLOOKUP(M43,PCharts!$A$3:$B$30,2,FALSE)</f>
        <v>69</v>
      </c>
      <c r="V43" s="30">
        <f>VLOOKUP(N43,PCharts!$C$13:$D$141,2,FALSE)</f>
        <v>49</v>
      </c>
      <c r="W43" s="30">
        <f>VLOOKUP(Q43+R43,PCharts!$R$3:$S$2003,2,FALSE)</f>
        <v>0</v>
      </c>
      <c r="X43" s="30">
        <f>VLOOKUP(A43,GCharts!$Q$3:$R$25,2,FALSE)</f>
        <v>1.1000000000000001</v>
      </c>
      <c r="Y43" s="32">
        <f>ROUND((GFormulas!$E$3*AC43)+(GFormulas!$E$4*AE43)+(GFormulas!$E$5*Z43),0)</f>
        <v>59</v>
      </c>
      <c r="Z43" s="32">
        <f>VLOOKUP(D43,GCharts!$A$3:$B$70,2,FALSE)</f>
        <v>47</v>
      </c>
      <c r="AA43" s="32">
        <f>ROUND((GFormulas!$B$13*Z43)+(GFormulas!$B$14*AJ43),0)</f>
        <v>50</v>
      </c>
      <c r="AB43" s="32">
        <f>ROUND((U43*GFormulas!$B$8)+(GFormulas!$B$9*V43),0)</f>
        <v>61</v>
      </c>
      <c r="AC43" s="32">
        <f t="shared" si="4"/>
        <v>59</v>
      </c>
      <c r="AD43" s="32">
        <f>ROUND((GFormulas!$E$14*AC43)+(GFormulas!$E$16*Z43),0)</f>
        <v>63</v>
      </c>
      <c r="AE43" s="32">
        <f t="shared" si="5"/>
        <v>72</v>
      </c>
      <c r="AF43" s="32">
        <f>ROUND((GFormulas!$E$25*AC43)+(GFormulas!$E$26*AE43)+(GFormulas!$E$28*Z43),0)</f>
        <v>76</v>
      </c>
      <c r="AG43" s="32">
        <f>ROUND((GFormulas!$E$31*AC43)+(GFormulas!$E$33*AE43),0)</f>
        <v>75</v>
      </c>
      <c r="AH43" s="32">
        <f>ROUND((GFormulas!$E$41*AG43)+(GFormulas!$E$42*Z43)+(GFormulas!$E$43*AC43),0)</f>
        <v>69</v>
      </c>
      <c r="AI43" s="32">
        <f>ROUND((GFormulas!$E$36*AG43)+(GFormulas!$E$37*Z43),0)</f>
        <v>72</v>
      </c>
      <c r="AJ43" s="32">
        <f>VLOOKUP(2016-K43,GCharts!$G$3:$H$32,2,FALSE)</f>
        <v>58</v>
      </c>
      <c r="AK43" s="32">
        <f t="shared" si="6"/>
        <v>58</v>
      </c>
      <c r="AL43" s="32">
        <f t="shared" si="7"/>
        <v>59</v>
      </c>
    </row>
    <row r="44" spans="1:42" x14ac:dyDescent="0.25">
      <c r="A44" s="13" t="s">
        <v>47</v>
      </c>
      <c r="B44" s="13" t="s">
        <v>2585</v>
      </c>
      <c r="C44" s="13">
        <v>16</v>
      </c>
      <c r="D44" s="13">
        <v>27</v>
      </c>
      <c r="E44" s="13">
        <v>2.69</v>
      </c>
      <c r="F44" s="13">
        <v>0.90800000000000003</v>
      </c>
      <c r="G44" s="13"/>
      <c r="H44" s="13" t="s">
        <v>2504</v>
      </c>
      <c r="I44" s="13">
        <v>16</v>
      </c>
      <c r="J44" s="13">
        <v>8</v>
      </c>
      <c r="K44" s="13">
        <v>1996</v>
      </c>
      <c r="L44" s="13" t="s">
        <v>2501</v>
      </c>
      <c r="M44" s="13">
        <v>74</v>
      </c>
      <c r="N44" s="13">
        <v>216</v>
      </c>
      <c r="O44" s="13" t="s">
        <v>49</v>
      </c>
      <c r="P44" s="13" t="s">
        <v>2586</v>
      </c>
      <c r="Q44" s="13">
        <v>0</v>
      </c>
      <c r="R44" s="13">
        <v>0</v>
      </c>
      <c r="S44" s="30">
        <f>VLOOKUP(E44,GCharts!$O$3:$P$603,2,FALSE)</f>
        <v>57</v>
      </c>
      <c r="T44" s="30">
        <f>VLOOKUP(F44,GCharts!$M$3:$N$1003,2,FALSE)</f>
        <v>48</v>
      </c>
      <c r="U44" s="30">
        <f>VLOOKUP(M44,PCharts!$A$3:$B$30,2,FALSE)</f>
        <v>77</v>
      </c>
      <c r="V44" s="30">
        <f>VLOOKUP(N44,PCharts!$C$13:$D$141,2,FALSE)</f>
        <v>79</v>
      </c>
      <c r="W44" s="30">
        <f>VLOOKUP(Q44+R44,PCharts!$R$3:$S$2003,2,FALSE)</f>
        <v>0</v>
      </c>
      <c r="X44" s="30">
        <f>VLOOKUP(A44,GCharts!$Q$3:$R$25,2,FALSE)</f>
        <v>1.1200000000000001</v>
      </c>
      <c r="Y44" s="32">
        <f>ROUND((GFormulas!$E$3*AC44)+(GFormulas!$E$4*AE44)+(GFormulas!$E$5*Z44),0)</f>
        <v>59</v>
      </c>
      <c r="Z44" s="32">
        <f>VLOOKUP(D44,GCharts!$A$3:$B$70,2,FALSE)</f>
        <v>67</v>
      </c>
      <c r="AA44" s="32">
        <f>ROUND((GFormulas!$B$13*Z44)+(GFormulas!$B$14*AJ44),0)</f>
        <v>62</v>
      </c>
      <c r="AB44" s="32">
        <f>ROUND((U44*GFormulas!$B$8)+(GFormulas!$B$9*V44),0)</f>
        <v>81</v>
      </c>
      <c r="AC44" s="32">
        <f t="shared" si="4"/>
        <v>54</v>
      </c>
      <c r="AD44" s="32">
        <f>ROUND((GFormulas!$E$14*AC44)+(GFormulas!$E$16*Z44),0)</f>
        <v>67</v>
      </c>
      <c r="AE44" s="32">
        <f t="shared" si="5"/>
        <v>64</v>
      </c>
      <c r="AF44" s="32">
        <f>ROUND((GFormulas!$E$25*AC44)+(GFormulas!$E$26*AE44)+(GFormulas!$E$28*Z44),0)</f>
        <v>73</v>
      </c>
      <c r="AG44" s="32">
        <f>ROUND((GFormulas!$E$31*AC44)+(GFormulas!$E$33*AE44),0)</f>
        <v>68</v>
      </c>
      <c r="AH44" s="32">
        <f>ROUND((GFormulas!$E$41*AG44)+(GFormulas!$E$42*Z44)+(GFormulas!$E$43*AC44),0)</f>
        <v>65</v>
      </c>
      <c r="AI44" s="32">
        <f>ROUND((GFormulas!$E$36*AG44)+(GFormulas!$E$37*Z44),0)</f>
        <v>68</v>
      </c>
      <c r="AJ44" s="32">
        <f>VLOOKUP(2016-K44,GCharts!$G$3:$H$32,2,FALSE)</f>
        <v>50</v>
      </c>
      <c r="AK44" s="32">
        <f t="shared" si="6"/>
        <v>50</v>
      </c>
      <c r="AL44" s="32">
        <f t="shared" si="7"/>
        <v>61</v>
      </c>
    </row>
    <row r="45" spans="1:42" x14ac:dyDescent="0.25">
      <c r="A45" s="13" t="s">
        <v>95</v>
      </c>
      <c r="B45" s="13" t="s">
        <v>2587</v>
      </c>
      <c r="C45" s="13">
        <v>16</v>
      </c>
      <c r="D45" s="13">
        <v>6</v>
      </c>
      <c r="E45" s="13">
        <v>2.17</v>
      </c>
      <c r="F45" s="13">
        <v>0.91</v>
      </c>
      <c r="G45" s="13"/>
      <c r="H45" s="13" t="s">
        <v>2504</v>
      </c>
      <c r="I45" s="13">
        <v>7</v>
      </c>
      <c r="J45" s="13">
        <v>6</v>
      </c>
      <c r="K45" s="13">
        <v>1998</v>
      </c>
      <c r="L45" s="13" t="s">
        <v>2501</v>
      </c>
      <c r="M45" s="13">
        <v>74</v>
      </c>
      <c r="N45" s="13">
        <v>185</v>
      </c>
      <c r="O45" s="13" t="s">
        <v>97</v>
      </c>
      <c r="P45" s="13" t="s">
        <v>2588</v>
      </c>
      <c r="Q45" s="13">
        <v>0</v>
      </c>
      <c r="R45" s="13">
        <v>0</v>
      </c>
      <c r="S45" s="30">
        <f>VLOOKUP(E45,GCharts!$O$3:$P$603,2,FALSE)</f>
        <v>70</v>
      </c>
      <c r="T45" s="30">
        <f>VLOOKUP(F45,GCharts!$M$3:$N$1003,2,FALSE)</f>
        <v>50</v>
      </c>
      <c r="U45" s="30">
        <f>VLOOKUP(M45,PCharts!$A$3:$B$30,2,FALSE)</f>
        <v>77</v>
      </c>
      <c r="V45" s="30">
        <f>VLOOKUP(N45,PCharts!$C$13:$D$141,2,FALSE)</f>
        <v>61</v>
      </c>
      <c r="W45" s="30">
        <f>VLOOKUP(Q45+R45,PCharts!$R$3:$S$2003,2,FALSE)</f>
        <v>0</v>
      </c>
      <c r="X45" s="30">
        <f>VLOOKUP(A45,GCharts!$Q$3:$R$25,2,FALSE)</f>
        <v>1.1100000000000001</v>
      </c>
      <c r="Y45" s="32">
        <f>ROUND((GFormulas!$E$3*AC45)+(GFormulas!$E$4*AE45)+(GFormulas!$E$5*Z45),0)</f>
        <v>58</v>
      </c>
      <c r="Z45" s="32">
        <f>VLOOKUP(D45,GCharts!$A$3:$B$70,2,FALSE)</f>
        <v>46</v>
      </c>
      <c r="AA45" s="32">
        <f>ROUND((GFormulas!$B$13*Z45)+(GFormulas!$B$14*AJ45),0)</f>
        <v>45</v>
      </c>
      <c r="AB45" s="32">
        <f>ROUND((U45*GFormulas!$B$8)+(GFormulas!$B$9*V45),0)</f>
        <v>72</v>
      </c>
      <c r="AC45" s="32">
        <f t="shared" si="4"/>
        <v>56</v>
      </c>
      <c r="AD45" s="32">
        <f>ROUND((GFormulas!$E$14*AC45)+(GFormulas!$E$16*Z45),0)</f>
        <v>60</v>
      </c>
      <c r="AE45" s="32">
        <f t="shared" si="5"/>
        <v>78</v>
      </c>
      <c r="AF45" s="32">
        <f>ROUND((GFormulas!$E$25*AC45)+(GFormulas!$E$26*AE45)+(GFormulas!$E$28*Z45),0)</f>
        <v>78</v>
      </c>
      <c r="AG45" s="32">
        <f>ROUND((GFormulas!$E$31*AC45)+(GFormulas!$E$33*AE45),0)</f>
        <v>77</v>
      </c>
      <c r="AH45" s="32">
        <f>ROUND((GFormulas!$E$41*AG45)+(GFormulas!$E$42*Z45)+(GFormulas!$E$43*AC45),0)</f>
        <v>70</v>
      </c>
      <c r="AI45" s="32">
        <f>ROUND((GFormulas!$E$36*AG45)+(GFormulas!$E$37*Z45),0)</f>
        <v>74</v>
      </c>
      <c r="AJ45" s="32">
        <f>VLOOKUP(2016-K45,GCharts!$G$3:$H$32,2,FALSE)</f>
        <v>44</v>
      </c>
      <c r="AK45" s="32">
        <f t="shared" si="6"/>
        <v>44</v>
      </c>
      <c r="AL45" s="32">
        <f t="shared" si="7"/>
        <v>60</v>
      </c>
    </row>
    <row r="46" spans="1:42" x14ac:dyDescent="0.25">
      <c r="A46" s="13" t="s">
        <v>47</v>
      </c>
      <c r="B46" s="13" t="s">
        <v>2589</v>
      </c>
      <c r="C46" s="13">
        <v>16</v>
      </c>
      <c r="D46" s="13">
        <v>10</v>
      </c>
      <c r="E46" s="13">
        <v>2.2799999999999998</v>
      </c>
      <c r="F46" s="13">
        <v>0.91500000000000004</v>
      </c>
      <c r="G46" s="13"/>
      <c r="H46" s="13" t="s">
        <v>2504</v>
      </c>
      <c r="I46" s="13">
        <v>10</v>
      </c>
      <c r="J46" s="13">
        <v>2</v>
      </c>
      <c r="K46" s="13">
        <v>1996</v>
      </c>
      <c r="L46" s="13" t="s">
        <v>2501</v>
      </c>
      <c r="M46" s="13">
        <v>73</v>
      </c>
      <c r="N46" s="13">
        <v>176</v>
      </c>
      <c r="O46" s="13" t="s">
        <v>45</v>
      </c>
      <c r="P46" s="13" t="s">
        <v>2590</v>
      </c>
      <c r="Q46" s="13">
        <v>0</v>
      </c>
      <c r="R46" s="13">
        <v>0</v>
      </c>
      <c r="S46" s="30">
        <f>VLOOKUP(E46,GCharts!$O$3:$P$603,2,FALSE)</f>
        <v>67</v>
      </c>
      <c r="T46" s="30">
        <f>VLOOKUP(F46,GCharts!$M$3:$N$1003,2,FALSE)</f>
        <v>55</v>
      </c>
      <c r="U46" s="30">
        <f>VLOOKUP(M46,PCharts!$A$3:$B$30,2,FALSE)</f>
        <v>75</v>
      </c>
      <c r="V46" s="30">
        <f>VLOOKUP(N46,PCharts!$C$13:$D$141,2,FALSE)</f>
        <v>55</v>
      </c>
      <c r="W46" s="30">
        <f>VLOOKUP(Q46+R46,PCharts!$R$3:$S$2003,2,FALSE)</f>
        <v>0</v>
      </c>
      <c r="X46" s="30">
        <f>VLOOKUP(A46,GCharts!$Q$3:$R$25,2,FALSE)</f>
        <v>1.1200000000000001</v>
      </c>
      <c r="Y46" s="32">
        <f>ROUND((GFormulas!$E$3*AC46)+(GFormulas!$E$4*AE46)+(GFormulas!$E$5*Z46),0)</f>
        <v>62</v>
      </c>
      <c r="Z46" s="32">
        <f>VLOOKUP(D46,GCharts!$A$3:$B$70,2,FALSE)</f>
        <v>50</v>
      </c>
      <c r="AA46" s="32">
        <f>ROUND((GFormulas!$B$13*Z46)+(GFormulas!$B$14*AJ46),0)</f>
        <v>50</v>
      </c>
      <c r="AB46" s="32">
        <f>ROUND((U46*GFormulas!$B$8)+(GFormulas!$B$9*V46),0)</f>
        <v>68</v>
      </c>
      <c r="AC46" s="32">
        <f t="shared" si="4"/>
        <v>62</v>
      </c>
      <c r="AD46" s="32">
        <f>ROUND((GFormulas!$E$14*AC46)+(GFormulas!$E$16*Z46),0)</f>
        <v>67</v>
      </c>
      <c r="AE46" s="32">
        <f t="shared" si="5"/>
        <v>75</v>
      </c>
      <c r="AF46" s="32">
        <f>ROUND((GFormulas!$E$25*AC46)+(GFormulas!$E$26*AE46)+(GFormulas!$E$28*Z46),0)</f>
        <v>80</v>
      </c>
      <c r="AG46" s="32">
        <f>ROUND((GFormulas!$E$31*AC46)+(GFormulas!$E$33*AE46),0)</f>
        <v>78</v>
      </c>
      <c r="AH46" s="32">
        <f>ROUND((GFormulas!$E$41*AG46)+(GFormulas!$E$42*Z46)+(GFormulas!$E$43*AC46),0)</f>
        <v>72</v>
      </c>
      <c r="AI46" s="32">
        <f>ROUND((GFormulas!$E$36*AG46)+(GFormulas!$E$37*Z46),0)</f>
        <v>75</v>
      </c>
      <c r="AJ46" s="32">
        <f>VLOOKUP(2016-K46,GCharts!$G$3:$H$32,2,FALSE)</f>
        <v>50</v>
      </c>
      <c r="AK46" s="32">
        <f t="shared" si="6"/>
        <v>50</v>
      </c>
      <c r="AL46" s="32">
        <f t="shared" si="7"/>
        <v>62</v>
      </c>
    </row>
    <row r="47" spans="1:42" x14ac:dyDescent="0.25">
      <c r="A47" s="13" t="s">
        <v>95</v>
      </c>
      <c r="B47" s="13" t="s">
        <v>2591</v>
      </c>
      <c r="C47" s="13">
        <v>16</v>
      </c>
      <c r="D47" s="13">
        <v>25</v>
      </c>
      <c r="E47" s="13">
        <v>2.61</v>
      </c>
      <c r="F47" s="13">
        <v>0.90400000000000003</v>
      </c>
      <c r="G47" s="13"/>
      <c r="H47" s="13" t="s">
        <v>2504</v>
      </c>
      <c r="I47" s="13">
        <v>12</v>
      </c>
      <c r="J47" s="13">
        <v>1</v>
      </c>
      <c r="K47" s="13">
        <v>1997</v>
      </c>
      <c r="L47" s="13" t="s">
        <v>2501</v>
      </c>
      <c r="M47" s="13">
        <v>74</v>
      </c>
      <c r="N47" s="13">
        <v>187</v>
      </c>
      <c r="O47" s="13" t="s">
        <v>97</v>
      </c>
      <c r="P47" s="13" t="s">
        <v>80</v>
      </c>
      <c r="Q47" s="13">
        <v>0</v>
      </c>
      <c r="R47" s="13">
        <v>0</v>
      </c>
      <c r="S47" s="30">
        <f>VLOOKUP(E47,GCharts!$O$3:$P$603,2,FALSE)</f>
        <v>59</v>
      </c>
      <c r="T47" s="30">
        <f>VLOOKUP(F47,GCharts!$M$3:$N$1003,2,FALSE)</f>
        <v>44</v>
      </c>
      <c r="U47" s="30">
        <f>VLOOKUP(M47,PCharts!$A$3:$B$30,2,FALSE)</f>
        <v>77</v>
      </c>
      <c r="V47" s="30">
        <f>VLOOKUP(N47,PCharts!$C$13:$D$141,2,FALSE)</f>
        <v>61</v>
      </c>
      <c r="W47" s="30">
        <f>VLOOKUP(Q47+R47,PCharts!$R$3:$S$2003,2,FALSE)</f>
        <v>0</v>
      </c>
      <c r="X47" s="30">
        <f>VLOOKUP(A47,GCharts!$Q$3:$R$25,2,FALSE)</f>
        <v>1.1100000000000001</v>
      </c>
      <c r="Y47" s="32">
        <f>ROUND((GFormulas!$E$3*AC47)+(GFormulas!$E$4*AE47)+(GFormulas!$E$5*Z47),0)</f>
        <v>55</v>
      </c>
      <c r="Z47" s="32">
        <f>VLOOKUP(D47,GCharts!$A$3:$B$70,2,FALSE)</f>
        <v>65</v>
      </c>
      <c r="AA47" s="32">
        <f>ROUND((GFormulas!$B$13*Z47)+(GFormulas!$B$14*AJ47),0)</f>
        <v>59</v>
      </c>
      <c r="AB47" s="32">
        <f>ROUND((U47*GFormulas!$B$8)+(GFormulas!$B$9*V47),0)</f>
        <v>72</v>
      </c>
      <c r="AC47" s="32">
        <f t="shared" si="4"/>
        <v>49</v>
      </c>
      <c r="AD47" s="32">
        <f>ROUND((GFormulas!$E$14*AC47)+(GFormulas!$E$16*Z47),0)</f>
        <v>63</v>
      </c>
      <c r="AE47" s="32">
        <f t="shared" si="5"/>
        <v>65</v>
      </c>
      <c r="AF47" s="32">
        <f>ROUND((GFormulas!$E$25*AC47)+(GFormulas!$E$26*AE47)+(GFormulas!$E$28*Z47),0)</f>
        <v>72</v>
      </c>
      <c r="AG47" s="32">
        <f>ROUND((GFormulas!$E$31*AC47)+(GFormulas!$E$33*AE47),0)</f>
        <v>65</v>
      </c>
      <c r="AH47" s="32">
        <f>ROUND((GFormulas!$E$41*AG47)+(GFormulas!$E$42*Z47)+(GFormulas!$E$43*AC47),0)</f>
        <v>62</v>
      </c>
      <c r="AI47" s="32">
        <f>ROUND((GFormulas!$E$36*AG47)+(GFormulas!$E$37*Z47),0)</f>
        <v>65</v>
      </c>
      <c r="AJ47" s="32">
        <f>VLOOKUP(2016-K47,GCharts!$G$3:$H$32,2,FALSE)</f>
        <v>46</v>
      </c>
      <c r="AK47" s="32">
        <f t="shared" si="6"/>
        <v>46</v>
      </c>
      <c r="AL47" s="32">
        <f t="shared" si="7"/>
        <v>58</v>
      </c>
    </row>
    <row r="48" spans="1:42" x14ac:dyDescent="0.25">
      <c r="A48" s="13" t="s">
        <v>47</v>
      </c>
      <c r="B48" s="13" t="s">
        <v>2592</v>
      </c>
      <c r="C48" s="13">
        <v>16</v>
      </c>
      <c r="D48" s="13">
        <v>24</v>
      </c>
      <c r="E48" s="13">
        <v>2.36</v>
      </c>
      <c r="F48" s="13">
        <v>0.90600000000000003</v>
      </c>
      <c r="G48" s="13"/>
      <c r="H48" s="13" t="s">
        <v>2504</v>
      </c>
      <c r="I48" s="13">
        <v>28</v>
      </c>
      <c r="J48" s="13">
        <v>4</v>
      </c>
      <c r="K48" s="13">
        <v>1995</v>
      </c>
      <c r="L48" s="13" t="s">
        <v>2501</v>
      </c>
      <c r="M48" s="13">
        <v>73</v>
      </c>
      <c r="N48" s="13">
        <v>170</v>
      </c>
      <c r="O48" s="13" t="s">
        <v>49</v>
      </c>
      <c r="P48" s="13" t="s">
        <v>2593</v>
      </c>
      <c r="Q48" s="13">
        <v>0</v>
      </c>
      <c r="R48" s="13">
        <v>0</v>
      </c>
      <c r="S48" s="30">
        <f>VLOOKUP(E48,GCharts!$O$3:$P$603,2,FALSE)</f>
        <v>65</v>
      </c>
      <c r="T48" s="30">
        <f>VLOOKUP(F48,GCharts!$M$3:$N$1003,2,FALSE)</f>
        <v>46</v>
      </c>
      <c r="U48" s="30">
        <f>VLOOKUP(M48,PCharts!$A$3:$B$30,2,FALSE)</f>
        <v>75</v>
      </c>
      <c r="V48" s="30">
        <f>VLOOKUP(N48,PCharts!$C$13:$D$141,2,FALSE)</f>
        <v>52</v>
      </c>
      <c r="W48" s="30">
        <f>VLOOKUP(Q48+R48,PCharts!$R$3:$S$2003,2,FALSE)</f>
        <v>0</v>
      </c>
      <c r="X48" s="30">
        <f>VLOOKUP(A48,GCharts!$Q$3:$R$25,2,FALSE)</f>
        <v>1.1200000000000001</v>
      </c>
      <c r="Y48" s="32">
        <f>ROUND((GFormulas!$E$3*AC48)+(GFormulas!$E$4*AE48)+(GFormulas!$E$5*Z48),0)</f>
        <v>59</v>
      </c>
      <c r="Z48" s="32">
        <f>VLOOKUP(D48,GCharts!$A$3:$B$70,2,FALSE)</f>
        <v>64</v>
      </c>
      <c r="AA48" s="32">
        <f>ROUND((GFormulas!$B$13*Z48)+(GFormulas!$B$14*AJ48),0)</f>
        <v>61</v>
      </c>
      <c r="AB48" s="32">
        <f>ROUND((U48*GFormulas!$B$8)+(GFormulas!$B$9*V48),0)</f>
        <v>66</v>
      </c>
      <c r="AC48" s="32">
        <f t="shared" si="4"/>
        <v>52</v>
      </c>
      <c r="AD48" s="32">
        <f>ROUND((GFormulas!$E$14*AC48)+(GFormulas!$E$16*Z48),0)</f>
        <v>65</v>
      </c>
      <c r="AE48" s="32">
        <f t="shared" si="5"/>
        <v>73</v>
      </c>
      <c r="AF48" s="32">
        <f>ROUND((GFormulas!$E$25*AC48)+(GFormulas!$E$26*AE48)+(GFormulas!$E$28*Z48),0)</f>
        <v>77</v>
      </c>
      <c r="AG48" s="32">
        <f>ROUND((GFormulas!$E$31*AC48)+(GFormulas!$E$33*AE48),0)</f>
        <v>71</v>
      </c>
      <c r="AH48" s="32">
        <f>ROUND((GFormulas!$E$41*AG48)+(GFormulas!$E$42*Z48)+(GFormulas!$E$43*AC48),0)</f>
        <v>67</v>
      </c>
      <c r="AI48" s="32">
        <f>ROUND((GFormulas!$E$36*AG48)+(GFormulas!$E$37*Z48),0)</f>
        <v>70</v>
      </c>
      <c r="AJ48" s="32">
        <f>VLOOKUP(2016-K48,GCharts!$G$3:$H$32,2,FALSE)</f>
        <v>54</v>
      </c>
      <c r="AK48" s="32">
        <f t="shared" si="6"/>
        <v>54</v>
      </c>
      <c r="AL48" s="32">
        <f t="shared" si="7"/>
        <v>61</v>
      </c>
    </row>
    <row r="49" spans="1:42" x14ac:dyDescent="0.25">
      <c r="A49" s="13" t="s">
        <v>130</v>
      </c>
      <c r="B49" s="13" t="s">
        <v>2594</v>
      </c>
      <c r="C49" s="13">
        <v>16</v>
      </c>
      <c r="D49" s="13">
        <v>39</v>
      </c>
      <c r="E49" s="13">
        <v>3.15</v>
      </c>
      <c r="F49" s="13">
        <v>0.90200000000000002</v>
      </c>
      <c r="G49" s="13"/>
      <c r="H49" s="13">
        <v>0</v>
      </c>
      <c r="I49" s="13"/>
      <c r="J49" s="13"/>
      <c r="K49" s="13">
        <v>1997</v>
      </c>
      <c r="L49" s="13">
        <v>6</v>
      </c>
      <c r="M49" s="13">
        <v>75</v>
      </c>
      <c r="N49" s="13">
        <v>201</v>
      </c>
      <c r="O49" s="13" t="s">
        <v>2595</v>
      </c>
      <c r="P49" s="13" t="s">
        <v>2596</v>
      </c>
      <c r="Q49" s="13">
        <v>0</v>
      </c>
      <c r="R49" s="13">
        <v>0</v>
      </c>
      <c r="S49" s="30">
        <f>VLOOKUP(E49,GCharts!$O$3:$P$603,2,FALSE)</f>
        <v>46</v>
      </c>
      <c r="T49" s="30">
        <f>VLOOKUP(F49,GCharts!$M$3:$N$1003,2,FALSE)</f>
        <v>42</v>
      </c>
      <c r="U49" s="30">
        <f>VLOOKUP(M49,PCharts!$A$3:$B$30,2,FALSE)</f>
        <v>79</v>
      </c>
      <c r="V49" s="30">
        <f>VLOOKUP(N49,PCharts!$C$13:$D$141,2,FALSE)</f>
        <v>70</v>
      </c>
      <c r="W49" s="30">
        <f>VLOOKUP(Q49+R49,PCharts!$R$3:$S$2003,2,FALSE)</f>
        <v>0</v>
      </c>
      <c r="X49" s="30">
        <f>VLOOKUP(A49,GCharts!$Q$3:$R$25,2,FALSE)</f>
        <v>0.9</v>
      </c>
      <c r="Y49" s="32">
        <f>ROUND((GFormulas!$E$3*AC49)+(GFormulas!$E$4*AE49)+(GFormulas!$E$5*Z49),0)</f>
        <v>47</v>
      </c>
      <c r="Z49" s="32">
        <f>VLOOKUP(D49,GCharts!$A$3:$B$70,2,FALSE)</f>
        <v>79</v>
      </c>
      <c r="AA49" s="32">
        <f>ROUND((GFormulas!$B$13*Z49)+(GFormulas!$B$14*AJ49),0)</f>
        <v>69</v>
      </c>
      <c r="AB49" s="32">
        <f>ROUND((U49*GFormulas!$B$8)+(GFormulas!$B$9*V49),0)</f>
        <v>77</v>
      </c>
      <c r="AC49" s="32">
        <f t="shared" si="4"/>
        <v>38</v>
      </c>
      <c r="AD49" s="32">
        <f>ROUND((GFormulas!$E$14*AC49)+(GFormulas!$E$16*Z49),0)</f>
        <v>60</v>
      </c>
      <c r="AE49" s="32">
        <f t="shared" si="5"/>
        <v>41</v>
      </c>
      <c r="AF49" s="32">
        <f>ROUND((GFormulas!$E$25*AC49)+(GFormulas!$E$26*AE49)+(GFormulas!$E$28*Z49),0)</f>
        <v>56</v>
      </c>
      <c r="AG49" s="32">
        <f>ROUND((GFormulas!$E$31*AC49)+(GFormulas!$E$33*AE49),0)</f>
        <v>45</v>
      </c>
      <c r="AH49" s="32">
        <f>ROUND((GFormulas!$E$41*AG49)+(GFormulas!$E$42*Z49)+(GFormulas!$E$43*AC49),0)</f>
        <v>47</v>
      </c>
      <c r="AI49" s="32">
        <f>ROUND((GFormulas!$E$36*AG49)+(GFormulas!$E$37*Z49),0)</f>
        <v>48</v>
      </c>
      <c r="AJ49" s="32">
        <f>VLOOKUP(2016-K49,GCharts!$G$3:$H$32,2,FALSE)</f>
        <v>46</v>
      </c>
      <c r="AK49" s="32">
        <f t="shared" si="6"/>
        <v>46</v>
      </c>
      <c r="AL49" s="32">
        <f t="shared" si="7"/>
        <v>51</v>
      </c>
      <c r="AM49" s="46"/>
      <c r="AN49" s="46"/>
      <c r="AO49" s="46"/>
      <c r="AP49" s="46"/>
    </row>
    <row r="50" spans="1:42" x14ac:dyDescent="0.25">
      <c r="A50" s="13" t="s">
        <v>43</v>
      </c>
      <c r="B50" s="13" t="s">
        <v>2597</v>
      </c>
      <c r="C50" s="13">
        <v>16</v>
      </c>
      <c r="D50" s="13">
        <v>7</v>
      </c>
      <c r="E50" s="13">
        <v>2.58</v>
      </c>
      <c r="F50" s="13">
        <v>0.91200000000000003</v>
      </c>
      <c r="G50" s="13"/>
      <c r="H50" s="13" t="s">
        <v>2504</v>
      </c>
      <c r="I50" s="13">
        <v>30</v>
      </c>
      <c r="J50" s="13">
        <v>12</v>
      </c>
      <c r="K50" s="13">
        <v>1995</v>
      </c>
      <c r="L50" s="13" t="s">
        <v>2501</v>
      </c>
      <c r="M50" s="13">
        <v>73</v>
      </c>
      <c r="N50" s="13">
        <v>187</v>
      </c>
      <c r="O50" s="13" t="s">
        <v>45</v>
      </c>
      <c r="P50" s="13" t="s">
        <v>2598</v>
      </c>
      <c r="Q50" s="13">
        <v>0</v>
      </c>
      <c r="R50" s="13">
        <v>0</v>
      </c>
      <c r="S50" s="30">
        <f>VLOOKUP(E50,GCharts!$O$3:$P$603,2,FALSE)</f>
        <v>60</v>
      </c>
      <c r="T50" s="30">
        <f>VLOOKUP(F50,GCharts!$M$3:$N$1003,2,FALSE)</f>
        <v>52</v>
      </c>
      <c r="U50" s="30">
        <f>VLOOKUP(M50,PCharts!$A$3:$B$30,2,FALSE)</f>
        <v>75</v>
      </c>
      <c r="V50" s="30">
        <f>VLOOKUP(N50,PCharts!$C$13:$D$141,2,FALSE)</f>
        <v>61</v>
      </c>
      <c r="W50" s="30">
        <f>VLOOKUP(Q50+R50,PCharts!$R$3:$S$2003,2,FALSE)</f>
        <v>0</v>
      </c>
      <c r="X50" s="30">
        <f>VLOOKUP(A50,GCharts!$Q$3:$R$25,2,FALSE)</f>
        <v>1.1000000000000001</v>
      </c>
      <c r="Y50" s="32">
        <f>ROUND((GFormulas!$E$3*AC50)+(GFormulas!$E$4*AE50)+(GFormulas!$E$5*Z50),0)</f>
        <v>57</v>
      </c>
      <c r="Z50" s="32">
        <f>VLOOKUP(D50,GCharts!$A$3:$B$70,2,FALSE)</f>
        <v>47</v>
      </c>
      <c r="AA50" s="32">
        <f>ROUND((GFormulas!$B$13*Z50)+(GFormulas!$B$14*AJ50),0)</f>
        <v>49</v>
      </c>
      <c r="AB50" s="32">
        <f>ROUND((U50*GFormulas!$B$8)+(GFormulas!$B$9*V50),0)</f>
        <v>71</v>
      </c>
      <c r="AC50" s="32">
        <f t="shared" si="4"/>
        <v>57</v>
      </c>
      <c r="AD50" s="32">
        <f>ROUND((GFormulas!$E$14*AC50)+(GFormulas!$E$16*Z50),0)</f>
        <v>62</v>
      </c>
      <c r="AE50" s="32">
        <f t="shared" si="5"/>
        <v>66</v>
      </c>
      <c r="AF50" s="32">
        <f>ROUND((GFormulas!$E$25*AC50)+(GFormulas!$E$26*AE50)+(GFormulas!$E$28*Z50),0)</f>
        <v>72</v>
      </c>
      <c r="AG50" s="32">
        <f>ROUND((GFormulas!$E$31*AC50)+(GFormulas!$E$33*AE50),0)</f>
        <v>71</v>
      </c>
      <c r="AH50" s="32">
        <f>ROUND((GFormulas!$E$41*AG50)+(GFormulas!$E$42*Z50)+(GFormulas!$E$43*AC50),0)</f>
        <v>66</v>
      </c>
      <c r="AI50" s="32">
        <f>ROUND((GFormulas!$E$36*AG50)+(GFormulas!$E$37*Z50),0)</f>
        <v>69</v>
      </c>
      <c r="AJ50" s="32">
        <f>VLOOKUP(2016-K50,GCharts!$G$3:$H$32,2,FALSE)</f>
        <v>54</v>
      </c>
      <c r="AK50" s="32">
        <f t="shared" si="6"/>
        <v>54</v>
      </c>
      <c r="AL50" s="32">
        <f t="shared" si="7"/>
        <v>57</v>
      </c>
    </row>
    <row r="51" spans="1:42" x14ac:dyDescent="0.25">
      <c r="A51" s="13" t="s">
        <v>51</v>
      </c>
      <c r="B51" s="13" t="s">
        <v>2599</v>
      </c>
      <c r="C51" s="13">
        <v>16</v>
      </c>
      <c r="D51" s="13">
        <v>44</v>
      </c>
      <c r="E51" s="47">
        <v>2.7</v>
      </c>
      <c r="F51" s="13">
        <v>0.90600000000000003</v>
      </c>
      <c r="G51" s="13"/>
      <c r="H51" s="13">
        <v>0</v>
      </c>
      <c r="I51" s="13"/>
      <c r="J51" s="13"/>
      <c r="K51" s="13">
        <v>1997</v>
      </c>
      <c r="L51" s="13">
        <v>5.5</v>
      </c>
      <c r="M51" s="13">
        <v>73</v>
      </c>
      <c r="N51" s="13">
        <v>185</v>
      </c>
      <c r="O51" s="13" t="s">
        <v>2600</v>
      </c>
      <c r="P51" s="13" t="s">
        <v>2601</v>
      </c>
      <c r="Q51" s="13">
        <v>0</v>
      </c>
      <c r="R51" s="13">
        <v>0</v>
      </c>
      <c r="S51" s="30">
        <f>VLOOKUP(E51,GCharts!$O$3:$P$603,2,FALSE)</f>
        <v>57</v>
      </c>
      <c r="T51" s="30">
        <f>VLOOKUP(F51,GCharts!$M$3:$N$1003,2,FALSE)</f>
        <v>46</v>
      </c>
      <c r="U51" s="30">
        <f>VLOOKUP(M51,PCharts!$A$3:$B$30,2,FALSE)</f>
        <v>75</v>
      </c>
      <c r="V51" s="30">
        <f>VLOOKUP(N51,PCharts!$C$13:$D$141,2,FALSE)</f>
        <v>61</v>
      </c>
      <c r="W51" s="30">
        <f>VLOOKUP(Q51+R51,PCharts!$R$3:$S$2003,2,FALSE)</f>
        <v>0</v>
      </c>
      <c r="X51" s="30">
        <f>VLOOKUP(A51,GCharts!$Q$3:$R$25,2,FALSE)</f>
        <v>0.95</v>
      </c>
      <c r="Y51" s="32">
        <f>ROUND((GFormulas!$E$3*AC51)+(GFormulas!$E$4*AE51)+(GFormulas!$E$5*Z51),0)</f>
        <v>54</v>
      </c>
      <c r="Z51" s="32">
        <f>VLOOKUP(D51,GCharts!$A$3:$B$70,2,FALSE)</f>
        <v>84</v>
      </c>
      <c r="AA51" s="32">
        <f>ROUND((GFormulas!$B$13*Z51)+(GFormulas!$B$14*AJ51),0)</f>
        <v>73</v>
      </c>
      <c r="AB51" s="32">
        <f>ROUND((U51*GFormulas!$B$8)+(GFormulas!$B$9*V51),0)</f>
        <v>71</v>
      </c>
      <c r="AC51" s="32">
        <f t="shared" si="4"/>
        <v>44</v>
      </c>
      <c r="AD51" s="32">
        <f>ROUND((GFormulas!$E$14*AC51)+(GFormulas!$E$16*Z51),0)</f>
        <v>67</v>
      </c>
      <c r="AE51" s="32">
        <f t="shared" si="5"/>
        <v>54</v>
      </c>
      <c r="AF51" s="32">
        <f>ROUND((GFormulas!$E$25*AC51)+(GFormulas!$E$26*AE51)+(GFormulas!$E$28*Z51),0)</f>
        <v>67</v>
      </c>
      <c r="AG51" s="32">
        <f>ROUND((GFormulas!$E$31*AC51)+(GFormulas!$E$33*AE51),0)</f>
        <v>56</v>
      </c>
      <c r="AH51" s="32">
        <f>ROUND((GFormulas!$E$41*AG51)+(GFormulas!$E$42*Z51)+(GFormulas!$E$43*AC51),0)</f>
        <v>56</v>
      </c>
      <c r="AI51" s="32">
        <f>ROUND((GFormulas!$E$36*AG51)+(GFormulas!$E$37*Z51),0)</f>
        <v>59</v>
      </c>
      <c r="AJ51" s="32">
        <f>VLOOKUP(2016-K51,GCharts!$G$3:$H$32,2,FALSE)</f>
        <v>46</v>
      </c>
      <c r="AK51" s="32">
        <f t="shared" si="6"/>
        <v>46</v>
      </c>
      <c r="AL51" s="32">
        <f t="shared" si="7"/>
        <v>57</v>
      </c>
      <c r="AM51" s="46"/>
      <c r="AN51" s="46"/>
      <c r="AO51" s="46"/>
      <c r="AP51" s="46"/>
    </row>
    <row r="52" spans="1:42" x14ac:dyDescent="0.25">
      <c r="A52" s="13" t="s">
        <v>130</v>
      </c>
      <c r="B52" s="13" t="s">
        <v>2602</v>
      </c>
      <c r="C52" s="13">
        <v>16</v>
      </c>
      <c r="D52" s="13">
        <v>39</v>
      </c>
      <c r="E52" s="13">
        <v>3.33</v>
      </c>
      <c r="F52" s="13">
        <v>0.90200000000000002</v>
      </c>
      <c r="G52" s="13"/>
      <c r="H52" s="13" t="s">
        <v>2504</v>
      </c>
      <c r="I52" s="13">
        <v>23</v>
      </c>
      <c r="J52" s="13">
        <v>4</v>
      </c>
      <c r="K52" s="13">
        <v>1996</v>
      </c>
      <c r="L52" s="13" t="s">
        <v>2603</v>
      </c>
      <c r="M52" s="13">
        <v>76</v>
      </c>
      <c r="N52" s="13">
        <v>201</v>
      </c>
      <c r="O52" s="13" t="s">
        <v>2604</v>
      </c>
      <c r="P52" s="13" t="s">
        <v>2605</v>
      </c>
      <c r="Q52" s="13">
        <v>0</v>
      </c>
      <c r="R52" s="13">
        <v>0</v>
      </c>
      <c r="S52" s="30">
        <f>VLOOKUP(E52,GCharts!$O$3:$P$603,2,FALSE)</f>
        <v>39</v>
      </c>
      <c r="T52" s="30">
        <f>VLOOKUP(F52,GCharts!$M$3:$N$1003,2,FALSE)</f>
        <v>42</v>
      </c>
      <c r="U52" s="30">
        <f>VLOOKUP(M52,PCharts!$A$3:$B$30,2,FALSE)</f>
        <v>81</v>
      </c>
      <c r="V52" s="30">
        <f>VLOOKUP(N52,PCharts!$C$13:$D$141,2,FALSE)</f>
        <v>70</v>
      </c>
      <c r="W52" s="30">
        <f>VLOOKUP(Q52+R52,PCharts!$R$3:$S$2003,2,FALSE)</f>
        <v>0</v>
      </c>
      <c r="X52" s="30">
        <f>VLOOKUP(A52,GCharts!$Q$3:$R$25,2,FALSE)</f>
        <v>0.9</v>
      </c>
      <c r="Y52" s="32">
        <f>ROUND((GFormulas!$E$3*AC52)+(GFormulas!$E$4*AE52)+(GFormulas!$E$5*Z52),0)</f>
        <v>46</v>
      </c>
      <c r="Z52" s="32">
        <f>VLOOKUP(D52,GCharts!$A$3:$B$70,2,FALSE)</f>
        <v>79</v>
      </c>
      <c r="AA52" s="32">
        <f>ROUND((GFormulas!$B$13*Z52)+(GFormulas!$B$14*AJ52),0)</f>
        <v>70</v>
      </c>
      <c r="AB52" s="32">
        <f>ROUND((U52*GFormulas!$B$8)+(GFormulas!$B$9*V52),0)</f>
        <v>79</v>
      </c>
      <c r="AC52" s="32">
        <f t="shared" si="4"/>
        <v>38</v>
      </c>
      <c r="AD52" s="32">
        <f>ROUND((GFormulas!$E$14*AC52)+(GFormulas!$E$16*Z52),0)</f>
        <v>60</v>
      </c>
      <c r="AE52" s="32">
        <f t="shared" si="5"/>
        <v>35</v>
      </c>
      <c r="AF52" s="32">
        <f>ROUND((GFormulas!$E$25*AC52)+(GFormulas!$E$26*AE52)+(GFormulas!$E$28*Z52),0)</f>
        <v>52</v>
      </c>
      <c r="AG52" s="32">
        <f>ROUND((GFormulas!$E$31*AC52)+(GFormulas!$E$33*AE52),0)</f>
        <v>42</v>
      </c>
      <c r="AH52" s="32">
        <f>ROUND((GFormulas!$E$41*AG52)+(GFormulas!$E$42*Z52)+(GFormulas!$E$43*AC52),0)</f>
        <v>45</v>
      </c>
      <c r="AI52" s="32">
        <f>ROUND((GFormulas!$E$36*AG52)+(GFormulas!$E$37*Z52),0)</f>
        <v>46</v>
      </c>
      <c r="AJ52" s="32">
        <f>VLOOKUP(2016-K52,GCharts!$G$3:$H$32,2,FALSE)</f>
        <v>50</v>
      </c>
      <c r="AK52" s="32">
        <f t="shared" si="6"/>
        <v>50</v>
      </c>
      <c r="AL52" s="32">
        <f t="shared" si="7"/>
        <v>50</v>
      </c>
    </row>
    <row r="53" spans="1:42" x14ac:dyDescent="0.25">
      <c r="A53" s="13" t="s">
        <v>685</v>
      </c>
      <c r="B53" s="13" t="s">
        <v>2606</v>
      </c>
      <c r="C53" s="13">
        <v>16</v>
      </c>
      <c r="D53" s="13">
        <v>10</v>
      </c>
      <c r="E53" s="13">
        <v>2.37</v>
      </c>
      <c r="F53" s="13">
        <v>0.91300000000000003</v>
      </c>
      <c r="G53" s="13"/>
      <c r="H53" s="13" t="s">
        <v>2500</v>
      </c>
      <c r="I53" s="13">
        <v>13</v>
      </c>
      <c r="J53" s="13">
        <v>6</v>
      </c>
      <c r="K53" s="13">
        <v>1994</v>
      </c>
      <c r="L53" s="13" t="s">
        <v>2501</v>
      </c>
      <c r="M53" s="13">
        <v>74</v>
      </c>
      <c r="N53" s="13">
        <v>201</v>
      </c>
      <c r="O53" s="13" t="s">
        <v>247</v>
      </c>
      <c r="P53" s="13" t="s">
        <v>80</v>
      </c>
      <c r="Q53" s="13">
        <v>0</v>
      </c>
      <c r="R53" s="13">
        <v>0</v>
      </c>
      <c r="S53" s="30">
        <f>VLOOKUP(E53,GCharts!$O$3:$P$603,2,FALSE)</f>
        <v>65</v>
      </c>
      <c r="T53" s="30">
        <f>VLOOKUP(F53,GCharts!$M$3:$N$1003,2,FALSE)</f>
        <v>53</v>
      </c>
      <c r="U53" s="30">
        <f>VLOOKUP(M53,PCharts!$A$3:$B$30,2,FALSE)</f>
        <v>77</v>
      </c>
      <c r="V53" s="30">
        <f>VLOOKUP(N53,PCharts!$C$13:$D$141,2,FALSE)</f>
        <v>70</v>
      </c>
      <c r="W53" s="30">
        <f>VLOOKUP(Q53+R53,PCharts!$R$3:$S$2003,2,FALSE)</f>
        <v>0</v>
      </c>
      <c r="X53" s="30">
        <f>VLOOKUP(A53,GCharts!$Q$3:$R$25,2,FALSE)</f>
        <v>0.95</v>
      </c>
      <c r="Y53" s="32">
        <f>ROUND((GFormulas!$E$3*AC53)+(GFormulas!$E$4*AE53)+(GFormulas!$E$5*Z53),0)</f>
        <v>52</v>
      </c>
      <c r="Z53" s="32">
        <f>VLOOKUP(D53,GCharts!$A$3:$B$70,2,FALSE)</f>
        <v>50</v>
      </c>
      <c r="AA53" s="32">
        <f>ROUND((GFormulas!$B$13*Z53)+(GFormulas!$B$14*AJ53),0)</f>
        <v>52</v>
      </c>
      <c r="AB53" s="32">
        <f>ROUND((U53*GFormulas!$B$8)+(GFormulas!$B$9*V53),0)</f>
        <v>76</v>
      </c>
      <c r="AC53" s="32">
        <f t="shared" si="4"/>
        <v>50</v>
      </c>
      <c r="AD53" s="32">
        <f>ROUND((GFormulas!$E$14*AC53)+(GFormulas!$E$16*Z53),0)</f>
        <v>58</v>
      </c>
      <c r="AE53" s="32">
        <f t="shared" si="5"/>
        <v>62</v>
      </c>
      <c r="AF53" s="32">
        <f>ROUND((GFormulas!$E$25*AC53)+(GFormulas!$E$26*AE53)+(GFormulas!$E$28*Z53),0)</f>
        <v>67</v>
      </c>
      <c r="AG53" s="32">
        <f>ROUND((GFormulas!$E$31*AC53)+(GFormulas!$E$33*AE53),0)</f>
        <v>64</v>
      </c>
      <c r="AH53" s="32">
        <f>ROUND((GFormulas!$E$41*AG53)+(GFormulas!$E$42*Z53)+(GFormulas!$E$43*AC53),0)</f>
        <v>60</v>
      </c>
      <c r="AI53" s="32">
        <f>ROUND((GFormulas!$E$36*AG53)+(GFormulas!$E$37*Z53),0)</f>
        <v>63</v>
      </c>
      <c r="AJ53" s="32">
        <f>VLOOKUP(2016-K53,GCharts!$G$3:$H$32,2,FALSE)</f>
        <v>58</v>
      </c>
      <c r="AK53" s="32">
        <f t="shared" si="6"/>
        <v>58</v>
      </c>
      <c r="AL53" s="32">
        <f t="shared" si="7"/>
        <v>55</v>
      </c>
    </row>
    <row r="54" spans="1:42" x14ac:dyDescent="0.25">
      <c r="A54" s="13" t="s">
        <v>74</v>
      </c>
      <c r="B54" s="13" t="s">
        <v>2607</v>
      </c>
      <c r="C54" s="13">
        <v>16</v>
      </c>
      <c r="D54" s="13">
        <v>28</v>
      </c>
      <c r="E54" s="13">
        <v>2.6</v>
      </c>
      <c r="F54" s="13">
        <v>0.90700000000000003</v>
      </c>
      <c r="G54" s="13"/>
      <c r="H54" s="13" t="s">
        <v>2500</v>
      </c>
      <c r="I54" s="13">
        <v>4</v>
      </c>
      <c r="J54" s="13">
        <v>7</v>
      </c>
      <c r="K54" s="13">
        <v>1994</v>
      </c>
      <c r="L54" s="13" t="s">
        <v>2501</v>
      </c>
      <c r="M54" s="13">
        <v>70</v>
      </c>
      <c r="N54" s="13">
        <v>170</v>
      </c>
      <c r="O54" s="13" t="s">
        <v>76</v>
      </c>
      <c r="P54" s="13" t="s">
        <v>2608</v>
      </c>
      <c r="Q54" s="13">
        <v>0</v>
      </c>
      <c r="R54" s="13">
        <v>0</v>
      </c>
      <c r="S54" s="30">
        <f>VLOOKUP(E54,GCharts!$O$3:$P$603,2,FALSE)</f>
        <v>59</v>
      </c>
      <c r="T54" s="30">
        <f>VLOOKUP(F54,GCharts!$M$3:$N$1003,2,FALSE)</f>
        <v>47</v>
      </c>
      <c r="U54" s="30">
        <f>VLOOKUP(M54,PCharts!$A$3:$B$30,2,FALSE)</f>
        <v>69</v>
      </c>
      <c r="V54" s="30">
        <f>VLOOKUP(N54,PCharts!$C$13:$D$141,2,FALSE)</f>
        <v>52</v>
      </c>
      <c r="W54" s="30">
        <f>VLOOKUP(Q54+R54,PCharts!$R$3:$S$2003,2,FALSE)</f>
        <v>0</v>
      </c>
      <c r="X54" s="30">
        <f>VLOOKUP(A54,GCharts!$Q$3:$R$25,2,FALSE)</f>
        <v>1</v>
      </c>
      <c r="Y54" s="32">
        <f>ROUND((GFormulas!$E$3*AC54)+(GFormulas!$E$4*AE54)+(GFormulas!$E$5*Z54),0)</f>
        <v>54</v>
      </c>
      <c r="Z54" s="32">
        <f>VLOOKUP(D54,GCharts!$A$3:$B$70,2,FALSE)</f>
        <v>68</v>
      </c>
      <c r="AA54" s="32">
        <f>ROUND((GFormulas!$B$13*Z54)+(GFormulas!$B$14*AJ54),0)</f>
        <v>65</v>
      </c>
      <c r="AB54" s="32">
        <f>ROUND((U54*GFormulas!$B$8)+(GFormulas!$B$9*V54),0)</f>
        <v>63</v>
      </c>
      <c r="AC54" s="32">
        <f t="shared" si="4"/>
        <v>47</v>
      </c>
      <c r="AD54" s="32">
        <f>ROUND((GFormulas!$E$14*AC54)+(GFormulas!$E$16*Z54),0)</f>
        <v>62</v>
      </c>
      <c r="AE54" s="32">
        <f t="shared" si="5"/>
        <v>59</v>
      </c>
      <c r="AF54" s="32">
        <f>ROUND((GFormulas!$E$25*AC54)+(GFormulas!$E$26*AE54)+(GFormulas!$E$28*Z54),0)</f>
        <v>68</v>
      </c>
      <c r="AG54" s="32">
        <f>ROUND((GFormulas!$E$31*AC54)+(GFormulas!$E$33*AE54),0)</f>
        <v>61</v>
      </c>
      <c r="AH54" s="32">
        <f>ROUND((GFormulas!$E$41*AG54)+(GFormulas!$E$42*Z54)+(GFormulas!$E$43*AC54),0)</f>
        <v>59</v>
      </c>
      <c r="AI54" s="32">
        <f>ROUND((GFormulas!$E$36*AG54)+(GFormulas!$E$37*Z54),0)</f>
        <v>62</v>
      </c>
      <c r="AJ54" s="32">
        <f>VLOOKUP(2016-K54,GCharts!$G$3:$H$32,2,FALSE)</f>
        <v>58</v>
      </c>
      <c r="AK54" s="32">
        <f t="shared" si="6"/>
        <v>58</v>
      </c>
      <c r="AL54" s="32">
        <f t="shared" si="7"/>
        <v>56</v>
      </c>
    </row>
    <row r="55" spans="1:42" x14ac:dyDescent="0.25">
      <c r="A55" s="13" t="s">
        <v>51</v>
      </c>
      <c r="B55" s="13" t="s">
        <v>2609</v>
      </c>
      <c r="C55" s="13">
        <v>16</v>
      </c>
      <c r="D55" s="13">
        <v>43</v>
      </c>
      <c r="E55" s="47">
        <v>3</v>
      </c>
      <c r="F55" s="13">
        <v>0.90700000000000003</v>
      </c>
      <c r="G55" s="13"/>
      <c r="H55" s="13"/>
      <c r="I55" s="13"/>
      <c r="J55" s="13"/>
      <c r="K55" s="13">
        <v>1996</v>
      </c>
      <c r="L55" s="13">
        <v>7.5</v>
      </c>
      <c r="M55" s="13">
        <v>76</v>
      </c>
      <c r="N55" s="13">
        <v>201</v>
      </c>
      <c r="O55" s="13" t="s">
        <v>2610</v>
      </c>
      <c r="P55" s="35" t="s">
        <v>2611</v>
      </c>
      <c r="Q55" s="13">
        <v>0</v>
      </c>
      <c r="R55" s="13">
        <v>0</v>
      </c>
      <c r="S55" s="30">
        <f>VLOOKUP(E55,GCharts!$O$3:$P$603,2,FALSE)</f>
        <v>49</v>
      </c>
      <c r="T55" s="30">
        <f>VLOOKUP(F55,GCharts!$M$3:$N$1003,2,FALSE)</f>
        <v>47</v>
      </c>
      <c r="U55" s="30">
        <f>VLOOKUP(M55,PCharts!$A$3:$B$30,2,FALSE)</f>
        <v>81</v>
      </c>
      <c r="V55" s="30">
        <f>VLOOKUP(N55,PCharts!$C$13:$D$141,2,FALSE)</f>
        <v>70</v>
      </c>
      <c r="W55" s="30">
        <f>VLOOKUP(Q55+R55,PCharts!$R$3:$S$2003,2,FALSE)</f>
        <v>0</v>
      </c>
      <c r="X55" s="30">
        <f>VLOOKUP(A55,GCharts!$Q$3:$R$25,2,FALSE)</f>
        <v>0.95</v>
      </c>
      <c r="Y55" s="32">
        <f>ROUND((GFormulas!$E$3*AC55)+(GFormulas!$E$4*AE55)+(GFormulas!$E$5*Z55),0)</f>
        <v>53</v>
      </c>
      <c r="Z55" s="32">
        <f>VLOOKUP(D55,GCharts!$A$3:$B$70,2,FALSE)</f>
        <v>83</v>
      </c>
      <c r="AA55" s="32">
        <f>ROUND((GFormulas!$B$13*Z55)+(GFormulas!$B$14*AJ55),0)</f>
        <v>73</v>
      </c>
      <c r="AB55" s="32">
        <f>ROUND((U55*GFormulas!$B$8)+(GFormulas!$B$9*V55),0)</f>
        <v>79</v>
      </c>
      <c r="AC55" s="32">
        <f t="shared" si="4"/>
        <v>45</v>
      </c>
      <c r="AD55" s="32">
        <f>ROUND((GFormulas!$E$14*AC55)+(GFormulas!$E$16*Z55),0)</f>
        <v>67</v>
      </c>
      <c r="AE55" s="32">
        <f t="shared" si="5"/>
        <v>47</v>
      </c>
      <c r="AF55" s="32">
        <f>ROUND((GFormulas!$E$25*AC55)+(GFormulas!$E$26*AE55)+(GFormulas!$E$28*Z55),0)</f>
        <v>63</v>
      </c>
      <c r="AG55" s="32">
        <f>ROUND((GFormulas!$E$31*AC55)+(GFormulas!$E$33*AE55),0)</f>
        <v>53</v>
      </c>
      <c r="AH55" s="32">
        <f>ROUND((GFormulas!$E$41*AG55)+(GFormulas!$E$42*Z55)+(GFormulas!$E$43*AC55),0)</f>
        <v>54</v>
      </c>
      <c r="AI55" s="32">
        <f>ROUND((GFormulas!$E$36*AG55)+(GFormulas!$E$37*Z55),0)</f>
        <v>56</v>
      </c>
      <c r="AJ55" s="32">
        <f>VLOOKUP(2016-K55,GCharts!$G$3:$H$32,2,FALSE)</f>
        <v>50</v>
      </c>
      <c r="AK55" s="32">
        <f t="shared" si="6"/>
        <v>50</v>
      </c>
      <c r="AL55" s="32">
        <f t="shared" si="7"/>
        <v>56</v>
      </c>
      <c r="AM55" s="46"/>
      <c r="AN55" s="46"/>
      <c r="AO55" s="46"/>
      <c r="AP55" s="46"/>
    </row>
    <row r="56" spans="1:42" x14ac:dyDescent="0.25">
      <c r="A56" s="13" t="s">
        <v>47</v>
      </c>
      <c r="B56" s="13" t="s">
        <v>2612</v>
      </c>
      <c r="C56" s="13">
        <v>16</v>
      </c>
      <c r="D56" s="13">
        <v>18</v>
      </c>
      <c r="E56" s="13">
        <v>2.74</v>
      </c>
      <c r="F56" s="13">
        <v>0.90500000000000003</v>
      </c>
      <c r="G56" s="13"/>
      <c r="H56" s="13" t="s">
        <v>2500</v>
      </c>
      <c r="I56" s="13">
        <v>26</v>
      </c>
      <c r="J56" s="13">
        <v>2</v>
      </c>
      <c r="K56" s="13">
        <v>1994</v>
      </c>
      <c r="L56" s="13" t="s">
        <v>2501</v>
      </c>
      <c r="M56" s="13">
        <v>76</v>
      </c>
      <c r="N56" s="13">
        <v>194</v>
      </c>
      <c r="O56" s="13" t="s">
        <v>49</v>
      </c>
      <c r="P56" s="13" t="s">
        <v>2613</v>
      </c>
      <c r="Q56" s="13">
        <v>0</v>
      </c>
      <c r="R56" s="13">
        <v>0</v>
      </c>
      <c r="S56" s="30">
        <f>VLOOKUP(E56,GCharts!$O$3:$P$603,2,FALSE)</f>
        <v>56</v>
      </c>
      <c r="T56" s="30">
        <f>VLOOKUP(F56,GCharts!$M$3:$N$1003,2,FALSE)</f>
        <v>45</v>
      </c>
      <c r="U56" s="30">
        <f>VLOOKUP(M56,PCharts!$A$3:$B$30,2,FALSE)</f>
        <v>81</v>
      </c>
      <c r="V56" s="30">
        <f>VLOOKUP(N56,PCharts!$C$13:$D$141,2,FALSE)</f>
        <v>64</v>
      </c>
      <c r="W56" s="30">
        <f>VLOOKUP(Q56+R56,PCharts!$R$3:$S$2003,2,FALSE)</f>
        <v>0</v>
      </c>
      <c r="X56" s="30">
        <f>VLOOKUP(A56,GCharts!$Q$3:$R$25,2,FALSE)</f>
        <v>1.1200000000000001</v>
      </c>
      <c r="Y56" s="32">
        <f>ROUND((GFormulas!$E$3*AC56)+(GFormulas!$E$4*AE56)+(GFormulas!$E$5*Z56),0)</f>
        <v>54</v>
      </c>
      <c r="Z56" s="32">
        <f>VLOOKUP(D56,GCharts!$A$3:$B$70,2,FALSE)</f>
        <v>58</v>
      </c>
      <c r="AA56" s="32">
        <f>ROUND((GFormulas!$B$13*Z56)+(GFormulas!$B$14*AJ56),0)</f>
        <v>58</v>
      </c>
      <c r="AB56" s="32">
        <f>ROUND((U56*GFormulas!$B$8)+(GFormulas!$B$9*V56),0)</f>
        <v>75</v>
      </c>
      <c r="AC56" s="32">
        <f t="shared" si="4"/>
        <v>50</v>
      </c>
      <c r="AD56" s="32">
        <f>ROUND((GFormulas!$E$14*AC56)+(GFormulas!$E$16*Z56),0)</f>
        <v>61</v>
      </c>
      <c r="AE56" s="32">
        <f t="shared" si="5"/>
        <v>63</v>
      </c>
      <c r="AF56" s="32">
        <f>ROUND((GFormulas!$E$25*AC56)+(GFormulas!$E$26*AE56)+(GFormulas!$E$28*Z56),0)</f>
        <v>69</v>
      </c>
      <c r="AG56" s="32">
        <f>ROUND((GFormulas!$E$31*AC56)+(GFormulas!$E$33*AE56),0)</f>
        <v>65</v>
      </c>
      <c r="AH56" s="32">
        <f>ROUND((GFormulas!$E$41*AG56)+(GFormulas!$E$42*Z56)+(GFormulas!$E$43*AC56),0)</f>
        <v>61</v>
      </c>
      <c r="AI56" s="32">
        <f>ROUND((GFormulas!$E$36*AG56)+(GFormulas!$E$37*Z56),0)</f>
        <v>64</v>
      </c>
      <c r="AJ56" s="32">
        <f>VLOOKUP(2016-K56,GCharts!$G$3:$H$32,2,FALSE)</f>
        <v>58</v>
      </c>
      <c r="AK56" s="32">
        <f t="shared" si="6"/>
        <v>58</v>
      </c>
      <c r="AL56" s="32">
        <f t="shared" si="7"/>
        <v>57</v>
      </c>
    </row>
    <row r="57" spans="1:42" x14ac:dyDescent="0.25">
      <c r="A57" s="13" t="s">
        <v>74</v>
      </c>
      <c r="B57" s="13" t="s">
        <v>2614</v>
      </c>
      <c r="C57" s="13">
        <v>16</v>
      </c>
      <c r="D57" s="13">
        <v>14</v>
      </c>
      <c r="E57" s="13">
        <v>2.4300000000000002</v>
      </c>
      <c r="F57" s="13">
        <v>0.91100000000000003</v>
      </c>
      <c r="G57" s="13"/>
      <c r="H57" s="13" t="s">
        <v>2500</v>
      </c>
      <c r="I57" s="13">
        <v>2</v>
      </c>
      <c r="J57" s="13">
        <v>6</v>
      </c>
      <c r="K57" s="13">
        <v>1993</v>
      </c>
      <c r="L57" s="13" t="s">
        <v>2603</v>
      </c>
      <c r="M57" s="13">
        <v>72</v>
      </c>
      <c r="N57" s="13">
        <v>170</v>
      </c>
      <c r="O57" s="13" t="s">
        <v>76</v>
      </c>
      <c r="P57" s="13" t="s">
        <v>80</v>
      </c>
      <c r="Q57" s="13">
        <v>0</v>
      </c>
      <c r="R57" s="13">
        <v>0</v>
      </c>
      <c r="S57" s="30">
        <f>VLOOKUP(E57,GCharts!$O$3:$P$603,2,FALSE)</f>
        <v>64</v>
      </c>
      <c r="T57" s="30">
        <f>VLOOKUP(F57,GCharts!$M$3:$N$1003,2,FALSE)</f>
        <v>51</v>
      </c>
      <c r="U57" s="30">
        <f>VLOOKUP(M57,PCharts!$A$3:$B$30,2,FALSE)</f>
        <v>73</v>
      </c>
      <c r="V57" s="30">
        <f>VLOOKUP(N57,PCharts!$C$13:$D$141,2,FALSE)</f>
        <v>52</v>
      </c>
      <c r="W57" s="30">
        <f>VLOOKUP(Q57+R57,PCharts!$R$3:$S$2003,2,FALSE)</f>
        <v>0</v>
      </c>
      <c r="X57" s="30">
        <f>VLOOKUP(A57,GCharts!$Q$3:$R$25,2,FALSE)</f>
        <v>1</v>
      </c>
      <c r="Y57" s="32">
        <f>ROUND((GFormulas!$E$3*AC57)+(GFormulas!$E$4*AE57)+(GFormulas!$E$5*Z57),0)</f>
        <v>54</v>
      </c>
      <c r="Z57" s="32">
        <f>VLOOKUP(D57,GCharts!$A$3:$B$70,2,FALSE)</f>
        <v>54</v>
      </c>
      <c r="AA57" s="32">
        <f>ROUND((GFormulas!$B$13*Z57)+(GFormulas!$B$14*AJ57),0)</f>
        <v>56</v>
      </c>
      <c r="AB57" s="32">
        <f>ROUND((U57*GFormulas!$B$8)+(GFormulas!$B$9*V57),0)</f>
        <v>65</v>
      </c>
      <c r="AC57" s="32">
        <f t="shared" si="4"/>
        <v>51</v>
      </c>
      <c r="AD57" s="32">
        <f>ROUND((GFormulas!$E$14*AC57)+(GFormulas!$E$16*Z57),0)</f>
        <v>60</v>
      </c>
      <c r="AE57" s="32">
        <f t="shared" si="5"/>
        <v>64</v>
      </c>
      <c r="AF57" s="32">
        <f>ROUND((GFormulas!$E$25*AC57)+(GFormulas!$E$26*AE57)+(GFormulas!$E$28*Z57),0)</f>
        <v>70</v>
      </c>
      <c r="AG57" s="32">
        <f>ROUND((GFormulas!$E$31*AC57)+(GFormulas!$E$33*AE57),0)</f>
        <v>66</v>
      </c>
      <c r="AH57" s="32">
        <f>ROUND((GFormulas!$E$41*AG57)+(GFormulas!$E$42*Z57)+(GFormulas!$E$43*AC57),0)</f>
        <v>62</v>
      </c>
      <c r="AI57" s="32">
        <f>ROUND((GFormulas!$E$36*AG57)+(GFormulas!$E$37*Z57),0)</f>
        <v>65</v>
      </c>
      <c r="AJ57" s="32">
        <f>VLOOKUP(2016-K57,GCharts!$G$3:$H$32,2,FALSE)</f>
        <v>60</v>
      </c>
      <c r="AK57" s="32">
        <f t="shared" si="6"/>
        <v>60</v>
      </c>
      <c r="AL57" s="32">
        <f t="shared" si="7"/>
        <v>56</v>
      </c>
    </row>
    <row r="58" spans="1:42" x14ac:dyDescent="0.25">
      <c r="A58" s="13" t="s">
        <v>78</v>
      </c>
      <c r="B58" s="13" t="s">
        <v>2615</v>
      </c>
      <c r="C58" s="13">
        <v>16</v>
      </c>
      <c r="D58" s="13">
        <v>5</v>
      </c>
      <c r="E58" s="13">
        <v>2.5299999999999998</v>
      </c>
      <c r="F58" s="13">
        <v>0.91300000000000003</v>
      </c>
      <c r="G58" s="13"/>
      <c r="H58" s="13" t="s">
        <v>2500</v>
      </c>
      <c r="I58" s="13">
        <v>17</v>
      </c>
      <c r="J58" s="13">
        <v>7</v>
      </c>
      <c r="K58" s="13">
        <v>1993</v>
      </c>
      <c r="L58" s="13" t="s">
        <v>2501</v>
      </c>
      <c r="M58" s="13">
        <v>72</v>
      </c>
      <c r="N58" s="13">
        <v>194</v>
      </c>
      <c r="O58" s="13" t="s">
        <v>162</v>
      </c>
      <c r="P58" s="13" t="s">
        <v>80</v>
      </c>
      <c r="Q58" s="13">
        <v>0</v>
      </c>
      <c r="R58" s="13">
        <v>0</v>
      </c>
      <c r="S58" s="30">
        <f>VLOOKUP(E58,GCharts!$O$3:$P$603,2,FALSE)</f>
        <v>61</v>
      </c>
      <c r="T58" s="30">
        <f>VLOOKUP(F58,GCharts!$M$3:$N$1003,2,FALSE)</f>
        <v>53</v>
      </c>
      <c r="U58" s="30">
        <f>VLOOKUP(M58,PCharts!$A$3:$B$30,2,FALSE)</f>
        <v>73</v>
      </c>
      <c r="V58" s="30">
        <f>VLOOKUP(N58,PCharts!$C$13:$D$141,2,FALSE)</f>
        <v>64</v>
      </c>
      <c r="W58" s="30">
        <f>VLOOKUP(Q58+R58,PCharts!$R$3:$S$2003,2,FALSE)</f>
        <v>0</v>
      </c>
      <c r="X58" s="30">
        <f>VLOOKUP(A58,GCharts!$Q$3:$R$25,2,FALSE)</f>
        <v>1.03</v>
      </c>
      <c r="Y58" s="32">
        <f>ROUND((GFormulas!$E$3*AC58)+(GFormulas!$E$4*AE58)+(GFormulas!$E$5*Z58),0)</f>
        <v>55</v>
      </c>
      <c r="Z58" s="32">
        <f>VLOOKUP(D58,GCharts!$A$3:$B$70,2,FALSE)</f>
        <v>45</v>
      </c>
      <c r="AA58" s="32">
        <f>ROUND((GFormulas!$B$13*Z58)+(GFormulas!$B$14*AJ58),0)</f>
        <v>50</v>
      </c>
      <c r="AB58" s="32">
        <f>ROUND((U58*GFormulas!$B$8)+(GFormulas!$B$9*V58),0)</f>
        <v>71</v>
      </c>
      <c r="AC58" s="32">
        <f t="shared" si="4"/>
        <v>55</v>
      </c>
      <c r="AD58" s="32">
        <f>ROUND((GFormulas!$E$14*AC58)+(GFormulas!$E$16*Z58),0)</f>
        <v>59</v>
      </c>
      <c r="AE58" s="32">
        <f t="shared" si="5"/>
        <v>63</v>
      </c>
      <c r="AF58" s="32">
        <f>ROUND((GFormulas!$E$25*AC58)+(GFormulas!$E$26*AE58)+(GFormulas!$E$28*Z58),0)</f>
        <v>69</v>
      </c>
      <c r="AG58" s="32">
        <f>ROUND((GFormulas!$E$31*AC58)+(GFormulas!$E$33*AE58),0)</f>
        <v>68</v>
      </c>
      <c r="AH58" s="32">
        <f>ROUND((GFormulas!$E$41*AG58)+(GFormulas!$E$42*Z58)+(GFormulas!$E$43*AC58),0)</f>
        <v>63</v>
      </c>
      <c r="AI58" s="32">
        <f>ROUND((GFormulas!$E$36*AG58)+(GFormulas!$E$37*Z58),0)</f>
        <v>66</v>
      </c>
      <c r="AJ58" s="32">
        <f>VLOOKUP(2016-K58,GCharts!$G$3:$H$32,2,FALSE)</f>
        <v>60</v>
      </c>
      <c r="AK58" s="32">
        <f t="shared" si="6"/>
        <v>60</v>
      </c>
      <c r="AL58" s="32">
        <f t="shared" si="7"/>
        <v>55</v>
      </c>
    </row>
    <row r="59" spans="1:42" x14ac:dyDescent="0.25">
      <c r="A59" s="13" t="s">
        <v>1051</v>
      </c>
      <c r="B59" s="13" t="s">
        <v>2616</v>
      </c>
      <c r="C59" s="13">
        <v>16</v>
      </c>
      <c r="D59" s="13">
        <v>34</v>
      </c>
      <c r="E59" s="13">
        <v>2.0099999999999998</v>
      </c>
      <c r="F59" s="13">
        <v>0.93700000000000006</v>
      </c>
      <c r="G59" s="13"/>
      <c r="H59" s="13" t="s">
        <v>2500</v>
      </c>
      <c r="I59" s="13">
        <v>17</v>
      </c>
      <c r="J59" s="13">
        <v>5</v>
      </c>
      <c r="K59" s="13">
        <v>1993</v>
      </c>
      <c r="L59" s="13" t="s">
        <v>2501</v>
      </c>
      <c r="M59" s="13">
        <v>74</v>
      </c>
      <c r="N59" s="13">
        <v>192</v>
      </c>
      <c r="O59" s="13" t="s">
        <v>53</v>
      </c>
      <c r="P59" s="13" t="s">
        <v>2617</v>
      </c>
      <c r="Q59" s="13">
        <v>0</v>
      </c>
      <c r="R59" s="13">
        <v>0</v>
      </c>
      <c r="S59" s="30">
        <f>VLOOKUP(E59,GCharts!$O$3:$P$603,2,FALSE)</f>
        <v>74</v>
      </c>
      <c r="T59" s="30">
        <f>VLOOKUP(F59,GCharts!$M$3:$N$1003,2,FALSE)</f>
        <v>73</v>
      </c>
      <c r="U59" s="30">
        <f>VLOOKUP(M59,PCharts!$A$3:$B$30,2,FALSE)</f>
        <v>77</v>
      </c>
      <c r="V59" s="30">
        <f>VLOOKUP(N59,PCharts!$C$13:$D$141,2,FALSE)</f>
        <v>64</v>
      </c>
      <c r="W59" s="30">
        <f>VLOOKUP(Q59+R59,PCharts!$R$3:$S$2003,2,FALSE)</f>
        <v>0</v>
      </c>
      <c r="X59" s="30">
        <f>VLOOKUP(A59,GCharts!$Q$3:$R$25,2,FALSE)</f>
        <v>0.85</v>
      </c>
      <c r="Y59" s="32">
        <f>ROUND((GFormulas!$E$3*AC59)+(GFormulas!$E$4*AE59)+(GFormulas!$E$5*Z59),0)</f>
        <v>65</v>
      </c>
      <c r="Z59" s="32">
        <f>VLOOKUP(D59,GCharts!$A$3:$B$70,2,FALSE)</f>
        <v>74</v>
      </c>
      <c r="AA59" s="32">
        <f>ROUND((GFormulas!$B$13*Z59)+(GFormulas!$B$14*AJ59),0)</f>
        <v>70</v>
      </c>
      <c r="AB59" s="32">
        <f>ROUND((U59*GFormulas!$B$8)+(GFormulas!$B$9*V59),0)</f>
        <v>73</v>
      </c>
      <c r="AC59" s="32">
        <f t="shared" si="4"/>
        <v>62</v>
      </c>
      <c r="AD59" s="32">
        <f>ROUND((GFormulas!$E$14*AC59)+(GFormulas!$E$16*Z59),0)</f>
        <v>76</v>
      </c>
      <c r="AE59" s="32">
        <f t="shared" si="5"/>
        <v>63</v>
      </c>
      <c r="AF59" s="32">
        <f>ROUND((GFormulas!$E$25*AC59)+(GFormulas!$E$26*AE59)+(GFormulas!$E$28*Z59),0)</f>
        <v>77</v>
      </c>
      <c r="AG59" s="32">
        <f>ROUND((GFormulas!$E$31*AC59)+(GFormulas!$E$33*AE59),0)</f>
        <v>72</v>
      </c>
      <c r="AH59" s="32">
        <f>ROUND((GFormulas!$E$41*AG59)+(GFormulas!$E$42*Z59)+(GFormulas!$E$43*AC59),0)</f>
        <v>70</v>
      </c>
      <c r="AI59" s="32">
        <f>ROUND((GFormulas!$E$36*AG59)+(GFormulas!$E$37*Z59),0)</f>
        <v>72</v>
      </c>
      <c r="AJ59" s="32">
        <f>VLOOKUP(2016-K59,GCharts!$G$3:$H$32,2,FALSE)</f>
        <v>60</v>
      </c>
      <c r="AK59" s="32">
        <f t="shared" si="6"/>
        <v>60</v>
      </c>
      <c r="AL59" s="32">
        <f t="shared" si="7"/>
        <v>64</v>
      </c>
      <c r="AM59" s="13"/>
      <c r="AN59" s="13"/>
      <c r="AO59" s="13"/>
      <c r="AP59" s="13"/>
    </row>
    <row r="60" spans="1:42" x14ac:dyDescent="0.25">
      <c r="A60" s="13" t="s">
        <v>95</v>
      </c>
      <c r="B60" s="13" t="s">
        <v>2618</v>
      </c>
      <c r="C60" s="13">
        <v>16</v>
      </c>
      <c r="D60" s="13">
        <v>16</v>
      </c>
      <c r="E60" s="13">
        <v>2.6</v>
      </c>
      <c r="F60" s="13">
        <v>0.88800000000000001</v>
      </c>
      <c r="G60" s="13"/>
      <c r="H60" s="13" t="s">
        <v>2500</v>
      </c>
      <c r="I60" s="13">
        <v>6</v>
      </c>
      <c r="J60" s="13">
        <v>1</v>
      </c>
      <c r="K60" s="13">
        <v>1993</v>
      </c>
      <c r="L60" s="13" t="s">
        <v>2501</v>
      </c>
      <c r="M60" s="13">
        <v>74</v>
      </c>
      <c r="N60" s="13">
        <v>176</v>
      </c>
      <c r="O60" s="13" t="s">
        <v>97</v>
      </c>
      <c r="P60" s="13" t="s">
        <v>2619</v>
      </c>
      <c r="Q60" s="13">
        <v>0</v>
      </c>
      <c r="R60" s="13">
        <v>0</v>
      </c>
      <c r="S60" s="30">
        <f>VLOOKUP(E60,GCharts!$O$3:$P$603,2,FALSE)</f>
        <v>59</v>
      </c>
      <c r="T60" s="30">
        <f>VLOOKUP(F60,GCharts!$M$3:$N$1003,2,FALSE)</f>
        <v>35</v>
      </c>
      <c r="U60" s="30">
        <f>VLOOKUP(M60,PCharts!$A$3:$B$30,2,FALSE)</f>
        <v>77</v>
      </c>
      <c r="V60" s="30">
        <f>VLOOKUP(N60,PCharts!$C$13:$D$141,2,FALSE)</f>
        <v>55</v>
      </c>
      <c r="W60" s="30">
        <f>VLOOKUP(Q60+R60,PCharts!$R$3:$S$2003,2,FALSE)</f>
        <v>0</v>
      </c>
      <c r="X60" s="30">
        <f>VLOOKUP(A60,GCharts!$Q$3:$R$25,2,FALSE)</f>
        <v>1.1100000000000001</v>
      </c>
      <c r="Y60" s="32">
        <f>ROUND((GFormulas!$E$3*AC60)+(GFormulas!$E$4*AE60)+(GFormulas!$E$5*Z60),0)</f>
        <v>48</v>
      </c>
      <c r="Z60" s="32">
        <f>VLOOKUP(D60,GCharts!$A$3:$B$70,2,FALSE)</f>
        <v>56</v>
      </c>
      <c r="AA60" s="32">
        <f>ROUND((GFormulas!$B$13*Z60)+(GFormulas!$B$14*AJ60),0)</f>
        <v>57</v>
      </c>
      <c r="AB60" s="32">
        <f>ROUND((U60*GFormulas!$B$8)+(GFormulas!$B$9*V60),0)</f>
        <v>69</v>
      </c>
      <c r="AC60" s="32">
        <f t="shared" si="4"/>
        <v>39</v>
      </c>
      <c r="AD60" s="32">
        <f>ROUND((GFormulas!$E$14*AC60)+(GFormulas!$E$16*Z60),0)</f>
        <v>52</v>
      </c>
      <c r="AE60" s="32">
        <f t="shared" si="5"/>
        <v>65</v>
      </c>
      <c r="AF60" s="32">
        <f>ROUND((GFormulas!$E$25*AC60)+(GFormulas!$E$26*AE60)+(GFormulas!$E$28*Z60),0)</f>
        <v>66</v>
      </c>
      <c r="AG60" s="32">
        <f>ROUND((GFormulas!$E$31*AC60)+(GFormulas!$E$33*AE60),0)</f>
        <v>59</v>
      </c>
      <c r="AH60" s="32">
        <f>ROUND((GFormulas!$E$41*AG60)+(GFormulas!$E$42*Z60)+(GFormulas!$E$43*AC60),0)</f>
        <v>55</v>
      </c>
      <c r="AI60" s="32">
        <f>ROUND((GFormulas!$E$36*AG60)+(GFormulas!$E$37*Z60),0)</f>
        <v>59</v>
      </c>
      <c r="AJ60" s="32">
        <f>VLOOKUP(2016-K60,GCharts!$G$3:$H$32,2,FALSE)</f>
        <v>60</v>
      </c>
      <c r="AK60" s="32">
        <f t="shared" si="6"/>
        <v>60</v>
      </c>
      <c r="AL60" s="32">
        <f t="shared" si="7"/>
        <v>52</v>
      </c>
      <c r="AM60" s="13"/>
      <c r="AN60" s="13"/>
      <c r="AO60" s="13"/>
      <c r="AP60" s="13"/>
    </row>
    <row r="61" spans="1:42" x14ac:dyDescent="0.25">
      <c r="A61" s="13" t="s">
        <v>78</v>
      </c>
      <c r="B61" s="13" t="s">
        <v>2620</v>
      </c>
      <c r="C61" s="13">
        <v>16</v>
      </c>
      <c r="D61" s="13">
        <v>23</v>
      </c>
      <c r="E61" s="13">
        <v>3.11</v>
      </c>
      <c r="F61" s="13">
        <v>0.90900000000000003</v>
      </c>
      <c r="G61" s="13"/>
      <c r="H61" s="13" t="s">
        <v>2500</v>
      </c>
      <c r="I61" s="13">
        <v>30</v>
      </c>
      <c r="J61" s="13">
        <v>5</v>
      </c>
      <c r="K61" s="13">
        <v>1994</v>
      </c>
      <c r="L61" s="13" t="s">
        <v>2501</v>
      </c>
      <c r="M61" s="13">
        <v>73</v>
      </c>
      <c r="N61" s="13">
        <v>187</v>
      </c>
      <c r="O61" s="13" t="s">
        <v>603</v>
      </c>
      <c r="P61" s="13" t="s">
        <v>80</v>
      </c>
      <c r="Q61" s="13">
        <v>0</v>
      </c>
      <c r="R61" s="13">
        <v>0</v>
      </c>
      <c r="S61" s="30">
        <f>VLOOKUP(E61,GCharts!$O$3:$P$603,2,FALSE)</f>
        <v>47</v>
      </c>
      <c r="T61" s="30">
        <f>VLOOKUP(F61,GCharts!$M$3:$N$1003,2,FALSE)</f>
        <v>49</v>
      </c>
      <c r="U61" s="30">
        <f>VLOOKUP(M61,PCharts!$A$3:$B$30,2,FALSE)</f>
        <v>75</v>
      </c>
      <c r="V61" s="30">
        <f>VLOOKUP(N61,PCharts!$C$13:$D$141,2,FALSE)</f>
        <v>61</v>
      </c>
      <c r="W61" s="30">
        <f>VLOOKUP(Q61+R61,PCharts!$R$3:$S$2003,2,FALSE)</f>
        <v>0</v>
      </c>
      <c r="X61" s="30">
        <f>VLOOKUP(A61,GCharts!$Q$3:$R$25,2,FALSE)</f>
        <v>1.03</v>
      </c>
      <c r="Y61" s="32">
        <f>ROUND((GFormulas!$E$3*AC61)+(GFormulas!$E$4*AE61)+(GFormulas!$E$5*Z61),0)</f>
        <v>52</v>
      </c>
      <c r="Z61" s="32">
        <f>VLOOKUP(D61,GCharts!$A$3:$B$70,2,FALSE)</f>
        <v>63</v>
      </c>
      <c r="AA61" s="32">
        <f>ROUND((GFormulas!$B$13*Z61)+(GFormulas!$B$14*AJ61),0)</f>
        <v>62</v>
      </c>
      <c r="AB61" s="32">
        <f>ROUND((U61*GFormulas!$B$8)+(GFormulas!$B$9*V61),0)</f>
        <v>71</v>
      </c>
      <c r="AC61" s="32">
        <f t="shared" si="4"/>
        <v>50</v>
      </c>
      <c r="AD61" s="32">
        <f>ROUND((GFormulas!$E$14*AC61)+(GFormulas!$E$16*Z61),0)</f>
        <v>63</v>
      </c>
      <c r="AE61" s="32">
        <f t="shared" si="5"/>
        <v>48</v>
      </c>
      <c r="AF61" s="32">
        <f>ROUND((GFormulas!$E$25*AC61)+(GFormulas!$E$26*AE61)+(GFormulas!$E$28*Z61),0)</f>
        <v>61</v>
      </c>
      <c r="AG61" s="32">
        <f>ROUND((GFormulas!$E$31*AC61)+(GFormulas!$E$33*AE61),0)</f>
        <v>56</v>
      </c>
      <c r="AH61" s="32">
        <f>ROUND((GFormulas!$E$41*AG61)+(GFormulas!$E$42*Z61)+(GFormulas!$E$43*AC61),0)</f>
        <v>56</v>
      </c>
      <c r="AI61" s="32">
        <f>ROUND((GFormulas!$E$36*AG61)+(GFormulas!$E$37*Z61),0)</f>
        <v>57</v>
      </c>
      <c r="AJ61" s="32">
        <f>VLOOKUP(2016-K61,GCharts!$G$3:$H$32,2,FALSE)</f>
        <v>58</v>
      </c>
      <c r="AK61" s="32">
        <f t="shared" si="6"/>
        <v>58</v>
      </c>
      <c r="AL61" s="32">
        <f t="shared" si="7"/>
        <v>53</v>
      </c>
      <c r="AM61" s="13"/>
      <c r="AN61" s="13"/>
      <c r="AO61" s="13"/>
      <c r="AP61" s="13"/>
    </row>
    <row r="62" spans="1:42" x14ac:dyDescent="0.25">
      <c r="A62" s="13" t="s">
        <v>127</v>
      </c>
      <c r="B62" s="13" t="s">
        <v>2621</v>
      </c>
      <c r="C62" s="13">
        <v>16</v>
      </c>
      <c r="D62" s="13">
        <v>22</v>
      </c>
      <c r="E62" s="13">
        <v>2.98</v>
      </c>
      <c r="F62" s="13">
        <v>0.91300000000000003</v>
      </c>
      <c r="G62" s="13"/>
      <c r="H62" s="13"/>
      <c r="I62" s="13"/>
      <c r="J62" s="13"/>
      <c r="K62" s="13">
        <v>1994</v>
      </c>
      <c r="L62" s="13">
        <v>7.5</v>
      </c>
      <c r="M62" s="13">
        <v>75</v>
      </c>
      <c r="N62" s="13">
        <v>198</v>
      </c>
      <c r="O62" s="13" t="s">
        <v>2622</v>
      </c>
      <c r="P62" s="35" t="s">
        <v>2623</v>
      </c>
      <c r="Q62" s="13">
        <v>0</v>
      </c>
      <c r="R62" s="13">
        <v>0</v>
      </c>
      <c r="S62" s="30">
        <f>VLOOKUP(E62,GCharts!$O$3:$P$603,2,FALSE)</f>
        <v>50</v>
      </c>
      <c r="T62" s="30">
        <f>VLOOKUP(F62,GCharts!$M$3:$N$1003,2,FALSE)</f>
        <v>53</v>
      </c>
      <c r="U62" s="30">
        <f>VLOOKUP(M62,PCharts!$A$3:$B$30,2,FALSE)</f>
        <v>79</v>
      </c>
      <c r="V62" s="30">
        <f>VLOOKUP(N62,PCharts!$C$13:$D$141,2,FALSE)</f>
        <v>67</v>
      </c>
      <c r="W62" s="30">
        <f>VLOOKUP(Q62+R62,PCharts!$R$3:$S$2003,2,FALSE)</f>
        <v>0</v>
      </c>
      <c r="X62" s="30">
        <f>VLOOKUP(A62,GCharts!$Q$3:$R$25,2,FALSE)</f>
        <v>0.92</v>
      </c>
      <c r="Y62" s="32">
        <f>ROUND((GFormulas!$E$3*AC62)+(GFormulas!$E$4*AE62)+(GFormulas!$E$5*Z62),0)</f>
        <v>51</v>
      </c>
      <c r="Z62" s="32">
        <f>VLOOKUP(D62,GCharts!$A$3:$B$70,2,FALSE)</f>
        <v>62</v>
      </c>
      <c r="AA62" s="32">
        <f>ROUND((GFormulas!$B$13*Z62)+(GFormulas!$B$14*AJ62),0)</f>
        <v>61</v>
      </c>
      <c r="AB62" s="32">
        <f>ROUND((U62*GFormulas!$B$8)+(GFormulas!$B$9*V62),0)</f>
        <v>76</v>
      </c>
      <c r="AC62" s="32">
        <f t="shared" si="4"/>
        <v>49</v>
      </c>
      <c r="AD62" s="32">
        <f>ROUND((GFormulas!$E$14*AC62)+(GFormulas!$E$16*Z62),0)</f>
        <v>62</v>
      </c>
      <c r="AE62" s="32">
        <f t="shared" si="5"/>
        <v>46</v>
      </c>
      <c r="AF62" s="32">
        <f>ROUND((GFormulas!$E$25*AC62)+(GFormulas!$E$26*AE62)+(GFormulas!$E$28*Z62),0)</f>
        <v>60</v>
      </c>
      <c r="AG62" s="32">
        <f>ROUND((GFormulas!$E$31*AC62)+(GFormulas!$E$33*AE62),0)</f>
        <v>55</v>
      </c>
      <c r="AH62" s="32">
        <f>ROUND((GFormulas!$E$41*AG62)+(GFormulas!$E$42*Z62)+(GFormulas!$E$43*AC62),0)</f>
        <v>55</v>
      </c>
      <c r="AI62" s="32">
        <f>ROUND((GFormulas!$E$36*AG62)+(GFormulas!$E$37*Z62),0)</f>
        <v>56</v>
      </c>
      <c r="AJ62" s="32">
        <f>VLOOKUP(2016-K62,GCharts!$G$3:$H$32,2,FALSE)</f>
        <v>58</v>
      </c>
      <c r="AK62" s="32">
        <f t="shared" si="6"/>
        <v>58</v>
      </c>
      <c r="AL62" s="32">
        <f t="shared" si="7"/>
        <v>53</v>
      </c>
      <c r="AM62" s="30"/>
      <c r="AN62" s="30"/>
      <c r="AO62" s="30"/>
      <c r="AP62" s="30"/>
    </row>
    <row r="63" spans="1:42" x14ac:dyDescent="0.25">
      <c r="A63" s="13" t="s">
        <v>685</v>
      </c>
      <c r="B63" s="13" t="s">
        <v>2624</v>
      </c>
      <c r="C63" s="13">
        <v>16</v>
      </c>
      <c r="D63" s="13">
        <v>20</v>
      </c>
      <c r="E63" s="13">
        <v>3.45</v>
      </c>
      <c r="F63" s="13">
        <v>0.91900000000000004</v>
      </c>
      <c r="G63" s="13"/>
      <c r="H63" s="13" t="s">
        <v>2500</v>
      </c>
      <c r="I63" s="13">
        <v>10</v>
      </c>
      <c r="J63" s="13">
        <v>12</v>
      </c>
      <c r="K63" s="13">
        <v>1993</v>
      </c>
      <c r="L63" s="13" t="s">
        <v>2501</v>
      </c>
      <c r="M63" s="13">
        <v>72</v>
      </c>
      <c r="N63" s="13">
        <v>176</v>
      </c>
      <c r="O63" s="13" t="s">
        <v>247</v>
      </c>
      <c r="P63" s="13" t="s">
        <v>80</v>
      </c>
      <c r="Q63" s="13">
        <v>0</v>
      </c>
      <c r="R63" s="13">
        <v>0</v>
      </c>
      <c r="S63" s="30">
        <f>VLOOKUP(E63,GCharts!$O$3:$P$603,2,FALSE)</f>
        <v>27</v>
      </c>
      <c r="T63" s="30">
        <f>VLOOKUP(F63,GCharts!$M$3:$N$1003,2,FALSE)</f>
        <v>59</v>
      </c>
      <c r="U63" s="30">
        <f>VLOOKUP(M63,PCharts!$A$3:$B$30,2,FALSE)</f>
        <v>73</v>
      </c>
      <c r="V63" s="30">
        <f>VLOOKUP(N63,PCharts!$C$13:$D$141,2,FALSE)</f>
        <v>55</v>
      </c>
      <c r="W63" s="30">
        <f>VLOOKUP(Q63+R63,PCharts!$R$3:$S$2003,2,FALSE)</f>
        <v>0</v>
      </c>
      <c r="X63" s="30">
        <f>VLOOKUP(A63,GCharts!$Q$3:$R$25,2,FALSE)</f>
        <v>0.95</v>
      </c>
      <c r="Y63" s="32">
        <f>ROUND((GFormulas!$E$3*AC63)+(GFormulas!$E$4*AE63)+(GFormulas!$E$5*Z63),0)</f>
        <v>51</v>
      </c>
      <c r="Z63" s="32">
        <f>VLOOKUP(D63,GCharts!$A$3:$B$70,2,FALSE)</f>
        <v>60</v>
      </c>
      <c r="AA63" s="32">
        <f>ROUND((GFormulas!$B$13*Z63)+(GFormulas!$B$14*AJ63),0)</f>
        <v>60</v>
      </c>
      <c r="AB63" s="32">
        <f>ROUND((U63*GFormulas!$B$8)+(GFormulas!$B$9*V63),0)</f>
        <v>67</v>
      </c>
      <c r="AC63" s="32">
        <f t="shared" si="4"/>
        <v>56</v>
      </c>
      <c r="AD63" s="32">
        <f>ROUND((GFormulas!$E$14*AC63)+(GFormulas!$E$16*Z63),0)</f>
        <v>66</v>
      </c>
      <c r="AE63" s="32">
        <f t="shared" si="5"/>
        <v>26</v>
      </c>
      <c r="AF63" s="32">
        <f>ROUND((GFormulas!$E$25*AC63)+(GFormulas!$E$26*AE63)+(GFormulas!$E$28*Z63),0)</f>
        <v>50</v>
      </c>
      <c r="AG63" s="32">
        <f>ROUND((GFormulas!$E$31*AC63)+(GFormulas!$E$33*AE63),0)</f>
        <v>48</v>
      </c>
      <c r="AH63" s="32">
        <f>ROUND((GFormulas!$E$41*AG63)+(GFormulas!$E$42*Z63)+(GFormulas!$E$43*AC63),0)</f>
        <v>51</v>
      </c>
      <c r="AI63" s="32">
        <f>ROUND((GFormulas!$E$36*AG63)+(GFormulas!$E$37*Z63),0)</f>
        <v>49</v>
      </c>
      <c r="AJ63" s="32">
        <f>VLOOKUP(2016-K63,GCharts!$G$3:$H$32,2,FALSE)</f>
        <v>60</v>
      </c>
      <c r="AK63" s="32">
        <f t="shared" si="6"/>
        <v>60</v>
      </c>
      <c r="AL63" s="32">
        <f t="shared" si="7"/>
        <v>48</v>
      </c>
      <c r="AM63" s="13"/>
      <c r="AN63" s="13"/>
      <c r="AO63" s="13"/>
      <c r="AP63" s="13"/>
    </row>
    <row r="64" spans="1:42" x14ac:dyDescent="0.25">
      <c r="A64" s="13" t="s">
        <v>130</v>
      </c>
      <c r="B64" s="13" t="s">
        <v>2625</v>
      </c>
      <c r="C64" s="13">
        <v>16</v>
      </c>
      <c r="D64" s="13">
        <v>41</v>
      </c>
      <c r="E64" s="13">
        <v>3.62</v>
      </c>
      <c r="F64" s="13">
        <v>0.878</v>
      </c>
      <c r="G64" s="13"/>
      <c r="H64" s="13">
        <v>0</v>
      </c>
      <c r="I64" s="13"/>
      <c r="J64" s="13"/>
      <c r="K64" s="13">
        <v>1996</v>
      </c>
      <c r="L64" s="13">
        <v>5.5</v>
      </c>
      <c r="M64" s="13">
        <v>74</v>
      </c>
      <c r="N64" s="13">
        <v>207</v>
      </c>
      <c r="O64" s="13" t="s">
        <v>2626</v>
      </c>
      <c r="P64" s="35" t="s">
        <v>2627</v>
      </c>
      <c r="Q64" s="13">
        <v>0</v>
      </c>
      <c r="R64" s="13">
        <v>0</v>
      </c>
      <c r="S64" s="30">
        <f>VLOOKUP(E64,GCharts!$O$3:$P$603,2,FALSE)</f>
        <v>25</v>
      </c>
      <c r="T64" s="30">
        <f>VLOOKUP(F64,GCharts!$M$3:$N$1003,2,FALSE)</f>
        <v>32</v>
      </c>
      <c r="U64" s="30">
        <f>VLOOKUP(M64,PCharts!$A$3:$B$30,2,FALSE)</f>
        <v>77</v>
      </c>
      <c r="V64" s="30">
        <f>VLOOKUP(N64,PCharts!$C$13:$D$141,2,FALSE)</f>
        <v>73</v>
      </c>
      <c r="W64" s="30">
        <f>VLOOKUP(Q64+R64,PCharts!$R$3:$S$2003,2,FALSE)</f>
        <v>0</v>
      </c>
      <c r="X64" s="30">
        <f>VLOOKUP(A64,GCharts!$Q$3:$R$25,2,FALSE)</f>
        <v>0.9</v>
      </c>
      <c r="Y64" s="32">
        <f>ROUND((GFormulas!$E$3*AC64)+(GFormulas!$E$4*AE64)+(GFormulas!$E$5*Z64),0)</f>
        <v>38</v>
      </c>
      <c r="Z64" s="32">
        <f>VLOOKUP(D64,GCharts!$A$3:$B$70,2,FALSE)</f>
        <v>81</v>
      </c>
      <c r="AA64" s="32">
        <f>ROUND((GFormulas!$B$13*Z64)+(GFormulas!$B$14*AJ64),0)</f>
        <v>72</v>
      </c>
      <c r="AB64" s="32">
        <f>ROUND((U64*GFormulas!$B$8)+(GFormulas!$B$9*V64),0)</f>
        <v>78</v>
      </c>
      <c r="AC64" s="32">
        <f t="shared" si="4"/>
        <v>29</v>
      </c>
      <c r="AD64" s="32">
        <f>ROUND((GFormulas!$E$14*AC64)+(GFormulas!$E$16*Z64),0)</f>
        <v>54</v>
      </c>
      <c r="AE64" s="32">
        <f t="shared" si="5"/>
        <v>23</v>
      </c>
      <c r="AF64" s="32">
        <f>ROUND((GFormulas!$E$25*AC64)+(GFormulas!$E$26*AE64)+(GFormulas!$E$28*Z64),0)</f>
        <v>42</v>
      </c>
      <c r="AG64" s="32">
        <f>ROUND((GFormulas!$E$31*AC64)+(GFormulas!$E$33*AE64),0)</f>
        <v>30</v>
      </c>
      <c r="AH64" s="32">
        <f>ROUND((GFormulas!$E$41*AG64)+(GFormulas!$E$42*Z64)+(GFormulas!$E$43*AC64),0)</f>
        <v>35</v>
      </c>
      <c r="AI64" s="32">
        <f>ROUND((GFormulas!$E$36*AG64)+(GFormulas!$E$37*Z64),0)</f>
        <v>35</v>
      </c>
      <c r="AJ64" s="32">
        <f>VLOOKUP(2016-K64,GCharts!$G$3:$H$32,2,FALSE)</f>
        <v>50</v>
      </c>
      <c r="AK64" s="32">
        <f t="shared" si="6"/>
        <v>50</v>
      </c>
      <c r="AL64" s="32">
        <f t="shared" si="7"/>
        <v>44</v>
      </c>
      <c r="AM64" s="30"/>
      <c r="AN64" s="30"/>
      <c r="AO64" s="30"/>
      <c r="AP64" s="30"/>
    </row>
    <row r="65" spans="1:42" x14ac:dyDescent="0.25">
      <c r="A65" s="13" t="s">
        <v>51</v>
      </c>
      <c r="B65" s="13" t="s">
        <v>2628</v>
      </c>
      <c r="C65" s="13">
        <v>16</v>
      </c>
      <c r="D65" s="13">
        <v>48</v>
      </c>
      <c r="E65" s="47">
        <v>3.9</v>
      </c>
      <c r="F65" s="13">
        <v>0.88200000000000001</v>
      </c>
      <c r="G65" s="13"/>
      <c r="H65" s="13"/>
      <c r="I65" s="13"/>
      <c r="J65" s="13"/>
      <c r="K65" s="13">
        <v>1996</v>
      </c>
      <c r="L65" s="13">
        <v>5</v>
      </c>
      <c r="M65" s="13">
        <v>76</v>
      </c>
      <c r="N65" s="13">
        <v>181</v>
      </c>
      <c r="O65" s="13" t="s">
        <v>2629</v>
      </c>
      <c r="P65" s="35" t="s">
        <v>2630</v>
      </c>
      <c r="Q65" s="13">
        <v>0</v>
      </c>
      <c r="R65" s="13">
        <v>0</v>
      </c>
      <c r="S65" s="30">
        <f>VLOOKUP(E65,GCharts!$O$3:$P$603,2,FALSE)</f>
        <v>25</v>
      </c>
      <c r="T65" s="30">
        <f>VLOOKUP(F65,GCharts!$M$3:$N$1003,2,FALSE)</f>
        <v>34</v>
      </c>
      <c r="U65" s="30">
        <f>VLOOKUP(M65,PCharts!$A$3:$B$30,2,FALSE)</f>
        <v>81</v>
      </c>
      <c r="V65" s="30">
        <f>VLOOKUP(N65,PCharts!$C$13:$D$141,2,FALSE)</f>
        <v>58</v>
      </c>
      <c r="W65" s="30">
        <f>VLOOKUP(Q65+R65,PCharts!$R$3:$S$2003,2,FALSE)</f>
        <v>0</v>
      </c>
      <c r="X65" s="30">
        <f>VLOOKUP(A65,GCharts!$Q$3:$R$25,2,FALSE)</f>
        <v>0.95</v>
      </c>
      <c r="Y65" s="32">
        <f>ROUND((GFormulas!$E$3*AC65)+(GFormulas!$E$4*AE65)+(GFormulas!$E$5*Z65),0)</f>
        <v>42</v>
      </c>
      <c r="Z65" s="32">
        <f>VLOOKUP(D65,GCharts!$A$3:$B$70,2,FALSE)</f>
        <v>88</v>
      </c>
      <c r="AA65" s="32">
        <f>ROUND((GFormulas!$B$13*Z65)+(GFormulas!$B$14*AJ65),0)</f>
        <v>77</v>
      </c>
      <c r="AB65" s="32">
        <f>ROUND((U65*GFormulas!$B$8)+(GFormulas!$B$9*V65),0)</f>
        <v>72</v>
      </c>
      <c r="AC65" s="32">
        <f t="shared" si="4"/>
        <v>32</v>
      </c>
      <c r="AD65" s="32">
        <f>ROUND((GFormulas!$E$14*AC65)+(GFormulas!$E$16*Z65),0)</f>
        <v>59</v>
      </c>
      <c r="AE65" s="32">
        <f t="shared" si="5"/>
        <v>24</v>
      </c>
      <c r="AF65" s="32">
        <f>ROUND((GFormulas!$E$25*AC65)+(GFormulas!$E$26*AE65)+(GFormulas!$E$28*Z65),0)</f>
        <v>45</v>
      </c>
      <c r="AG65" s="32">
        <f>ROUND((GFormulas!$E$31*AC65)+(GFormulas!$E$33*AE65),0)</f>
        <v>32</v>
      </c>
      <c r="AH65" s="32">
        <f>ROUND((GFormulas!$E$41*AG65)+(GFormulas!$E$42*Z65)+(GFormulas!$E$43*AC65),0)</f>
        <v>38</v>
      </c>
      <c r="AI65" s="32">
        <f>ROUND((GFormulas!$E$36*AG65)+(GFormulas!$E$37*Z65),0)</f>
        <v>38</v>
      </c>
      <c r="AJ65" s="32">
        <f>VLOOKUP(2016-K65,GCharts!$G$3:$H$32,2,FALSE)</f>
        <v>50</v>
      </c>
      <c r="AK65" s="32">
        <f t="shared" si="6"/>
        <v>50</v>
      </c>
      <c r="AL65" s="32">
        <f t="shared" si="7"/>
        <v>46</v>
      </c>
      <c r="AM65" s="30"/>
      <c r="AN65" s="30"/>
      <c r="AO65" s="30"/>
      <c r="AP65" s="30"/>
    </row>
    <row r="66" spans="1:42" x14ac:dyDescent="0.25">
      <c r="A66" s="13" t="s">
        <v>74</v>
      </c>
      <c r="B66" s="13" t="s">
        <v>2631</v>
      </c>
      <c r="C66" s="13">
        <v>16</v>
      </c>
      <c r="D66" s="13">
        <v>10</v>
      </c>
      <c r="E66" s="13">
        <v>3.04</v>
      </c>
      <c r="F66" s="13">
        <v>0.89400000000000002</v>
      </c>
      <c r="G66" s="13"/>
      <c r="H66" s="13" t="s">
        <v>2500</v>
      </c>
      <c r="I66" s="13">
        <v>29</v>
      </c>
      <c r="J66" s="13">
        <v>3</v>
      </c>
      <c r="K66" s="13">
        <v>1993</v>
      </c>
      <c r="L66" s="13" t="s">
        <v>2603</v>
      </c>
      <c r="M66" s="13">
        <v>73</v>
      </c>
      <c r="N66" s="13">
        <v>194</v>
      </c>
      <c r="O66" s="13" t="s">
        <v>76</v>
      </c>
      <c r="P66" s="13" t="s">
        <v>80</v>
      </c>
      <c r="Q66" s="13">
        <v>0</v>
      </c>
      <c r="R66" s="13">
        <v>0</v>
      </c>
      <c r="S66" s="30">
        <f>VLOOKUP(E66,GCharts!$O$3:$P$603,2,FALSE)</f>
        <v>48</v>
      </c>
      <c r="T66" s="30">
        <f>VLOOKUP(F66,GCharts!$M$3:$N$1003,2,FALSE)</f>
        <v>37</v>
      </c>
      <c r="U66" s="30">
        <f>VLOOKUP(M66,PCharts!$A$3:$B$30,2,FALSE)</f>
        <v>75</v>
      </c>
      <c r="V66" s="30">
        <f>VLOOKUP(N66,PCharts!$C$13:$D$141,2,FALSE)</f>
        <v>64</v>
      </c>
      <c r="W66" s="30">
        <f>VLOOKUP(Q66+R66,PCharts!$R$3:$S$2003,2,FALSE)</f>
        <v>0</v>
      </c>
      <c r="X66" s="30">
        <f>VLOOKUP(A66,GCharts!$Q$3:$R$25,2,FALSE)</f>
        <v>1</v>
      </c>
      <c r="Y66" s="32">
        <f>ROUND((GFormulas!$E$3*AC66)+(GFormulas!$E$4*AE66)+(GFormulas!$E$5*Z66),0)</f>
        <v>42</v>
      </c>
      <c r="Z66" s="32">
        <f>VLOOKUP(D66,GCharts!$A$3:$B$70,2,FALSE)</f>
        <v>50</v>
      </c>
      <c r="AA66" s="32">
        <f>ROUND((GFormulas!$B$13*Z66)+(GFormulas!$B$14*AJ66),0)</f>
        <v>53</v>
      </c>
      <c r="AB66" s="32">
        <f>ROUND((U66*GFormulas!$B$8)+(GFormulas!$B$9*V66),0)</f>
        <v>72</v>
      </c>
      <c r="AC66" s="32">
        <f t="shared" si="4"/>
        <v>37</v>
      </c>
      <c r="AD66" s="32">
        <f>ROUND((GFormulas!$E$14*AC66)+(GFormulas!$E$16*Z66),0)</f>
        <v>48</v>
      </c>
      <c r="AE66" s="32">
        <f t="shared" si="5"/>
        <v>48</v>
      </c>
      <c r="AF66" s="32">
        <f>ROUND((GFormulas!$E$25*AC66)+(GFormulas!$E$26*AE66)+(GFormulas!$E$28*Z66),0)</f>
        <v>54</v>
      </c>
      <c r="AG66" s="32">
        <f>ROUND((GFormulas!$E$31*AC66)+(GFormulas!$E$33*AE66),0)</f>
        <v>49</v>
      </c>
      <c r="AH66" s="32">
        <f>ROUND((GFormulas!$E$41*AG66)+(GFormulas!$E$42*Z66)+(GFormulas!$E$43*AC66),0)</f>
        <v>47</v>
      </c>
      <c r="AI66" s="32">
        <f>ROUND((GFormulas!$E$36*AG66)+(GFormulas!$E$37*Z66),0)</f>
        <v>49</v>
      </c>
      <c r="AJ66" s="32">
        <f>VLOOKUP(2016-K66,GCharts!$G$3:$H$32,2,FALSE)</f>
        <v>60</v>
      </c>
      <c r="AK66" s="32">
        <f t="shared" si="6"/>
        <v>60</v>
      </c>
      <c r="AL66" s="32">
        <f t="shared" si="7"/>
        <v>46</v>
      </c>
      <c r="AM66" s="13"/>
      <c r="AN66" s="13"/>
      <c r="AO66" s="13"/>
      <c r="AP66" s="13"/>
    </row>
    <row r="67" spans="1:42" x14ac:dyDescent="0.25">
      <c r="A67" s="13" t="s">
        <v>685</v>
      </c>
      <c r="B67" s="13" t="s">
        <v>2632</v>
      </c>
      <c r="C67" s="13">
        <v>16</v>
      </c>
      <c r="D67" s="13">
        <v>22</v>
      </c>
      <c r="E67" s="13">
        <v>3.55</v>
      </c>
      <c r="F67" s="13">
        <v>0.90800000000000003</v>
      </c>
      <c r="G67" s="13"/>
      <c r="H67" s="13" t="s">
        <v>2500</v>
      </c>
      <c r="I67" s="13">
        <v>16</v>
      </c>
      <c r="J67" s="13">
        <v>3</v>
      </c>
      <c r="K67" s="13">
        <v>1994</v>
      </c>
      <c r="L67" s="13" t="s">
        <v>2501</v>
      </c>
      <c r="M67" s="13">
        <v>72</v>
      </c>
      <c r="N67" s="13">
        <v>172</v>
      </c>
      <c r="O67" s="13" t="s">
        <v>247</v>
      </c>
      <c r="P67" s="13" t="s">
        <v>80</v>
      </c>
      <c r="Q67" s="13">
        <v>0</v>
      </c>
      <c r="R67" s="13">
        <v>0</v>
      </c>
      <c r="S67" s="30">
        <f>VLOOKUP(E67,GCharts!$O$3:$P$603,2,FALSE)</f>
        <v>25</v>
      </c>
      <c r="T67" s="30">
        <f>VLOOKUP(F67,GCharts!$M$3:$N$1003,2,FALSE)</f>
        <v>48</v>
      </c>
      <c r="U67" s="30">
        <f>VLOOKUP(M67,PCharts!$A$3:$B$30,2,FALSE)</f>
        <v>73</v>
      </c>
      <c r="V67" s="30">
        <f>VLOOKUP(N67,PCharts!$C$13:$D$141,2,FALSE)</f>
        <v>52</v>
      </c>
      <c r="W67" s="30">
        <f>VLOOKUP(Q67+R67,PCharts!$R$3:$S$2003,2,FALSE)</f>
        <v>0</v>
      </c>
      <c r="X67" s="30">
        <f>VLOOKUP(A67,GCharts!$Q$3:$R$25,2,FALSE)</f>
        <v>0.95</v>
      </c>
      <c r="Y67" s="32">
        <f>ROUND((GFormulas!$E$3*AC67)+(GFormulas!$E$4*AE67)+(GFormulas!$E$5*Z67),0)</f>
        <v>45</v>
      </c>
      <c r="Z67" s="32">
        <f>VLOOKUP(D67,GCharts!$A$3:$B$70,2,FALSE)</f>
        <v>62</v>
      </c>
      <c r="AA67" s="32">
        <f>ROUND((GFormulas!$B$13*Z67)+(GFormulas!$B$14*AJ67),0)</f>
        <v>61</v>
      </c>
      <c r="AB67" s="32">
        <f>ROUND((U67*GFormulas!$B$8)+(GFormulas!$B$9*V67),0)</f>
        <v>65</v>
      </c>
      <c r="AC67" s="32">
        <f t="shared" ref="AC67:AC78" si="8">ROUND(T67*X67,0)</f>
        <v>46</v>
      </c>
      <c r="AD67" s="32">
        <f>ROUND((GFormulas!$E$14*AC67)+(GFormulas!$E$16*Z67),0)</f>
        <v>59</v>
      </c>
      <c r="AE67" s="32">
        <f t="shared" ref="AE67:AE78" si="9">ROUND(S67*X67,0)</f>
        <v>24</v>
      </c>
      <c r="AF67" s="32">
        <f>ROUND((GFormulas!$E$25*AC67)+(GFormulas!$E$26*AE67)+(GFormulas!$E$28*Z67),0)</f>
        <v>45</v>
      </c>
      <c r="AG67" s="32">
        <f>ROUND((GFormulas!$E$31*AC67)+(GFormulas!$E$33*AE67),0)</f>
        <v>41</v>
      </c>
      <c r="AH67" s="32">
        <f>ROUND((GFormulas!$E$41*AG67)+(GFormulas!$E$42*Z67)+(GFormulas!$E$43*AC67),0)</f>
        <v>44</v>
      </c>
      <c r="AI67" s="32">
        <f>ROUND((GFormulas!$E$36*AG67)+(GFormulas!$E$37*Z67),0)</f>
        <v>43</v>
      </c>
      <c r="AJ67" s="32">
        <f>VLOOKUP(2016-K67,GCharts!$G$3:$H$32,2,FALSE)</f>
        <v>58</v>
      </c>
      <c r="AK67" s="32">
        <f t="shared" ref="AK67:AK78" si="10">IF(AJ67+W67&gt;99,99,AJ67+W67)</f>
        <v>58</v>
      </c>
      <c r="AL67" s="32">
        <f t="shared" ref="AL67:AL78" si="11">ROUND(SUM(Z67:AI67)/11,0)</f>
        <v>45</v>
      </c>
      <c r="AM67" s="13"/>
      <c r="AN67" s="13"/>
      <c r="AO67" s="13"/>
      <c r="AP67" s="13"/>
    </row>
    <row r="68" spans="1:42" x14ac:dyDescent="0.25">
      <c r="A68" s="13" t="s">
        <v>74</v>
      </c>
      <c r="B68" s="13" t="s">
        <v>2633</v>
      </c>
      <c r="C68" s="13">
        <v>16</v>
      </c>
      <c r="D68" s="13">
        <v>9</v>
      </c>
      <c r="E68" s="13">
        <v>3.1</v>
      </c>
      <c r="F68" s="13">
        <v>0.88600000000000001</v>
      </c>
      <c r="G68" s="13"/>
      <c r="H68" s="13" t="s">
        <v>2500</v>
      </c>
      <c r="I68" s="13">
        <v>4</v>
      </c>
      <c r="J68" s="13">
        <v>3</v>
      </c>
      <c r="K68" s="13">
        <v>1994</v>
      </c>
      <c r="L68" s="13" t="s">
        <v>2501</v>
      </c>
      <c r="M68" s="13">
        <v>72</v>
      </c>
      <c r="N68" s="13">
        <v>181</v>
      </c>
      <c r="O68" s="13" t="s">
        <v>76</v>
      </c>
      <c r="P68" s="13" t="s">
        <v>80</v>
      </c>
      <c r="Q68" s="13">
        <v>0</v>
      </c>
      <c r="R68" s="13">
        <v>0</v>
      </c>
      <c r="S68" s="30">
        <f>VLOOKUP(E68,GCharts!$O$3:$P$603,2,FALSE)</f>
        <v>47</v>
      </c>
      <c r="T68" s="30">
        <f>VLOOKUP(F68,GCharts!$M$3:$N$1003,2,FALSE)</f>
        <v>35</v>
      </c>
      <c r="U68" s="30">
        <f>VLOOKUP(M68,PCharts!$A$3:$B$30,2,FALSE)</f>
        <v>73</v>
      </c>
      <c r="V68" s="30">
        <f>VLOOKUP(N68,PCharts!$C$13:$D$141,2,FALSE)</f>
        <v>58</v>
      </c>
      <c r="W68" s="30">
        <f>VLOOKUP(Q68+R68,PCharts!$R$3:$S$2003,2,FALSE)</f>
        <v>0</v>
      </c>
      <c r="X68" s="30">
        <f>VLOOKUP(A68,GCharts!$Q$3:$R$25,2,FALSE)</f>
        <v>1</v>
      </c>
      <c r="Y68" s="32">
        <f>ROUND((GFormulas!$E$3*AC68)+(GFormulas!$E$4*AE68)+(GFormulas!$E$5*Z68),0)</f>
        <v>40</v>
      </c>
      <c r="Z68" s="32">
        <f>VLOOKUP(D68,GCharts!$A$3:$B$70,2,FALSE)</f>
        <v>49</v>
      </c>
      <c r="AA68" s="32">
        <f>ROUND((GFormulas!$B$13*Z68)+(GFormulas!$B$14*AJ68),0)</f>
        <v>52</v>
      </c>
      <c r="AB68" s="32">
        <f>ROUND((U68*GFormulas!$B$8)+(GFormulas!$B$9*V68),0)</f>
        <v>68</v>
      </c>
      <c r="AC68" s="32">
        <f t="shared" si="8"/>
        <v>35</v>
      </c>
      <c r="AD68" s="32">
        <f>ROUND((GFormulas!$E$14*AC68)+(GFormulas!$E$16*Z68),0)</f>
        <v>46</v>
      </c>
      <c r="AE68" s="32">
        <f t="shared" si="9"/>
        <v>47</v>
      </c>
      <c r="AF68" s="32">
        <f>ROUND((GFormulas!$E$25*AC68)+(GFormulas!$E$26*AE68)+(GFormulas!$E$28*Z68),0)</f>
        <v>52</v>
      </c>
      <c r="AG68" s="32">
        <f>ROUND((GFormulas!$E$31*AC68)+(GFormulas!$E$33*AE68),0)</f>
        <v>47</v>
      </c>
      <c r="AH68" s="32">
        <f>ROUND((GFormulas!$E$41*AG68)+(GFormulas!$E$42*Z68)+(GFormulas!$E$43*AC68),0)</f>
        <v>45</v>
      </c>
      <c r="AI68" s="32">
        <f>ROUND((GFormulas!$E$36*AG68)+(GFormulas!$E$37*Z68),0)</f>
        <v>47</v>
      </c>
      <c r="AJ68" s="32">
        <f>VLOOKUP(2016-K68,GCharts!$G$3:$H$32,2,FALSE)</f>
        <v>58</v>
      </c>
      <c r="AK68" s="32">
        <f t="shared" si="10"/>
        <v>58</v>
      </c>
      <c r="AL68" s="32">
        <f t="shared" si="11"/>
        <v>44</v>
      </c>
      <c r="AM68" s="13"/>
      <c r="AN68" s="13"/>
      <c r="AO68" s="13"/>
      <c r="AP68" s="13"/>
    </row>
    <row r="69" spans="1:42" x14ac:dyDescent="0.25">
      <c r="A69" s="13" t="s">
        <v>518</v>
      </c>
      <c r="B69" s="13" t="s">
        <v>2634</v>
      </c>
      <c r="C69" s="13">
        <v>16</v>
      </c>
      <c r="D69" s="13">
        <v>25</v>
      </c>
      <c r="E69" s="13">
        <v>3.67</v>
      </c>
      <c r="F69" s="13">
        <v>0.88</v>
      </c>
      <c r="G69" s="13"/>
      <c r="H69" s="13" t="s">
        <v>2500</v>
      </c>
      <c r="I69" s="13">
        <v>1</v>
      </c>
      <c r="J69" s="13">
        <v>1</v>
      </c>
      <c r="K69" s="13">
        <v>1994</v>
      </c>
      <c r="L69" s="13" t="s">
        <v>2501</v>
      </c>
      <c r="M69" s="13">
        <v>71</v>
      </c>
      <c r="N69" s="13">
        <v>181</v>
      </c>
      <c r="O69" s="13" t="s">
        <v>520</v>
      </c>
      <c r="P69" s="13" t="s">
        <v>2635</v>
      </c>
      <c r="Q69" s="13">
        <v>0</v>
      </c>
      <c r="R69" s="13">
        <v>0</v>
      </c>
      <c r="S69" s="30">
        <f>VLOOKUP(E69,GCharts!$O$3:$P$603,2,FALSE)</f>
        <v>25</v>
      </c>
      <c r="T69" s="30">
        <f>VLOOKUP(F69,GCharts!$M$3:$N$1003,2,FALSE)</f>
        <v>33</v>
      </c>
      <c r="U69" s="30">
        <f>VLOOKUP(M69,PCharts!$A$3:$B$30,2,FALSE)</f>
        <v>71</v>
      </c>
      <c r="V69" s="30">
        <f>VLOOKUP(N69,PCharts!$C$13:$D$141,2,FALSE)</f>
        <v>58</v>
      </c>
      <c r="W69" s="30">
        <f>VLOOKUP(Q69+R69,PCharts!$R$3:$S$2003,2,FALSE)</f>
        <v>0</v>
      </c>
      <c r="X69" s="30">
        <f>VLOOKUP(A69,GCharts!$Q$3:$R$25,2,FALSE)</f>
        <v>0.98</v>
      </c>
      <c r="Y69" s="32">
        <f>ROUND((GFormulas!$E$3*AC69)+(GFormulas!$E$4*AE69)+(GFormulas!$E$5*Z69),0)</f>
        <v>37</v>
      </c>
      <c r="Z69" s="32">
        <f>VLOOKUP(D69,GCharts!$A$3:$B$70,2,FALSE)</f>
        <v>65</v>
      </c>
      <c r="AA69" s="32">
        <f>ROUND((GFormulas!$B$13*Z69)+(GFormulas!$B$14*AJ69),0)</f>
        <v>63</v>
      </c>
      <c r="AB69" s="32">
        <f>ROUND((U69*GFormulas!$B$8)+(GFormulas!$B$9*V69),0)</f>
        <v>67</v>
      </c>
      <c r="AC69" s="32">
        <f t="shared" si="8"/>
        <v>32</v>
      </c>
      <c r="AD69" s="32">
        <f>ROUND((GFormulas!$E$14*AC69)+(GFormulas!$E$16*Z69),0)</f>
        <v>50</v>
      </c>
      <c r="AE69" s="32">
        <f t="shared" si="9"/>
        <v>25</v>
      </c>
      <c r="AF69" s="32">
        <f>ROUND((GFormulas!$E$25*AC69)+(GFormulas!$E$26*AE69)+(GFormulas!$E$28*Z69),0)</f>
        <v>41</v>
      </c>
      <c r="AG69" s="32">
        <f>ROUND((GFormulas!$E$31*AC69)+(GFormulas!$E$33*AE69),0)</f>
        <v>33</v>
      </c>
      <c r="AH69" s="32">
        <f>ROUND((GFormulas!$E$41*AG69)+(GFormulas!$E$42*Z69)+(GFormulas!$E$43*AC69),0)</f>
        <v>36</v>
      </c>
      <c r="AI69" s="32">
        <f>ROUND((GFormulas!$E$36*AG69)+(GFormulas!$E$37*Z69),0)</f>
        <v>36</v>
      </c>
      <c r="AJ69" s="32">
        <f>VLOOKUP(2016-K69,GCharts!$G$3:$H$32,2,FALSE)</f>
        <v>58</v>
      </c>
      <c r="AK69" s="32">
        <f t="shared" si="10"/>
        <v>58</v>
      </c>
      <c r="AL69" s="32">
        <f t="shared" si="11"/>
        <v>41</v>
      </c>
      <c r="AM69" s="13"/>
      <c r="AN69" s="13"/>
      <c r="AO69" s="13"/>
      <c r="AP69" s="13"/>
    </row>
    <row r="70" spans="1:42" x14ac:dyDescent="0.25">
      <c r="A70" s="13" t="s">
        <v>1051</v>
      </c>
      <c r="B70" s="13" t="s">
        <v>2636</v>
      </c>
      <c r="C70" s="13">
        <v>16</v>
      </c>
      <c r="D70" s="13">
        <v>17</v>
      </c>
      <c r="E70" s="13">
        <v>2.85</v>
      </c>
      <c r="F70" s="13">
        <v>0.91900000000000004</v>
      </c>
      <c r="G70" s="13"/>
      <c r="H70" s="13">
        <v>0</v>
      </c>
      <c r="I70" s="13"/>
      <c r="J70" s="13"/>
      <c r="K70" s="13">
        <v>1994</v>
      </c>
      <c r="L70" s="13">
        <v>5</v>
      </c>
      <c r="M70" s="13">
        <v>75</v>
      </c>
      <c r="N70" s="13">
        <v>174</v>
      </c>
      <c r="O70" s="13" t="s">
        <v>2637</v>
      </c>
      <c r="P70" s="35" t="s">
        <v>2638</v>
      </c>
      <c r="Q70" s="13">
        <v>0</v>
      </c>
      <c r="R70" s="13">
        <v>0</v>
      </c>
      <c r="S70" s="30">
        <f>VLOOKUP(E70,GCharts!$O$3:$P$603,2,FALSE)</f>
        <v>53</v>
      </c>
      <c r="T70" s="30">
        <f>VLOOKUP(F70,GCharts!$M$3:$N$1003,2,FALSE)</f>
        <v>59</v>
      </c>
      <c r="U70" s="30">
        <f>VLOOKUP(M70,PCharts!$A$3:$B$30,2,FALSE)</f>
        <v>79</v>
      </c>
      <c r="V70" s="30">
        <f>VLOOKUP(N70,PCharts!$C$13:$D$141,2,FALSE)</f>
        <v>52</v>
      </c>
      <c r="W70" s="30">
        <f>VLOOKUP(Q70+R70,PCharts!$R$3:$S$2003,2,FALSE)</f>
        <v>0</v>
      </c>
      <c r="X70" s="30">
        <f>VLOOKUP(A70,GCharts!$Q$3:$R$25,2,FALSE)</f>
        <v>0.85</v>
      </c>
      <c r="Y70" s="32">
        <f>ROUND((GFormulas!$E$3*AC70)+(GFormulas!$E$4*AE70)+(GFormulas!$E$5*Z70),0)</f>
        <v>50</v>
      </c>
      <c r="Z70" s="32">
        <f>VLOOKUP(D70,GCharts!$A$3:$B$70,2,FALSE)</f>
        <v>57</v>
      </c>
      <c r="AA70" s="32">
        <f>ROUND((GFormulas!$B$13*Z70)+(GFormulas!$B$14*AJ70),0)</f>
        <v>57</v>
      </c>
      <c r="AB70" s="32">
        <f>ROUND((U70*GFormulas!$B$8)+(GFormulas!$B$9*V70),0)</f>
        <v>68</v>
      </c>
      <c r="AC70" s="32">
        <f t="shared" si="8"/>
        <v>50</v>
      </c>
      <c r="AD70" s="32">
        <f>ROUND((GFormulas!$E$14*AC70)+(GFormulas!$E$16*Z70),0)</f>
        <v>60</v>
      </c>
      <c r="AE70" s="32">
        <f t="shared" si="9"/>
        <v>45</v>
      </c>
      <c r="AF70" s="32">
        <f>ROUND((GFormulas!$E$25*AC70)+(GFormulas!$E$26*AE70)+(GFormulas!$E$28*Z70),0)</f>
        <v>58</v>
      </c>
      <c r="AG70" s="32">
        <f>ROUND((GFormulas!$E$31*AC70)+(GFormulas!$E$33*AE70),0)</f>
        <v>55</v>
      </c>
      <c r="AH70" s="32">
        <f>ROUND((GFormulas!$E$41*AG70)+(GFormulas!$E$42*Z70)+(GFormulas!$E$43*AC70),0)</f>
        <v>54</v>
      </c>
      <c r="AI70" s="32">
        <f>ROUND((GFormulas!$E$36*AG70)+(GFormulas!$E$37*Z70),0)</f>
        <v>55</v>
      </c>
      <c r="AJ70" s="32">
        <f>VLOOKUP(2016-K70,GCharts!$G$3:$H$32,2,FALSE)</f>
        <v>58</v>
      </c>
      <c r="AK70" s="32">
        <f t="shared" si="10"/>
        <v>58</v>
      </c>
      <c r="AL70" s="32">
        <f t="shared" si="11"/>
        <v>51</v>
      </c>
      <c r="AM70" s="30"/>
      <c r="AN70" s="30"/>
      <c r="AO70" s="30"/>
      <c r="AP70" s="30"/>
    </row>
    <row r="71" spans="1:42" x14ac:dyDescent="0.25">
      <c r="A71" s="13" t="s">
        <v>127</v>
      </c>
      <c r="B71" s="13" t="s">
        <v>2639</v>
      </c>
      <c r="C71" s="13">
        <v>16</v>
      </c>
      <c r="D71" s="13">
        <v>14</v>
      </c>
      <c r="E71" s="13">
        <v>3.87</v>
      </c>
      <c r="F71" s="13">
        <v>0.88800000000000001</v>
      </c>
      <c r="G71" s="13"/>
      <c r="H71" s="13">
        <v>0</v>
      </c>
      <c r="I71" s="13"/>
      <c r="J71" s="13"/>
      <c r="K71" s="13">
        <v>1994</v>
      </c>
      <c r="L71" s="13">
        <v>5</v>
      </c>
      <c r="M71" s="13">
        <v>75</v>
      </c>
      <c r="N71" s="13">
        <v>194</v>
      </c>
      <c r="O71" s="13" t="s">
        <v>2640</v>
      </c>
      <c r="P71" s="35" t="s">
        <v>2641</v>
      </c>
      <c r="Q71" s="13">
        <v>0</v>
      </c>
      <c r="R71" s="13">
        <v>0</v>
      </c>
      <c r="S71" s="30">
        <f>VLOOKUP(E71,GCharts!$O$3:$P$603,2,FALSE)</f>
        <v>25</v>
      </c>
      <c r="T71" s="30">
        <f>VLOOKUP(F71,GCharts!$M$3:$N$1003,2,FALSE)</f>
        <v>35</v>
      </c>
      <c r="U71" s="30">
        <f>VLOOKUP(M71,PCharts!$A$3:$B$30,2,FALSE)</f>
        <v>79</v>
      </c>
      <c r="V71" s="30">
        <f>VLOOKUP(N71,PCharts!$C$13:$D$141,2,FALSE)</f>
        <v>64</v>
      </c>
      <c r="W71" s="30">
        <f>VLOOKUP(Q71+R71,PCharts!$R$3:$S$2003,2,FALSE)</f>
        <v>0</v>
      </c>
      <c r="X71" s="30">
        <f>VLOOKUP(A71,GCharts!$Q$3:$R$25,2,FALSE)</f>
        <v>0.92</v>
      </c>
      <c r="Y71" s="32">
        <f>ROUND((GFormulas!$E$3*AC71)+(GFormulas!$E$4*AE71)+(GFormulas!$E$5*Z71),0)</f>
        <v>35</v>
      </c>
      <c r="Z71" s="32">
        <f>VLOOKUP(D71,GCharts!$A$3:$B$70,2,FALSE)</f>
        <v>54</v>
      </c>
      <c r="AA71" s="32">
        <f>ROUND((GFormulas!$B$13*Z71)+(GFormulas!$B$14*AJ71),0)</f>
        <v>55</v>
      </c>
      <c r="AB71" s="32">
        <f>ROUND((U71*GFormulas!$B$8)+(GFormulas!$B$9*V71),0)</f>
        <v>74</v>
      </c>
      <c r="AC71" s="32">
        <f t="shared" si="8"/>
        <v>32</v>
      </c>
      <c r="AD71" s="32">
        <f>ROUND((GFormulas!$E$14*AC71)+(GFormulas!$E$16*Z71),0)</f>
        <v>46</v>
      </c>
      <c r="AE71" s="32">
        <f t="shared" si="9"/>
        <v>23</v>
      </c>
      <c r="AF71" s="32">
        <f>ROUND((GFormulas!$E$25*AC71)+(GFormulas!$E$26*AE71)+(GFormulas!$E$28*Z71),0)</f>
        <v>37</v>
      </c>
      <c r="AG71" s="32">
        <f>ROUND((GFormulas!$E$31*AC71)+(GFormulas!$E$33*AE71),0)</f>
        <v>32</v>
      </c>
      <c r="AH71" s="32">
        <f>ROUND((GFormulas!$E$41*AG71)+(GFormulas!$E$42*Z71)+(GFormulas!$E$43*AC71),0)</f>
        <v>34</v>
      </c>
      <c r="AI71" s="32">
        <f>ROUND((GFormulas!$E$36*AG71)+(GFormulas!$E$37*Z71),0)</f>
        <v>34</v>
      </c>
      <c r="AJ71" s="32">
        <f>VLOOKUP(2016-K71,GCharts!$G$3:$H$32,2,FALSE)</f>
        <v>58</v>
      </c>
      <c r="AK71" s="32">
        <f t="shared" si="10"/>
        <v>58</v>
      </c>
      <c r="AL71" s="32">
        <f t="shared" si="11"/>
        <v>38</v>
      </c>
      <c r="AM71" s="30"/>
      <c r="AN71" s="30"/>
      <c r="AO71" s="30"/>
      <c r="AP71" s="30"/>
    </row>
    <row r="72" spans="1:42" x14ac:dyDescent="0.25">
      <c r="A72" s="13" t="s">
        <v>78</v>
      </c>
      <c r="B72" s="13" t="s">
        <v>2642</v>
      </c>
      <c r="C72" s="13">
        <v>16</v>
      </c>
      <c r="D72" s="13">
        <v>7</v>
      </c>
      <c r="E72" s="13">
        <v>3.43</v>
      </c>
      <c r="F72" s="13">
        <v>0.89500000000000002</v>
      </c>
      <c r="G72" s="13"/>
      <c r="H72" s="13" t="s">
        <v>2504</v>
      </c>
      <c r="I72" s="13">
        <v>23</v>
      </c>
      <c r="J72" s="13">
        <v>7</v>
      </c>
      <c r="K72" s="13">
        <v>1996</v>
      </c>
      <c r="L72" s="13" t="s">
        <v>2501</v>
      </c>
      <c r="M72" s="13">
        <v>71</v>
      </c>
      <c r="N72" s="13">
        <v>163</v>
      </c>
      <c r="O72" s="13" t="s">
        <v>162</v>
      </c>
      <c r="P72" s="13" t="s">
        <v>80</v>
      </c>
      <c r="Q72" s="13">
        <v>0</v>
      </c>
      <c r="R72" s="13">
        <v>0</v>
      </c>
      <c r="S72" s="30">
        <f>VLOOKUP(E72,GCharts!$O$3:$P$603,2,FALSE)</f>
        <v>29</v>
      </c>
      <c r="T72" s="30">
        <f>VLOOKUP(F72,GCharts!$M$3:$N$1003,2,FALSE)</f>
        <v>37</v>
      </c>
      <c r="U72" s="30">
        <f>VLOOKUP(M72,PCharts!$A$3:$B$30,2,FALSE)</f>
        <v>71</v>
      </c>
      <c r="V72" s="30">
        <f>VLOOKUP(N72,PCharts!$C$13:$D$141,2,FALSE)</f>
        <v>46</v>
      </c>
      <c r="W72" s="30">
        <f>VLOOKUP(Q72+R72,PCharts!$R$3:$S$2003,2,FALSE)</f>
        <v>0</v>
      </c>
      <c r="X72" s="30">
        <f>VLOOKUP(A72,GCharts!$Q$3:$R$25,2,FALSE)</f>
        <v>1.03</v>
      </c>
      <c r="Y72" s="32">
        <f>ROUND((GFormulas!$E$3*AC72)+(GFormulas!$E$4*AE72)+(GFormulas!$E$5*Z72),0)</f>
        <v>38</v>
      </c>
      <c r="Z72" s="32">
        <f>VLOOKUP(D72,GCharts!$A$3:$B$70,2,FALSE)</f>
        <v>47</v>
      </c>
      <c r="AA72" s="32">
        <f>ROUND((GFormulas!$B$13*Z72)+(GFormulas!$B$14*AJ72),0)</f>
        <v>48</v>
      </c>
      <c r="AB72" s="32">
        <f>ROUND((U72*GFormulas!$B$8)+(GFormulas!$B$9*V72),0)</f>
        <v>61</v>
      </c>
      <c r="AC72" s="32">
        <f t="shared" si="8"/>
        <v>38</v>
      </c>
      <c r="AD72" s="32">
        <f>ROUND((GFormulas!$E$14*AC72)+(GFormulas!$E$16*Z72),0)</f>
        <v>47</v>
      </c>
      <c r="AE72" s="32">
        <f t="shared" si="9"/>
        <v>30</v>
      </c>
      <c r="AF72" s="32">
        <f>ROUND((GFormulas!$E$25*AC72)+(GFormulas!$E$26*AE72)+(GFormulas!$E$28*Z72),0)</f>
        <v>43</v>
      </c>
      <c r="AG72" s="32">
        <f>ROUND((GFormulas!$E$31*AC72)+(GFormulas!$E$33*AE72),0)</f>
        <v>39</v>
      </c>
      <c r="AH72" s="32">
        <f>ROUND((GFormulas!$E$41*AG72)+(GFormulas!$E$42*Z72)+(GFormulas!$E$43*AC72),0)</f>
        <v>40</v>
      </c>
      <c r="AI72" s="32">
        <f>ROUND((GFormulas!$E$36*AG72)+(GFormulas!$E$37*Z72),0)</f>
        <v>40</v>
      </c>
      <c r="AJ72" s="32">
        <f>VLOOKUP(2016-K72,GCharts!$G$3:$H$32,2,FALSE)</f>
        <v>50</v>
      </c>
      <c r="AK72" s="32">
        <f t="shared" si="10"/>
        <v>50</v>
      </c>
      <c r="AL72" s="32">
        <f t="shared" si="11"/>
        <v>39</v>
      </c>
      <c r="AM72" s="13"/>
      <c r="AN72" s="13"/>
      <c r="AO72" s="13"/>
      <c r="AP72" s="13"/>
    </row>
    <row r="73" spans="1:42" x14ac:dyDescent="0.25">
      <c r="A73" s="13" t="s">
        <v>78</v>
      </c>
      <c r="B73" s="13" t="s">
        <v>2643</v>
      </c>
      <c r="C73" s="13">
        <v>16</v>
      </c>
      <c r="D73" s="13">
        <v>6</v>
      </c>
      <c r="E73" s="13">
        <v>3.84</v>
      </c>
      <c r="F73" s="13">
        <v>0.88200000000000001</v>
      </c>
      <c r="G73" s="13"/>
      <c r="H73" s="13" t="s">
        <v>2504</v>
      </c>
      <c r="I73" s="13">
        <v>1</v>
      </c>
      <c r="J73" s="13">
        <v>3</v>
      </c>
      <c r="K73" s="13">
        <v>1996</v>
      </c>
      <c r="L73" s="13" t="s">
        <v>2501</v>
      </c>
      <c r="M73" s="13">
        <v>77</v>
      </c>
      <c r="N73" s="13">
        <v>192</v>
      </c>
      <c r="O73" s="13" t="s">
        <v>162</v>
      </c>
      <c r="P73" s="13" t="s">
        <v>80</v>
      </c>
      <c r="Q73" s="13">
        <v>0</v>
      </c>
      <c r="R73" s="13">
        <v>0</v>
      </c>
      <c r="S73" s="30">
        <f>VLOOKUP(E73,GCharts!$O$3:$P$603,2,FALSE)</f>
        <v>25</v>
      </c>
      <c r="T73" s="30">
        <f>VLOOKUP(F73,GCharts!$M$3:$N$1003,2,FALSE)</f>
        <v>34</v>
      </c>
      <c r="U73" s="30">
        <f>VLOOKUP(M73,PCharts!$A$3:$B$30,2,FALSE)</f>
        <v>83</v>
      </c>
      <c r="V73" s="30">
        <f>VLOOKUP(N73,PCharts!$C$13:$D$141,2,FALSE)</f>
        <v>64</v>
      </c>
      <c r="W73" s="30">
        <f>VLOOKUP(Q73+R73,PCharts!$R$3:$S$2003,2,FALSE)</f>
        <v>0</v>
      </c>
      <c r="X73" s="30">
        <f>VLOOKUP(A73,GCharts!$Q$3:$R$25,2,FALSE)</f>
        <v>1.03</v>
      </c>
      <c r="Y73" s="32">
        <f>ROUND((GFormulas!$E$3*AC73)+(GFormulas!$E$4*AE73)+(GFormulas!$E$5*Z73),0)</f>
        <v>35</v>
      </c>
      <c r="Z73" s="32">
        <f>VLOOKUP(D73,GCharts!$A$3:$B$70,2,FALSE)</f>
        <v>46</v>
      </c>
      <c r="AA73" s="32">
        <f>ROUND((GFormulas!$B$13*Z73)+(GFormulas!$B$14*AJ73),0)</f>
        <v>47</v>
      </c>
      <c r="AB73" s="32">
        <f>ROUND((U73*GFormulas!$B$8)+(GFormulas!$B$9*V73),0)</f>
        <v>76</v>
      </c>
      <c r="AC73" s="32">
        <f t="shared" si="8"/>
        <v>35</v>
      </c>
      <c r="AD73" s="32">
        <f>ROUND((GFormulas!$E$14*AC73)+(GFormulas!$E$16*Z73),0)</f>
        <v>45</v>
      </c>
      <c r="AE73" s="32">
        <f t="shared" si="9"/>
        <v>26</v>
      </c>
      <c r="AF73" s="32">
        <f>ROUND((GFormulas!$E$25*AC73)+(GFormulas!$E$26*AE73)+(GFormulas!$E$28*Z73),0)</f>
        <v>39</v>
      </c>
      <c r="AG73" s="32">
        <f>ROUND((GFormulas!$E$31*AC73)+(GFormulas!$E$33*AE73),0)</f>
        <v>35</v>
      </c>
      <c r="AH73" s="32">
        <f>ROUND((GFormulas!$E$41*AG73)+(GFormulas!$E$42*Z73)+(GFormulas!$E$43*AC73),0)</f>
        <v>36</v>
      </c>
      <c r="AI73" s="32">
        <f>ROUND((GFormulas!$E$36*AG73)+(GFormulas!$E$37*Z73),0)</f>
        <v>36</v>
      </c>
      <c r="AJ73" s="32">
        <f>VLOOKUP(2016-K73,GCharts!$G$3:$H$32,2,FALSE)</f>
        <v>50</v>
      </c>
      <c r="AK73" s="32">
        <f t="shared" si="10"/>
        <v>50</v>
      </c>
      <c r="AL73" s="32">
        <f t="shared" si="11"/>
        <v>38</v>
      </c>
      <c r="AM73" s="13"/>
      <c r="AN73" s="13"/>
      <c r="AO73" s="13"/>
      <c r="AP73" s="13"/>
    </row>
    <row r="74" spans="1:42" x14ac:dyDescent="0.25">
      <c r="A74" s="13" t="s">
        <v>167</v>
      </c>
      <c r="B74" s="13" t="s">
        <v>2644</v>
      </c>
      <c r="C74" s="13">
        <v>16</v>
      </c>
      <c r="D74" s="13">
        <v>9</v>
      </c>
      <c r="E74" s="13">
        <v>4.1500000000000004</v>
      </c>
      <c r="F74" s="13">
        <v>0.877</v>
      </c>
      <c r="G74" s="13"/>
      <c r="H74" s="13">
        <v>0</v>
      </c>
      <c r="I74" s="13"/>
      <c r="J74" s="13"/>
      <c r="K74" s="13">
        <v>1994</v>
      </c>
      <c r="L74" s="13">
        <v>5</v>
      </c>
      <c r="M74" s="13">
        <v>76</v>
      </c>
      <c r="N74" s="13">
        <v>209</v>
      </c>
      <c r="O74" s="13" t="s">
        <v>2645</v>
      </c>
      <c r="P74" s="35" t="s">
        <v>2646</v>
      </c>
      <c r="Q74" s="13">
        <v>0</v>
      </c>
      <c r="R74" s="13">
        <v>0</v>
      </c>
      <c r="S74" s="30">
        <f>VLOOKUP(E74,GCharts!$O$3:$P$603,2,FALSE)</f>
        <v>25</v>
      </c>
      <c r="T74" s="30">
        <f>VLOOKUP(F74,GCharts!$M$3:$N$1003,2,FALSE)</f>
        <v>32</v>
      </c>
      <c r="U74" s="30">
        <f>VLOOKUP(M74,PCharts!$A$3:$B$30,2,FALSE)</f>
        <v>81</v>
      </c>
      <c r="V74" s="30">
        <f>VLOOKUP(N74,PCharts!$C$13:$D$141,2,FALSE)</f>
        <v>73</v>
      </c>
      <c r="W74" s="30">
        <f>VLOOKUP(Q74+R74,PCharts!$R$3:$S$2003,2,FALSE)</f>
        <v>0</v>
      </c>
      <c r="X74" s="30">
        <f>VLOOKUP(A74,GCharts!$Q$3:$R$25,2,FALSE)</f>
        <v>0.92</v>
      </c>
      <c r="Y74" s="32">
        <f>ROUND((GFormulas!$E$3*AC74)+(GFormulas!$E$4*AE74)+(GFormulas!$E$5*Z74),0)</f>
        <v>32</v>
      </c>
      <c r="Z74" s="32">
        <f>VLOOKUP(D74,GCharts!$A$3:$B$70,2,FALSE)</f>
        <v>49</v>
      </c>
      <c r="AA74" s="32">
        <f>ROUND((GFormulas!$B$13*Z74)+(GFormulas!$B$14*AJ74),0)</f>
        <v>52</v>
      </c>
      <c r="AB74" s="32">
        <f>ROUND((U74*GFormulas!$B$8)+(GFormulas!$B$9*V74),0)</f>
        <v>80</v>
      </c>
      <c r="AC74" s="32">
        <f t="shared" si="8"/>
        <v>29</v>
      </c>
      <c r="AD74" s="32">
        <f>ROUND((GFormulas!$E$14*AC74)+(GFormulas!$E$16*Z74),0)</f>
        <v>41</v>
      </c>
      <c r="AE74" s="32">
        <f t="shared" si="9"/>
        <v>23</v>
      </c>
      <c r="AF74" s="32">
        <f>ROUND((GFormulas!$E$25*AC74)+(GFormulas!$E$26*AE74)+(GFormulas!$E$28*Z74),0)</f>
        <v>35</v>
      </c>
      <c r="AG74" s="32">
        <f>ROUND((GFormulas!$E$31*AC74)+(GFormulas!$E$33*AE74),0)</f>
        <v>30</v>
      </c>
      <c r="AH74" s="32">
        <f>ROUND((GFormulas!$E$41*AG74)+(GFormulas!$E$42*Z74)+(GFormulas!$E$43*AC74),0)</f>
        <v>32</v>
      </c>
      <c r="AI74" s="32">
        <f>ROUND((GFormulas!$E$36*AG74)+(GFormulas!$E$37*Z74),0)</f>
        <v>32</v>
      </c>
      <c r="AJ74" s="32">
        <f>VLOOKUP(2016-K74,GCharts!$G$3:$H$32,2,FALSE)</f>
        <v>58</v>
      </c>
      <c r="AK74" s="32">
        <f t="shared" si="10"/>
        <v>58</v>
      </c>
      <c r="AL74" s="32">
        <f t="shared" si="11"/>
        <v>37</v>
      </c>
      <c r="AM74" s="30"/>
      <c r="AN74" s="30"/>
      <c r="AO74" s="30"/>
      <c r="AP74" s="30"/>
    </row>
    <row r="75" spans="1:42" x14ac:dyDescent="0.25">
      <c r="A75" s="13" t="s">
        <v>685</v>
      </c>
      <c r="B75" s="13" t="s">
        <v>2647</v>
      </c>
      <c r="C75" s="13">
        <v>16</v>
      </c>
      <c r="D75" s="13">
        <v>5</v>
      </c>
      <c r="E75" s="13">
        <v>3.59</v>
      </c>
      <c r="F75" s="13">
        <v>0.878</v>
      </c>
      <c r="G75" s="13"/>
      <c r="H75" s="13" t="s">
        <v>2504</v>
      </c>
      <c r="I75" s="13">
        <v>16</v>
      </c>
      <c r="J75" s="13">
        <v>12</v>
      </c>
      <c r="K75" s="13">
        <v>1996</v>
      </c>
      <c r="L75" s="13" t="s">
        <v>2501</v>
      </c>
      <c r="M75" s="13">
        <v>75</v>
      </c>
      <c r="N75" s="13">
        <v>181</v>
      </c>
      <c r="O75" s="13" t="s">
        <v>247</v>
      </c>
      <c r="P75" s="13" t="s">
        <v>80</v>
      </c>
      <c r="Q75" s="13">
        <v>0</v>
      </c>
      <c r="R75" s="13">
        <v>0</v>
      </c>
      <c r="S75" s="30">
        <f>VLOOKUP(E75,GCharts!$O$3:$P$603,2,FALSE)</f>
        <v>25</v>
      </c>
      <c r="T75" s="30">
        <f>VLOOKUP(F75,GCharts!$M$3:$N$1003,2,FALSE)</f>
        <v>32</v>
      </c>
      <c r="U75" s="30">
        <f>VLOOKUP(M75,PCharts!$A$3:$B$30,2,FALSE)</f>
        <v>79</v>
      </c>
      <c r="V75" s="30">
        <f>VLOOKUP(N75,PCharts!$C$13:$D$141,2,FALSE)</f>
        <v>58</v>
      </c>
      <c r="W75" s="30">
        <f>VLOOKUP(Q75+R75,PCharts!$R$3:$S$2003,2,FALSE)</f>
        <v>0</v>
      </c>
      <c r="X75" s="30">
        <f>VLOOKUP(A75,GCharts!$Q$3:$R$25,2,FALSE)</f>
        <v>0.95</v>
      </c>
      <c r="Y75" s="32">
        <f>ROUND((GFormulas!$E$3*AC75)+(GFormulas!$E$4*AE75)+(GFormulas!$E$5*Z75),0)</f>
        <v>32</v>
      </c>
      <c r="Z75" s="32">
        <f>VLOOKUP(D75,GCharts!$A$3:$B$70,2,FALSE)</f>
        <v>45</v>
      </c>
      <c r="AA75" s="32">
        <f>ROUND((GFormulas!$B$13*Z75)+(GFormulas!$B$14*AJ75),0)</f>
        <v>47</v>
      </c>
      <c r="AB75" s="32">
        <f>ROUND((U75*GFormulas!$B$8)+(GFormulas!$B$9*V75),0)</f>
        <v>71</v>
      </c>
      <c r="AC75" s="32">
        <f t="shared" si="8"/>
        <v>30</v>
      </c>
      <c r="AD75" s="32">
        <f>ROUND((GFormulas!$E$14*AC75)+(GFormulas!$E$16*Z75),0)</f>
        <v>41</v>
      </c>
      <c r="AE75" s="32">
        <f t="shared" si="9"/>
        <v>24</v>
      </c>
      <c r="AF75" s="32">
        <f>ROUND((GFormulas!$E$25*AC75)+(GFormulas!$E$26*AE75)+(GFormulas!$E$28*Z75),0)</f>
        <v>35</v>
      </c>
      <c r="AG75" s="32">
        <f>ROUND((GFormulas!$E$31*AC75)+(GFormulas!$E$33*AE75),0)</f>
        <v>31</v>
      </c>
      <c r="AH75" s="32">
        <f>ROUND((GFormulas!$E$41*AG75)+(GFormulas!$E$42*Z75)+(GFormulas!$E$43*AC75),0)</f>
        <v>32</v>
      </c>
      <c r="AI75" s="32">
        <f>ROUND((GFormulas!$E$36*AG75)+(GFormulas!$E$37*Z75),0)</f>
        <v>32</v>
      </c>
      <c r="AJ75" s="32">
        <f>VLOOKUP(2016-K75,GCharts!$G$3:$H$32,2,FALSE)</f>
        <v>50</v>
      </c>
      <c r="AK75" s="32">
        <f t="shared" si="10"/>
        <v>50</v>
      </c>
      <c r="AL75" s="32">
        <f t="shared" si="11"/>
        <v>35</v>
      </c>
      <c r="AM75" s="13"/>
      <c r="AN75" s="13"/>
      <c r="AO75" s="13"/>
      <c r="AP75" s="13"/>
    </row>
    <row r="76" spans="1:42" x14ac:dyDescent="0.25">
      <c r="A76" s="13" t="s">
        <v>55</v>
      </c>
      <c r="B76" s="13" t="s">
        <v>2648</v>
      </c>
      <c r="C76" s="13">
        <v>16</v>
      </c>
      <c r="D76" s="13">
        <v>14</v>
      </c>
      <c r="E76" s="13">
        <v>5.75</v>
      </c>
      <c r="F76" s="13">
        <v>0.84299999999999997</v>
      </c>
      <c r="G76" s="13"/>
      <c r="H76" s="13">
        <v>0</v>
      </c>
      <c r="I76" s="13"/>
      <c r="J76" s="13"/>
      <c r="K76" s="13">
        <v>1997</v>
      </c>
      <c r="L76" s="13">
        <v>5</v>
      </c>
      <c r="M76" s="13">
        <v>78</v>
      </c>
      <c r="N76" s="13">
        <v>181</v>
      </c>
      <c r="O76" s="13" t="s">
        <v>2649</v>
      </c>
      <c r="P76" s="13" t="s">
        <v>2650</v>
      </c>
      <c r="Q76" s="13">
        <v>0</v>
      </c>
      <c r="R76" s="13">
        <v>0</v>
      </c>
      <c r="S76" s="30">
        <f>VLOOKUP(E76,GCharts!$O$3:$P$603,2,FALSE)</f>
        <v>25</v>
      </c>
      <c r="T76" s="30">
        <f>VLOOKUP(F76,GCharts!$M$3:$N$1003,2,FALSE)</f>
        <v>30</v>
      </c>
      <c r="U76" s="30">
        <f>VLOOKUP(M76,PCharts!$A$3:$B$30,2,FALSE)</f>
        <v>85</v>
      </c>
      <c r="V76" s="30">
        <f>VLOOKUP(N76,PCharts!$C$13:$D$141,2,FALSE)</f>
        <v>58</v>
      </c>
      <c r="W76" s="30">
        <f>VLOOKUP(Q76+R76,PCharts!$R$3:$S$2003,2,FALSE)</f>
        <v>0</v>
      </c>
      <c r="X76" s="30">
        <f>VLOOKUP(A76,GCharts!$Q$3:$R$25,2,FALSE)</f>
        <v>0.95</v>
      </c>
      <c r="Y76" s="32">
        <f>ROUND((GFormulas!$E$3*AC76)+(GFormulas!$E$4*AE76)+(GFormulas!$E$5*Z76),0)</f>
        <v>33</v>
      </c>
      <c r="Z76" s="32">
        <f>VLOOKUP(D76,GCharts!$A$3:$B$70,2,FALSE)</f>
        <v>54</v>
      </c>
      <c r="AA76" s="32">
        <f>ROUND((GFormulas!$B$13*Z76)+(GFormulas!$B$14*AJ76),0)</f>
        <v>52</v>
      </c>
      <c r="AB76" s="32">
        <f>ROUND((U76*GFormulas!$B$8)+(GFormulas!$B$9*V76),0)</f>
        <v>74</v>
      </c>
      <c r="AC76" s="32">
        <f t="shared" si="8"/>
        <v>29</v>
      </c>
      <c r="AD76" s="32">
        <f>ROUND((GFormulas!$E$14*AC76)+(GFormulas!$E$16*Z76),0)</f>
        <v>43</v>
      </c>
      <c r="AE76" s="32">
        <f t="shared" si="9"/>
        <v>24</v>
      </c>
      <c r="AF76" s="32">
        <f>ROUND((GFormulas!$E$25*AC76)+(GFormulas!$E$26*AE76)+(GFormulas!$E$28*Z76),0)</f>
        <v>37</v>
      </c>
      <c r="AG76" s="32">
        <f>ROUND((GFormulas!$E$31*AC76)+(GFormulas!$E$33*AE76),0)</f>
        <v>31</v>
      </c>
      <c r="AH76" s="32">
        <f>ROUND((GFormulas!$E$41*AG76)+(GFormulas!$E$42*Z76)+(GFormulas!$E$43*AC76),0)</f>
        <v>33</v>
      </c>
      <c r="AI76" s="32">
        <f>ROUND((GFormulas!$E$36*AG76)+(GFormulas!$E$37*Z76),0)</f>
        <v>33</v>
      </c>
      <c r="AJ76" s="32">
        <f>VLOOKUP(2016-K76,GCharts!$G$3:$H$32,2,FALSE)</f>
        <v>46</v>
      </c>
      <c r="AK76" s="32">
        <f t="shared" si="10"/>
        <v>46</v>
      </c>
      <c r="AL76" s="32">
        <f t="shared" si="11"/>
        <v>37</v>
      </c>
      <c r="AM76" s="30"/>
      <c r="AN76" s="30"/>
      <c r="AO76" s="30"/>
      <c r="AP76" s="30"/>
    </row>
    <row r="77" spans="1:42" x14ac:dyDescent="0.25">
      <c r="A77" s="13" t="s">
        <v>685</v>
      </c>
      <c r="B77" s="13" t="s">
        <v>2651</v>
      </c>
      <c r="C77" s="13">
        <v>16</v>
      </c>
      <c r="D77" s="13">
        <v>11</v>
      </c>
      <c r="E77" s="13">
        <v>4.55</v>
      </c>
      <c r="F77" s="13">
        <v>0.83</v>
      </c>
      <c r="G77" s="13"/>
      <c r="H77" s="13" t="s">
        <v>2504</v>
      </c>
      <c r="I77" s="13">
        <v>23</v>
      </c>
      <c r="J77" s="13">
        <v>2</v>
      </c>
      <c r="K77" s="13">
        <v>1995</v>
      </c>
      <c r="L77" s="13" t="s">
        <v>2501</v>
      </c>
      <c r="M77" s="13">
        <v>69</v>
      </c>
      <c r="N77" s="13">
        <v>168</v>
      </c>
      <c r="O77" s="13" t="s">
        <v>76</v>
      </c>
      <c r="P77" s="13" t="s">
        <v>80</v>
      </c>
      <c r="Q77" s="13">
        <v>0</v>
      </c>
      <c r="R77" s="13">
        <v>0</v>
      </c>
      <c r="S77" s="30">
        <f>VLOOKUP(E77,GCharts!$O$3:$P$603,2,FALSE)</f>
        <v>25</v>
      </c>
      <c r="T77" s="30">
        <f>VLOOKUP(F77,GCharts!$M$3:$N$1003,2,FALSE)</f>
        <v>30</v>
      </c>
      <c r="U77" s="30">
        <f>VLOOKUP(M77,PCharts!$A$3:$B$30,2,FALSE)</f>
        <v>67</v>
      </c>
      <c r="V77" s="30">
        <f>VLOOKUP(N77,PCharts!$C$13:$D$141,2,FALSE)</f>
        <v>49</v>
      </c>
      <c r="W77" s="30">
        <f>VLOOKUP(Q77+R77,PCharts!$R$3:$S$2003,2,FALSE)</f>
        <v>0</v>
      </c>
      <c r="X77" s="30">
        <f>VLOOKUP(A77,GCharts!$Q$3:$R$25,2,FALSE)</f>
        <v>0.95</v>
      </c>
      <c r="Y77" s="32">
        <f>ROUND((GFormulas!$E$3*AC77)+(GFormulas!$E$4*AE77)+(GFormulas!$E$5*Z77),0)</f>
        <v>32</v>
      </c>
      <c r="Z77" s="32">
        <f>VLOOKUP(D77,GCharts!$A$3:$B$70,2,FALSE)</f>
        <v>51</v>
      </c>
      <c r="AA77" s="32">
        <f>ROUND((GFormulas!$B$13*Z77)+(GFormulas!$B$14*AJ77),0)</f>
        <v>52</v>
      </c>
      <c r="AB77" s="32">
        <f>ROUND((U77*GFormulas!$B$8)+(GFormulas!$B$9*V77),0)</f>
        <v>60</v>
      </c>
      <c r="AC77" s="32">
        <f t="shared" si="8"/>
        <v>29</v>
      </c>
      <c r="AD77" s="32">
        <f>ROUND((GFormulas!$E$14*AC77)+(GFormulas!$E$16*Z77),0)</f>
        <v>42</v>
      </c>
      <c r="AE77" s="32">
        <f t="shared" si="9"/>
        <v>24</v>
      </c>
      <c r="AF77" s="32">
        <f>ROUND((GFormulas!$E$25*AC77)+(GFormulas!$E$26*AE77)+(GFormulas!$E$28*Z77),0)</f>
        <v>36</v>
      </c>
      <c r="AG77" s="32">
        <f>ROUND((GFormulas!$E$31*AC77)+(GFormulas!$E$33*AE77),0)</f>
        <v>31</v>
      </c>
      <c r="AH77" s="32">
        <f>ROUND((GFormulas!$E$41*AG77)+(GFormulas!$E$42*Z77)+(GFormulas!$E$43*AC77),0)</f>
        <v>33</v>
      </c>
      <c r="AI77" s="32">
        <f>ROUND((GFormulas!$E$36*AG77)+(GFormulas!$E$37*Z77),0)</f>
        <v>33</v>
      </c>
      <c r="AJ77" s="32">
        <f>VLOOKUP(2016-K77,GCharts!$G$3:$H$32,2,FALSE)</f>
        <v>54</v>
      </c>
      <c r="AK77" s="32">
        <f t="shared" si="10"/>
        <v>54</v>
      </c>
      <c r="AL77" s="32">
        <f t="shared" si="11"/>
        <v>36</v>
      </c>
      <c r="AM77" s="13"/>
      <c r="AN77" s="13"/>
      <c r="AO77" s="13"/>
      <c r="AP77" s="13"/>
    </row>
    <row r="78" spans="1:42" x14ac:dyDescent="0.25">
      <c r="A78" s="13" t="s">
        <v>55</v>
      </c>
      <c r="B78" s="13" t="s">
        <v>2652</v>
      </c>
      <c r="C78" s="13">
        <v>16</v>
      </c>
      <c r="D78" s="13">
        <v>7</v>
      </c>
      <c r="E78" s="13">
        <v>3.81</v>
      </c>
      <c r="F78" s="13">
        <v>0.871</v>
      </c>
      <c r="G78" s="13"/>
      <c r="H78" s="13"/>
      <c r="I78" s="13"/>
      <c r="J78" s="13"/>
      <c r="K78" s="13">
        <v>1996</v>
      </c>
      <c r="L78" s="13">
        <v>5.5</v>
      </c>
      <c r="M78" s="13">
        <v>77</v>
      </c>
      <c r="N78" s="13">
        <v>174</v>
      </c>
      <c r="O78" s="13" t="s">
        <v>2653</v>
      </c>
      <c r="P78" s="35" t="s">
        <v>2654</v>
      </c>
      <c r="Q78" s="13">
        <v>0</v>
      </c>
      <c r="R78" s="13">
        <v>0</v>
      </c>
      <c r="S78" s="30">
        <f>VLOOKUP(E78,GCharts!$O$3:$P$603,2,FALSE)</f>
        <v>25</v>
      </c>
      <c r="T78" s="30">
        <f>VLOOKUP(F78,GCharts!$M$3:$N$1003,2,FALSE)</f>
        <v>30</v>
      </c>
      <c r="U78" s="30">
        <f>VLOOKUP(M78,PCharts!$A$3:$B$30,2,FALSE)</f>
        <v>83</v>
      </c>
      <c r="V78" s="30">
        <f>VLOOKUP(N78,PCharts!$C$13:$D$141,2,FALSE)</f>
        <v>52</v>
      </c>
      <c r="W78" s="30">
        <f>VLOOKUP(Q78+R78,PCharts!$R$3:$S$2003,2,FALSE)</f>
        <v>0</v>
      </c>
      <c r="X78" s="30">
        <f>VLOOKUP(A78,GCharts!$Q$3:$R$25,2,FALSE)</f>
        <v>0.95</v>
      </c>
      <c r="Y78" s="32">
        <f>ROUND((GFormulas!$E$3*AC78)+(GFormulas!$E$4*AE78)+(GFormulas!$E$5*Z78),0)</f>
        <v>32</v>
      </c>
      <c r="Z78" s="32">
        <f>VLOOKUP(D78,GCharts!$A$3:$B$70,2,FALSE)</f>
        <v>47</v>
      </c>
      <c r="AA78" s="32">
        <f>ROUND((GFormulas!$B$13*Z78)+(GFormulas!$B$14*AJ78),0)</f>
        <v>48</v>
      </c>
      <c r="AB78" s="32">
        <f>ROUND((U78*GFormulas!$B$8)+(GFormulas!$B$9*V78),0)</f>
        <v>70</v>
      </c>
      <c r="AC78" s="32">
        <f t="shared" si="8"/>
        <v>29</v>
      </c>
      <c r="AD78" s="32">
        <f>ROUND((GFormulas!$E$14*AC78)+(GFormulas!$E$16*Z78),0)</f>
        <v>41</v>
      </c>
      <c r="AE78" s="32">
        <f t="shared" si="9"/>
        <v>24</v>
      </c>
      <c r="AF78" s="32">
        <f>ROUND((GFormulas!$E$25*AC78)+(GFormulas!$E$26*AE78)+(GFormulas!$E$28*Z78),0)</f>
        <v>35</v>
      </c>
      <c r="AG78" s="32">
        <f>ROUND((GFormulas!$E$31*AC78)+(GFormulas!$E$33*AE78),0)</f>
        <v>31</v>
      </c>
      <c r="AH78" s="32">
        <f>ROUND((GFormulas!$E$41*AG78)+(GFormulas!$E$42*Z78)+(GFormulas!$E$43*AC78),0)</f>
        <v>32</v>
      </c>
      <c r="AI78" s="32">
        <f>ROUND((GFormulas!$E$36*AG78)+(GFormulas!$E$37*Z78),0)</f>
        <v>33</v>
      </c>
      <c r="AJ78" s="32">
        <f>VLOOKUP(2016-K78,GCharts!$G$3:$H$32,2,FALSE)</f>
        <v>50</v>
      </c>
      <c r="AK78" s="32">
        <f t="shared" si="10"/>
        <v>50</v>
      </c>
      <c r="AL78" s="32">
        <f t="shared" si="11"/>
        <v>35</v>
      </c>
      <c r="AM78" s="30"/>
      <c r="AN78" s="30"/>
      <c r="AO78" s="30"/>
      <c r="AP78" s="30"/>
    </row>
  </sheetData>
  <autoFilter ref="A2:BB2">
    <sortState ref="A3:AP208">
      <sortCondition descending="1" ref="C2"/>
    </sortState>
  </autoFilter>
  <hyperlinks>
    <hyperlink ref="P62" r:id="rId1"/>
    <hyperlink ref="P7" r:id="rId2"/>
    <hyperlink ref="P32" r:id="rId3"/>
    <hyperlink ref="P16" r:id="rId4"/>
    <hyperlink ref="P11" r:id="rId5"/>
    <hyperlink ref="P74" r:id="rId6"/>
    <hyperlink ref="P71" r:id="rId7"/>
    <hyperlink ref="P70" r:id="rId8"/>
    <hyperlink ref="P24" r:id="rId9"/>
    <hyperlink ref="P78" r:id="rId10"/>
    <hyperlink ref="P42" r:id="rId11"/>
    <hyperlink ref="P55" r:id="rId12"/>
    <hyperlink ref="P65" r:id="rId13"/>
    <hyperlink ref="P64" r:id="rId14"/>
  </hyperlinks>
  <pageMargins left="0.7" right="0.7" top="0.75" bottom="0.75" header="0.3" footer="0.3"/>
  <pageSetup orientation="portrait" r:id="rId1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2003"/>
  <sheetViews>
    <sheetView topLeftCell="M1" workbookViewId="0">
      <pane ySplit="2" topLeftCell="A28" activePane="bottomLeft" state="frozen"/>
      <selection activeCell="A52" sqref="A52:XFD52"/>
      <selection pane="bottomLeft" activeCell="T37" sqref="T37"/>
    </sheetView>
  </sheetViews>
  <sheetFormatPr defaultRowHeight="15" x14ac:dyDescent="0.25"/>
  <cols>
    <col min="1" max="9" width="9.140625" style="13"/>
    <col min="10" max="10" width="9.140625" style="53"/>
    <col min="11" max="11" width="9.140625" style="59"/>
    <col min="12" max="12" width="9.140625" style="60"/>
    <col min="13" max="13" width="9.140625" style="59"/>
    <col min="14" max="14" width="9.140625" style="60"/>
    <col min="15" max="15" width="9.140625" style="54"/>
    <col min="16" max="16" width="9.140625" style="13"/>
    <col min="17" max="17" width="0.140625" style="13" hidden="1" customWidth="1"/>
    <col min="18" max="18" width="10.5703125" style="13" bestFit="1" customWidth="1"/>
    <col min="19" max="20" width="9.140625" style="13"/>
    <col min="21" max="21" width="11" style="13" bestFit="1" customWidth="1"/>
    <col min="22" max="272" width="9.140625" style="13"/>
    <col min="273" max="273" width="0" style="13" hidden="1" customWidth="1"/>
    <col min="274" max="274" width="10.5703125" style="13" bestFit="1" customWidth="1"/>
    <col min="275" max="276" width="9.140625" style="13"/>
    <col min="277" max="277" width="11" style="13" bestFit="1" customWidth="1"/>
    <col min="278" max="528" width="9.140625" style="13"/>
    <col min="529" max="529" width="0" style="13" hidden="1" customWidth="1"/>
    <col min="530" max="530" width="10.5703125" style="13" bestFit="1" customWidth="1"/>
    <col min="531" max="532" width="9.140625" style="13"/>
    <col min="533" max="533" width="11" style="13" bestFit="1" customWidth="1"/>
    <col min="534" max="784" width="9.140625" style="13"/>
    <col min="785" max="785" width="0" style="13" hidden="1" customWidth="1"/>
    <col min="786" max="786" width="10.5703125" style="13" bestFit="1" customWidth="1"/>
    <col min="787" max="788" width="9.140625" style="13"/>
    <col min="789" max="789" width="11" style="13" bestFit="1" customWidth="1"/>
    <col min="790" max="1040" width="9.140625" style="13"/>
    <col min="1041" max="1041" width="0" style="13" hidden="1" customWidth="1"/>
    <col min="1042" max="1042" width="10.5703125" style="13" bestFit="1" customWidth="1"/>
    <col min="1043" max="1044" width="9.140625" style="13"/>
    <col min="1045" max="1045" width="11" style="13" bestFit="1" customWidth="1"/>
    <col min="1046" max="1296" width="9.140625" style="13"/>
    <col min="1297" max="1297" width="0" style="13" hidden="1" customWidth="1"/>
    <col min="1298" max="1298" width="10.5703125" style="13" bestFit="1" customWidth="1"/>
    <col min="1299" max="1300" width="9.140625" style="13"/>
    <col min="1301" max="1301" width="11" style="13" bestFit="1" customWidth="1"/>
    <col min="1302" max="1552" width="9.140625" style="13"/>
    <col min="1553" max="1553" width="0" style="13" hidden="1" customWidth="1"/>
    <col min="1554" max="1554" width="10.5703125" style="13" bestFit="1" customWidth="1"/>
    <col min="1555" max="1556" width="9.140625" style="13"/>
    <col min="1557" max="1557" width="11" style="13" bestFit="1" customWidth="1"/>
    <col min="1558" max="1808" width="9.140625" style="13"/>
    <col min="1809" max="1809" width="0" style="13" hidden="1" customWidth="1"/>
    <col min="1810" max="1810" width="10.5703125" style="13" bestFit="1" customWidth="1"/>
    <col min="1811" max="1812" width="9.140625" style="13"/>
    <col min="1813" max="1813" width="11" style="13" bestFit="1" customWidth="1"/>
    <col min="1814" max="2064" width="9.140625" style="13"/>
    <col min="2065" max="2065" width="0" style="13" hidden="1" customWidth="1"/>
    <col min="2066" max="2066" width="10.5703125" style="13" bestFit="1" customWidth="1"/>
    <col min="2067" max="2068" width="9.140625" style="13"/>
    <col min="2069" max="2069" width="11" style="13" bestFit="1" customWidth="1"/>
    <col min="2070" max="2320" width="9.140625" style="13"/>
    <col min="2321" max="2321" width="0" style="13" hidden="1" customWidth="1"/>
    <col min="2322" max="2322" width="10.5703125" style="13" bestFit="1" customWidth="1"/>
    <col min="2323" max="2324" width="9.140625" style="13"/>
    <col min="2325" max="2325" width="11" style="13" bestFit="1" customWidth="1"/>
    <col min="2326" max="2576" width="9.140625" style="13"/>
    <col min="2577" max="2577" width="0" style="13" hidden="1" customWidth="1"/>
    <col min="2578" max="2578" width="10.5703125" style="13" bestFit="1" customWidth="1"/>
    <col min="2579" max="2580" width="9.140625" style="13"/>
    <col min="2581" max="2581" width="11" style="13" bestFit="1" customWidth="1"/>
    <col min="2582" max="2832" width="9.140625" style="13"/>
    <col min="2833" max="2833" width="0" style="13" hidden="1" customWidth="1"/>
    <col min="2834" max="2834" width="10.5703125" style="13" bestFit="1" customWidth="1"/>
    <col min="2835" max="2836" width="9.140625" style="13"/>
    <col min="2837" max="2837" width="11" style="13" bestFit="1" customWidth="1"/>
    <col min="2838" max="3088" width="9.140625" style="13"/>
    <col min="3089" max="3089" width="0" style="13" hidden="1" customWidth="1"/>
    <col min="3090" max="3090" width="10.5703125" style="13" bestFit="1" customWidth="1"/>
    <col min="3091" max="3092" width="9.140625" style="13"/>
    <col min="3093" max="3093" width="11" style="13" bestFit="1" customWidth="1"/>
    <col min="3094" max="3344" width="9.140625" style="13"/>
    <col min="3345" max="3345" width="0" style="13" hidden="1" customWidth="1"/>
    <col min="3346" max="3346" width="10.5703125" style="13" bestFit="1" customWidth="1"/>
    <col min="3347" max="3348" width="9.140625" style="13"/>
    <col min="3349" max="3349" width="11" style="13" bestFit="1" customWidth="1"/>
    <col min="3350" max="3600" width="9.140625" style="13"/>
    <col min="3601" max="3601" width="0" style="13" hidden="1" customWidth="1"/>
    <col min="3602" max="3602" width="10.5703125" style="13" bestFit="1" customWidth="1"/>
    <col min="3603" max="3604" width="9.140625" style="13"/>
    <col min="3605" max="3605" width="11" style="13" bestFit="1" customWidth="1"/>
    <col min="3606" max="3856" width="9.140625" style="13"/>
    <col min="3857" max="3857" width="0" style="13" hidden="1" customWidth="1"/>
    <col min="3858" max="3858" width="10.5703125" style="13" bestFit="1" customWidth="1"/>
    <col min="3859" max="3860" width="9.140625" style="13"/>
    <col min="3861" max="3861" width="11" style="13" bestFit="1" customWidth="1"/>
    <col min="3862" max="4112" width="9.140625" style="13"/>
    <col min="4113" max="4113" width="0" style="13" hidden="1" customWidth="1"/>
    <col min="4114" max="4114" width="10.5703125" style="13" bestFit="1" customWidth="1"/>
    <col min="4115" max="4116" width="9.140625" style="13"/>
    <col min="4117" max="4117" width="11" style="13" bestFit="1" customWidth="1"/>
    <col min="4118" max="4368" width="9.140625" style="13"/>
    <col min="4369" max="4369" width="0" style="13" hidden="1" customWidth="1"/>
    <col min="4370" max="4370" width="10.5703125" style="13" bestFit="1" customWidth="1"/>
    <col min="4371" max="4372" width="9.140625" style="13"/>
    <col min="4373" max="4373" width="11" style="13" bestFit="1" customWidth="1"/>
    <col min="4374" max="4624" width="9.140625" style="13"/>
    <col min="4625" max="4625" width="0" style="13" hidden="1" customWidth="1"/>
    <col min="4626" max="4626" width="10.5703125" style="13" bestFit="1" customWidth="1"/>
    <col min="4627" max="4628" width="9.140625" style="13"/>
    <col min="4629" max="4629" width="11" style="13" bestFit="1" customWidth="1"/>
    <col min="4630" max="4880" width="9.140625" style="13"/>
    <col min="4881" max="4881" width="0" style="13" hidden="1" customWidth="1"/>
    <col min="4882" max="4882" width="10.5703125" style="13" bestFit="1" customWidth="1"/>
    <col min="4883" max="4884" width="9.140625" style="13"/>
    <col min="4885" max="4885" width="11" style="13" bestFit="1" customWidth="1"/>
    <col min="4886" max="5136" width="9.140625" style="13"/>
    <col min="5137" max="5137" width="0" style="13" hidden="1" customWidth="1"/>
    <col min="5138" max="5138" width="10.5703125" style="13" bestFit="1" customWidth="1"/>
    <col min="5139" max="5140" width="9.140625" style="13"/>
    <col min="5141" max="5141" width="11" style="13" bestFit="1" customWidth="1"/>
    <col min="5142" max="5392" width="9.140625" style="13"/>
    <col min="5393" max="5393" width="0" style="13" hidden="1" customWidth="1"/>
    <col min="5394" max="5394" width="10.5703125" style="13" bestFit="1" customWidth="1"/>
    <col min="5395" max="5396" width="9.140625" style="13"/>
    <col min="5397" max="5397" width="11" style="13" bestFit="1" customWidth="1"/>
    <col min="5398" max="5648" width="9.140625" style="13"/>
    <col min="5649" max="5649" width="0" style="13" hidden="1" customWidth="1"/>
    <col min="5650" max="5650" width="10.5703125" style="13" bestFit="1" customWidth="1"/>
    <col min="5651" max="5652" width="9.140625" style="13"/>
    <col min="5653" max="5653" width="11" style="13" bestFit="1" customWidth="1"/>
    <col min="5654" max="5904" width="9.140625" style="13"/>
    <col min="5905" max="5905" width="0" style="13" hidden="1" customWidth="1"/>
    <col min="5906" max="5906" width="10.5703125" style="13" bestFit="1" customWidth="1"/>
    <col min="5907" max="5908" width="9.140625" style="13"/>
    <col min="5909" max="5909" width="11" style="13" bestFit="1" customWidth="1"/>
    <col min="5910" max="6160" width="9.140625" style="13"/>
    <col min="6161" max="6161" width="0" style="13" hidden="1" customWidth="1"/>
    <col min="6162" max="6162" width="10.5703125" style="13" bestFit="1" customWidth="1"/>
    <col min="6163" max="6164" width="9.140625" style="13"/>
    <col min="6165" max="6165" width="11" style="13" bestFit="1" customWidth="1"/>
    <col min="6166" max="6416" width="9.140625" style="13"/>
    <col min="6417" max="6417" width="0" style="13" hidden="1" customWidth="1"/>
    <col min="6418" max="6418" width="10.5703125" style="13" bestFit="1" customWidth="1"/>
    <col min="6419" max="6420" width="9.140625" style="13"/>
    <col min="6421" max="6421" width="11" style="13" bestFit="1" customWidth="1"/>
    <col min="6422" max="6672" width="9.140625" style="13"/>
    <col min="6673" max="6673" width="0" style="13" hidden="1" customWidth="1"/>
    <col min="6674" max="6674" width="10.5703125" style="13" bestFit="1" customWidth="1"/>
    <col min="6675" max="6676" width="9.140625" style="13"/>
    <col min="6677" max="6677" width="11" style="13" bestFit="1" customWidth="1"/>
    <col min="6678" max="6928" width="9.140625" style="13"/>
    <col min="6929" max="6929" width="0" style="13" hidden="1" customWidth="1"/>
    <col min="6930" max="6930" width="10.5703125" style="13" bestFit="1" customWidth="1"/>
    <col min="6931" max="6932" width="9.140625" style="13"/>
    <col min="6933" max="6933" width="11" style="13" bestFit="1" customWidth="1"/>
    <col min="6934" max="7184" width="9.140625" style="13"/>
    <col min="7185" max="7185" width="0" style="13" hidden="1" customWidth="1"/>
    <col min="7186" max="7186" width="10.5703125" style="13" bestFit="1" customWidth="1"/>
    <col min="7187" max="7188" width="9.140625" style="13"/>
    <col min="7189" max="7189" width="11" style="13" bestFit="1" customWidth="1"/>
    <col min="7190" max="7440" width="9.140625" style="13"/>
    <col min="7441" max="7441" width="0" style="13" hidden="1" customWidth="1"/>
    <col min="7442" max="7442" width="10.5703125" style="13" bestFit="1" customWidth="1"/>
    <col min="7443" max="7444" width="9.140625" style="13"/>
    <col min="7445" max="7445" width="11" style="13" bestFit="1" customWidth="1"/>
    <col min="7446" max="7696" width="9.140625" style="13"/>
    <col min="7697" max="7697" width="0" style="13" hidden="1" customWidth="1"/>
    <col min="7698" max="7698" width="10.5703125" style="13" bestFit="1" customWidth="1"/>
    <col min="7699" max="7700" width="9.140625" style="13"/>
    <col min="7701" max="7701" width="11" style="13" bestFit="1" customWidth="1"/>
    <col min="7702" max="7952" width="9.140625" style="13"/>
    <col min="7953" max="7953" width="0" style="13" hidden="1" customWidth="1"/>
    <col min="7954" max="7954" width="10.5703125" style="13" bestFit="1" customWidth="1"/>
    <col min="7955" max="7956" width="9.140625" style="13"/>
    <col min="7957" max="7957" width="11" style="13" bestFit="1" customWidth="1"/>
    <col min="7958" max="8208" width="9.140625" style="13"/>
    <col min="8209" max="8209" width="0" style="13" hidden="1" customWidth="1"/>
    <col min="8210" max="8210" width="10.5703125" style="13" bestFit="1" customWidth="1"/>
    <col min="8211" max="8212" width="9.140625" style="13"/>
    <col min="8213" max="8213" width="11" style="13" bestFit="1" customWidth="1"/>
    <col min="8214" max="8464" width="9.140625" style="13"/>
    <col min="8465" max="8465" width="0" style="13" hidden="1" customWidth="1"/>
    <col min="8466" max="8466" width="10.5703125" style="13" bestFit="1" customWidth="1"/>
    <col min="8467" max="8468" width="9.140625" style="13"/>
    <col min="8469" max="8469" width="11" style="13" bestFit="1" customWidth="1"/>
    <col min="8470" max="8720" width="9.140625" style="13"/>
    <col min="8721" max="8721" width="0" style="13" hidden="1" customWidth="1"/>
    <col min="8722" max="8722" width="10.5703125" style="13" bestFit="1" customWidth="1"/>
    <col min="8723" max="8724" width="9.140625" style="13"/>
    <col min="8725" max="8725" width="11" style="13" bestFit="1" customWidth="1"/>
    <col min="8726" max="8976" width="9.140625" style="13"/>
    <col min="8977" max="8977" width="0" style="13" hidden="1" customWidth="1"/>
    <col min="8978" max="8978" width="10.5703125" style="13" bestFit="1" customWidth="1"/>
    <col min="8979" max="8980" width="9.140625" style="13"/>
    <col min="8981" max="8981" width="11" style="13" bestFit="1" customWidth="1"/>
    <col min="8982" max="9232" width="9.140625" style="13"/>
    <col min="9233" max="9233" width="0" style="13" hidden="1" customWidth="1"/>
    <col min="9234" max="9234" width="10.5703125" style="13" bestFit="1" customWidth="1"/>
    <col min="9235" max="9236" width="9.140625" style="13"/>
    <col min="9237" max="9237" width="11" style="13" bestFit="1" customWidth="1"/>
    <col min="9238" max="9488" width="9.140625" style="13"/>
    <col min="9489" max="9489" width="0" style="13" hidden="1" customWidth="1"/>
    <col min="9490" max="9490" width="10.5703125" style="13" bestFit="1" customWidth="1"/>
    <col min="9491" max="9492" width="9.140625" style="13"/>
    <col min="9493" max="9493" width="11" style="13" bestFit="1" customWidth="1"/>
    <col min="9494" max="9744" width="9.140625" style="13"/>
    <col min="9745" max="9745" width="0" style="13" hidden="1" customWidth="1"/>
    <col min="9746" max="9746" width="10.5703125" style="13" bestFit="1" customWidth="1"/>
    <col min="9747" max="9748" width="9.140625" style="13"/>
    <col min="9749" max="9749" width="11" style="13" bestFit="1" customWidth="1"/>
    <col min="9750" max="10000" width="9.140625" style="13"/>
    <col min="10001" max="10001" width="0" style="13" hidden="1" customWidth="1"/>
    <col min="10002" max="10002" width="10.5703125" style="13" bestFit="1" customWidth="1"/>
    <col min="10003" max="10004" width="9.140625" style="13"/>
    <col min="10005" max="10005" width="11" style="13" bestFit="1" customWidth="1"/>
    <col min="10006" max="10256" width="9.140625" style="13"/>
    <col min="10257" max="10257" width="0" style="13" hidden="1" customWidth="1"/>
    <col min="10258" max="10258" width="10.5703125" style="13" bestFit="1" customWidth="1"/>
    <col min="10259" max="10260" width="9.140625" style="13"/>
    <col min="10261" max="10261" width="11" style="13" bestFit="1" customWidth="1"/>
    <col min="10262" max="10512" width="9.140625" style="13"/>
    <col min="10513" max="10513" width="0" style="13" hidden="1" customWidth="1"/>
    <col min="10514" max="10514" width="10.5703125" style="13" bestFit="1" customWidth="1"/>
    <col min="10515" max="10516" width="9.140625" style="13"/>
    <col min="10517" max="10517" width="11" style="13" bestFit="1" customWidth="1"/>
    <col min="10518" max="10768" width="9.140625" style="13"/>
    <col min="10769" max="10769" width="0" style="13" hidden="1" customWidth="1"/>
    <col min="10770" max="10770" width="10.5703125" style="13" bestFit="1" customWidth="1"/>
    <col min="10771" max="10772" width="9.140625" style="13"/>
    <col min="10773" max="10773" width="11" style="13" bestFit="1" customWidth="1"/>
    <col min="10774" max="11024" width="9.140625" style="13"/>
    <col min="11025" max="11025" width="0" style="13" hidden="1" customWidth="1"/>
    <col min="11026" max="11026" width="10.5703125" style="13" bestFit="1" customWidth="1"/>
    <col min="11027" max="11028" width="9.140625" style="13"/>
    <col min="11029" max="11029" width="11" style="13" bestFit="1" customWidth="1"/>
    <col min="11030" max="11280" width="9.140625" style="13"/>
    <col min="11281" max="11281" width="0" style="13" hidden="1" customWidth="1"/>
    <col min="11282" max="11282" width="10.5703125" style="13" bestFit="1" customWidth="1"/>
    <col min="11283" max="11284" width="9.140625" style="13"/>
    <col min="11285" max="11285" width="11" style="13" bestFit="1" customWidth="1"/>
    <col min="11286" max="11536" width="9.140625" style="13"/>
    <col min="11537" max="11537" width="0" style="13" hidden="1" customWidth="1"/>
    <col min="11538" max="11538" width="10.5703125" style="13" bestFit="1" customWidth="1"/>
    <col min="11539" max="11540" width="9.140625" style="13"/>
    <col min="11541" max="11541" width="11" style="13" bestFit="1" customWidth="1"/>
    <col min="11542" max="11792" width="9.140625" style="13"/>
    <col min="11793" max="11793" width="0" style="13" hidden="1" customWidth="1"/>
    <col min="11794" max="11794" width="10.5703125" style="13" bestFit="1" customWidth="1"/>
    <col min="11795" max="11796" width="9.140625" style="13"/>
    <col min="11797" max="11797" width="11" style="13" bestFit="1" customWidth="1"/>
    <col min="11798" max="12048" width="9.140625" style="13"/>
    <col min="12049" max="12049" width="0" style="13" hidden="1" customWidth="1"/>
    <col min="12050" max="12050" width="10.5703125" style="13" bestFit="1" customWidth="1"/>
    <col min="12051" max="12052" width="9.140625" style="13"/>
    <col min="12053" max="12053" width="11" style="13" bestFit="1" customWidth="1"/>
    <col min="12054" max="12304" width="9.140625" style="13"/>
    <col min="12305" max="12305" width="0" style="13" hidden="1" customWidth="1"/>
    <col min="12306" max="12306" width="10.5703125" style="13" bestFit="1" customWidth="1"/>
    <col min="12307" max="12308" width="9.140625" style="13"/>
    <col min="12309" max="12309" width="11" style="13" bestFit="1" customWidth="1"/>
    <col min="12310" max="12560" width="9.140625" style="13"/>
    <col min="12561" max="12561" width="0" style="13" hidden="1" customWidth="1"/>
    <col min="12562" max="12562" width="10.5703125" style="13" bestFit="1" customWidth="1"/>
    <col min="12563" max="12564" width="9.140625" style="13"/>
    <col min="12565" max="12565" width="11" style="13" bestFit="1" customWidth="1"/>
    <col min="12566" max="12816" width="9.140625" style="13"/>
    <col min="12817" max="12817" width="0" style="13" hidden="1" customWidth="1"/>
    <col min="12818" max="12818" width="10.5703125" style="13" bestFit="1" customWidth="1"/>
    <col min="12819" max="12820" width="9.140625" style="13"/>
    <col min="12821" max="12821" width="11" style="13" bestFit="1" customWidth="1"/>
    <col min="12822" max="13072" width="9.140625" style="13"/>
    <col min="13073" max="13073" width="0" style="13" hidden="1" customWidth="1"/>
    <col min="13074" max="13074" width="10.5703125" style="13" bestFit="1" customWidth="1"/>
    <col min="13075" max="13076" width="9.140625" style="13"/>
    <col min="13077" max="13077" width="11" style="13" bestFit="1" customWidth="1"/>
    <col min="13078" max="13328" width="9.140625" style="13"/>
    <col min="13329" max="13329" width="0" style="13" hidden="1" customWidth="1"/>
    <col min="13330" max="13330" width="10.5703125" style="13" bestFit="1" customWidth="1"/>
    <col min="13331" max="13332" width="9.140625" style="13"/>
    <col min="13333" max="13333" width="11" style="13" bestFit="1" customWidth="1"/>
    <col min="13334" max="13584" width="9.140625" style="13"/>
    <col min="13585" max="13585" width="0" style="13" hidden="1" customWidth="1"/>
    <col min="13586" max="13586" width="10.5703125" style="13" bestFit="1" customWidth="1"/>
    <col min="13587" max="13588" width="9.140625" style="13"/>
    <col min="13589" max="13589" width="11" style="13" bestFit="1" customWidth="1"/>
    <col min="13590" max="13840" width="9.140625" style="13"/>
    <col min="13841" max="13841" width="0" style="13" hidden="1" customWidth="1"/>
    <col min="13842" max="13842" width="10.5703125" style="13" bestFit="1" customWidth="1"/>
    <col min="13843" max="13844" width="9.140625" style="13"/>
    <col min="13845" max="13845" width="11" style="13" bestFit="1" customWidth="1"/>
    <col min="13846" max="14096" width="9.140625" style="13"/>
    <col min="14097" max="14097" width="0" style="13" hidden="1" customWidth="1"/>
    <col min="14098" max="14098" width="10.5703125" style="13" bestFit="1" customWidth="1"/>
    <col min="14099" max="14100" width="9.140625" style="13"/>
    <col min="14101" max="14101" width="11" style="13" bestFit="1" customWidth="1"/>
    <col min="14102" max="14352" width="9.140625" style="13"/>
    <col min="14353" max="14353" width="0" style="13" hidden="1" customWidth="1"/>
    <col min="14354" max="14354" width="10.5703125" style="13" bestFit="1" customWidth="1"/>
    <col min="14355" max="14356" width="9.140625" style="13"/>
    <col min="14357" max="14357" width="11" style="13" bestFit="1" customWidth="1"/>
    <col min="14358" max="14608" width="9.140625" style="13"/>
    <col min="14609" max="14609" width="0" style="13" hidden="1" customWidth="1"/>
    <col min="14610" max="14610" width="10.5703125" style="13" bestFit="1" customWidth="1"/>
    <col min="14611" max="14612" width="9.140625" style="13"/>
    <col min="14613" max="14613" width="11" style="13" bestFit="1" customWidth="1"/>
    <col min="14614" max="14864" width="9.140625" style="13"/>
    <col min="14865" max="14865" width="0" style="13" hidden="1" customWidth="1"/>
    <col min="14866" max="14866" width="10.5703125" style="13" bestFit="1" customWidth="1"/>
    <col min="14867" max="14868" width="9.140625" style="13"/>
    <col min="14869" max="14869" width="11" style="13" bestFit="1" customWidth="1"/>
    <col min="14870" max="15120" width="9.140625" style="13"/>
    <col min="15121" max="15121" width="0" style="13" hidden="1" customWidth="1"/>
    <col min="15122" max="15122" width="10.5703125" style="13" bestFit="1" customWidth="1"/>
    <col min="15123" max="15124" width="9.140625" style="13"/>
    <col min="15125" max="15125" width="11" style="13" bestFit="1" customWidth="1"/>
    <col min="15126" max="15376" width="9.140625" style="13"/>
    <col min="15377" max="15377" width="0" style="13" hidden="1" customWidth="1"/>
    <col min="15378" max="15378" width="10.5703125" style="13" bestFit="1" customWidth="1"/>
    <col min="15379" max="15380" width="9.140625" style="13"/>
    <col min="15381" max="15381" width="11" style="13" bestFit="1" customWidth="1"/>
    <col min="15382" max="15632" width="9.140625" style="13"/>
    <col min="15633" max="15633" width="0" style="13" hidden="1" customWidth="1"/>
    <col min="15634" max="15634" width="10.5703125" style="13" bestFit="1" customWidth="1"/>
    <col min="15635" max="15636" width="9.140625" style="13"/>
    <col min="15637" max="15637" width="11" style="13" bestFit="1" customWidth="1"/>
    <col min="15638" max="15888" width="9.140625" style="13"/>
    <col min="15889" max="15889" width="0" style="13" hidden="1" customWidth="1"/>
    <col min="15890" max="15890" width="10.5703125" style="13" bestFit="1" customWidth="1"/>
    <col min="15891" max="15892" width="9.140625" style="13"/>
    <col min="15893" max="15893" width="11" style="13" bestFit="1" customWidth="1"/>
    <col min="15894" max="16144" width="9.140625" style="13"/>
    <col min="16145" max="16145" width="0" style="13" hidden="1" customWidth="1"/>
    <col min="16146" max="16146" width="10.5703125" style="13" bestFit="1" customWidth="1"/>
    <col min="16147" max="16148" width="9.140625" style="13"/>
    <col min="16149" max="16149" width="11" style="13" bestFit="1" customWidth="1"/>
    <col min="16150" max="16384" width="9.140625" style="13"/>
  </cols>
  <sheetData>
    <row r="1" spans="1:31" x14ac:dyDescent="0.25">
      <c r="A1" s="103" t="s">
        <v>2655</v>
      </c>
      <c r="B1" s="103"/>
      <c r="C1" s="103"/>
      <c r="D1" s="103"/>
      <c r="E1" s="105" t="s">
        <v>2656</v>
      </c>
      <c r="F1" s="105"/>
      <c r="G1" s="103" t="s">
        <v>2657</v>
      </c>
      <c r="H1" s="103"/>
      <c r="I1" s="105" t="s">
        <v>2658</v>
      </c>
      <c r="J1" s="105"/>
      <c r="K1" s="106" t="s">
        <v>2659</v>
      </c>
      <c r="L1" s="107"/>
      <c r="M1" s="106" t="s">
        <v>2660</v>
      </c>
      <c r="N1" s="107"/>
      <c r="O1" s="103" t="s">
        <v>2661</v>
      </c>
      <c r="P1" s="103"/>
      <c r="R1" s="104" t="s">
        <v>2662</v>
      </c>
      <c r="S1" s="104"/>
      <c r="T1" s="104" t="s">
        <v>2663</v>
      </c>
      <c r="U1" s="104"/>
      <c r="V1" s="104" t="s">
        <v>2664</v>
      </c>
      <c r="W1" s="104"/>
      <c r="Z1" s="105" t="s">
        <v>2665</v>
      </c>
      <c r="AA1" s="105"/>
      <c r="AB1" s="105" t="s">
        <v>2666</v>
      </c>
      <c r="AC1" s="105"/>
    </row>
    <row r="2" spans="1:31" x14ac:dyDescent="0.25">
      <c r="A2" s="103" t="s">
        <v>2380</v>
      </c>
      <c r="B2" s="103"/>
      <c r="C2" s="103" t="s">
        <v>2381</v>
      </c>
      <c r="D2" s="103"/>
      <c r="E2" s="24" t="s">
        <v>22</v>
      </c>
      <c r="F2" s="24" t="s">
        <v>2667</v>
      </c>
      <c r="G2" s="11" t="s">
        <v>3</v>
      </c>
      <c r="H2" s="11" t="s">
        <v>2668</v>
      </c>
      <c r="I2" s="25" t="s">
        <v>7</v>
      </c>
      <c r="J2" s="52" t="s">
        <v>2669</v>
      </c>
      <c r="K2" s="55" t="s">
        <v>2659</v>
      </c>
      <c r="L2" s="56" t="s">
        <v>2670</v>
      </c>
      <c r="M2" s="55" t="s">
        <v>2671</v>
      </c>
      <c r="N2" s="56" t="s">
        <v>2672</v>
      </c>
      <c r="O2" s="61" t="s">
        <v>2673</v>
      </c>
      <c r="P2" s="11" t="s">
        <v>2674</v>
      </c>
      <c r="Q2" s="10" t="s">
        <v>2675</v>
      </c>
      <c r="R2" s="10" t="s">
        <v>2393</v>
      </c>
      <c r="S2" s="10" t="s">
        <v>2674</v>
      </c>
      <c r="T2" s="10" t="s">
        <v>0</v>
      </c>
      <c r="U2" s="10" t="s">
        <v>2663</v>
      </c>
      <c r="V2" s="10" t="s">
        <v>42</v>
      </c>
      <c r="W2" s="10" t="s">
        <v>2676</v>
      </c>
      <c r="X2" s="13" t="s">
        <v>2677</v>
      </c>
      <c r="Y2" s="13" t="s">
        <v>42</v>
      </c>
      <c r="Z2" s="25" t="s">
        <v>2659</v>
      </c>
      <c r="AA2" s="25" t="s">
        <v>2670</v>
      </c>
      <c r="AB2" s="25" t="s">
        <v>2671</v>
      </c>
      <c r="AC2" s="25" t="s">
        <v>2672</v>
      </c>
      <c r="AE2" s="26"/>
    </row>
    <row r="3" spans="1:31" x14ac:dyDescent="0.25">
      <c r="A3" s="13">
        <v>59</v>
      </c>
      <c r="B3" s="13">
        <v>40</v>
      </c>
      <c r="C3" s="13">
        <v>140</v>
      </c>
      <c r="D3" s="13">
        <v>37</v>
      </c>
      <c r="E3" s="26">
        <v>0.01</v>
      </c>
      <c r="F3" s="27">
        <v>35</v>
      </c>
      <c r="G3" s="13">
        <v>0</v>
      </c>
      <c r="H3" s="13">
        <v>30</v>
      </c>
      <c r="I3" s="13">
        <v>0</v>
      </c>
      <c r="J3" s="53">
        <v>99</v>
      </c>
      <c r="K3" s="57">
        <v>0</v>
      </c>
      <c r="L3" s="58">
        <v>35</v>
      </c>
      <c r="M3" s="57">
        <v>0</v>
      </c>
      <c r="N3" s="60">
        <v>40</v>
      </c>
      <c r="O3" s="62">
        <v>16</v>
      </c>
      <c r="P3" s="14">
        <v>40</v>
      </c>
      <c r="Q3" s="14">
        <v>1</v>
      </c>
      <c r="R3" s="14">
        <v>0</v>
      </c>
      <c r="S3" s="14">
        <v>0</v>
      </c>
      <c r="T3" s="44"/>
      <c r="U3" s="36"/>
      <c r="V3" s="13">
        <v>99</v>
      </c>
      <c r="W3" s="13">
        <v>1000000</v>
      </c>
      <c r="X3" s="13">
        <v>17</v>
      </c>
      <c r="Y3" s="13">
        <v>95</v>
      </c>
      <c r="Z3" s="26">
        <v>0</v>
      </c>
      <c r="AA3" s="26">
        <v>35</v>
      </c>
      <c r="AB3" s="26">
        <v>0</v>
      </c>
      <c r="AC3" s="13">
        <v>28</v>
      </c>
      <c r="AE3" s="75">
        <v>1.53</v>
      </c>
    </row>
    <row r="4" spans="1:31" x14ac:dyDescent="0.25">
      <c r="A4" s="13">
        <v>60</v>
      </c>
      <c r="B4" s="13">
        <f t="shared" ref="B4:B10" si="0">B3+3</f>
        <v>43</v>
      </c>
      <c r="C4" s="13">
        <v>141</v>
      </c>
      <c r="D4" s="13">
        <v>37</v>
      </c>
      <c r="E4" s="26">
        <v>0</v>
      </c>
      <c r="F4" s="27">
        <v>35</v>
      </c>
      <c r="G4" s="13">
        <v>1</v>
      </c>
      <c r="H4" s="13">
        <v>32</v>
      </c>
      <c r="I4" s="13">
        <f>ROUND(I3+0.01,2)</f>
        <v>0.01</v>
      </c>
      <c r="J4" s="53">
        <v>99</v>
      </c>
      <c r="K4" s="57">
        <v>0.01</v>
      </c>
      <c r="L4" s="58">
        <v>35</v>
      </c>
      <c r="M4" s="57">
        <v>0.01</v>
      </c>
      <c r="N4" s="60">
        <v>40</v>
      </c>
      <c r="O4" s="62">
        <v>17</v>
      </c>
      <c r="P4" s="14">
        <v>42</v>
      </c>
      <c r="Q4" s="14">
        <v>2</v>
      </c>
      <c r="R4" s="14">
        <v>1</v>
      </c>
      <c r="S4" s="14">
        <v>1</v>
      </c>
      <c r="T4" s="44" t="s">
        <v>47</v>
      </c>
      <c r="U4" s="36">
        <v>1.07</v>
      </c>
      <c r="V4" s="13">
        <v>98</v>
      </c>
      <c r="W4" s="13">
        <v>1000000</v>
      </c>
      <c r="X4" s="13">
        <v>18</v>
      </c>
      <c r="Y4" s="13">
        <v>95</v>
      </c>
      <c r="Z4" s="26">
        <v>0.01</v>
      </c>
      <c r="AA4" s="26">
        <v>35</v>
      </c>
      <c r="AB4" s="26">
        <v>0.01</v>
      </c>
      <c r="AC4" s="13">
        <v>28</v>
      </c>
      <c r="AE4" s="75">
        <f>11200%/100</f>
        <v>1.1200000000000001</v>
      </c>
    </row>
    <row r="5" spans="1:31" x14ac:dyDescent="0.25">
      <c r="A5" s="13">
        <v>61</v>
      </c>
      <c r="B5" s="13">
        <f t="shared" si="0"/>
        <v>46</v>
      </c>
      <c r="C5" s="13">
        <v>142</v>
      </c>
      <c r="D5" s="13">
        <v>37</v>
      </c>
      <c r="E5" s="26">
        <v>0.02</v>
      </c>
      <c r="F5" s="27">
        <v>35</v>
      </c>
      <c r="G5" s="13">
        <v>2</v>
      </c>
      <c r="H5" s="13">
        <v>34</v>
      </c>
      <c r="I5" s="13">
        <f t="shared" ref="I5:I68" si="1">ROUND(I4+0.01,2)</f>
        <v>0.02</v>
      </c>
      <c r="J5" s="53">
        <v>99</v>
      </c>
      <c r="K5" s="57">
        <v>0.02</v>
      </c>
      <c r="L5" s="58">
        <v>35</v>
      </c>
      <c r="M5" s="57">
        <v>0.02</v>
      </c>
      <c r="N5" s="60">
        <v>40</v>
      </c>
      <c r="O5" s="62">
        <v>18</v>
      </c>
      <c r="P5" s="14">
        <v>44</v>
      </c>
      <c r="Q5" s="14">
        <v>3</v>
      </c>
      <c r="R5" s="14">
        <v>2</v>
      </c>
      <c r="S5" s="14">
        <v>1</v>
      </c>
      <c r="T5" s="44" t="s">
        <v>95</v>
      </c>
      <c r="U5" s="36">
        <v>1.06</v>
      </c>
      <c r="V5" s="13">
        <v>97</v>
      </c>
      <c r="W5" s="13">
        <v>1000000</v>
      </c>
      <c r="X5" s="13">
        <v>19</v>
      </c>
      <c r="Y5" s="13">
        <v>95</v>
      </c>
      <c r="Z5" s="26">
        <v>0.02</v>
      </c>
      <c r="AA5" s="26">
        <v>35</v>
      </c>
      <c r="AB5" s="26">
        <v>0.02</v>
      </c>
      <c r="AC5" s="13">
        <v>28</v>
      </c>
      <c r="AE5" s="26">
        <v>111</v>
      </c>
    </row>
    <row r="6" spans="1:31" x14ac:dyDescent="0.25">
      <c r="A6" s="13">
        <v>62</v>
      </c>
      <c r="B6" s="13">
        <f t="shared" si="0"/>
        <v>49</v>
      </c>
      <c r="C6" s="13">
        <v>143</v>
      </c>
      <c r="D6" s="13">
        <v>37</v>
      </c>
      <c r="E6" s="26">
        <v>0.03</v>
      </c>
      <c r="F6" s="27">
        <f>F3+1</f>
        <v>36</v>
      </c>
      <c r="G6" s="13">
        <v>3</v>
      </c>
      <c r="H6" s="13">
        <v>36</v>
      </c>
      <c r="I6" s="13">
        <f t="shared" si="1"/>
        <v>0.03</v>
      </c>
      <c r="J6" s="53">
        <f t="shared" ref="J6:J29" si="2">J3-1</f>
        <v>98</v>
      </c>
      <c r="K6" s="57">
        <v>0.03</v>
      </c>
      <c r="L6" s="58">
        <v>35</v>
      </c>
      <c r="M6" s="57">
        <v>0.03</v>
      </c>
      <c r="N6" s="60">
        <v>41</v>
      </c>
      <c r="O6" s="62">
        <v>19</v>
      </c>
      <c r="P6" s="14">
        <v>46</v>
      </c>
      <c r="Q6" s="14">
        <v>4</v>
      </c>
      <c r="R6" s="14">
        <v>3</v>
      </c>
      <c r="S6" s="14">
        <v>1</v>
      </c>
      <c r="T6" s="44" t="s">
        <v>43</v>
      </c>
      <c r="U6" s="36">
        <v>1.05</v>
      </c>
      <c r="V6" s="13">
        <v>96</v>
      </c>
      <c r="W6" s="13">
        <v>1000000</v>
      </c>
      <c r="X6" s="13">
        <v>20</v>
      </c>
      <c r="Y6" s="13">
        <v>90</v>
      </c>
      <c r="Z6" s="26">
        <v>0.03</v>
      </c>
      <c r="AA6" s="26">
        <f>AA3+1</f>
        <v>36</v>
      </c>
      <c r="AB6" s="26">
        <v>0.03</v>
      </c>
      <c r="AC6" s="13">
        <f>AC3+1</f>
        <v>29</v>
      </c>
      <c r="AE6" s="26">
        <v>110</v>
      </c>
    </row>
    <row r="7" spans="1:31" x14ac:dyDescent="0.25">
      <c r="A7" s="13">
        <v>63</v>
      </c>
      <c r="B7" s="13">
        <f t="shared" si="0"/>
        <v>52</v>
      </c>
      <c r="C7" s="13">
        <v>144</v>
      </c>
      <c r="D7" s="13">
        <v>37</v>
      </c>
      <c r="E7" s="26">
        <v>0.04</v>
      </c>
      <c r="F7" s="27">
        <f t="shared" ref="F7:F70" si="3">F5+1</f>
        <v>36</v>
      </c>
      <c r="G7" s="13">
        <v>4</v>
      </c>
      <c r="H7" s="13">
        <v>38</v>
      </c>
      <c r="I7" s="13">
        <f t="shared" si="1"/>
        <v>0.04</v>
      </c>
      <c r="J7" s="53">
        <f t="shared" si="2"/>
        <v>98</v>
      </c>
      <c r="K7" s="57">
        <v>0.04</v>
      </c>
      <c r="L7" s="58">
        <v>35</v>
      </c>
      <c r="M7" s="57">
        <v>0.04</v>
      </c>
      <c r="N7" s="60">
        <v>41</v>
      </c>
      <c r="O7" s="62">
        <v>20</v>
      </c>
      <c r="P7" s="14">
        <v>50</v>
      </c>
      <c r="Q7" s="14">
        <v>5</v>
      </c>
      <c r="R7" s="14">
        <v>4</v>
      </c>
      <c r="S7" s="14">
        <v>1</v>
      </c>
      <c r="T7" s="44" t="s">
        <v>78</v>
      </c>
      <c r="U7" s="36">
        <v>0.98</v>
      </c>
      <c r="V7" s="13">
        <v>95</v>
      </c>
      <c r="W7" s="13">
        <v>1000000</v>
      </c>
      <c r="X7" s="13">
        <v>21</v>
      </c>
      <c r="Y7" s="13">
        <v>90</v>
      </c>
      <c r="Z7" s="26">
        <v>0.04</v>
      </c>
      <c r="AA7" s="26">
        <f t="shared" ref="AA7:AA22" si="4">AA4+1</f>
        <v>36</v>
      </c>
      <c r="AB7" s="26">
        <v>0.04</v>
      </c>
      <c r="AC7" s="13">
        <f t="shared" ref="AC7:AC28" si="5">AC4+1</f>
        <v>29</v>
      </c>
      <c r="AE7" s="26">
        <v>105</v>
      </c>
    </row>
    <row r="8" spans="1:31" x14ac:dyDescent="0.25">
      <c r="A8" s="13">
        <v>64</v>
      </c>
      <c r="B8" s="13">
        <f t="shared" si="0"/>
        <v>55</v>
      </c>
      <c r="C8" s="13">
        <v>145</v>
      </c>
      <c r="D8" s="13">
        <v>37</v>
      </c>
      <c r="E8" s="26">
        <v>0.05</v>
      </c>
      <c r="F8" s="27">
        <f t="shared" si="3"/>
        <v>37</v>
      </c>
      <c r="G8" s="13">
        <v>5</v>
      </c>
      <c r="H8" s="13">
        <v>40</v>
      </c>
      <c r="I8" s="13">
        <f t="shared" si="1"/>
        <v>0.05</v>
      </c>
      <c r="J8" s="53">
        <f t="shared" si="2"/>
        <v>98</v>
      </c>
      <c r="K8" s="57">
        <v>0.05</v>
      </c>
      <c r="L8" s="58">
        <v>35</v>
      </c>
      <c r="M8" s="57">
        <v>0.05</v>
      </c>
      <c r="N8" s="60">
        <v>42</v>
      </c>
      <c r="O8" s="62">
        <v>21</v>
      </c>
      <c r="P8" s="14">
        <v>54</v>
      </c>
      <c r="Q8" s="14">
        <v>6</v>
      </c>
      <c r="R8" s="14">
        <v>5</v>
      </c>
      <c r="S8" s="14">
        <v>1</v>
      </c>
      <c r="T8" s="44" t="s">
        <v>74</v>
      </c>
      <c r="U8" s="36">
        <v>0.95</v>
      </c>
      <c r="V8" s="13">
        <v>94</v>
      </c>
      <c r="W8" s="13">
        <v>1000000</v>
      </c>
      <c r="X8" s="13">
        <v>22</v>
      </c>
      <c r="Y8" s="13">
        <v>80</v>
      </c>
      <c r="Z8" s="26">
        <v>0.05</v>
      </c>
      <c r="AA8" s="26">
        <f t="shared" si="4"/>
        <v>36</v>
      </c>
      <c r="AB8" s="26">
        <v>0.05</v>
      </c>
      <c r="AC8" s="13">
        <f t="shared" si="5"/>
        <v>29</v>
      </c>
      <c r="AE8" s="26">
        <v>100</v>
      </c>
    </row>
    <row r="9" spans="1:31" x14ac:dyDescent="0.25">
      <c r="A9" s="13">
        <v>65</v>
      </c>
      <c r="B9" s="13">
        <f t="shared" si="0"/>
        <v>58</v>
      </c>
      <c r="C9" s="13">
        <v>146</v>
      </c>
      <c r="D9" s="13">
        <v>37</v>
      </c>
      <c r="E9" s="26">
        <v>0.06</v>
      </c>
      <c r="F9" s="27">
        <f t="shared" si="3"/>
        <v>37</v>
      </c>
      <c r="G9" s="13">
        <v>6</v>
      </c>
      <c r="H9" s="13">
        <v>42</v>
      </c>
      <c r="I9" s="13">
        <f t="shared" si="1"/>
        <v>0.06</v>
      </c>
      <c r="J9" s="53">
        <f t="shared" si="2"/>
        <v>97</v>
      </c>
      <c r="K9" s="57">
        <v>0.06</v>
      </c>
      <c r="L9" s="58">
        <v>35</v>
      </c>
      <c r="M9" s="57">
        <v>0.06</v>
      </c>
      <c r="N9" s="60">
        <v>42</v>
      </c>
      <c r="O9" s="62">
        <v>22</v>
      </c>
      <c r="P9" s="14">
        <v>58</v>
      </c>
      <c r="Q9" s="14">
        <v>7</v>
      </c>
      <c r="R9" s="14">
        <v>6</v>
      </c>
      <c r="S9" s="14">
        <v>1</v>
      </c>
      <c r="T9" s="44" t="s">
        <v>518</v>
      </c>
      <c r="U9" s="36">
        <v>0.93</v>
      </c>
      <c r="V9" s="13">
        <v>93</v>
      </c>
      <c r="W9" s="13">
        <v>1000000</v>
      </c>
      <c r="X9" s="13">
        <v>23</v>
      </c>
      <c r="Y9" s="13">
        <v>80</v>
      </c>
      <c r="Z9" s="26">
        <v>0.06</v>
      </c>
      <c r="AA9" s="26">
        <f t="shared" si="4"/>
        <v>37</v>
      </c>
      <c r="AB9" s="26">
        <v>0.06</v>
      </c>
      <c r="AC9" s="13">
        <f t="shared" si="5"/>
        <v>30</v>
      </c>
      <c r="AE9" s="26">
        <v>100</v>
      </c>
    </row>
    <row r="10" spans="1:31" x14ac:dyDescent="0.25">
      <c r="A10" s="13">
        <v>66</v>
      </c>
      <c r="B10" s="13">
        <f t="shared" si="0"/>
        <v>61</v>
      </c>
      <c r="C10" s="13">
        <v>147</v>
      </c>
      <c r="D10" s="13">
        <v>37</v>
      </c>
      <c r="E10" s="26">
        <v>7.0000000000000007E-2</v>
      </c>
      <c r="F10" s="27">
        <f t="shared" si="3"/>
        <v>38</v>
      </c>
      <c r="G10" s="13">
        <v>7</v>
      </c>
      <c r="H10" s="13">
        <v>44</v>
      </c>
      <c r="I10" s="13">
        <f t="shared" si="1"/>
        <v>7.0000000000000007E-2</v>
      </c>
      <c r="J10" s="53">
        <f t="shared" si="2"/>
        <v>97</v>
      </c>
      <c r="K10" s="57">
        <v>7.0000000000000007E-2</v>
      </c>
      <c r="L10" s="58">
        <v>35</v>
      </c>
      <c r="M10" s="57">
        <v>7.0000000000000007E-2</v>
      </c>
      <c r="N10" s="60">
        <v>43</v>
      </c>
      <c r="O10" s="62">
        <v>23</v>
      </c>
      <c r="P10" s="14">
        <f t="shared" ref="P10:P25" si="6">P9+2</f>
        <v>60</v>
      </c>
      <c r="Q10" s="14">
        <v>8</v>
      </c>
      <c r="R10" s="14">
        <v>7</v>
      </c>
      <c r="S10" s="14">
        <v>1</v>
      </c>
      <c r="T10" s="44" t="s">
        <v>685</v>
      </c>
      <c r="U10" s="36">
        <v>0.9</v>
      </c>
      <c r="V10" s="13">
        <v>92</v>
      </c>
      <c r="W10" s="13">
        <v>1000000</v>
      </c>
      <c r="X10" s="13">
        <v>24</v>
      </c>
      <c r="Y10" s="13">
        <v>75</v>
      </c>
      <c r="Z10" s="26">
        <v>7.0000000000000007E-2</v>
      </c>
      <c r="AA10" s="26">
        <f t="shared" si="4"/>
        <v>37</v>
      </c>
      <c r="AB10" s="26">
        <v>7.0000000000000007E-2</v>
      </c>
      <c r="AC10" s="13">
        <f t="shared" si="5"/>
        <v>30</v>
      </c>
      <c r="AE10" s="26">
        <v>98</v>
      </c>
    </row>
    <row r="11" spans="1:31" x14ac:dyDescent="0.25">
      <c r="A11" s="13">
        <v>67</v>
      </c>
      <c r="B11" s="13">
        <f t="shared" ref="B11:B30" si="7">B10+2</f>
        <v>63</v>
      </c>
      <c r="C11" s="13">
        <v>148</v>
      </c>
      <c r="D11" s="13">
        <v>37</v>
      </c>
      <c r="E11" s="26">
        <v>0.08</v>
      </c>
      <c r="F11" s="27">
        <f t="shared" si="3"/>
        <v>38</v>
      </c>
      <c r="G11" s="13">
        <v>8</v>
      </c>
      <c r="H11" s="13">
        <v>46</v>
      </c>
      <c r="I11" s="13">
        <f t="shared" si="1"/>
        <v>0.08</v>
      </c>
      <c r="J11" s="53">
        <f t="shared" si="2"/>
        <v>97</v>
      </c>
      <c r="K11" s="57">
        <v>0.08</v>
      </c>
      <c r="L11" s="58">
        <v>35</v>
      </c>
      <c r="M11" s="57">
        <v>0.08</v>
      </c>
      <c r="N11" s="60">
        <v>43</v>
      </c>
      <c r="O11" s="62">
        <v>24</v>
      </c>
      <c r="P11" s="14">
        <f t="shared" si="6"/>
        <v>62</v>
      </c>
      <c r="Q11" s="14">
        <v>9</v>
      </c>
      <c r="R11" s="14">
        <v>8</v>
      </c>
      <c r="S11" s="14">
        <v>1</v>
      </c>
      <c r="T11" s="44" t="s">
        <v>51</v>
      </c>
      <c r="U11" s="36">
        <v>0.9</v>
      </c>
      <c r="V11" s="13">
        <v>91</v>
      </c>
      <c r="W11" s="13">
        <v>1000000</v>
      </c>
      <c r="X11" s="13">
        <v>25</v>
      </c>
      <c r="Y11" s="13">
        <v>75</v>
      </c>
      <c r="Z11" s="26">
        <v>0.08</v>
      </c>
      <c r="AA11" s="26">
        <f t="shared" si="4"/>
        <v>37</v>
      </c>
      <c r="AB11" s="26">
        <v>0.08</v>
      </c>
      <c r="AC11" s="13">
        <f t="shared" si="5"/>
        <v>30</v>
      </c>
      <c r="AE11" s="26">
        <v>95</v>
      </c>
    </row>
    <row r="12" spans="1:31" x14ac:dyDescent="0.25">
      <c r="A12" s="13">
        <v>68</v>
      </c>
      <c r="B12" s="13">
        <f t="shared" si="7"/>
        <v>65</v>
      </c>
      <c r="C12" s="13">
        <v>149</v>
      </c>
      <c r="D12" s="13">
        <v>37</v>
      </c>
      <c r="E12" s="26">
        <v>0.09</v>
      </c>
      <c r="F12" s="27">
        <f t="shared" si="3"/>
        <v>39</v>
      </c>
      <c r="G12" s="13">
        <v>9</v>
      </c>
      <c r="H12" s="13">
        <v>48</v>
      </c>
      <c r="I12" s="13">
        <f t="shared" si="1"/>
        <v>0.09</v>
      </c>
      <c r="J12" s="53">
        <f t="shared" si="2"/>
        <v>96</v>
      </c>
      <c r="K12" s="57">
        <v>0.09</v>
      </c>
      <c r="L12" s="58">
        <v>35</v>
      </c>
      <c r="M12" s="57">
        <v>0.09</v>
      </c>
      <c r="N12" s="60">
        <v>44</v>
      </c>
      <c r="O12" s="62">
        <v>25</v>
      </c>
      <c r="P12" s="14">
        <f t="shared" si="6"/>
        <v>64</v>
      </c>
      <c r="Q12" s="14">
        <v>10</v>
      </c>
      <c r="R12" s="14">
        <v>9</v>
      </c>
      <c r="S12" s="14">
        <v>1</v>
      </c>
      <c r="T12" s="44" t="s">
        <v>55</v>
      </c>
      <c r="U12" s="36">
        <v>0.9</v>
      </c>
      <c r="V12" s="13">
        <v>90</v>
      </c>
      <c r="W12" s="13">
        <v>1000000</v>
      </c>
      <c r="X12" s="13">
        <v>26</v>
      </c>
      <c r="Y12" s="13">
        <v>65</v>
      </c>
      <c r="Z12" s="26">
        <v>0.09</v>
      </c>
      <c r="AA12" s="26">
        <f t="shared" si="4"/>
        <v>38</v>
      </c>
      <c r="AB12" s="26">
        <v>0.09</v>
      </c>
      <c r="AC12" s="13">
        <f t="shared" si="5"/>
        <v>31</v>
      </c>
      <c r="AE12" s="26">
        <v>90</v>
      </c>
    </row>
    <row r="13" spans="1:31" x14ac:dyDescent="0.25">
      <c r="A13" s="13">
        <v>69</v>
      </c>
      <c r="B13" s="13">
        <f t="shared" si="7"/>
        <v>67</v>
      </c>
      <c r="C13" s="13">
        <v>150</v>
      </c>
      <c r="D13" s="13">
        <v>40</v>
      </c>
      <c r="E13" s="26">
        <v>0.1</v>
      </c>
      <c r="F13" s="27">
        <f t="shared" si="3"/>
        <v>39</v>
      </c>
      <c r="G13" s="13">
        <v>10</v>
      </c>
      <c r="H13" s="13">
        <v>50</v>
      </c>
      <c r="I13" s="13">
        <f t="shared" si="1"/>
        <v>0.1</v>
      </c>
      <c r="J13" s="53">
        <f t="shared" si="2"/>
        <v>96</v>
      </c>
      <c r="K13" s="57">
        <v>0.1</v>
      </c>
      <c r="L13" s="58">
        <v>50</v>
      </c>
      <c r="M13" s="57">
        <v>0.1</v>
      </c>
      <c r="N13" s="60">
        <v>45</v>
      </c>
      <c r="O13" s="62">
        <v>26</v>
      </c>
      <c r="P13" s="14">
        <f t="shared" si="6"/>
        <v>66</v>
      </c>
      <c r="Q13" s="14">
        <v>11</v>
      </c>
      <c r="R13" s="14">
        <v>10</v>
      </c>
      <c r="S13" s="14">
        <v>1</v>
      </c>
      <c r="T13" s="44" t="s">
        <v>127</v>
      </c>
      <c r="U13" s="36">
        <v>0.87</v>
      </c>
      <c r="V13" s="13">
        <v>89</v>
      </c>
      <c r="W13" s="13">
        <v>1000000</v>
      </c>
      <c r="X13" s="13">
        <v>27</v>
      </c>
      <c r="Y13" s="13">
        <v>65</v>
      </c>
      <c r="Z13" s="26">
        <v>0.1</v>
      </c>
      <c r="AA13" s="26">
        <f t="shared" si="4"/>
        <v>38</v>
      </c>
      <c r="AB13" s="26">
        <v>0.1</v>
      </c>
      <c r="AC13" s="13">
        <f t="shared" si="5"/>
        <v>31</v>
      </c>
      <c r="AE13" s="26">
        <v>95</v>
      </c>
    </row>
    <row r="14" spans="1:31" x14ac:dyDescent="0.25">
      <c r="A14" s="13">
        <v>70</v>
      </c>
      <c r="B14" s="13">
        <f t="shared" si="7"/>
        <v>69</v>
      </c>
      <c r="C14" s="13">
        <v>151</v>
      </c>
      <c r="D14" s="13">
        <v>40</v>
      </c>
      <c r="E14" s="26">
        <v>0.11</v>
      </c>
      <c r="F14" s="27">
        <f t="shared" si="3"/>
        <v>40</v>
      </c>
      <c r="G14" s="13">
        <v>11</v>
      </c>
      <c r="H14" s="13">
        <f t="shared" ref="H14:H57" si="8">H13+1</f>
        <v>51</v>
      </c>
      <c r="I14" s="13">
        <f t="shared" si="1"/>
        <v>0.11</v>
      </c>
      <c r="J14" s="53">
        <f t="shared" si="2"/>
        <v>96</v>
      </c>
      <c r="K14" s="57">
        <v>0.11</v>
      </c>
      <c r="L14" s="58">
        <v>50</v>
      </c>
      <c r="M14" s="57">
        <v>0.11</v>
      </c>
      <c r="N14" s="60">
        <v>45</v>
      </c>
      <c r="O14" s="62">
        <v>27</v>
      </c>
      <c r="P14" s="14">
        <f t="shared" si="6"/>
        <v>68</v>
      </c>
      <c r="Q14" s="14">
        <v>12</v>
      </c>
      <c r="R14" s="14">
        <v>11</v>
      </c>
      <c r="S14" s="14">
        <v>1</v>
      </c>
      <c r="T14" s="44" t="s">
        <v>139</v>
      </c>
      <c r="U14" s="36">
        <v>0.87</v>
      </c>
      <c r="V14" s="13">
        <v>88</v>
      </c>
      <c r="W14" s="13">
        <v>1000000</v>
      </c>
      <c r="X14" s="13">
        <v>28</v>
      </c>
      <c r="Y14" s="13">
        <v>55</v>
      </c>
      <c r="Z14" s="26">
        <v>0.11</v>
      </c>
      <c r="AA14" s="26">
        <f t="shared" si="4"/>
        <v>38</v>
      </c>
      <c r="AB14" s="26">
        <v>0.11</v>
      </c>
      <c r="AC14" s="13">
        <f t="shared" si="5"/>
        <v>31</v>
      </c>
      <c r="AE14" s="26">
        <v>93</v>
      </c>
    </row>
    <row r="15" spans="1:31" x14ac:dyDescent="0.25">
      <c r="A15" s="13">
        <v>71</v>
      </c>
      <c r="B15" s="13">
        <f t="shared" si="7"/>
        <v>71</v>
      </c>
      <c r="C15" s="13">
        <v>152</v>
      </c>
      <c r="D15" s="13">
        <v>40</v>
      </c>
      <c r="E15" s="26">
        <v>0.12</v>
      </c>
      <c r="F15" s="27">
        <f t="shared" si="3"/>
        <v>40</v>
      </c>
      <c r="G15" s="13">
        <v>12</v>
      </c>
      <c r="H15" s="13">
        <f t="shared" si="8"/>
        <v>52</v>
      </c>
      <c r="I15" s="13">
        <f t="shared" si="1"/>
        <v>0.12</v>
      </c>
      <c r="J15" s="53">
        <f t="shared" si="2"/>
        <v>95</v>
      </c>
      <c r="K15" s="57">
        <v>0.12</v>
      </c>
      <c r="L15" s="58">
        <v>50</v>
      </c>
      <c r="M15" s="57">
        <v>0.12</v>
      </c>
      <c r="N15" s="60">
        <v>45</v>
      </c>
      <c r="O15" s="62">
        <v>28</v>
      </c>
      <c r="P15" s="14">
        <f t="shared" si="6"/>
        <v>70</v>
      </c>
      <c r="Q15" s="14">
        <v>13</v>
      </c>
      <c r="R15" s="14">
        <v>12</v>
      </c>
      <c r="S15" s="14">
        <v>1</v>
      </c>
      <c r="T15" s="44" t="s">
        <v>167</v>
      </c>
      <c r="U15" s="36">
        <v>0.87</v>
      </c>
      <c r="V15" s="13">
        <v>87</v>
      </c>
      <c r="W15" s="13">
        <v>1000000</v>
      </c>
      <c r="X15" s="13">
        <v>29</v>
      </c>
      <c r="Y15" s="13">
        <v>55</v>
      </c>
      <c r="Z15" s="26">
        <v>0.12</v>
      </c>
      <c r="AA15" s="26">
        <f t="shared" si="4"/>
        <v>39</v>
      </c>
      <c r="AB15" s="26">
        <v>0.12</v>
      </c>
      <c r="AC15" s="13">
        <f t="shared" si="5"/>
        <v>32</v>
      </c>
      <c r="AE15" s="26">
        <v>92</v>
      </c>
    </row>
    <row r="16" spans="1:31" x14ac:dyDescent="0.25">
      <c r="A16" s="13">
        <v>72</v>
      </c>
      <c r="B16" s="13">
        <f t="shared" si="7"/>
        <v>73</v>
      </c>
      <c r="C16" s="13">
        <v>153</v>
      </c>
      <c r="D16" s="13">
        <v>40</v>
      </c>
      <c r="E16" s="26">
        <v>0.13</v>
      </c>
      <c r="F16" s="27">
        <f t="shared" si="3"/>
        <v>41</v>
      </c>
      <c r="G16" s="13">
        <v>13</v>
      </c>
      <c r="H16" s="13">
        <f t="shared" si="8"/>
        <v>53</v>
      </c>
      <c r="I16" s="13">
        <f t="shared" si="1"/>
        <v>0.13</v>
      </c>
      <c r="J16" s="53">
        <f t="shared" si="2"/>
        <v>95</v>
      </c>
      <c r="K16" s="57">
        <v>0.13</v>
      </c>
      <c r="L16" s="58">
        <v>50</v>
      </c>
      <c r="M16" s="57">
        <v>0.13</v>
      </c>
      <c r="N16" s="60">
        <v>45</v>
      </c>
      <c r="O16" s="62">
        <v>29</v>
      </c>
      <c r="P16" s="14">
        <f t="shared" si="6"/>
        <v>72</v>
      </c>
      <c r="Q16" s="14">
        <v>14</v>
      </c>
      <c r="R16" s="14">
        <v>13</v>
      </c>
      <c r="S16" s="14">
        <v>1</v>
      </c>
      <c r="T16" s="44" t="s">
        <v>130</v>
      </c>
      <c r="U16" s="36">
        <v>0.87</v>
      </c>
      <c r="V16" s="13">
        <v>86</v>
      </c>
      <c r="W16" s="13">
        <v>1000000</v>
      </c>
      <c r="X16" s="13">
        <v>30</v>
      </c>
      <c r="Y16" s="13">
        <v>40</v>
      </c>
      <c r="Z16" s="26">
        <v>0.13</v>
      </c>
      <c r="AA16" s="26">
        <f t="shared" si="4"/>
        <v>39</v>
      </c>
      <c r="AB16" s="26">
        <v>0.13</v>
      </c>
      <c r="AC16" s="13">
        <f t="shared" si="5"/>
        <v>32</v>
      </c>
      <c r="AE16" s="26">
        <v>92</v>
      </c>
    </row>
    <row r="17" spans="1:31" x14ac:dyDescent="0.25">
      <c r="A17" s="13">
        <v>73</v>
      </c>
      <c r="B17" s="13">
        <f t="shared" si="7"/>
        <v>75</v>
      </c>
      <c r="C17" s="13">
        <v>154</v>
      </c>
      <c r="D17" s="13">
        <v>40</v>
      </c>
      <c r="E17" s="26">
        <v>0.14000000000000001</v>
      </c>
      <c r="F17" s="27">
        <f t="shared" si="3"/>
        <v>41</v>
      </c>
      <c r="G17" s="13">
        <v>14</v>
      </c>
      <c r="H17" s="13">
        <f t="shared" si="8"/>
        <v>54</v>
      </c>
      <c r="I17" s="13">
        <f t="shared" si="1"/>
        <v>0.14000000000000001</v>
      </c>
      <c r="J17" s="53">
        <f t="shared" si="2"/>
        <v>95</v>
      </c>
      <c r="K17" s="57">
        <v>0.14000000000000001</v>
      </c>
      <c r="L17" s="58">
        <v>50</v>
      </c>
      <c r="M17" s="57">
        <v>0.14000000000000001</v>
      </c>
      <c r="N17" s="60">
        <v>45</v>
      </c>
      <c r="O17" s="62">
        <v>30</v>
      </c>
      <c r="P17" s="14">
        <f t="shared" si="6"/>
        <v>74</v>
      </c>
      <c r="Q17" s="14">
        <v>15</v>
      </c>
      <c r="R17" s="14">
        <v>14</v>
      </c>
      <c r="S17" s="14">
        <v>1</v>
      </c>
      <c r="T17" s="44" t="s">
        <v>1365</v>
      </c>
      <c r="U17" s="36">
        <v>0.85</v>
      </c>
      <c r="V17" s="13">
        <v>85</v>
      </c>
      <c r="W17" s="13">
        <v>1000000</v>
      </c>
      <c r="X17" s="13">
        <v>31</v>
      </c>
      <c r="Y17" s="13">
        <v>40</v>
      </c>
      <c r="Z17" s="26">
        <v>0.14000000000000001</v>
      </c>
      <c r="AA17" s="26">
        <f t="shared" si="4"/>
        <v>39</v>
      </c>
      <c r="AB17" s="26">
        <v>0.14000000000000001</v>
      </c>
      <c r="AC17" s="13">
        <f t="shared" si="5"/>
        <v>32</v>
      </c>
      <c r="AE17" s="26">
        <v>92</v>
      </c>
    </row>
    <row r="18" spans="1:31" x14ac:dyDescent="0.25">
      <c r="A18" s="13">
        <v>74</v>
      </c>
      <c r="B18" s="13">
        <f t="shared" si="7"/>
        <v>77</v>
      </c>
      <c r="C18" s="13">
        <v>155</v>
      </c>
      <c r="D18" s="13">
        <f t="shared" ref="D18:D81" si="9">D13+3</f>
        <v>43</v>
      </c>
      <c r="E18" s="26">
        <v>0.15</v>
      </c>
      <c r="F18" s="27">
        <f t="shared" si="3"/>
        <v>42</v>
      </c>
      <c r="G18" s="13">
        <v>15</v>
      </c>
      <c r="H18" s="13">
        <f t="shared" si="8"/>
        <v>55</v>
      </c>
      <c r="I18" s="13">
        <f t="shared" si="1"/>
        <v>0.15</v>
      </c>
      <c r="J18" s="53">
        <f t="shared" si="2"/>
        <v>94</v>
      </c>
      <c r="K18" s="57">
        <v>0.15</v>
      </c>
      <c r="L18" s="58">
        <v>50</v>
      </c>
      <c r="M18" s="57">
        <v>0.15</v>
      </c>
      <c r="N18" s="60">
        <v>46</v>
      </c>
      <c r="O18" s="62">
        <v>31</v>
      </c>
      <c r="P18" s="14">
        <f t="shared" si="6"/>
        <v>76</v>
      </c>
      <c r="Q18" s="14">
        <v>16</v>
      </c>
      <c r="R18" s="14">
        <v>15</v>
      </c>
      <c r="S18" s="14">
        <v>1</v>
      </c>
      <c r="T18" s="44" t="s">
        <v>2678</v>
      </c>
      <c r="U18" s="36">
        <v>0.84</v>
      </c>
      <c r="V18" s="13">
        <v>84</v>
      </c>
      <c r="W18" s="13">
        <v>1000000</v>
      </c>
      <c r="X18" s="13">
        <v>32</v>
      </c>
      <c r="Y18" s="13">
        <v>30</v>
      </c>
      <c r="Z18" s="26">
        <v>0.15</v>
      </c>
      <c r="AA18" s="26">
        <f t="shared" si="4"/>
        <v>40</v>
      </c>
      <c r="AB18" s="26">
        <v>0.15</v>
      </c>
      <c r="AC18" s="13">
        <f t="shared" si="5"/>
        <v>33</v>
      </c>
      <c r="AE18" s="26">
        <v>90</v>
      </c>
    </row>
    <row r="19" spans="1:31" x14ac:dyDescent="0.25">
      <c r="A19" s="13">
        <v>75</v>
      </c>
      <c r="B19" s="13">
        <f t="shared" si="7"/>
        <v>79</v>
      </c>
      <c r="C19" s="13">
        <v>156</v>
      </c>
      <c r="D19" s="13">
        <f t="shared" si="9"/>
        <v>43</v>
      </c>
      <c r="E19" s="26">
        <v>0.16</v>
      </c>
      <c r="F19" s="27">
        <f t="shared" si="3"/>
        <v>42</v>
      </c>
      <c r="G19" s="13">
        <v>16</v>
      </c>
      <c r="H19" s="13">
        <f t="shared" si="8"/>
        <v>56</v>
      </c>
      <c r="I19" s="13">
        <f t="shared" si="1"/>
        <v>0.16</v>
      </c>
      <c r="J19" s="53">
        <f t="shared" si="2"/>
        <v>94</v>
      </c>
      <c r="K19" s="57">
        <v>0.16</v>
      </c>
      <c r="L19" s="58">
        <v>50</v>
      </c>
      <c r="M19" s="57">
        <v>0.16</v>
      </c>
      <c r="N19" s="60">
        <v>46</v>
      </c>
      <c r="O19" s="62">
        <v>32</v>
      </c>
      <c r="P19" s="14">
        <f t="shared" si="6"/>
        <v>78</v>
      </c>
      <c r="Q19" s="14">
        <v>17</v>
      </c>
      <c r="R19" s="14">
        <v>16</v>
      </c>
      <c r="S19" s="14">
        <v>1</v>
      </c>
      <c r="T19" s="44" t="s">
        <v>339</v>
      </c>
      <c r="U19" s="36">
        <v>0.84</v>
      </c>
      <c r="V19" s="13">
        <v>83</v>
      </c>
      <c r="W19" s="13">
        <v>1000000</v>
      </c>
      <c r="X19" s="13">
        <v>33</v>
      </c>
      <c r="Y19" s="13">
        <v>30</v>
      </c>
      <c r="Z19" s="26">
        <v>0.16</v>
      </c>
      <c r="AA19" s="26">
        <f t="shared" si="4"/>
        <v>40</v>
      </c>
      <c r="AB19" s="26">
        <v>0.16</v>
      </c>
      <c r="AC19" s="13">
        <f t="shared" si="5"/>
        <v>33</v>
      </c>
      <c r="AE19" s="26">
        <v>89</v>
      </c>
    </row>
    <row r="20" spans="1:31" x14ac:dyDescent="0.25">
      <c r="A20" s="13">
        <v>76</v>
      </c>
      <c r="B20" s="13">
        <f t="shared" si="7"/>
        <v>81</v>
      </c>
      <c r="C20" s="13">
        <v>157</v>
      </c>
      <c r="D20" s="13">
        <f t="shared" si="9"/>
        <v>43</v>
      </c>
      <c r="E20" s="26">
        <v>0.17</v>
      </c>
      <c r="F20" s="27">
        <f t="shared" si="3"/>
        <v>43</v>
      </c>
      <c r="G20" s="13">
        <v>17</v>
      </c>
      <c r="H20" s="13">
        <f t="shared" si="8"/>
        <v>57</v>
      </c>
      <c r="I20" s="13">
        <f t="shared" si="1"/>
        <v>0.17</v>
      </c>
      <c r="J20" s="53">
        <f t="shared" si="2"/>
        <v>94</v>
      </c>
      <c r="K20" s="57">
        <v>0.17</v>
      </c>
      <c r="L20" s="58">
        <v>50</v>
      </c>
      <c r="M20" s="57">
        <v>0.17</v>
      </c>
      <c r="N20" s="60">
        <v>47</v>
      </c>
      <c r="O20" s="62">
        <v>33</v>
      </c>
      <c r="P20" s="14">
        <f t="shared" si="6"/>
        <v>80</v>
      </c>
      <c r="Q20" s="14">
        <v>18</v>
      </c>
      <c r="R20" s="14">
        <v>17</v>
      </c>
      <c r="S20" s="14">
        <v>1</v>
      </c>
      <c r="T20" s="44" t="s">
        <v>1051</v>
      </c>
      <c r="U20" s="36">
        <v>0.8</v>
      </c>
      <c r="V20" s="13">
        <v>82</v>
      </c>
      <c r="W20" s="13">
        <v>1000000</v>
      </c>
      <c r="X20" s="13">
        <v>34</v>
      </c>
      <c r="Y20" s="13">
        <v>20</v>
      </c>
      <c r="Z20" s="26">
        <v>0.17</v>
      </c>
      <c r="AA20" s="26">
        <f t="shared" si="4"/>
        <v>40</v>
      </c>
      <c r="AB20" s="26">
        <v>0.17</v>
      </c>
      <c r="AC20" s="13">
        <f t="shared" si="5"/>
        <v>33</v>
      </c>
      <c r="AE20" s="26">
        <v>89</v>
      </c>
    </row>
    <row r="21" spans="1:31" x14ac:dyDescent="0.25">
      <c r="A21" s="13">
        <v>77</v>
      </c>
      <c r="B21" s="13">
        <f t="shared" si="7"/>
        <v>83</v>
      </c>
      <c r="C21" s="13">
        <v>158</v>
      </c>
      <c r="D21" s="13">
        <f t="shared" si="9"/>
        <v>43</v>
      </c>
      <c r="E21" s="26">
        <v>0.18</v>
      </c>
      <c r="F21" s="27">
        <f t="shared" si="3"/>
        <v>43</v>
      </c>
      <c r="G21" s="13">
        <v>18</v>
      </c>
      <c r="H21" s="13">
        <f t="shared" si="8"/>
        <v>58</v>
      </c>
      <c r="I21" s="13">
        <f t="shared" si="1"/>
        <v>0.18</v>
      </c>
      <c r="J21" s="53">
        <f t="shared" si="2"/>
        <v>93</v>
      </c>
      <c r="K21" s="57">
        <v>0.18</v>
      </c>
      <c r="L21" s="58">
        <v>50</v>
      </c>
      <c r="M21" s="57">
        <v>0.18</v>
      </c>
      <c r="N21" s="60">
        <v>47</v>
      </c>
      <c r="O21" s="62">
        <v>34</v>
      </c>
      <c r="P21" s="14">
        <f t="shared" si="6"/>
        <v>82</v>
      </c>
      <c r="Q21" s="14">
        <v>19</v>
      </c>
      <c r="R21" s="14">
        <v>18</v>
      </c>
      <c r="S21" s="14">
        <v>1</v>
      </c>
      <c r="T21" s="44" t="s">
        <v>2411</v>
      </c>
      <c r="U21" s="36">
        <v>0.84</v>
      </c>
      <c r="V21" s="13">
        <v>81</v>
      </c>
      <c r="W21" s="13">
        <v>1000000</v>
      </c>
      <c r="X21" s="13">
        <v>35</v>
      </c>
      <c r="Y21" s="13">
        <v>20</v>
      </c>
      <c r="Z21" s="26">
        <v>0.18</v>
      </c>
      <c r="AA21" s="26">
        <f t="shared" si="4"/>
        <v>41</v>
      </c>
      <c r="AB21" s="26">
        <v>0.18</v>
      </c>
      <c r="AC21" s="13">
        <f t="shared" si="5"/>
        <v>34</v>
      </c>
      <c r="AE21" s="26">
        <v>85</v>
      </c>
    </row>
    <row r="22" spans="1:31" x14ac:dyDescent="0.25">
      <c r="A22" s="13">
        <v>78</v>
      </c>
      <c r="B22" s="13">
        <f t="shared" si="7"/>
        <v>85</v>
      </c>
      <c r="C22" s="13">
        <v>159</v>
      </c>
      <c r="D22" s="13">
        <f t="shared" si="9"/>
        <v>43</v>
      </c>
      <c r="E22" s="26">
        <v>0.19</v>
      </c>
      <c r="F22" s="27">
        <f t="shared" si="3"/>
        <v>44</v>
      </c>
      <c r="G22" s="13">
        <v>19</v>
      </c>
      <c r="H22" s="13">
        <f t="shared" si="8"/>
        <v>59</v>
      </c>
      <c r="I22" s="13">
        <f t="shared" si="1"/>
        <v>0.19</v>
      </c>
      <c r="J22" s="53">
        <f t="shared" si="2"/>
        <v>93</v>
      </c>
      <c r="K22" s="57">
        <v>0.19</v>
      </c>
      <c r="L22" s="58">
        <v>50</v>
      </c>
      <c r="M22" s="57">
        <v>0.19</v>
      </c>
      <c r="N22" s="60">
        <v>47</v>
      </c>
      <c r="O22" s="62">
        <v>35</v>
      </c>
      <c r="P22" s="14">
        <f t="shared" si="6"/>
        <v>84</v>
      </c>
      <c r="Q22" s="14">
        <v>20</v>
      </c>
      <c r="R22" s="14">
        <v>19</v>
      </c>
      <c r="S22" s="14">
        <v>1</v>
      </c>
      <c r="T22" s="44" t="s">
        <v>2436</v>
      </c>
      <c r="U22" s="36">
        <v>0.78</v>
      </c>
      <c r="V22" s="13">
        <v>80</v>
      </c>
      <c r="W22" s="13">
        <v>1000000</v>
      </c>
      <c r="X22" s="13">
        <v>36</v>
      </c>
      <c r="Y22" s="13">
        <v>5</v>
      </c>
      <c r="Z22" s="26">
        <v>0.19</v>
      </c>
      <c r="AA22" s="26">
        <f t="shared" si="4"/>
        <v>41</v>
      </c>
      <c r="AB22" s="26">
        <v>0.19</v>
      </c>
      <c r="AC22" s="13">
        <f t="shared" si="5"/>
        <v>34</v>
      </c>
      <c r="AE22" s="26">
        <v>83</v>
      </c>
    </row>
    <row r="23" spans="1:31" x14ac:dyDescent="0.25">
      <c r="A23" s="13">
        <v>79</v>
      </c>
      <c r="B23" s="13">
        <f t="shared" si="7"/>
        <v>87</v>
      </c>
      <c r="C23" s="13">
        <v>160</v>
      </c>
      <c r="D23" s="13">
        <f t="shared" si="9"/>
        <v>46</v>
      </c>
      <c r="E23" s="26">
        <v>0.2</v>
      </c>
      <c r="F23" s="27">
        <f t="shared" si="3"/>
        <v>44</v>
      </c>
      <c r="G23" s="13">
        <v>20</v>
      </c>
      <c r="H23" s="13">
        <f t="shared" si="8"/>
        <v>60</v>
      </c>
      <c r="I23" s="13">
        <f t="shared" si="1"/>
        <v>0.2</v>
      </c>
      <c r="J23" s="53">
        <f t="shared" si="2"/>
        <v>93</v>
      </c>
      <c r="K23" s="57">
        <v>0.2</v>
      </c>
      <c r="L23" s="58">
        <v>55</v>
      </c>
      <c r="M23" s="57">
        <v>0.2</v>
      </c>
      <c r="N23" s="60">
        <v>48</v>
      </c>
      <c r="O23" s="62">
        <v>36</v>
      </c>
      <c r="P23" s="14">
        <f t="shared" si="6"/>
        <v>86</v>
      </c>
      <c r="Q23" s="14">
        <v>21</v>
      </c>
      <c r="R23" s="14">
        <v>20</v>
      </c>
      <c r="S23" s="14">
        <v>1</v>
      </c>
      <c r="T23" s="44" t="s">
        <v>2422</v>
      </c>
      <c r="U23" s="36">
        <v>0.75</v>
      </c>
      <c r="V23" s="13">
        <v>79</v>
      </c>
      <c r="W23" s="13">
        <v>1000000</v>
      </c>
      <c r="X23" s="13">
        <v>37</v>
      </c>
      <c r="Y23" s="13">
        <v>1</v>
      </c>
      <c r="Z23" s="26">
        <v>0.2</v>
      </c>
      <c r="AA23" s="26">
        <f>AA21+1</f>
        <v>42</v>
      </c>
      <c r="AB23" s="26">
        <v>0.2</v>
      </c>
      <c r="AC23" s="13">
        <f t="shared" si="5"/>
        <v>34</v>
      </c>
      <c r="AE23" s="26">
        <v>75</v>
      </c>
    </row>
    <row r="24" spans="1:31" x14ac:dyDescent="0.25">
      <c r="A24" s="13">
        <v>80</v>
      </c>
      <c r="B24" s="13">
        <f t="shared" si="7"/>
        <v>89</v>
      </c>
      <c r="C24" s="13">
        <v>161</v>
      </c>
      <c r="D24" s="13">
        <f t="shared" si="9"/>
        <v>46</v>
      </c>
      <c r="E24" s="26">
        <v>0.21</v>
      </c>
      <c r="F24" s="27">
        <f t="shared" si="3"/>
        <v>45</v>
      </c>
      <c r="G24" s="13">
        <v>21</v>
      </c>
      <c r="H24" s="13">
        <f t="shared" si="8"/>
        <v>61</v>
      </c>
      <c r="I24" s="13">
        <f t="shared" si="1"/>
        <v>0.21</v>
      </c>
      <c r="J24" s="53">
        <f t="shared" si="2"/>
        <v>92</v>
      </c>
      <c r="K24" s="57">
        <v>0.21</v>
      </c>
      <c r="L24" s="58">
        <v>55</v>
      </c>
      <c r="M24" s="57">
        <v>0.21</v>
      </c>
      <c r="N24" s="60">
        <v>48</v>
      </c>
      <c r="O24" s="62">
        <v>37</v>
      </c>
      <c r="P24" s="14">
        <f t="shared" si="6"/>
        <v>88</v>
      </c>
      <c r="Q24" s="14">
        <v>22</v>
      </c>
      <c r="R24" s="14">
        <v>21</v>
      </c>
      <c r="S24" s="14">
        <v>1</v>
      </c>
      <c r="T24" s="44" t="s">
        <v>2404</v>
      </c>
      <c r="U24" s="36">
        <v>0.75</v>
      </c>
      <c r="V24" s="13">
        <v>78</v>
      </c>
      <c r="W24" s="13">
        <v>1000000</v>
      </c>
      <c r="X24" s="13">
        <v>38</v>
      </c>
      <c r="Y24" s="13">
        <v>1</v>
      </c>
      <c r="Z24" s="26">
        <v>0.21</v>
      </c>
      <c r="AA24" s="26">
        <f t="shared" ref="AA24:AA42" si="10">AA22+1</f>
        <v>42</v>
      </c>
      <c r="AB24" s="26">
        <v>0.21</v>
      </c>
      <c r="AC24" s="13">
        <f t="shared" si="5"/>
        <v>35</v>
      </c>
      <c r="AE24" s="26">
        <v>75</v>
      </c>
    </row>
    <row r="25" spans="1:31" x14ac:dyDescent="0.25">
      <c r="A25" s="13">
        <v>81</v>
      </c>
      <c r="B25" s="13">
        <f t="shared" si="7"/>
        <v>91</v>
      </c>
      <c r="C25" s="13">
        <v>162</v>
      </c>
      <c r="D25" s="13">
        <f t="shared" si="9"/>
        <v>46</v>
      </c>
      <c r="E25" s="26">
        <v>0.22</v>
      </c>
      <c r="F25" s="27">
        <f t="shared" si="3"/>
        <v>45</v>
      </c>
      <c r="G25" s="13">
        <v>22</v>
      </c>
      <c r="H25" s="13">
        <f t="shared" si="8"/>
        <v>62</v>
      </c>
      <c r="I25" s="13">
        <f t="shared" si="1"/>
        <v>0.22</v>
      </c>
      <c r="J25" s="53">
        <f t="shared" si="2"/>
        <v>92</v>
      </c>
      <c r="K25" s="57">
        <v>0.22</v>
      </c>
      <c r="L25" s="58">
        <v>55</v>
      </c>
      <c r="M25" s="57">
        <v>0.22</v>
      </c>
      <c r="N25" s="60">
        <v>49</v>
      </c>
      <c r="O25" s="62">
        <v>38</v>
      </c>
      <c r="P25" s="14">
        <f t="shared" si="6"/>
        <v>90</v>
      </c>
      <c r="Q25" s="14">
        <v>23</v>
      </c>
      <c r="R25" s="14">
        <v>22</v>
      </c>
      <c r="S25" s="14">
        <v>1</v>
      </c>
      <c r="T25" s="44" t="s">
        <v>2413</v>
      </c>
      <c r="U25" s="36">
        <v>0.75</v>
      </c>
      <c r="V25" s="13">
        <v>77</v>
      </c>
      <c r="W25" s="13">
        <v>1000000</v>
      </c>
      <c r="X25" s="13">
        <v>39</v>
      </c>
      <c r="Y25" s="13">
        <v>1</v>
      </c>
      <c r="Z25" s="26">
        <v>0.22</v>
      </c>
      <c r="AA25" s="26">
        <f t="shared" si="10"/>
        <v>43</v>
      </c>
      <c r="AB25" s="26">
        <v>0.22</v>
      </c>
      <c r="AC25" s="13">
        <f t="shared" si="5"/>
        <v>35</v>
      </c>
      <c r="AE25" s="26">
        <v>90</v>
      </c>
    </row>
    <row r="26" spans="1:31" x14ac:dyDescent="0.25">
      <c r="A26" s="13">
        <v>82</v>
      </c>
      <c r="B26" s="13">
        <f t="shared" si="7"/>
        <v>93</v>
      </c>
      <c r="C26" s="13">
        <v>163</v>
      </c>
      <c r="D26" s="13">
        <f t="shared" si="9"/>
        <v>46</v>
      </c>
      <c r="E26" s="26">
        <v>0.23</v>
      </c>
      <c r="F26" s="27">
        <f t="shared" si="3"/>
        <v>46</v>
      </c>
      <c r="G26" s="13">
        <v>23</v>
      </c>
      <c r="H26" s="13">
        <f t="shared" si="8"/>
        <v>63</v>
      </c>
      <c r="I26" s="13">
        <f t="shared" si="1"/>
        <v>0.23</v>
      </c>
      <c r="J26" s="53">
        <f t="shared" si="2"/>
        <v>92</v>
      </c>
      <c r="K26" s="57">
        <v>0.23</v>
      </c>
      <c r="L26" s="58">
        <v>55</v>
      </c>
      <c r="M26" s="57">
        <v>0.23</v>
      </c>
      <c r="N26" s="60">
        <v>49</v>
      </c>
      <c r="O26" s="62">
        <v>39</v>
      </c>
      <c r="P26" s="14">
        <v>95</v>
      </c>
      <c r="Q26" s="14">
        <v>24</v>
      </c>
      <c r="R26" s="14">
        <v>23</v>
      </c>
      <c r="S26" s="14">
        <v>1</v>
      </c>
      <c r="T26" s="44" t="s">
        <v>2419</v>
      </c>
      <c r="U26" s="36">
        <v>0.75</v>
      </c>
      <c r="V26" s="13">
        <v>76</v>
      </c>
      <c r="W26" s="13">
        <v>1000000</v>
      </c>
      <c r="X26" s="13">
        <v>40</v>
      </c>
      <c r="Y26" s="13">
        <v>1</v>
      </c>
      <c r="Z26" s="26">
        <v>0.23</v>
      </c>
      <c r="AA26" s="26">
        <f t="shared" si="10"/>
        <v>43</v>
      </c>
      <c r="AB26" s="26">
        <v>0.23</v>
      </c>
      <c r="AC26" s="13">
        <f t="shared" si="5"/>
        <v>35</v>
      </c>
      <c r="AE26" s="26">
        <v>75</v>
      </c>
    </row>
    <row r="27" spans="1:31" x14ac:dyDescent="0.25">
      <c r="A27" s="13">
        <v>83</v>
      </c>
      <c r="B27" s="13">
        <f t="shared" si="7"/>
        <v>95</v>
      </c>
      <c r="C27" s="13">
        <v>164</v>
      </c>
      <c r="D27" s="13">
        <f t="shared" si="9"/>
        <v>46</v>
      </c>
      <c r="E27" s="26">
        <v>0.24</v>
      </c>
      <c r="F27" s="27">
        <f t="shared" si="3"/>
        <v>46</v>
      </c>
      <c r="G27" s="13">
        <v>24</v>
      </c>
      <c r="H27" s="13">
        <f t="shared" si="8"/>
        <v>64</v>
      </c>
      <c r="I27" s="13">
        <f t="shared" si="1"/>
        <v>0.24</v>
      </c>
      <c r="J27" s="53">
        <f t="shared" si="2"/>
        <v>91</v>
      </c>
      <c r="K27" s="57">
        <v>0.24</v>
      </c>
      <c r="L27" s="58">
        <v>55</v>
      </c>
      <c r="M27" s="57">
        <v>0.24</v>
      </c>
      <c r="N27" s="60">
        <v>50</v>
      </c>
      <c r="O27" s="62">
        <v>40</v>
      </c>
      <c r="P27" s="14">
        <v>99</v>
      </c>
      <c r="Q27" s="14">
        <v>25</v>
      </c>
      <c r="R27" s="14">
        <v>24</v>
      </c>
      <c r="S27" s="14">
        <v>1</v>
      </c>
      <c r="T27" s="44" t="s">
        <v>884</v>
      </c>
      <c r="U27" s="36">
        <v>0.7</v>
      </c>
      <c r="V27" s="13">
        <v>75</v>
      </c>
      <c r="W27" s="13">
        <v>1000000</v>
      </c>
      <c r="X27" s="13">
        <v>41</v>
      </c>
      <c r="Y27" s="13">
        <v>1</v>
      </c>
      <c r="Z27" s="26">
        <v>0.24</v>
      </c>
      <c r="AA27" s="26">
        <f t="shared" si="10"/>
        <v>44</v>
      </c>
      <c r="AB27" s="26">
        <v>0.24</v>
      </c>
      <c r="AC27" s="13">
        <f t="shared" si="5"/>
        <v>36</v>
      </c>
      <c r="AE27" s="26">
        <v>75</v>
      </c>
    </row>
    <row r="28" spans="1:31" x14ac:dyDescent="0.25">
      <c r="A28" s="13">
        <v>84</v>
      </c>
      <c r="B28" s="13">
        <f t="shared" si="7"/>
        <v>97</v>
      </c>
      <c r="C28" s="13">
        <v>165</v>
      </c>
      <c r="D28" s="13">
        <f t="shared" si="9"/>
        <v>49</v>
      </c>
      <c r="E28" s="26">
        <v>0.25</v>
      </c>
      <c r="F28" s="27">
        <f t="shared" si="3"/>
        <v>47</v>
      </c>
      <c r="G28" s="13">
        <v>25</v>
      </c>
      <c r="H28" s="13">
        <f t="shared" si="8"/>
        <v>65</v>
      </c>
      <c r="I28" s="13">
        <f t="shared" si="1"/>
        <v>0.25</v>
      </c>
      <c r="J28" s="53">
        <f t="shared" si="2"/>
        <v>91</v>
      </c>
      <c r="K28" s="57">
        <v>0.25</v>
      </c>
      <c r="L28" s="58">
        <v>55</v>
      </c>
      <c r="M28" s="57">
        <v>0.25</v>
      </c>
      <c r="N28" s="60">
        <v>50</v>
      </c>
      <c r="O28" s="62">
        <v>41</v>
      </c>
      <c r="P28" s="14">
        <v>99</v>
      </c>
      <c r="Q28" s="14">
        <v>26</v>
      </c>
      <c r="R28" s="14">
        <v>25</v>
      </c>
      <c r="S28" s="14">
        <v>1</v>
      </c>
      <c r="T28" s="44" t="s">
        <v>2409</v>
      </c>
      <c r="U28" s="36">
        <v>0.7</v>
      </c>
      <c r="V28" s="13">
        <v>74</v>
      </c>
      <c r="W28" s="13">
        <v>1000000</v>
      </c>
      <c r="X28" s="13">
        <v>42</v>
      </c>
      <c r="Y28" s="13">
        <v>1</v>
      </c>
      <c r="Z28" s="26">
        <v>0.25</v>
      </c>
      <c r="AA28" s="26">
        <f t="shared" si="10"/>
        <v>44</v>
      </c>
      <c r="AB28" s="26">
        <v>0.25</v>
      </c>
      <c r="AC28" s="13">
        <f t="shared" si="5"/>
        <v>36</v>
      </c>
      <c r="AE28" s="26">
        <v>80</v>
      </c>
    </row>
    <row r="29" spans="1:31" x14ac:dyDescent="0.25">
      <c r="A29" s="13">
        <v>85</v>
      </c>
      <c r="B29" s="13">
        <f t="shared" si="7"/>
        <v>99</v>
      </c>
      <c r="C29" s="13">
        <v>166</v>
      </c>
      <c r="D29" s="13">
        <f t="shared" si="9"/>
        <v>49</v>
      </c>
      <c r="E29" s="26">
        <v>0.26</v>
      </c>
      <c r="F29" s="27">
        <f t="shared" si="3"/>
        <v>47</v>
      </c>
      <c r="G29" s="13">
        <v>26</v>
      </c>
      <c r="H29" s="13">
        <f t="shared" si="8"/>
        <v>66</v>
      </c>
      <c r="I29" s="13">
        <f t="shared" si="1"/>
        <v>0.26</v>
      </c>
      <c r="J29" s="53">
        <f t="shared" si="2"/>
        <v>91</v>
      </c>
      <c r="K29" s="57">
        <v>0.26</v>
      </c>
      <c r="L29" s="58">
        <v>56</v>
      </c>
      <c r="M29" s="57">
        <v>0.26</v>
      </c>
      <c r="N29" s="60">
        <v>51</v>
      </c>
      <c r="O29" s="62">
        <v>42</v>
      </c>
      <c r="P29" s="14">
        <v>99</v>
      </c>
      <c r="Q29" s="14">
        <v>27</v>
      </c>
      <c r="R29" s="14">
        <v>26</v>
      </c>
      <c r="S29" s="14">
        <v>2</v>
      </c>
      <c r="T29" s="44" t="s">
        <v>2425</v>
      </c>
      <c r="U29" s="36">
        <v>0.7</v>
      </c>
      <c r="V29" s="13">
        <v>73</v>
      </c>
      <c r="W29" s="13">
        <v>1000000</v>
      </c>
      <c r="X29" s="13">
        <v>43</v>
      </c>
      <c r="Y29" s="13">
        <v>1</v>
      </c>
      <c r="Z29" s="26">
        <v>0.26</v>
      </c>
      <c r="AA29" s="26">
        <f t="shared" si="10"/>
        <v>45</v>
      </c>
      <c r="AB29" s="26">
        <v>0.26</v>
      </c>
      <c r="AC29" s="13">
        <f>AC27+1</f>
        <v>37</v>
      </c>
      <c r="AE29" s="26"/>
    </row>
    <row r="30" spans="1:31" x14ac:dyDescent="0.25">
      <c r="A30" s="13">
        <v>86</v>
      </c>
      <c r="B30" s="13">
        <f t="shared" si="7"/>
        <v>101</v>
      </c>
      <c r="C30" s="13">
        <v>167</v>
      </c>
      <c r="D30" s="13">
        <f t="shared" si="9"/>
        <v>49</v>
      </c>
      <c r="E30" s="26">
        <v>0.27</v>
      </c>
      <c r="F30" s="27">
        <f t="shared" si="3"/>
        <v>48</v>
      </c>
      <c r="G30" s="13">
        <v>27</v>
      </c>
      <c r="H30" s="13">
        <f t="shared" si="8"/>
        <v>67</v>
      </c>
      <c r="I30" s="13">
        <f t="shared" si="1"/>
        <v>0.27</v>
      </c>
      <c r="J30" s="53">
        <f t="shared" ref="J30:J93" si="11">J26-1</f>
        <v>91</v>
      </c>
      <c r="K30" s="57">
        <v>0.27</v>
      </c>
      <c r="L30" s="58">
        <v>56</v>
      </c>
      <c r="M30" s="57">
        <v>0.27</v>
      </c>
      <c r="N30" s="60">
        <v>51</v>
      </c>
      <c r="O30" s="62">
        <v>43</v>
      </c>
      <c r="P30" s="14">
        <v>99</v>
      </c>
      <c r="Q30" s="14">
        <v>28</v>
      </c>
      <c r="R30" s="14">
        <v>27</v>
      </c>
      <c r="S30" s="14">
        <v>2</v>
      </c>
      <c r="T30" s="44" t="s">
        <v>2679</v>
      </c>
      <c r="U30" s="36">
        <v>0.7</v>
      </c>
      <c r="V30" s="13">
        <v>72</v>
      </c>
      <c r="W30" s="13">
        <v>900000</v>
      </c>
      <c r="X30" s="13">
        <v>44</v>
      </c>
      <c r="Y30" s="13">
        <v>1</v>
      </c>
      <c r="Z30" s="26">
        <v>0.27</v>
      </c>
      <c r="AA30" s="26">
        <f t="shared" si="10"/>
        <v>45</v>
      </c>
      <c r="AB30" s="26">
        <v>0.27</v>
      </c>
      <c r="AC30" s="13">
        <f t="shared" ref="AC30:AC72" si="12">AC28+1</f>
        <v>37</v>
      </c>
      <c r="AE30" s="26"/>
    </row>
    <row r="31" spans="1:31" x14ac:dyDescent="0.25">
      <c r="C31" s="13">
        <v>168</v>
      </c>
      <c r="D31" s="13">
        <f t="shared" si="9"/>
        <v>49</v>
      </c>
      <c r="E31" s="26">
        <v>0.28000000000000003</v>
      </c>
      <c r="F31" s="27">
        <f t="shared" si="3"/>
        <v>48</v>
      </c>
      <c r="G31" s="13">
        <v>28</v>
      </c>
      <c r="H31" s="13">
        <f t="shared" si="8"/>
        <v>68</v>
      </c>
      <c r="I31" s="13">
        <f t="shared" si="1"/>
        <v>0.28000000000000003</v>
      </c>
      <c r="J31" s="53">
        <f t="shared" si="11"/>
        <v>90</v>
      </c>
      <c r="K31" s="57">
        <v>0.28000000000000003</v>
      </c>
      <c r="L31" s="58">
        <v>56</v>
      </c>
      <c r="M31" s="57">
        <v>0.28000000000000003</v>
      </c>
      <c r="N31" s="60">
        <v>52</v>
      </c>
      <c r="O31" s="62">
        <v>44</v>
      </c>
      <c r="P31" s="14">
        <v>99</v>
      </c>
      <c r="Q31" s="14">
        <v>29</v>
      </c>
      <c r="R31" s="14">
        <v>28</v>
      </c>
      <c r="S31" s="14">
        <v>2</v>
      </c>
      <c r="T31" s="44" t="s">
        <v>2416</v>
      </c>
      <c r="U31" s="36">
        <v>0.7</v>
      </c>
      <c r="V31" s="13">
        <v>71</v>
      </c>
      <c r="W31" s="13">
        <v>900000</v>
      </c>
      <c r="X31" s="13">
        <v>45</v>
      </c>
      <c r="Y31" s="13">
        <v>1</v>
      </c>
      <c r="Z31" s="26">
        <v>0.28000000000000003</v>
      </c>
      <c r="AA31" s="26">
        <f t="shared" si="10"/>
        <v>46</v>
      </c>
      <c r="AB31" s="26">
        <v>0.28000000000000003</v>
      </c>
      <c r="AC31" s="13">
        <f t="shared" si="12"/>
        <v>38</v>
      </c>
      <c r="AE31" s="26"/>
    </row>
    <row r="32" spans="1:31" x14ac:dyDescent="0.25">
      <c r="C32" s="13">
        <v>169</v>
      </c>
      <c r="D32" s="13">
        <f t="shared" si="9"/>
        <v>49</v>
      </c>
      <c r="E32" s="26">
        <v>0.28999999999999998</v>
      </c>
      <c r="F32" s="27">
        <f t="shared" si="3"/>
        <v>49</v>
      </c>
      <c r="G32" s="13">
        <v>29</v>
      </c>
      <c r="H32" s="13">
        <f t="shared" si="8"/>
        <v>69</v>
      </c>
      <c r="I32" s="13">
        <f t="shared" si="1"/>
        <v>0.28999999999999998</v>
      </c>
      <c r="J32" s="53">
        <f t="shared" si="11"/>
        <v>90</v>
      </c>
      <c r="K32" s="57">
        <v>0.28999999999999998</v>
      </c>
      <c r="L32" s="58">
        <v>56</v>
      </c>
      <c r="M32" s="57">
        <v>0.28999999999999998</v>
      </c>
      <c r="N32" s="60">
        <v>52</v>
      </c>
      <c r="O32" s="62">
        <v>45</v>
      </c>
      <c r="P32" s="14">
        <v>99</v>
      </c>
      <c r="Q32" s="14">
        <v>30</v>
      </c>
      <c r="R32" s="14">
        <v>29</v>
      </c>
      <c r="S32" s="14">
        <v>2</v>
      </c>
      <c r="T32" s="44" t="s">
        <v>2428</v>
      </c>
      <c r="U32" s="36">
        <v>0.7</v>
      </c>
      <c r="V32" s="13">
        <v>70</v>
      </c>
      <c r="W32" s="13">
        <v>900000</v>
      </c>
      <c r="X32" s="13">
        <v>46</v>
      </c>
      <c r="Y32" s="13">
        <v>1</v>
      </c>
      <c r="Z32" s="26">
        <v>0.28999999999999998</v>
      </c>
      <c r="AA32" s="26">
        <f t="shared" si="10"/>
        <v>46</v>
      </c>
      <c r="AB32" s="26">
        <v>0.28999999999999998</v>
      </c>
      <c r="AC32" s="13">
        <f t="shared" si="12"/>
        <v>38</v>
      </c>
      <c r="AE32" s="26"/>
    </row>
    <row r="33" spans="3:31" x14ac:dyDescent="0.25">
      <c r="C33" s="13">
        <v>170</v>
      </c>
      <c r="D33" s="13">
        <f t="shared" si="9"/>
        <v>52</v>
      </c>
      <c r="E33" s="26">
        <v>0.3</v>
      </c>
      <c r="F33" s="27">
        <f t="shared" si="3"/>
        <v>49</v>
      </c>
      <c r="G33" s="13">
        <v>30</v>
      </c>
      <c r="H33" s="13">
        <f t="shared" si="8"/>
        <v>70</v>
      </c>
      <c r="I33" s="13">
        <f t="shared" si="1"/>
        <v>0.3</v>
      </c>
      <c r="J33" s="53">
        <f t="shared" si="11"/>
        <v>90</v>
      </c>
      <c r="K33" s="57">
        <v>0.3</v>
      </c>
      <c r="L33" s="58">
        <v>56</v>
      </c>
      <c r="M33" s="57">
        <v>0.3</v>
      </c>
      <c r="N33" s="60">
        <v>53</v>
      </c>
      <c r="O33" s="62"/>
      <c r="P33" s="14"/>
      <c r="Q33" s="14">
        <v>31</v>
      </c>
      <c r="R33" s="14">
        <v>30</v>
      </c>
      <c r="S33" s="14">
        <v>2</v>
      </c>
      <c r="T33" s="44" t="s">
        <v>2431</v>
      </c>
      <c r="U33" s="36">
        <v>0.7</v>
      </c>
      <c r="V33" s="13">
        <v>69</v>
      </c>
      <c r="W33" s="13">
        <f>W30-100000</f>
        <v>800000</v>
      </c>
      <c r="X33" s="13">
        <v>47</v>
      </c>
      <c r="Y33" s="13">
        <v>1</v>
      </c>
      <c r="Z33" s="26">
        <v>0.3</v>
      </c>
      <c r="AA33" s="26">
        <f t="shared" si="10"/>
        <v>47</v>
      </c>
      <c r="AB33" s="26">
        <v>0.3</v>
      </c>
      <c r="AC33" s="13">
        <f t="shared" si="12"/>
        <v>39</v>
      </c>
      <c r="AE33" s="26"/>
    </row>
    <row r="34" spans="3:31" x14ac:dyDescent="0.25">
      <c r="C34" s="13">
        <v>171</v>
      </c>
      <c r="D34" s="13">
        <f t="shared" si="9"/>
        <v>52</v>
      </c>
      <c r="E34" s="26">
        <v>0.31</v>
      </c>
      <c r="F34" s="27">
        <f t="shared" si="3"/>
        <v>50</v>
      </c>
      <c r="G34" s="13">
        <v>31</v>
      </c>
      <c r="H34" s="13">
        <f t="shared" si="8"/>
        <v>71</v>
      </c>
      <c r="I34" s="13">
        <f t="shared" si="1"/>
        <v>0.31</v>
      </c>
      <c r="J34" s="53">
        <f t="shared" si="11"/>
        <v>90</v>
      </c>
      <c r="K34" s="57">
        <v>0.31</v>
      </c>
      <c r="L34" s="58">
        <v>57</v>
      </c>
      <c r="M34" s="57">
        <v>0.31</v>
      </c>
      <c r="N34" s="60">
        <v>54</v>
      </c>
      <c r="O34" s="62"/>
      <c r="P34" s="14"/>
      <c r="Q34" s="14">
        <v>32</v>
      </c>
      <c r="R34" s="14">
        <v>31</v>
      </c>
      <c r="S34" s="14">
        <v>2</v>
      </c>
      <c r="T34" s="44" t="s">
        <v>2434</v>
      </c>
      <c r="U34" s="36">
        <v>0.7</v>
      </c>
      <c r="V34" s="13">
        <v>68</v>
      </c>
      <c r="W34" s="13">
        <f t="shared" ref="W34:W56" si="13">W31-100000</f>
        <v>800000</v>
      </c>
      <c r="X34" s="13">
        <v>48</v>
      </c>
      <c r="Y34" s="13">
        <v>1</v>
      </c>
      <c r="Z34" s="26">
        <v>0.31</v>
      </c>
      <c r="AA34" s="26">
        <f t="shared" si="10"/>
        <v>47</v>
      </c>
      <c r="AB34" s="26">
        <v>0.31</v>
      </c>
      <c r="AC34" s="13">
        <f t="shared" si="12"/>
        <v>39</v>
      </c>
      <c r="AE34" s="26"/>
    </row>
    <row r="35" spans="3:31" x14ac:dyDescent="0.25">
      <c r="C35" s="13">
        <v>172</v>
      </c>
      <c r="D35" s="13">
        <f t="shared" si="9"/>
        <v>52</v>
      </c>
      <c r="E35" s="26">
        <v>0.32</v>
      </c>
      <c r="F35" s="27">
        <f t="shared" si="3"/>
        <v>50</v>
      </c>
      <c r="G35" s="13">
        <v>32</v>
      </c>
      <c r="H35" s="13">
        <f t="shared" si="8"/>
        <v>72</v>
      </c>
      <c r="I35" s="13">
        <f t="shared" si="1"/>
        <v>0.32</v>
      </c>
      <c r="J35" s="53">
        <f t="shared" si="11"/>
        <v>89</v>
      </c>
      <c r="K35" s="57">
        <v>0.32</v>
      </c>
      <c r="L35" s="58">
        <v>57</v>
      </c>
      <c r="M35" s="57">
        <v>0.32</v>
      </c>
      <c r="N35" s="60">
        <v>55</v>
      </c>
      <c r="O35" s="62"/>
      <c r="P35" s="14"/>
      <c r="Q35" s="14">
        <v>33</v>
      </c>
      <c r="R35" s="14">
        <v>32</v>
      </c>
      <c r="S35" s="14">
        <v>2</v>
      </c>
      <c r="T35" s="44" t="s">
        <v>2406</v>
      </c>
      <c r="U35" s="36">
        <v>0.7</v>
      </c>
      <c r="V35" s="13">
        <v>67</v>
      </c>
      <c r="W35" s="13">
        <f t="shared" si="13"/>
        <v>800000</v>
      </c>
      <c r="Z35" s="26">
        <v>0.32</v>
      </c>
      <c r="AA35" s="26">
        <f t="shared" si="10"/>
        <v>48</v>
      </c>
      <c r="AB35" s="26">
        <v>0.32</v>
      </c>
      <c r="AC35" s="13">
        <f t="shared" si="12"/>
        <v>40</v>
      </c>
      <c r="AE35" s="26"/>
    </row>
    <row r="36" spans="3:31" x14ac:dyDescent="0.25">
      <c r="C36" s="13">
        <v>173</v>
      </c>
      <c r="D36" s="13">
        <f t="shared" si="9"/>
        <v>52</v>
      </c>
      <c r="E36" s="26">
        <v>0.33</v>
      </c>
      <c r="F36" s="27">
        <f t="shared" si="3"/>
        <v>51</v>
      </c>
      <c r="G36" s="13">
        <v>33</v>
      </c>
      <c r="H36" s="13">
        <f t="shared" si="8"/>
        <v>73</v>
      </c>
      <c r="I36" s="13">
        <f t="shared" si="1"/>
        <v>0.33</v>
      </c>
      <c r="J36" s="53">
        <f t="shared" si="11"/>
        <v>89</v>
      </c>
      <c r="K36" s="57">
        <v>0.33</v>
      </c>
      <c r="L36" s="58">
        <v>57</v>
      </c>
      <c r="M36" s="57">
        <v>0.33</v>
      </c>
      <c r="N36" s="60">
        <v>56</v>
      </c>
      <c r="O36" s="62"/>
      <c r="P36" s="14"/>
      <c r="Q36" s="14">
        <v>34</v>
      </c>
      <c r="R36" s="14">
        <v>33</v>
      </c>
      <c r="S36" s="14">
        <v>2</v>
      </c>
      <c r="T36" s="44" t="s">
        <v>2680</v>
      </c>
      <c r="U36" s="36">
        <v>0.7</v>
      </c>
      <c r="V36" s="13">
        <v>66</v>
      </c>
      <c r="W36" s="13">
        <f t="shared" si="13"/>
        <v>700000</v>
      </c>
      <c r="Z36" s="26">
        <v>0.33</v>
      </c>
      <c r="AA36" s="26">
        <f t="shared" si="10"/>
        <v>48</v>
      </c>
      <c r="AB36" s="26">
        <v>0.33</v>
      </c>
      <c r="AC36" s="13">
        <f t="shared" si="12"/>
        <v>40</v>
      </c>
      <c r="AE36" s="26"/>
    </row>
    <row r="37" spans="3:31" x14ac:dyDescent="0.25">
      <c r="C37" s="13">
        <v>174</v>
      </c>
      <c r="D37" s="13">
        <f t="shared" si="9"/>
        <v>52</v>
      </c>
      <c r="E37" s="26">
        <v>0.34</v>
      </c>
      <c r="F37" s="27">
        <f t="shared" si="3"/>
        <v>51</v>
      </c>
      <c r="G37" s="13">
        <v>34</v>
      </c>
      <c r="H37" s="13">
        <f t="shared" si="8"/>
        <v>74</v>
      </c>
      <c r="I37" s="13">
        <f t="shared" si="1"/>
        <v>0.34</v>
      </c>
      <c r="J37" s="53">
        <f t="shared" si="11"/>
        <v>89</v>
      </c>
      <c r="K37" s="57">
        <v>0.34</v>
      </c>
      <c r="L37" s="58">
        <v>57</v>
      </c>
      <c r="M37" s="57">
        <v>0.34</v>
      </c>
      <c r="N37" s="60">
        <v>57</v>
      </c>
      <c r="O37" s="62"/>
      <c r="P37" s="14"/>
      <c r="Q37" s="14">
        <v>35</v>
      </c>
      <c r="R37" s="14">
        <v>34</v>
      </c>
      <c r="S37" s="14">
        <v>2</v>
      </c>
      <c r="V37" s="13">
        <v>65</v>
      </c>
      <c r="W37" s="13">
        <f t="shared" si="13"/>
        <v>700000</v>
      </c>
      <c r="Z37" s="26">
        <v>0.34</v>
      </c>
      <c r="AA37" s="26">
        <f t="shared" si="10"/>
        <v>49</v>
      </c>
      <c r="AB37" s="26">
        <v>0.34</v>
      </c>
      <c r="AC37" s="13">
        <f t="shared" si="12"/>
        <v>41</v>
      </c>
      <c r="AE37" s="26"/>
    </row>
    <row r="38" spans="3:31" x14ac:dyDescent="0.25">
      <c r="C38" s="13">
        <v>175</v>
      </c>
      <c r="D38" s="13">
        <f t="shared" si="9"/>
        <v>55</v>
      </c>
      <c r="E38" s="26">
        <v>0.35</v>
      </c>
      <c r="F38" s="27">
        <f t="shared" si="3"/>
        <v>52</v>
      </c>
      <c r="G38" s="13">
        <v>35</v>
      </c>
      <c r="H38" s="13">
        <f t="shared" si="8"/>
        <v>75</v>
      </c>
      <c r="I38" s="13">
        <f t="shared" si="1"/>
        <v>0.35</v>
      </c>
      <c r="J38" s="53">
        <f t="shared" si="11"/>
        <v>89</v>
      </c>
      <c r="K38" s="57">
        <v>0.35</v>
      </c>
      <c r="L38" s="58">
        <v>57</v>
      </c>
      <c r="M38" s="57">
        <v>0.35</v>
      </c>
      <c r="N38" s="60">
        <v>58</v>
      </c>
      <c r="O38" s="62"/>
      <c r="P38" s="14"/>
      <c r="Q38" s="14">
        <v>36</v>
      </c>
      <c r="R38" s="14">
        <v>35</v>
      </c>
      <c r="S38" s="14">
        <v>2</v>
      </c>
      <c r="V38" s="13">
        <v>64</v>
      </c>
      <c r="W38" s="13">
        <f t="shared" si="13"/>
        <v>700000</v>
      </c>
      <c r="Z38" s="26">
        <v>0.35</v>
      </c>
      <c r="AA38" s="26">
        <f t="shared" si="10"/>
        <v>49</v>
      </c>
      <c r="AB38" s="26">
        <v>0.35</v>
      </c>
      <c r="AC38" s="13">
        <f t="shared" si="12"/>
        <v>41</v>
      </c>
      <c r="AE38" s="26"/>
    </row>
    <row r="39" spans="3:31" x14ac:dyDescent="0.25">
      <c r="C39" s="13">
        <v>176</v>
      </c>
      <c r="D39" s="13">
        <f t="shared" si="9"/>
        <v>55</v>
      </c>
      <c r="E39" s="26">
        <v>0.36</v>
      </c>
      <c r="F39" s="27">
        <f t="shared" si="3"/>
        <v>52</v>
      </c>
      <c r="G39" s="13">
        <v>36</v>
      </c>
      <c r="H39" s="13">
        <f t="shared" si="8"/>
        <v>76</v>
      </c>
      <c r="I39" s="13">
        <f t="shared" si="1"/>
        <v>0.36</v>
      </c>
      <c r="J39" s="53">
        <f t="shared" si="11"/>
        <v>88</v>
      </c>
      <c r="K39" s="57">
        <v>0.36</v>
      </c>
      <c r="L39" s="58">
        <v>53</v>
      </c>
      <c r="M39" s="57">
        <v>0.36</v>
      </c>
      <c r="N39" s="60">
        <v>59</v>
      </c>
      <c r="O39" s="62"/>
      <c r="P39" s="14"/>
      <c r="Q39" s="14">
        <v>37</v>
      </c>
      <c r="R39" s="14">
        <v>36</v>
      </c>
      <c r="S39" s="14">
        <v>2</v>
      </c>
      <c r="V39" s="13">
        <v>63</v>
      </c>
      <c r="W39" s="13">
        <f t="shared" si="13"/>
        <v>600000</v>
      </c>
      <c r="Z39" s="26">
        <v>0.36</v>
      </c>
      <c r="AA39" s="26">
        <f t="shared" si="10"/>
        <v>50</v>
      </c>
      <c r="AB39" s="26">
        <v>0.36</v>
      </c>
      <c r="AC39" s="13">
        <f t="shared" si="12"/>
        <v>42</v>
      </c>
      <c r="AE39" s="26"/>
    </row>
    <row r="40" spans="3:31" x14ac:dyDescent="0.25">
      <c r="C40" s="13">
        <v>177</v>
      </c>
      <c r="D40" s="13">
        <f t="shared" si="9"/>
        <v>55</v>
      </c>
      <c r="E40" s="26">
        <v>0.37</v>
      </c>
      <c r="F40" s="27">
        <f t="shared" si="3"/>
        <v>53</v>
      </c>
      <c r="G40" s="13">
        <v>37</v>
      </c>
      <c r="H40" s="13">
        <f t="shared" si="8"/>
        <v>77</v>
      </c>
      <c r="I40" s="13">
        <f t="shared" si="1"/>
        <v>0.37</v>
      </c>
      <c r="J40" s="53">
        <f t="shared" si="11"/>
        <v>88</v>
      </c>
      <c r="K40" s="57">
        <v>0.37</v>
      </c>
      <c r="L40" s="58">
        <v>53</v>
      </c>
      <c r="M40" s="57">
        <v>0.37</v>
      </c>
      <c r="N40" s="60">
        <v>60</v>
      </c>
      <c r="O40" s="62"/>
      <c r="P40" s="14"/>
      <c r="Q40" s="14">
        <v>38</v>
      </c>
      <c r="R40" s="14">
        <v>37</v>
      </c>
      <c r="S40" s="14">
        <v>2</v>
      </c>
      <c r="V40" s="13">
        <v>62</v>
      </c>
      <c r="W40" s="13">
        <f t="shared" si="13"/>
        <v>600000</v>
      </c>
      <c r="Z40" s="26">
        <v>0.37</v>
      </c>
      <c r="AA40" s="26">
        <f t="shared" si="10"/>
        <v>50</v>
      </c>
      <c r="AB40" s="26">
        <v>0.37</v>
      </c>
      <c r="AC40" s="13">
        <f t="shared" si="12"/>
        <v>42</v>
      </c>
      <c r="AE40" s="26"/>
    </row>
    <row r="41" spans="3:31" x14ac:dyDescent="0.25">
      <c r="C41" s="13">
        <v>178</v>
      </c>
      <c r="D41" s="13">
        <f t="shared" si="9"/>
        <v>55</v>
      </c>
      <c r="E41" s="26">
        <v>0.38</v>
      </c>
      <c r="F41" s="27">
        <f t="shared" si="3"/>
        <v>53</v>
      </c>
      <c r="G41" s="13">
        <v>38</v>
      </c>
      <c r="H41" s="13">
        <f t="shared" si="8"/>
        <v>78</v>
      </c>
      <c r="I41" s="13">
        <f t="shared" si="1"/>
        <v>0.38</v>
      </c>
      <c r="J41" s="53">
        <f t="shared" si="11"/>
        <v>88</v>
      </c>
      <c r="K41" s="57">
        <v>0.38</v>
      </c>
      <c r="L41" s="58">
        <v>53</v>
      </c>
      <c r="M41" s="57">
        <v>0.38</v>
      </c>
      <c r="N41" s="60">
        <v>61</v>
      </c>
      <c r="O41" s="62"/>
      <c r="P41" s="14"/>
      <c r="Q41" s="14">
        <v>39</v>
      </c>
      <c r="R41" s="14">
        <v>38</v>
      </c>
      <c r="S41" s="14">
        <v>2</v>
      </c>
      <c r="V41" s="13">
        <v>61</v>
      </c>
      <c r="W41" s="13">
        <f t="shared" si="13"/>
        <v>600000</v>
      </c>
      <c r="Z41" s="26">
        <v>0.38</v>
      </c>
      <c r="AA41" s="26">
        <f t="shared" si="10"/>
        <v>51</v>
      </c>
      <c r="AB41" s="26">
        <v>0.38</v>
      </c>
      <c r="AC41" s="13">
        <f t="shared" si="12"/>
        <v>43</v>
      </c>
      <c r="AE41" s="26"/>
    </row>
    <row r="42" spans="3:31" x14ac:dyDescent="0.25">
      <c r="C42" s="13">
        <v>179</v>
      </c>
      <c r="D42" s="13">
        <f t="shared" si="9"/>
        <v>55</v>
      </c>
      <c r="E42" s="26">
        <v>0.39</v>
      </c>
      <c r="F42" s="27">
        <f t="shared" si="3"/>
        <v>54</v>
      </c>
      <c r="G42" s="13">
        <v>39</v>
      </c>
      <c r="H42" s="13">
        <f t="shared" si="8"/>
        <v>79</v>
      </c>
      <c r="I42" s="13">
        <f t="shared" si="1"/>
        <v>0.39</v>
      </c>
      <c r="J42" s="53">
        <f t="shared" si="11"/>
        <v>88</v>
      </c>
      <c r="K42" s="57">
        <v>0.39</v>
      </c>
      <c r="L42" s="58">
        <v>53</v>
      </c>
      <c r="M42" s="57">
        <v>0.39</v>
      </c>
      <c r="N42" s="60">
        <v>62</v>
      </c>
      <c r="O42" s="62"/>
      <c r="P42" s="14"/>
      <c r="Q42" s="14">
        <v>40</v>
      </c>
      <c r="R42" s="14">
        <v>39</v>
      </c>
      <c r="S42" s="14">
        <v>2</v>
      </c>
      <c r="V42" s="13">
        <v>60</v>
      </c>
      <c r="W42" s="13">
        <f t="shared" si="13"/>
        <v>500000</v>
      </c>
      <c r="Z42" s="26">
        <v>0.39</v>
      </c>
      <c r="AA42" s="26">
        <f t="shared" si="10"/>
        <v>51</v>
      </c>
      <c r="AB42" s="26">
        <v>0.39</v>
      </c>
      <c r="AC42" s="13">
        <f t="shared" si="12"/>
        <v>43</v>
      </c>
      <c r="AE42" s="26"/>
    </row>
    <row r="43" spans="3:31" x14ac:dyDescent="0.25">
      <c r="C43" s="13">
        <v>180</v>
      </c>
      <c r="D43" s="13">
        <f t="shared" si="9"/>
        <v>58</v>
      </c>
      <c r="E43" s="26">
        <v>0.4</v>
      </c>
      <c r="F43" s="27">
        <f t="shared" si="3"/>
        <v>54</v>
      </c>
      <c r="G43" s="13">
        <v>40</v>
      </c>
      <c r="H43" s="13">
        <f t="shared" si="8"/>
        <v>80</v>
      </c>
      <c r="I43" s="13">
        <f t="shared" si="1"/>
        <v>0.4</v>
      </c>
      <c r="J43" s="53">
        <f t="shared" si="11"/>
        <v>87</v>
      </c>
      <c r="K43" s="57">
        <v>0.4</v>
      </c>
      <c r="L43" s="58">
        <v>55</v>
      </c>
      <c r="M43" s="57">
        <v>0.4</v>
      </c>
      <c r="N43" s="60">
        <v>63</v>
      </c>
      <c r="O43" s="62"/>
      <c r="P43" s="14"/>
      <c r="Q43" s="14">
        <v>41</v>
      </c>
      <c r="R43" s="14">
        <v>40</v>
      </c>
      <c r="S43" s="14">
        <v>2</v>
      </c>
      <c r="V43" s="13">
        <v>59</v>
      </c>
      <c r="W43" s="13">
        <f t="shared" si="13"/>
        <v>500000</v>
      </c>
      <c r="Z43" s="26">
        <v>0.4</v>
      </c>
      <c r="AA43" s="26">
        <v>53</v>
      </c>
      <c r="AB43" s="26">
        <v>0.4</v>
      </c>
      <c r="AC43" s="13">
        <f t="shared" si="12"/>
        <v>44</v>
      </c>
      <c r="AE43" s="26"/>
    </row>
    <row r="44" spans="3:31" x14ac:dyDescent="0.25">
      <c r="C44" s="13">
        <v>181</v>
      </c>
      <c r="D44" s="13">
        <f t="shared" si="9"/>
        <v>58</v>
      </c>
      <c r="E44" s="26">
        <v>0.41</v>
      </c>
      <c r="F44" s="27">
        <f t="shared" si="3"/>
        <v>55</v>
      </c>
      <c r="G44" s="13">
        <v>41</v>
      </c>
      <c r="H44" s="13">
        <f t="shared" si="8"/>
        <v>81</v>
      </c>
      <c r="I44" s="13">
        <f t="shared" si="1"/>
        <v>0.41</v>
      </c>
      <c r="J44" s="53">
        <f t="shared" si="11"/>
        <v>87</v>
      </c>
      <c r="K44" s="57">
        <v>0.41</v>
      </c>
      <c r="L44" s="58">
        <v>55</v>
      </c>
      <c r="M44" s="57">
        <v>0.41</v>
      </c>
      <c r="N44" s="60">
        <v>64</v>
      </c>
      <c r="O44" s="62"/>
      <c r="P44" s="14"/>
      <c r="Q44" s="14">
        <v>42</v>
      </c>
      <c r="R44" s="14">
        <v>41</v>
      </c>
      <c r="S44" s="14">
        <v>2</v>
      </c>
      <c r="V44" s="13">
        <v>58</v>
      </c>
      <c r="W44" s="13">
        <f t="shared" si="13"/>
        <v>500000</v>
      </c>
      <c r="Z44" s="26">
        <v>0.41</v>
      </c>
      <c r="AA44" s="26">
        <v>53</v>
      </c>
      <c r="AB44" s="26">
        <v>0.41</v>
      </c>
      <c r="AC44" s="13">
        <f t="shared" si="12"/>
        <v>44</v>
      </c>
      <c r="AE44" s="26"/>
    </row>
    <row r="45" spans="3:31" x14ac:dyDescent="0.25">
      <c r="C45" s="13">
        <v>182</v>
      </c>
      <c r="D45" s="13">
        <f t="shared" si="9"/>
        <v>58</v>
      </c>
      <c r="E45" s="26">
        <v>0.42</v>
      </c>
      <c r="F45" s="27">
        <f t="shared" si="3"/>
        <v>55</v>
      </c>
      <c r="G45" s="13">
        <v>42</v>
      </c>
      <c r="H45" s="13">
        <f t="shared" si="8"/>
        <v>82</v>
      </c>
      <c r="I45" s="13">
        <f t="shared" si="1"/>
        <v>0.42</v>
      </c>
      <c r="J45" s="53">
        <f t="shared" si="11"/>
        <v>87</v>
      </c>
      <c r="K45" s="57">
        <v>0.42</v>
      </c>
      <c r="L45" s="58">
        <v>55</v>
      </c>
      <c r="M45" s="57">
        <v>0.42</v>
      </c>
      <c r="N45" s="60">
        <v>65</v>
      </c>
      <c r="O45" s="62"/>
      <c r="P45" s="14"/>
      <c r="Q45" s="14">
        <v>43</v>
      </c>
      <c r="R45" s="14">
        <v>42</v>
      </c>
      <c r="S45" s="14">
        <v>2</v>
      </c>
      <c r="V45" s="13">
        <v>57</v>
      </c>
      <c r="W45" s="13">
        <f t="shared" si="13"/>
        <v>400000</v>
      </c>
      <c r="Z45" s="26">
        <v>0.42</v>
      </c>
      <c r="AA45" s="26">
        <v>53</v>
      </c>
      <c r="AB45" s="26">
        <v>0.42</v>
      </c>
      <c r="AC45" s="13">
        <f t="shared" si="12"/>
        <v>45</v>
      </c>
      <c r="AE45" s="26"/>
    </row>
    <row r="46" spans="3:31" x14ac:dyDescent="0.25">
      <c r="C46" s="13">
        <v>183</v>
      </c>
      <c r="D46" s="13">
        <f t="shared" si="9"/>
        <v>58</v>
      </c>
      <c r="E46" s="26">
        <v>0.43</v>
      </c>
      <c r="F46" s="27">
        <f t="shared" si="3"/>
        <v>56</v>
      </c>
      <c r="G46" s="13">
        <v>43</v>
      </c>
      <c r="H46" s="13">
        <f t="shared" si="8"/>
        <v>83</v>
      </c>
      <c r="I46" s="13">
        <f t="shared" si="1"/>
        <v>0.43</v>
      </c>
      <c r="J46" s="53">
        <f t="shared" si="11"/>
        <v>87</v>
      </c>
      <c r="K46" s="57">
        <v>0.43</v>
      </c>
      <c r="L46" s="58">
        <v>55</v>
      </c>
      <c r="M46" s="57">
        <v>0.43</v>
      </c>
      <c r="N46" s="60">
        <v>66</v>
      </c>
      <c r="O46" s="62"/>
      <c r="P46" s="14"/>
      <c r="Q46" s="14">
        <v>44</v>
      </c>
      <c r="R46" s="14">
        <v>43</v>
      </c>
      <c r="S46" s="14">
        <v>2</v>
      </c>
      <c r="V46" s="13">
        <v>56</v>
      </c>
      <c r="W46" s="13">
        <f t="shared" si="13"/>
        <v>400000</v>
      </c>
      <c r="Z46" s="26">
        <v>0.43</v>
      </c>
      <c r="AA46" s="26">
        <v>53</v>
      </c>
      <c r="AB46" s="26">
        <v>0.43</v>
      </c>
      <c r="AC46" s="13">
        <f t="shared" si="12"/>
        <v>45</v>
      </c>
      <c r="AE46" s="26"/>
    </row>
    <row r="47" spans="3:31" x14ac:dyDescent="0.25">
      <c r="C47" s="13">
        <v>184</v>
      </c>
      <c r="D47" s="13">
        <f t="shared" si="9"/>
        <v>58</v>
      </c>
      <c r="E47" s="26">
        <v>0.44</v>
      </c>
      <c r="F47" s="27">
        <f t="shared" si="3"/>
        <v>56</v>
      </c>
      <c r="G47" s="13">
        <v>44</v>
      </c>
      <c r="H47" s="13">
        <f t="shared" si="8"/>
        <v>84</v>
      </c>
      <c r="I47" s="13">
        <f t="shared" si="1"/>
        <v>0.44</v>
      </c>
      <c r="J47" s="53">
        <f t="shared" si="11"/>
        <v>86</v>
      </c>
      <c r="K47" s="57">
        <v>0.44</v>
      </c>
      <c r="L47" s="58">
        <v>55</v>
      </c>
      <c r="M47" s="57">
        <v>0.44</v>
      </c>
      <c r="N47" s="60">
        <v>67</v>
      </c>
      <c r="O47" s="62"/>
      <c r="P47" s="14"/>
      <c r="Q47" s="14">
        <v>45</v>
      </c>
      <c r="R47" s="14">
        <v>44</v>
      </c>
      <c r="S47" s="14">
        <v>2</v>
      </c>
      <c r="V47" s="13">
        <v>55</v>
      </c>
      <c r="W47" s="13">
        <f t="shared" si="13"/>
        <v>400000</v>
      </c>
      <c r="Z47" s="26">
        <v>0.44</v>
      </c>
      <c r="AA47" s="26">
        <v>53</v>
      </c>
      <c r="AB47" s="26">
        <v>0.44</v>
      </c>
      <c r="AC47" s="13">
        <f t="shared" si="12"/>
        <v>46</v>
      </c>
      <c r="AE47" s="26"/>
    </row>
    <row r="48" spans="3:31" x14ac:dyDescent="0.25">
      <c r="C48" s="13">
        <v>185</v>
      </c>
      <c r="D48" s="13">
        <f t="shared" si="9"/>
        <v>61</v>
      </c>
      <c r="E48" s="26">
        <v>0.45</v>
      </c>
      <c r="F48" s="27">
        <f t="shared" si="3"/>
        <v>57</v>
      </c>
      <c r="G48" s="13">
        <v>45</v>
      </c>
      <c r="H48" s="13">
        <f t="shared" si="8"/>
        <v>85</v>
      </c>
      <c r="I48" s="13">
        <f t="shared" si="1"/>
        <v>0.45</v>
      </c>
      <c r="J48" s="53">
        <f t="shared" si="11"/>
        <v>86</v>
      </c>
      <c r="K48" s="57">
        <v>0.45</v>
      </c>
      <c r="L48" s="58">
        <v>60</v>
      </c>
      <c r="M48" s="57">
        <v>0.45</v>
      </c>
      <c r="N48" s="60">
        <v>68</v>
      </c>
      <c r="O48" s="62"/>
      <c r="P48" s="14"/>
      <c r="Q48" s="14">
        <v>46</v>
      </c>
      <c r="R48" s="14">
        <v>45</v>
      </c>
      <c r="S48" s="14">
        <v>2</v>
      </c>
      <c r="V48" s="13">
        <v>54</v>
      </c>
      <c r="W48" s="13">
        <f t="shared" si="13"/>
        <v>300000</v>
      </c>
      <c r="Z48" s="26">
        <v>0.45</v>
      </c>
      <c r="AA48" s="26">
        <v>53</v>
      </c>
      <c r="AB48" s="26">
        <v>0.45</v>
      </c>
      <c r="AC48" s="13">
        <f t="shared" si="12"/>
        <v>46</v>
      </c>
      <c r="AE48" s="26"/>
    </row>
    <row r="49" spans="3:31" x14ac:dyDescent="0.25">
      <c r="C49" s="13">
        <v>186</v>
      </c>
      <c r="D49" s="13">
        <f t="shared" si="9"/>
        <v>61</v>
      </c>
      <c r="E49" s="26">
        <v>0.46</v>
      </c>
      <c r="F49" s="27">
        <f t="shared" si="3"/>
        <v>57</v>
      </c>
      <c r="G49" s="13">
        <v>46</v>
      </c>
      <c r="H49" s="13">
        <f t="shared" si="8"/>
        <v>86</v>
      </c>
      <c r="I49" s="13">
        <f t="shared" si="1"/>
        <v>0.46</v>
      </c>
      <c r="J49" s="53">
        <f t="shared" si="11"/>
        <v>86</v>
      </c>
      <c r="K49" s="57">
        <v>0.46</v>
      </c>
      <c r="L49" s="58">
        <v>60</v>
      </c>
      <c r="M49" s="57">
        <v>0.46</v>
      </c>
      <c r="N49" s="60">
        <v>69</v>
      </c>
      <c r="O49" s="62"/>
      <c r="P49" s="14"/>
      <c r="Q49" s="14">
        <v>47</v>
      </c>
      <c r="R49" s="14">
        <v>46</v>
      </c>
      <c r="S49" s="14">
        <v>2</v>
      </c>
      <c r="V49" s="13">
        <v>53</v>
      </c>
      <c r="W49" s="13">
        <f t="shared" si="13"/>
        <v>300000</v>
      </c>
      <c r="Z49" s="26">
        <v>0.46</v>
      </c>
      <c r="AA49" s="26">
        <v>53</v>
      </c>
      <c r="AB49" s="26">
        <v>0.46</v>
      </c>
      <c r="AC49" s="13">
        <f t="shared" si="12"/>
        <v>47</v>
      </c>
      <c r="AE49" s="26"/>
    </row>
    <row r="50" spans="3:31" x14ac:dyDescent="0.25">
      <c r="C50" s="13">
        <v>187</v>
      </c>
      <c r="D50" s="13">
        <f t="shared" si="9"/>
        <v>61</v>
      </c>
      <c r="E50" s="26">
        <v>0.47</v>
      </c>
      <c r="F50" s="27">
        <f t="shared" si="3"/>
        <v>58</v>
      </c>
      <c r="G50" s="13">
        <v>47</v>
      </c>
      <c r="H50" s="13">
        <f t="shared" si="8"/>
        <v>87</v>
      </c>
      <c r="I50" s="13">
        <f t="shared" si="1"/>
        <v>0.47</v>
      </c>
      <c r="J50" s="53">
        <f t="shared" si="11"/>
        <v>86</v>
      </c>
      <c r="K50" s="57">
        <v>0.47</v>
      </c>
      <c r="L50" s="58">
        <v>60</v>
      </c>
      <c r="M50" s="57">
        <v>0.47</v>
      </c>
      <c r="N50" s="60">
        <v>70</v>
      </c>
      <c r="O50" s="62"/>
      <c r="P50" s="14"/>
      <c r="Q50" s="14">
        <v>48</v>
      </c>
      <c r="R50" s="14">
        <v>47</v>
      </c>
      <c r="S50" s="14">
        <v>2</v>
      </c>
      <c r="V50" s="13">
        <v>52</v>
      </c>
      <c r="W50" s="13">
        <f t="shared" si="13"/>
        <v>300000</v>
      </c>
      <c r="Z50" s="26">
        <v>0.47</v>
      </c>
      <c r="AA50" s="26">
        <v>53</v>
      </c>
      <c r="AB50" s="26">
        <v>0.47</v>
      </c>
      <c r="AC50" s="13">
        <f t="shared" si="12"/>
        <v>47</v>
      </c>
      <c r="AE50" s="26"/>
    </row>
    <row r="51" spans="3:31" x14ac:dyDescent="0.25">
      <c r="C51" s="13">
        <v>188</v>
      </c>
      <c r="D51" s="13">
        <f t="shared" si="9"/>
        <v>61</v>
      </c>
      <c r="E51" s="26">
        <v>0.48</v>
      </c>
      <c r="F51" s="27">
        <f t="shared" si="3"/>
        <v>58</v>
      </c>
      <c r="G51" s="13">
        <v>48</v>
      </c>
      <c r="H51" s="13">
        <f t="shared" si="8"/>
        <v>88</v>
      </c>
      <c r="I51" s="13">
        <f t="shared" si="1"/>
        <v>0.48</v>
      </c>
      <c r="J51" s="53">
        <f t="shared" si="11"/>
        <v>85</v>
      </c>
      <c r="K51" s="57">
        <v>0.48</v>
      </c>
      <c r="L51" s="58">
        <v>60</v>
      </c>
      <c r="M51" s="57">
        <v>0.48</v>
      </c>
      <c r="N51" s="60">
        <v>71</v>
      </c>
      <c r="O51" s="62"/>
      <c r="P51" s="14"/>
      <c r="Q51" s="14">
        <v>49</v>
      </c>
      <c r="R51" s="14">
        <v>48</v>
      </c>
      <c r="S51" s="14">
        <v>2</v>
      </c>
      <c r="V51" s="13">
        <v>51</v>
      </c>
      <c r="W51" s="13">
        <f t="shared" si="13"/>
        <v>200000</v>
      </c>
      <c r="Z51" s="26">
        <v>0.48</v>
      </c>
      <c r="AA51" s="26">
        <v>53</v>
      </c>
      <c r="AB51" s="26">
        <v>0.48</v>
      </c>
      <c r="AC51" s="13">
        <f t="shared" si="12"/>
        <v>48</v>
      </c>
      <c r="AE51" s="26"/>
    </row>
    <row r="52" spans="3:31" x14ac:dyDescent="0.25">
      <c r="C52" s="13">
        <v>189</v>
      </c>
      <c r="D52" s="13">
        <f t="shared" si="9"/>
        <v>61</v>
      </c>
      <c r="E52" s="26">
        <v>0.49</v>
      </c>
      <c r="F52" s="27">
        <f t="shared" si="3"/>
        <v>59</v>
      </c>
      <c r="G52" s="13">
        <v>49</v>
      </c>
      <c r="H52" s="13">
        <f t="shared" si="8"/>
        <v>89</v>
      </c>
      <c r="I52" s="13">
        <f t="shared" si="1"/>
        <v>0.49</v>
      </c>
      <c r="J52" s="53">
        <f t="shared" si="11"/>
        <v>85</v>
      </c>
      <c r="K52" s="57">
        <v>0.49</v>
      </c>
      <c r="L52" s="58">
        <v>60</v>
      </c>
      <c r="M52" s="57">
        <v>0.49</v>
      </c>
      <c r="N52" s="60">
        <v>72</v>
      </c>
      <c r="O52" s="62"/>
      <c r="P52" s="14"/>
      <c r="Q52" s="14">
        <v>50</v>
      </c>
      <c r="R52" s="14">
        <v>49</v>
      </c>
      <c r="S52" s="14">
        <v>2</v>
      </c>
      <c r="V52" s="13">
        <v>50</v>
      </c>
      <c r="W52" s="13">
        <f t="shared" si="13"/>
        <v>200000</v>
      </c>
      <c r="Z52" s="26">
        <v>0.49</v>
      </c>
      <c r="AA52" s="26">
        <v>53</v>
      </c>
      <c r="AB52" s="26">
        <v>0.49</v>
      </c>
      <c r="AC52" s="13">
        <f t="shared" si="12"/>
        <v>48</v>
      </c>
      <c r="AE52" s="26"/>
    </row>
    <row r="53" spans="3:31" x14ac:dyDescent="0.25">
      <c r="C53" s="13">
        <v>190</v>
      </c>
      <c r="D53" s="13">
        <f t="shared" si="9"/>
        <v>64</v>
      </c>
      <c r="E53" s="26">
        <v>0.5</v>
      </c>
      <c r="F53" s="27">
        <f t="shared" si="3"/>
        <v>59</v>
      </c>
      <c r="G53" s="13">
        <v>50</v>
      </c>
      <c r="H53" s="13">
        <f t="shared" si="8"/>
        <v>90</v>
      </c>
      <c r="I53" s="13">
        <f t="shared" si="1"/>
        <v>0.5</v>
      </c>
      <c r="J53" s="53">
        <f t="shared" si="11"/>
        <v>85</v>
      </c>
      <c r="K53" s="57">
        <v>0.5</v>
      </c>
      <c r="L53" s="58">
        <v>61</v>
      </c>
      <c r="M53" s="57">
        <v>0.5</v>
      </c>
      <c r="N53" s="60">
        <v>73</v>
      </c>
      <c r="O53" s="62"/>
      <c r="P53" s="14"/>
      <c r="Q53" s="14">
        <v>51</v>
      </c>
      <c r="R53" s="14">
        <v>50</v>
      </c>
      <c r="S53" s="14">
        <v>2</v>
      </c>
      <c r="V53" s="13">
        <v>49</v>
      </c>
      <c r="W53" s="13">
        <f t="shared" si="13"/>
        <v>200000</v>
      </c>
      <c r="Z53" s="26">
        <v>0.5</v>
      </c>
      <c r="AA53" s="26">
        <v>53</v>
      </c>
      <c r="AB53" s="26">
        <v>0.5</v>
      </c>
      <c r="AC53" s="13">
        <f t="shared" si="12"/>
        <v>49</v>
      </c>
      <c r="AE53" s="26"/>
    </row>
    <row r="54" spans="3:31" x14ac:dyDescent="0.25">
      <c r="C54" s="13">
        <v>191</v>
      </c>
      <c r="D54" s="13">
        <f t="shared" si="9"/>
        <v>64</v>
      </c>
      <c r="E54" s="26">
        <v>0.51</v>
      </c>
      <c r="F54" s="27">
        <f t="shared" si="3"/>
        <v>60</v>
      </c>
      <c r="G54" s="13">
        <v>51</v>
      </c>
      <c r="H54" s="13">
        <f t="shared" si="8"/>
        <v>91</v>
      </c>
      <c r="I54" s="13">
        <f t="shared" si="1"/>
        <v>0.51</v>
      </c>
      <c r="J54" s="53">
        <f t="shared" si="11"/>
        <v>85</v>
      </c>
      <c r="K54" s="57">
        <v>0.51</v>
      </c>
      <c r="L54" s="58">
        <v>61</v>
      </c>
      <c r="M54" s="57">
        <v>0.51</v>
      </c>
      <c r="N54" s="60">
        <v>73</v>
      </c>
      <c r="O54" s="62"/>
      <c r="P54" s="14"/>
      <c r="Q54" s="14">
        <v>52</v>
      </c>
      <c r="R54" s="14">
        <v>51</v>
      </c>
      <c r="S54" s="14">
        <f>S29+1</f>
        <v>3</v>
      </c>
      <c r="V54" s="13">
        <v>48</v>
      </c>
      <c r="W54" s="13">
        <f t="shared" si="13"/>
        <v>100000</v>
      </c>
      <c r="Z54" s="26">
        <v>0.51</v>
      </c>
      <c r="AA54" s="26">
        <v>53</v>
      </c>
      <c r="AB54" s="26">
        <v>0.51</v>
      </c>
      <c r="AC54" s="13">
        <f t="shared" si="12"/>
        <v>49</v>
      </c>
      <c r="AE54" s="26"/>
    </row>
    <row r="55" spans="3:31" x14ac:dyDescent="0.25">
      <c r="C55" s="13">
        <v>192</v>
      </c>
      <c r="D55" s="13">
        <f t="shared" si="9"/>
        <v>64</v>
      </c>
      <c r="E55" s="26">
        <v>0.52</v>
      </c>
      <c r="F55" s="27">
        <f t="shared" si="3"/>
        <v>60</v>
      </c>
      <c r="G55" s="13">
        <v>52</v>
      </c>
      <c r="H55" s="13">
        <f t="shared" si="8"/>
        <v>92</v>
      </c>
      <c r="I55" s="13">
        <f t="shared" si="1"/>
        <v>0.52</v>
      </c>
      <c r="J55" s="53">
        <f t="shared" si="11"/>
        <v>84</v>
      </c>
      <c r="K55" s="57">
        <v>0.52</v>
      </c>
      <c r="L55" s="58">
        <v>61</v>
      </c>
      <c r="M55" s="57">
        <v>0.52</v>
      </c>
      <c r="N55" s="60">
        <v>73</v>
      </c>
      <c r="O55" s="62"/>
      <c r="P55" s="14"/>
      <c r="Q55" s="14">
        <v>53</v>
      </c>
      <c r="R55" s="14">
        <v>52</v>
      </c>
      <c r="S55" s="14">
        <f t="shared" ref="S55:S118" si="14">S30+1</f>
        <v>3</v>
      </c>
      <c r="V55" s="13">
        <v>47</v>
      </c>
      <c r="W55" s="13">
        <f t="shared" si="13"/>
        <v>100000</v>
      </c>
      <c r="Z55" s="26">
        <v>0.52</v>
      </c>
      <c r="AA55" s="26">
        <v>53</v>
      </c>
      <c r="AB55" s="26">
        <v>0.52</v>
      </c>
      <c r="AC55" s="13">
        <f t="shared" si="12"/>
        <v>50</v>
      </c>
      <c r="AE55" s="26"/>
    </row>
    <row r="56" spans="3:31" x14ac:dyDescent="0.25">
      <c r="C56" s="13">
        <v>193</v>
      </c>
      <c r="D56" s="13">
        <f t="shared" si="9"/>
        <v>64</v>
      </c>
      <c r="E56" s="26">
        <v>0.53</v>
      </c>
      <c r="F56" s="27">
        <f t="shared" si="3"/>
        <v>61</v>
      </c>
      <c r="G56" s="13">
        <v>53</v>
      </c>
      <c r="H56" s="13">
        <f t="shared" si="8"/>
        <v>93</v>
      </c>
      <c r="I56" s="13">
        <f t="shared" si="1"/>
        <v>0.53</v>
      </c>
      <c r="J56" s="53">
        <f t="shared" si="11"/>
        <v>84</v>
      </c>
      <c r="K56" s="57">
        <v>0.53</v>
      </c>
      <c r="L56" s="58">
        <v>61</v>
      </c>
      <c r="M56" s="57">
        <v>0.53</v>
      </c>
      <c r="N56" s="60">
        <v>73</v>
      </c>
      <c r="O56" s="62"/>
      <c r="P56" s="14"/>
      <c r="Q56" s="14">
        <v>54</v>
      </c>
      <c r="R56" s="14">
        <v>53</v>
      </c>
      <c r="S56" s="14">
        <f t="shared" si="14"/>
        <v>3</v>
      </c>
      <c r="V56" s="13">
        <v>46</v>
      </c>
      <c r="W56" s="13">
        <f t="shared" si="13"/>
        <v>100000</v>
      </c>
      <c r="Z56" s="26">
        <v>0.53</v>
      </c>
      <c r="AA56" s="26">
        <v>53</v>
      </c>
      <c r="AB56" s="26">
        <v>0.53</v>
      </c>
      <c r="AC56" s="13">
        <f t="shared" si="12"/>
        <v>50</v>
      </c>
      <c r="AE56" s="26"/>
    </row>
    <row r="57" spans="3:31" x14ac:dyDescent="0.25">
      <c r="C57" s="13">
        <v>194</v>
      </c>
      <c r="D57" s="13">
        <f t="shared" si="9"/>
        <v>64</v>
      </c>
      <c r="E57" s="26">
        <v>0.54</v>
      </c>
      <c r="F57" s="27">
        <f t="shared" si="3"/>
        <v>61</v>
      </c>
      <c r="G57" s="13">
        <v>54</v>
      </c>
      <c r="H57" s="13">
        <f t="shared" si="8"/>
        <v>94</v>
      </c>
      <c r="I57" s="13">
        <f t="shared" si="1"/>
        <v>0.54</v>
      </c>
      <c r="J57" s="53">
        <f t="shared" si="11"/>
        <v>84</v>
      </c>
      <c r="K57" s="57">
        <v>0.54</v>
      </c>
      <c r="L57" s="58">
        <v>61</v>
      </c>
      <c r="M57" s="57">
        <v>0.54</v>
      </c>
      <c r="N57" s="60">
        <v>74</v>
      </c>
      <c r="O57" s="62"/>
      <c r="P57" s="14"/>
      <c r="Q57" s="14">
        <v>55</v>
      </c>
      <c r="R57" s="14">
        <v>54</v>
      </c>
      <c r="S57" s="14">
        <f t="shared" si="14"/>
        <v>3</v>
      </c>
      <c r="V57" s="13">
        <v>45</v>
      </c>
      <c r="W57" s="13">
        <v>100000</v>
      </c>
      <c r="Z57" s="26">
        <v>0.54</v>
      </c>
      <c r="AA57" s="26">
        <f>AA43</f>
        <v>53</v>
      </c>
      <c r="AB57" s="26">
        <v>0.54</v>
      </c>
      <c r="AC57" s="13">
        <f t="shared" si="12"/>
        <v>51</v>
      </c>
      <c r="AE57" s="26"/>
    </row>
    <row r="58" spans="3:31" x14ac:dyDescent="0.25">
      <c r="C58" s="13">
        <v>195</v>
      </c>
      <c r="D58" s="13">
        <f t="shared" si="9"/>
        <v>67</v>
      </c>
      <c r="E58" s="26">
        <v>0.55000000000000004</v>
      </c>
      <c r="F58" s="27">
        <f t="shared" si="3"/>
        <v>62</v>
      </c>
      <c r="G58" s="13">
        <v>55</v>
      </c>
      <c r="H58" s="13">
        <v>95</v>
      </c>
      <c r="I58" s="13">
        <f t="shared" si="1"/>
        <v>0.55000000000000004</v>
      </c>
      <c r="J58" s="53">
        <f t="shared" si="11"/>
        <v>84</v>
      </c>
      <c r="K58" s="57">
        <v>0.55000000000000004</v>
      </c>
      <c r="L58" s="58">
        <v>61</v>
      </c>
      <c r="M58" s="57">
        <v>0.55000000000000004</v>
      </c>
      <c r="N58" s="60">
        <v>74</v>
      </c>
      <c r="O58" s="62"/>
      <c r="P58" s="14"/>
      <c r="Q58" s="14">
        <v>56</v>
      </c>
      <c r="R58" s="14">
        <v>55</v>
      </c>
      <c r="S58" s="14">
        <f t="shared" si="14"/>
        <v>3</v>
      </c>
      <c r="V58" s="13">
        <v>44</v>
      </c>
      <c r="W58" s="13">
        <v>100000</v>
      </c>
      <c r="Z58" s="26">
        <v>0.55000000000000004</v>
      </c>
      <c r="AA58" s="26">
        <f>AA43+1</f>
        <v>54</v>
      </c>
      <c r="AB58" s="26">
        <v>0.55000000000000004</v>
      </c>
      <c r="AC58" s="13">
        <f t="shared" si="12"/>
        <v>51</v>
      </c>
      <c r="AE58" s="26"/>
    </row>
    <row r="59" spans="3:31" x14ac:dyDescent="0.25">
      <c r="C59" s="13">
        <v>196</v>
      </c>
      <c r="D59" s="13">
        <f t="shared" si="9"/>
        <v>67</v>
      </c>
      <c r="E59" s="26">
        <v>0.56000000000000005</v>
      </c>
      <c r="F59" s="27">
        <f t="shared" si="3"/>
        <v>62</v>
      </c>
      <c r="G59" s="13">
        <v>56</v>
      </c>
      <c r="H59" s="13">
        <v>95</v>
      </c>
      <c r="I59" s="13">
        <f t="shared" si="1"/>
        <v>0.56000000000000005</v>
      </c>
      <c r="J59" s="53">
        <f t="shared" si="11"/>
        <v>83</v>
      </c>
      <c r="K59" s="57">
        <v>0.56000000000000005</v>
      </c>
      <c r="L59" s="58">
        <v>62</v>
      </c>
      <c r="M59" s="57">
        <v>0.56000000000000005</v>
      </c>
      <c r="N59" s="60">
        <v>74</v>
      </c>
      <c r="O59" s="62"/>
      <c r="P59" s="14"/>
      <c r="Q59" s="14">
        <v>57</v>
      </c>
      <c r="R59" s="14">
        <v>56</v>
      </c>
      <c r="S59" s="14">
        <f t="shared" si="14"/>
        <v>3</v>
      </c>
      <c r="V59" s="13">
        <v>43</v>
      </c>
      <c r="W59" s="13">
        <v>100000</v>
      </c>
      <c r="Z59" s="26">
        <v>0.56000000000000005</v>
      </c>
      <c r="AA59" s="26">
        <f t="shared" ref="AA59:AA92" si="15">AA44+1</f>
        <v>54</v>
      </c>
      <c r="AB59" s="26">
        <v>0.56000000000000005</v>
      </c>
      <c r="AC59" s="13">
        <f t="shared" si="12"/>
        <v>52</v>
      </c>
      <c r="AE59" s="26"/>
    </row>
    <row r="60" spans="3:31" x14ac:dyDescent="0.25">
      <c r="C60" s="13">
        <v>197</v>
      </c>
      <c r="D60" s="13">
        <f t="shared" si="9"/>
        <v>67</v>
      </c>
      <c r="E60" s="26">
        <v>0.56999999999999995</v>
      </c>
      <c r="F60" s="27">
        <f t="shared" si="3"/>
        <v>63</v>
      </c>
      <c r="G60" s="13">
        <v>57</v>
      </c>
      <c r="H60" s="13">
        <v>95</v>
      </c>
      <c r="I60" s="13">
        <f t="shared" si="1"/>
        <v>0.56999999999999995</v>
      </c>
      <c r="J60" s="53">
        <f t="shared" si="11"/>
        <v>83</v>
      </c>
      <c r="K60" s="57">
        <v>0.56999999999999995</v>
      </c>
      <c r="L60" s="58">
        <v>62</v>
      </c>
      <c r="M60" s="57">
        <v>0.56999999999999995</v>
      </c>
      <c r="N60" s="60">
        <v>74</v>
      </c>
      <c r="O60" s="62"/>
      <c r="P60" s="14"/>
      <c r="Q60" s="14">
        <v>58</v>
      </c>
      <c r="R60" s="14">
        <v>57</v>
      </c>
      <c r="S60" s="14">
        <f t="shared" si="14"/>
        <v>3</v>
      </c>
      <c r="V60" s="13">
        <v>42</v>
      </c>
      <c r="W60" s="13">
        <v>100000</v>
      </c>
      <c r="Z60" s="26">
        <v>0.56999999999999995</v>
      </c>
      <c r="AA60" s="26">
        <f t="shared" si="15"/>
        <v>54</v>
      </c>
      <c r="AB60" s="26">
        <v>0.56999999999999995</v>
      </c>
      <c r="AC60" s="13">
        <f t="shared" si="12"/>
        <v>52</v>
      </c>
      <c r="AE60" s="26"/>
    </row>
    <row r="61" spans="3:31" x14ac:dyDescent="0.25">
      <c r="C61" s="13">
        <v>198</v>
      </c>
      <c r="D61" s="13">
        <f t="shared" si="9"/>
        <v>67</v>
      </c>
      <c r="E61" s="26">
        <v>0.57999999999999996</v>
      </c>
      <c r="F61" s="27">
        <f t="shared" si="3"/>
        <v>63</v>
      </c>
      <c r="G61" s="13">
        <v>58</v>
      </c>
      <c r="H61" s="13">
        <v>95</v>
      </c>
      <c r="I61" s="13">
        <f t="shared" si="1"/>
        <v>0.57999999999999996</v>
      </c>
      <c r="J61" s="53">
        <f t="shared" si="11"/>
        <v>83</v>
      </c>
      <c r="K61" s="57">
        <v>0.57999999999999996</v>
      </c>
      <c r="L61" s="58">
        <v>62</v>
      </c>
      <c r="M61" s="57">
        <v>0.57999999999999996</v>
      </c>
      <c r="N61" s="60">
        <v>75</v>
      </c>
      <c r="O61" s="62"/>
      <c r="P61" s="14"/>
      <c r="Q61" s="14">
        <v>59</v>
      </c>
      <c r="R61" s="14">
        <v>58</v>
      </c>
      <c r="S61" s="14">
        <f t="shared" si="14"/>
        <v>3</v>
      </c>
      <c r="V61" s="13">
        <v>41</v>
      </c>
      <c r="W61" s="13">
        <v>100000</v>
      </c>
      <c r="Z61" s="26">
        <v>0.57999999999999996</v>
      </c>
      <c r="AA61" s="26">
        <f t="shared" si="15"/>
        <v>54</v>
      </c>
      <c r="AB61" s="26">
        <v>0.57999999999999996</v>
      </c>
      <c r="AC61" s="13">
        <f t="shared" si="12"/>
        <v>53</v>
      </c>
      <c r="AE61" s="26"/>
    </row>
    <row r="62" spans="3:31" x14ac:dyDescent="0.25">
      <c r="C62" s="13">
        <v>199</v>
      </c>
      <c r="D62" s="13">
        <f t="shared" si="9"/>
        <v>67</v>
      </c>
      <c r="E62" s="26">
        <v>0.59</v>
      </c>
      <c r="F62" s="27">
        <f t="shared" si="3"/>
        <v>64</v>
      </c>
      <c r="G62" s="13">
        <v>59</v>
      </c>
      <c r="H62" s="13">
        <v>95</v>
      </c>
      <c r="I62" s="13">
        <f t="shared" si="1"/>
        <v>0.59</v>
      </c>
      <c r="J62" s="53">
        <f t="shared" si="11"/>
        <v>83</v>
      </c>
      <c r="K62" s="57">
        <v>0.59</v>
      </c>
      <c r="L62" s="58">
        <v>62</v>
      </c>
      <c r="M62" s="57">
        <v>0.59</v>
      </c>
      <c r="N62" s="60">
        <v>75</v>
      </c>
      <c r="O62" s="62"/>
      <c r="P62" s="14"/>
      <c r="Q62" s="14">
        <v>60</v>
      </c>
      <c r="R62" s="14">
        <v>59</v>
      </c>
      <c r="S62" s="14">
        <f t="shared" si="14"/>
        <v>3</v>
      </c>
      <c r="V62" s="13">
        <v>40</v>
      </c>
      <c r="W62" s="13">
        <v>100000</v>
      </c>
      <c r="Z62" s="26">
        <v>0.59</v>
      </c>
      <c r="AA62" s="26">
        <f t="shared" si="15"/>
        <v>54</v>
      </c>
      <c r="AB62" s="26">
        <v>0.59</v>
      </c>
      <c r="AC62" s="13">
        <f t="shared" si="12"/>
        <v>53</v>
      </c>
      <c r="AE62" s="26"/>
    </row>
    <row r="63" spans="3:31" x14ac:dyDescent="0.25">
      <c r="C63" s="13">
        <v>200</v>
      </c>
      <c r="D63" s="13">
        <f t="shared" si="9"/>
        <v>70</v>
      </c>
      <c r="E63" s="26">
        <v>0.6</v>
      </c>
      <c r="F63" s="27">
        <f t="shared" si="3"/>
        <v>64</v>
      </c>
      <c r="G63" s="13">
        <v>60</v>
      </c>
      <c r="H63" s="13">
        <v>95</v>
      </c>
      <c r="I63" s="13">
        <f t="shared" si="1"/>
        <v>0.6</v>
      </c>
      <c r="J63" s="53">
        <f t="shared" si="11"/>
        <v>82</v>
      </c>
      <c r="K63" s="57">
        <v>0.6</v>
      </c>
      <c r="L63" s="58">
        <v>62</v>
      </c>
      <c r="M63" s="57">
        <v>0.6</v>
      </c>
      <c r="N63" s="60">
        <v>75</v>
      </c>
      <c r="O63" s="62"/>
      <c r="P63" s="14"/>
      <c r="Q63" s="14">
        <v>61</v>
      </c>
      <c r="R63" s="14">
        <v>60</v>
      </c>
      <c r="S63" s="14">
        <f t="shared" si="14"/>
        <v>3</v>
      </c>
      <c r="V63" s="13">
        <v>39</v>
      </c>
      <c r="W63" s="13">
        <v>100000</v>
      </c>
      <c r="Z63" s="26">
        <v>0.6</v>
      </c>
      <c r="AA63" s="26">
        <f t="shared" si="15"/>
        <v>54</v>
      </c>
      <c r="AB63" s="26">
        <v>0.6</v>
      </c>
      <c r="AC63" s="13">
        <f t="shared" si="12"/>
        <v>54</v>
      </c>
      <c r="AE63" s="26"/>
    </row>
    <row r="64" spans="3:31" x14ac:dyDescent="0.25">
      <c r="C64" s="13">
        <v>201</v>
      </c>
      <c r="D64" s="13">
        <f t="shared" si="9"/>
        <v>70</v>
      </c>
      <c r="E64" s="26">
        <v>0.61</v>
      </c>
      <c r="F64" s="27">
        <f t="shared" si="3"/>
        <v>65</v>
      </c>
      <c r="G64" s="13">
        <v>61</v>
      </c>
      <c r="H64" s="13">
        <v>95</v>
      </c>
      <c r="I64" s="13">
        <f t="shared" si="1"/>
        <v>0.61</v>
      </c>
      <c r="J64" s="53">
        <f t="shared" si="11"/>
        <v>82</v>
      </c>
      <c r="K64" s="57">
        <v>0.61</v>
      </c>
      <c r="L64" s="58">
        <v>62</v>
      </c>
      <c r="M64" s="57">
        <v>0.61</v>
      </c>
      <c r="N64" s="60">
        <v>75</v>
      </c>
      <c r="O64" s="62"/>
      <c r="P64" s="14"/>
      <c r="Q64" s="14">
        <v>62</v>
      </c>
      <c r="R64" s="14">
        <v>61</v>
      </c>
      <c r="S64" s="14">
        <f t="shared" si="14"/>
        <v>3</v>
      </c>
      <c r="V64" s="13">
        <v>38</v>
      </c>
      <c r="W64" s="13">
        <v>100000</v>
      </c>
      <c r="Z64" s="26">
        <v>0.61</v>
      </c>
      <c r="AA64" s="26">
        <f t="shared" si="15"/>
        <v>54</v>
      </c>
      <c r="AB64" s="26">
        <v>0.61</v>
      </c>
      <c r="AC64" s="13">
        <f t="shared" si="12"/>
        <v>54</v>
      </c>
      <c r="AE64" s="26"/>
    </row>
    <row r="65" spans="3:31" x14ac:dyDescent="0.25">
      <c r="C65" s="13">
        <v>202</v>
      </c>
      <c r="D65" s="13">
        <f t="shared" si="9"/>
        <v>70</v>
      </c>
      <c r="E65" s="26">
        <v>0.62</v>
      </c>
      <c r="F65" s="27">
        <f t="shared" si="3"/>
        <v>65</v>
      </c>
      <c r="G65" s="13">
        <v>62</v>
      </c>
      <c r="H65" s="13">
        <v>95</v>
      </c>
      <c r="I65" s="13">
        <f t="shared" si="1"/>
        <v>0.62</v>
      </c>
      <c r="J65" s="53">
        <f t="shared" si="11"/>
        <v>82</v>
      </c>
      <c r="K65" s="57">
        <v>0.62</v>
      </c>
      <c r="L65" s="58">
        <v>63</v>
      </c>
      <c r="M65" s="57">
        <v>0.62</v>
      </c>
      <c r="N65" s="60">
        <v>76</v>
      </c>
      <c r="O65" s="62"/>
      <c r="P65" s="14"/>
      <c r="Q65" s="14">
        <v>63</v>
      </c>
      <c r="R65" s="14">
        <v>62</v>
      </c>
      <c r="S65" s="14">
        <f t="shared" si="14"/>
        <v>3</v>
      </c>
      <c r="V65" s="13">
        <v>37</v>
      </c>
      <c r="W65" s="13">
        <v>100000</v>
      </c>
      <c r="Z65" s="26">
        <v>0.62</v>
      </c>
      <c r="AA65" s="26">
        <f t="shared" si="15"/>
        <v>54</v>
      </c>
      <c r="AB65" s="26">
        <v>0.62</v>
      </c>
      <c r="AC65" s="13">
        <f t="shared" si="12"/>
        <v>55</v>
      </c>
      <c r="AE65" s="26"/>
    </row>
    <row r="66" spans="3:31" x14ac:dyDescent="0.25">
      <c r="C66" s="13">
        <v>203</v>
      </c>
      <c r="D66" s="13">
        <f t="shared" si="9"/>
        <v>70</v>
      </c>
      <c r="E66" s="26">
        <v>0.63</v>
      </c>
      <c r="F66" s="27">
        <f t="shared" si="3"/>
        <v>66</v>
      </c>
      <c r="G66" s="13">
        <v>63</v>
      </c>
      <c r="H66" s="13">
        <v>95</v>
      </c>
      <c r="I66" s="13">
        <f t="shared" si="1"/>
        <v>0.63</v>
      </c>
      <c r="J66" s="53">
        <f t="shared" si="11"/>
        <v>82</v>
      </c>
      <c r="K66" s="57">
        <v>0.63</v>
      </c>
      <c r="L66" s="58">
        <v>63</v>
      </c>
      <c r="M66" s="57">
        <v>0.63</v>
      </c>
      <c r="N66" s="60">
        <v>76</v>
      </c>
      <c r="O66" s="62"/>
      <c r="P66" s="14"/>
      <c r="Q66" s="14">
        <v>64</v>
      </c>
      <c r="R66" s="14">
        <v>63</v>
      </c>
      <c r="S66" s="14">
        <f t="shared" si="14"/>
        <v>3</v>
      </c>
      <c r="V66" s="13">
        <v>36</v>
      </c>
      <c r="W66" s="13">
        <v>100000</v>
      </c>
      <c r="Z66" s="26">
        <v>0.63</v>
      </c>
      <c r="AA66" s="26">
        <f t="shared" si="15"/>
        <v>54</v>
      </c>
      <c r="AB66" s="26">
        <v>0.63</v>
      </c>
      <c r="AC66" s="13">
        <f t="shared" si="12"/>
        <v>55</v>
      </c>
      <c r="AE66" s="26"/>
    </row>
    <row r="67" spans="3:31" x14ac:dyDescent="0.25">
      <c r="C67" s="13">
        <v>204</v>
      </c>
      <c r="D67" s="13">
        <f t="shared" si="9"/>
        <v>70</v>
      </c>
      <c r="E67" s="26">
        <v>0.64</v>
      </c>
      <c r="F67" s="27">
        <f t="shared" si="3"/>
        <v>66</v>
      </c>
      <c r="G67" s="13">
        <v>64</v>
      </c>
      <c r="H67" s="13">
        <v>95</v>
      </c>
      <c r="I67" s="13">
        <f t="shared" si="1"/>
        <v>0.64</v>
      </c>
      <c r="J67" s="53">
        <f t="shared" si="11"/>
        <v>81</v>
      </c>
      <c r="K67" s="57">
        <v>0.64</v>
      </c>
      <c r="L67" s="58">
        <v>64</v>
      </c>
      <c r="M67" s="57">
        <v>0.64</v>
      </c>
      <c r="N67" s="60">
        <v>76</v>
      </c>
      <c r="O67" s="62"/>
      <c r="P67" s="14"/>
      <c r="Q67" s="14">
        <v>65</v>
      </c>
      <c r="R67" s="14">
        <v>64</v>
      </c>
      <c r="S67" s="14">
        <f t="shared" si="14"/>
        <v>3</v>
      </c>
      <c r="V67" s="13">
        <v>35</v>
      </c>
      <c r="W67" s="13">
        <v>100000</v>
      </c>
      <c r="Z67" s="26">
        <v>0.64</v>
      </c>
      <c r="AA67" s="26">
        <f t="shared" si="15"/>
        <v>54</v>
      </c>
      <c r="AB67" s="26">
        <v>0.64</v>
      </c>
      <c r="AC67" s="13">
        <f t="shared" si="12"/>
        <v>56</v>
      </c>
      <c r="AE67" s="26"/>
    </row>
    <row r="68" spans="3:31" x14ac:dyDescent="0.25">
      <c r="C68" s="13">
        <v>205</v>
      </c>
      <c r="D68" s="13">
        <f t="shared" si="9"/>
        <v>73</v>
      </c>
      <c r="E68" s="26">
        <v>0.65</v>
      </c>
      <c r="F68" s="27">
        <f t="shared" si="3"/>
        <v>67</v>
      </c>
      <c r="G68" s="13">
        <v>65</v>
      </c>
      <c r="H68" s="13">
        <v>95</v>
      </c>
      <c r="I68" s="13">
        <f t="shared" si="1"/>
        <v>0.65</v>
      </c>
      <c r="J68" s="53">
        <f t="shared" si="11"/>
        <v>81</v>
      </c>
      <c r="K68" s="57">
        <v>0.65</v>
      </c>
      <c r="L68" s="58">
        <v>65</v>
      </c>
      <c r="M68" s="57">
        <v>0.65</v>
      </c>
      <c r="N68" s="60">
        <v>76</v>
      </c>
      <c r="O68" s="62"/>
      <c r="P68" s="14"/>
      <c r="Q68" s="14">
        <v>66</v>
      </c>
      <c r="R68" s="14">
        <v>65</v>
      </c>
      <c r="S68" s="14">
        <f t="shared" si="14"/>
        <v>3</v>
      </c>
      <c r="V68" s="13">
        <v>34</v>
      </c>
      <c r="W68" s="13">
        <v>100000</v>
      </c>
      <c r="Z68" s="26">
        <v>0.65</v>
      </c>
      <c r="AA68" s="26">
        <f t="shared" si="15"/>
        <v>54</v>
      </c>
      <c r="AB68" s="26">
        <v>0.65</v>
      </c>
      <c r="AC68" s="13">
        <f t="shared" si="12"/>
        <v>56</v>
      </c>
      <c r="AE68" s="26"/>
    </row>
    <row r="69" spans="3:31" x14ac:dyDescent="0.25">
      <c r="C69" s="13">
        <v>206</v>
      </c>
      <c r="D69" s="13">
        <f t="shared" si="9"/>
        <v>73</v>
      </c>
      <c r="E69" s="26">
        <v>0.66</v>
      </c>
      <c r="F69" s="27">
        <f t="shared" si="3"/>
        <v>67</v>
      </c>
      <c r="G69" s="13">
        <v>66</v>
      </c>
      <c r="H69" s="13">
        <v>95</v>
      </c>
      <c r="I69" s="13">
        <f t="shared" ref="I69:I134" si="16">ROUND(I68+0.01,2)</f>
        <v>0.66</v>
      </c>
      <c r="J69" s="53">
        <f t="shared" si="11"/>
        <v>81</v>
      </c>
      <c r="K69" s="57">
        <v>0.66</v>
      </c>
      <c r="L69" s="58">
        <v>65</v>
      </c>
      <c r="M69" s="57">
        <v>0.66</v>
      </c>
      <c r="N69" s="60">
        <v>77</v>
      </c>
      <c r="O69" s="62"/>
      <c r="P69" s="14"/>
      <c r="Q69" s="14">
        <v>67</v>
      </c>
      <c r="R69" s="14">
        <v>66</v>
      </c>
      <c r="S69" s="14">
        <f t="shared" si="14"/>
        <v>3</v>
      </c>
      <c r="V69" s="13">
        <v>33</v>
      </c>
      <c r="W69" s="13">
        <v>100000</v>
      </c>
      <c r="Z69" s="26">
        <v>0.66</v>
      </c>
      <c r="AA69" s="26">
        <f t="shared" si="15"/>
        <v>54</v>
      </c>
      <c r="AB69" s="26">
        <v>0.66</v>
      </c>
      <c r="AC69" s="13">
        <f t="shared" si="12"/>
        <v>57</v>
      </c>
      <c r="AE69" s="26"/>
    </row>
    <row r="70" spans="3:31" x14ac:dyDescent="0.25">
      <c r="C70" s="13">
        <v>207</v>
      </c>
      <c r="D70" s="13">
        <f t="shared" si="9"/>
        <v>73</v>
      </c>
      <c r="E70" s="26">
        <v>0.67</v>
      </c>
      <c r="F70" s="27">
        <f t="shared" si="3"/>
        <v>68</v>
      </c>
      <c r="G70" s="13">
        <v>67</v>
      </c>
      <c r="H70" s="13">
        <v>95</v>
      </c>
      <c r="I70" s="13">
        <f t="shared" si="16"/>
        <v>0.67</v>
      </c>
      <c r="J70" s="53">
        <f t="shared" si="11"/>
        <v>81</v>
      </c>
      <c r="K70" s="57">
        <v>0.67</v>
      </c>
      <c r="L70" s="58">
        <v>66</v>
      </c>
      <c r="M70" s="57">
        <v>0.67</v>
      </c>
      <c r="N70" s="60">
        <v>77</v>
      </c>
      <c r="O70" s="62"/>
      <c r="P70" s="14"/>
      <c r="Q70" s="14">
        <v>68</v>
      </c>
      <c r="R70" s="14">
        <v>67</v>
      </c>
      <c r="S70" s="14">
        <f t="shared" si="14"/>
        <v>3</v>
      </c>
      <c r="V70" s="13">
        <v>32</v>
      </c>
      <c r="W70" s="13">
        <v>100000</v>
      </c>
      <c r="Z70" s="26">
        <v>0.67</v>
      </c>
      <c r="AA70" s="26">
        <f t="shared" si="15"/>
        <v>54</v>
      </c>
      <c r="AB70" s="26">
        <v>0.67</v>
      </c>
      <c r="AC70" s="13">
        <f t="shared" si="12"/>
        <v>57</v>
      </c>
      <c r="AE70" s="26"/>
    </row>
    <row r="71" spans="3:31" x14ac:dyDescent="0.25">
      <c r="C71" s="13">
        <v>208</v>
      </c>
      <c r="D71" s="13">
        <f t="shared" si="9"/>
        <v>73</v>
      </c>
      <c r="E71" s="26">
        <v>0.68</v>
      </c>
      <c r="F71" s="27">
        <f t="shared" ref="F71:F133" si="17">F69+1</f>
        <v>68</v>
      </c>
      <c r="G71" s="13">
        <v>68</v>
      </c>
      <c r="H71" s="13">
        <v>95</v>
      </c>
      <c r="I71" s="13">
        <f t="shared" si="16"/>
        <v>0.68</v>
      </c>
      <c r="J71" s="53">
        <f t="shared" si="11"/>
        <v>80</v>
      </c>
      <c r="K71" s="57">
        <v>0.68</v>
      </c>
      <c r="L71" s="58">
        <v>67</v>
      </c>
      <c r="M71" s="57">
        <v>0.68</v>
      </c>
      <c r="N71" s="60">
        <v>77</v>
      </c>
      <c r="O71" s="62"/>
      <c r="P71" s="14"/>
      <c r="Q71" s="14">
        <v>69</v>
      </c>
      <c r="R71" s="14">
        <v>68</v>
      </c>
      <c r="S71" s="14">
        <f t="shared" si="14"/>
        <v>3</v>
      </c>
      <c r="V71" s="13">
        <v>31</v>
      </c>
      <c r="W71" s="13">
        <v>100000</v>
      </c>
      <c r="Z71" s="26">
        <v>0.68</v>
      </c>
      <c r="AA71" s="26">
        <f t="shared" si="15"/>
        <v>54</v>
      </c>
      <c r="AB71" s="26">
        <v>0.68</v>
      </c>
      <c r="AC71" s="13">
        <f t="shared" si="12"/>
        <v>58</v>
      </c>
      <c r="AE71" s="26"/>
    </row>
    <row r="72" spans="3:31" x14ac:dyDescent="0.25">
      <c r="C72" s="13">
        <v>209</v>
      </c>
      <c r="D72" s="13">
        <f t="shared" si="9"/>
        <v>73</v>
      </c>
      <c r="E72" s="26">
        <v>0.69</v>
      </c>
      <c r="F72" s="27">
        <f t="shared" si="17"/>
        <v>69</v>
      </c>
      <c r="G72" s="13">
        <v>69</v>
      </c>
      <c r="H72" s="13">
        <v>95</v>
      </c>
      <c r="I72" s="13">
        <f t="shared" si="16"/>
        <v>0.69</v>
      </c>
      <c r="J72" s="53">
        <f t="shared" si="11"/>
        <v>80</v>
      </c>
      <c r="K72" s="57">
        <v>0.69</v>
      </c>
      <c r="L72" s="58">
        <v>67</v>
      </c>
      <c r="M72" s="57">
        <v>0.69</v>
      </c>
      <c r="N72" s="60">
        <v>77</v>
      </c>
      <c r="O72" s="62"/>
      <c r="P72" s="14"/>
      <c r="Q72" s="14">
        <v>70</v>
      </c>
      <c r="R72" s="14">
        <v>69</v>
      </c>
      <c r="S72" s="14">
        <f t="shared" si="14"/>
        <v>3</v>
      </c>
      <c r="V72" s="13">
        <v>30</v>
      </c>
      <c r="W72" s="13">
        <v>100000</v>
      </c>
      <c r="Z72" s="26">
        <v>0.69</v>
      </c>
      <c r="AA72" s="26">
        <f t="shared" si="15"/>
        <v>54</v>
      </c>
      <c r="AB72" s="26">
        <v>0.69</v>
      </c>
      <c r="AC72" s="13">
        <f t="shared" si="12"/>
        <v>58</v>
      </c>
      <c r="AE72" s="26"/>
    </row>
    <row r="73" spans="3:31" x14ac:dyDescent="0.25">
      <c r="C73" s="13">
        <v>210</v>
      </c>
      <c r="D73" s="13">
        <f t="shared" si="9"/>
        <v>76</v>
      </c>
      <c r="E73" s="26">
        <v>0.7</v>
      </c>
      <c r="F73" s="27">
        <f t="shared" si="17"/>
        <v>69</v>
      </c>
      <c r="G73" s="13">
        <v>70</v>
      </c>
      <c r="H73" s="13">
        <v>95</v>
      </c>
      <c r="I73" s="13">
        <f t="shared" si="16"/>
        <v>0.7</v>
      </c>
      <c r="J73" s="53">
        <f t="shared" si="11"/>
        <v>80</v>
      </c>
      <c r="K73" s="57">
        <v>0.7</v>
      </c>
      <c r="L73" s="58">
        <v>68</v>
      </c>
      <c r="M73" s="57">
        <v>0.7</v>
      </c>
      <c r="N73" s="60">
        <v>78</v>
      </c>
      <c r="O73" s="62"/>
      <c r="P73" s="14"/>
      <c r="Q73" s="14">
        <v>71</v>
      </c>
      <c r="R73" s="14">
        <v>70</v>
      </c>
      <c r="S73" s="14">
        <f t="shared" si="14"/>
        <v>3</v>
      </c>
      <c r="V73" s="13">
        <v>29</v>
      </c>
      <c r="W73" s="13">
        <v>100000</v>
      </c>
      <c r="Z73" s="26">
        <v>0.7</v>
      </c>
      <c r="AA73" s="26">
        <f t="shared" si="15"/>
        <v>55</v>
      </c>
      <c r="AB73" s="26">
        <v>0.7</v>
      </c>
      <c r="AC73" s="13">
        <v>58</v>
      </c>
      <c r="AE73" s="26"/>
    </row>
    <row r="74" spans="3:31" x14ac:dyDescent="0.25">
      <c r="C74" s="13">
        <v>211</v>
      </c>
      <c r="D74" s="13">
        <f t="shared" si="9"/>
        <v>76</v>
      </c>
      <c r="E74" s="26">
        <v>0.71</v>
      </c>
      <c r="F74" s="27">
        <f t="shared" si="17"/>
        <v>70</v>
      </c>
      <c r="G74" s="13">
        <v>71</v>
      </c>
      <c r="H74" s="13">
        <v>95</v>
      </c>
      <c r="I74" s="13">
        <f t="shared" si="16"/>
        <v>0.71</v>
      </c>
      <c r="J74" s="53">
        <f t="shared" si="11"/>
        <v>80</v>
      </c>
      <c r="K74" s="57">
        <v>0.71</v>
      </c>
      <c r="L74" s="58">
        <v>69</v>
      </c>
      <c r="M74" s="57">
        <v>0.71</v>
      </c>
      <c r="N74" s="60">
        <v>78</v>
      </c>
      <c r="O74" s="62"/>
      <c r="P74" s="14"/>
      <c r="Q74" s="14">
        <v>72</v>
      </c>
      <c r="R74" s="14">
        <v>71</v>
      </c>
      <c r="S74" s="14">
        <f t="shared" si="14"/>
        <v>3</v>
      </c>
      <c r="V74" s="13">
        <v>28</v>
      </c>
      <c r="W74" s="13">
        <v>100000</v>
      </c>
      <c r="Z74" s="26">
        <v>0.71</v>
      </c>
      <c r="AA74" s="26">
        <f t="shared" si="15"/>
        <v>55</v>
      </c>
      <c r="AB74" s="26">
        <v>0.71</v>
      </c>
      <c r="AC74" s="13">
        <v>58</v>
      </c>
      <c r="AE74" s="26"/>
    </row>
    <row r="75" spans="3:31" x14ac:dyDescent="0.25">
      <c r="C75" s="13">
        <v>212</v>
      </c>
      <c r="D75" s="13">
        <f t="shared" si="9"/>
        <v>76</v>
      </c>
      <c r="E75" s="26">
        <v>0.72</v>
      </c>
      <c r="F75" s="27">
        <f t="shared" si="17"/>
        <v>70</v>
      </c>
      <c r="G75" s="13">
        <v>72</v>
      </c>
      <c r="H75" s="13">
        <v>95</v>
      </c>
      <c r="I75" s="13">
        <f t="shared" si="16"/>
        <v>0.72</v>
      </c>
      <c r="J75" s="53">
        <f t="shared" si="11"/>
        <v>79</v>
      </c>
      <c r="K75" s="57">
        <v>0.72</v>
      </c>
      <c r="L75" s="58">
        <v>69</v>
      </c>
      <c r="M75" s="57">
        <v>0.72</v>
      </c>
      <c r="N75" s="60">
        <v>78</v>
      </c>
      <c r="O75" s="62"/>
      <c r="P75" s="14"/>
      <c r="Q75" s="14">
        <v>73</v>
      </c>
      <c r="R75" s="14">
        <v>72</v>
      </c>
      <c r="S75" s="14">
        <f t="shared" si="14"/>
        <v>3</v>
      </c>
      <c r="V75" s="13">
        <v>27</v>
      </c>
      <c r="W75" s="13">
        <v>100000</v>
      </c>
      <c r="Z75" s="26">
        <v>0.72</v>
      </c>
      <c r="AA75" s="26">
        <f t="shared" si="15"/>
        <v>55</v>
      </c>
      <c r="AB75" s="26">
        <v>0.72</v>
      </c>
      <c r="AC75" s="13">
        <v>58</v>
      </c>
      <c r="AE75" s="26"/>
    </row>
    <row r="76" spans="3:31" x14ac:dyDescent="0.25">
      <c r="C76" s="13">
        <v>213</v>
      </c>
      <c r="D76" s="13">
        <f t="shared" si="9"/>
        <v>76</v>
      </c>
      <c r="E76" s="26">
        <v>0.73</v>
      </c>
      <c r="F76" s="27">
        <f t="shared" si="17"/>
        <v>71</v>
      </c>
      <c r="G76" s="13">
        <v>73</v>
      </c>
      <c r="H76" s="13">
        <v>95</v>
      </c>
      <c r="I76" s="13">
        <f t="shared" si="16"/>
        <v>0.73</v>
      </c>
      <c r="J76" s="53">
        <f t="shared" si="11"/>
        <v>79</v>
      </c>
      <c r="K76" s="57">
        <v>0.73</v>
      </c>
      <c r="L76" s="58">
        <v>70</v>
      </c>
      <c r="M76" s="57">
        <v>0.73</v>
      </c>
      <c r="N76" s="60">
        <v>78</v>
      </c>
      <c r="O76" s="62"/>
      <c r="P76" s="14"/>
      <c r="Q76" s="14">
        <v>74</v>
      </c>
      <c r="R76" s="14">
        <v>73</v>
      </c>
      <c r="S76" s="14">
        <f t="shared" si="14"/>
        <v>3</v>
      </c>
      <c r="V76" s="13">
        <v>26</v>
      </c>
      <c r="W76" s="13">
        <v>100000</v>
      </c>
      <c r="Z76" s="26">
        <v>0.73</v>
      </c>
      <c r="AA76" s="26">
        <f t="shared" si="15"/>
        <v>55</v>
      </c>
      <c r="AB76" s="26">
        <v>0.73</v>
      </c>
      <c r="AC76" s="13">
        <v>58</v>
      </c>
      <c r="AE76" s="26"/>
    </row>
    <row r="77" spans="3:31" x14ac:dyDescent="0.25">
      <c r="C77" s="13">
        <v>214</v>
      </c>
      <c r="D77" s="13">
        <f t="shared" si="9"/>
        <v>76</v>
      </c>
      <c r="E77" s="26">
        <v>0.74</v>
      </c>
      <c r="F77" s="27">
        <f t="shared" si="17"/>
        <v>71</v>
      </c>
      <c r="G77" s="13">
        <v>74</v>
      </c>
      <c r="H77" s="13">
        <v>95</v>
      </c>
      <c r="I77" s="13">
        <f t="shared" si="16"/>
        <v>0.74</v>
      </c>
      <c r="J77" s="53">
        <f t="shared" si="11"/>
        <v>79</v>
      </c>
      <c r="K77" s="57">
        <v>0.74</v>
      </c>
      <c r="L77" s="58">
        <v>71</v>
      </c>
      <c r="M77" s="57">
        <v>0.74</v>
      </c>
      <c r="N77" s="60">
        <v>78</v>
      </c>
      <c r="O77" s="62"/>
      <c r="P77" s="14"/>
      <c r="Q77" s="14">
        <v>75</v>
      </c>
      <c r="R77" s="14">
        <v>74</v>
      </c>
      <c r="S77" s="14">
        <f t="shared" si="14"/>
        <v>3</v>
      </c>
      <c r="V77" s="13">
        <v>25</v>
      </c>
      <c r="W77" s="13">
        <v>100000</v>
      </c>
      <c r="Z77" s="26">
        <v>0.74</v>
      </c>
      <c r="AA77" s="26">
        <f t="shared" si="15"/>
        <v>55</v>
      </c>
      <c r="AB77" s="26">
        <v>0.74</v>
      </c>
      <c r="AC77" s="13">
        <v>58</v>
      </c>
      <c r="AE77" s="26"/>
    </row>
    <row r="78" spans="3:31" x14ac:dyDescent="0.25">
      <c r="C78" s="13">
        <v>215</v>
      </c>
      <c r="D78" s="13">
        <f t="shared" si="9"/>
        <v>79</v>
      </c>
      <c r="E78" s="26">
        <v>0.75</v>
      </c>
      <c r="F78" s="27">
        <f t="shared" si="17"/>
        <v>72</v>
      </c>
      <c r="G78" s="13">
        <v>75</v>
      </c>
      <c r="H78" s="13">
        <v>95</v>
      </c>
      <c r="I78" s="13">
        <f t="shared" si="16"/>
        <v>0.75</v>
      </c>
      <c r="J78" s="53">
        <f t="shared" si="11"/>
        <v>79</v>
      </c>
      <c r="K78" s="57">
        <v>0.75</v>
      </c>
      <c r="L78" s="58">
        <v>72</v>
      </c>
      <c r="M78" s="57">
        <v>0.75</v>
      </c>
      <c r="N78" s="60">
        <v>78</v>
      </c>
      <c r="O78" s="62"/>
      <c r="P78" s="14"/>
      <c r="Q78" s="14">
        <v>76</v>
      </c>
      <c r="R78" s="14">
        <v>75</v>
      </c>
      <c r="S78" s="14">
        <f t="shared" si="14"/>
        <v>3</v>
      </c>
      <c r="V78" s="13">
        <v>24</v>
      </c>
      <c r="W78" s="13">
        <v>100000</v>
      </c>
      <c r="Z78" s="26">
        <v>0.75</v>
      </c>
      <c r="AA78" s="26">
        <f t="shared" si="15"/>
        <v>55</v>
      </c>
      <c r="AB78" s="26">
        <v>0.75</v>
      </c>
      <c r="AC78" s="13">
        <v>58</v>
      </c>
      <c r="AE78" s="26"/>
    </row>
    <row r="79" spans="3:31" x14ac:dyDescent="0.25">
      <c r="C79" s="13">
        <v>216</v>
      </c>
      <c r="D79" s="13">
        <f t="shared" si="9"/>
        <v>79</v>
      </c>
      <c r="E79" s="26">
        <v>0.76</v>
      </c>
      <c r="F79" s="27">
        <f t="shared" si="17"/>
        <v>72</v>
      </c>
      <c r="G79" s="13">
        <v>76</v>
      </c>
      <c r="H79" s="13">
        <v>95</v>
      </c>
      <c r="I79" s="13">
        <f t="shared" si="16"/>
        <v>0.76</v>
      </c>
      <c r="J79" s="53">
        <f t="shared" si="11"/>
        <v>78</v>
      </c>
      <c r="K79" s="57">
        <v>0.76</v>
      </c>
      <c r="L79" s="58">
        <v>72</v>
      </c>
      <c r="M79" s="57">
        <v>0.76</v>
      </c>
      <c r="N79" s="60">
        <v>78</v>
      </c>
      <c r="O79" s="62"/>
      <c r="P79" s="14"/>
      <c r="Q79" s="14">
        <v>77</v>
      </c>
      <c r="R79" s="14">
        <v>76</v>
      </c>
      <c r="S79" s="14">
        <f t="shared" si="14"/>
        <v>4</v>
      </c>
      <c r="V79" s="13">
        <v>23</v>
      </c>
      <c r="W79" s="13">
        <v>100000</v>
      </c>
      <c r="Z79" s="26">
        <v>0.76</v>
      </c>
      <c r="AA79" s="26">
        <f t="shared" si="15"/>
        <v>55</v>
      </c>
      <c r="AB79" s="26">
        <v>0.76</v>
      </c>
      <c r="AC79" s="13">
        <v>58</v>
      </c>
      <c r="AE79" s="26"/>
    </row>
    <row r="80" spans="3:31" x14ac:dyDescent="0.25">
      <c r="C80" s="13">
        <v>217</v>
      </c>
      <c r="D80" s="13">
        <f t="shared" si="9"/>
        <v>79</v>
      </c>
      <c r="E80" s="26">
        <v>0.77</v>
      </c>
      <c r="F80" s="27">
        <f t="shared" si="17"/>
        <v>73</v>
      </c>
      <c r="G80" s="13">
        <v>77</v>
      </c>
      <c r="H80" s="13">
        <v>95</v>
      </c>
      <c r="I80" s="13">
        <f t="shared" si="16"/>
        <v>0.77</v>
      </c>
      <c r="J80" s="53">
        <f t="shared" si="11"/>
        <v>78</v>
      </c>
      <c r="K80" s="57">
        <v>0.77</v>
      </c>
      <c r="L80" s="58">
        <v>72</v>
      </c>
      <c r="M80" s="57">
        <v>0.77</v>
      </c>
      <c r="N80" s="60">
        <v>78</v>
      </c>
      <c r="O80" s="62"/>
      <c r="P80" s="14"/>
      <c r="Q80" s="14">
        <v>78</v>
      </c>
      <c r="R80" s="14">
        <v>77</v>
      </c>
      <c r="S80" s="14">
        <f t="shared" si="14"/>
        <v>4</v>
      </c>
      <c r="V80" s="13">
        <v>22</v>
      </c>
      <c r="W80" s="13">
        <v>100000</v>
      </c>
      <c r="Z80" s="26">
        <v>0.77</v>
      </c>
      <c r="AA80" s="26">
        <f t="shared" si="15"/>
        <v>55</v>
      </c>
      <c r="AB80" s="26">
        <v>0.77</v>
      </c>
      <c r="AC80" s="13">
        <v>58</v>
      </c>
      <c r="AE80" s="26"/>
    </row>
    <row r="81" spans="3:31" x14ac:dyDescent="0.25">
      <c r="C81" s="13">
        <v>218</v>
      </c>
      <c r="D81" s="13">
        <f t="shared" si="9"/>
        <v>79</v>
      </c>
      <c r="E81" s="26">
        <v>0.78</v>
      </c>
      <c r="F81" s="27">
        <f t="shared" si="17"/>
        <v>73</v>
      </c>
      <c r="G81" s="13">
        <v>78</v>
      </c>
      <c r="H81" s="13">
        <v>95</v>
      </c>
      <c r="I81" s="13">
        <f t="shared" si="16"/>
        <v>0.78</v>
      </c>
      <c r="J81" s="53">
        <f t="shared" si="11"/>
        <v>78</v>
      </c>
      <c r="K81" s="57">
        <v>0.78</v>
      </c>
      <c r="L81" s="58">
        <v>73</v>
      </c>
      <c r="M81" s="57">
        <v>0.78</v>
      </c>
      <c r="N81" s="60">
        <v>78</v>
      </c>
      <c r="O81" s="62"/>
      <c r="P81" s="14"/>
      <c r="Q81" s="14">
        <v>79</v>
      </c>
      <c r="R81" s="14">
        <v>78</v>
      </c>
      <c r="S81" s="14">
        <f t="shared" si="14"/>
        <v>4</v>
      </c>
      <c r="V81" s="13">
        <v>21</v>
      </c>
      <c r="W81" s="13">
        <v>100000</v>
      </c>
      <c r="Z81" s="26">
        <v>0.78</v>
      </c>
      <c r="AA81" s="26">
        <f t="shared" si="15"/>
        <v>55</v>
      </c>
      <c r="AB81" s="26">
        <v>0.78</v>
      </c>
      <c r="AC81" s="13">
        <v>58</v>
      </c>
      <c r="AE81" s="26"/>
    </row>
    <row r="82" spans="3:31" x14ac:dyDescent="0.25">
      <c r="C82" s="13">
        <v>219</v>
      </c>
      <c r="D82" s="13">
        <f t="shared" ref="D82:D107" si="18">D77+3</f>
        <v>79</v>
      </c>
      <c r="E82" s="26">
        <v>0.79</v>
      </c>
      <c r="F82" s="27">
        <f t="shared" si="17"/>
        <v>74</v>
      </c>
      <c r="G82" s="13">
        <v>79</v>
      </c>
      <c r="H82" s="13">
        <v>95</v>
      </c>
      <c r="I82" s="13">
        <f t="shared" si="16"/>
        <v>0.79</v>
      </c>
      <c r="J82" s="53">
        <f t="shared" si="11"/>
        <v>78</v>
      </c>
      <c r="K82" s="57">
        <v>0.79</v>
      </c>
      <c r="L82" s="58">
        <v>73</v>
      </c>
      <c r="M82" s="57">
        <v>0.79</v>
      </c>
      <c r="N82" s="60">
        <v>80</v>
      </c>
      <c r="O82" s="62"/>
      <c r="P82" s="14"/>
      <c r="Q82" s="14">
        <v>80</v>
      </c>
      <c r="R82" s="14">
        <v>79</v>
      </c>
      <c r="S82" s="14">
        <f t="shared" si="14"/>
        <v>4</v>
      </c>
      <c r="V82" s="13">
        <v>20</v>
      </c>
      <c r="W82" s="13">
        <v>100000</v>
      </c>
      <c r="Z82" s="26">
        <v>0.79</v>
      </c>
      <c r="AA82" s="26">
        <f t="shared" si="15"/>
        <v>55</v>
      </c>
      <c r="AB82" s="26">
        <v>0.79</v>
      </c>
      <c r="AC82" s="13">
        <v>58</v>
      </c>
      <c r="AE82" s="26"/>
    </row>
    <row r="83" spans="3:31" x14ac:dyDescent="0.25">
      <c r="C83" s="13">
        <v>220</v>
      </c>
      <c r="D83" s="13">
        <f t="shared" si="18"/>
        <v>82</v>
      </c>
      <c r="E83" s="26">
        <v>0.8</v>
      </c>
      <c r="F83" s="27">
        <f t="shared" si="17"/>
        <v>74</v>
      </c>
      <c r="G83" s="13">
        <v>80</v>
      </c>
      <c r="H83" s="13">
        <v>95</v>
      </c>
      <c r="I83" s="13">
        <f t="shared" si="16"/>
        <v>0.8</v>
      </c>
      <c r="J83" s="53">
        <f t="shared" si="11"/>
        <v>77</v>
      </c>
      <c r="K83" s="57">
        <v>0.8</v>
      </c>
      <c r="L83" s="58">
        <v>73</v>
      </c>
      <c r="M83" s="57">
        <v>0.8</v>
      </c>
      <c r="N83" s="60">
        <v>80</v>
      </c>
      <c r="O83" s="62"/>
      <c r="P83" s="14"/>
      <c r="Q83" s="14">
        <v>81</v>
      </c>
      <c r="R83" s="14">
        <v>80</v>
      </c>
      <c r="S83" s="14">
        <f t="shared" si="14"/>
        <v>4</v>
      </c>
      <c r="V83" s="13">
        <v>19</v>
      </c>
      <c r="W83" s="13">
        <v>100000</v>
      </c>
      <c r="Z83" s="26">
        <v>0.8</v>
      </c>
      <c r="AA83" s="26">
        <f t="shared" si="15"/>
        <v>55</v>
      </c>
      <c r="AB83" s="26">
        <v>0.8</v>
      </c>
      <c r="AC83" s="13">
        <v>58</v>
      </c>
      <c r="AE83" s="26"/>
    </row>
    <row r="84" spans="3:31" x14ac:dyDescent="0.25">
      <c r="C84" s="13">
        <v>221</v>
      </c>
      <c r="D84" s="13">
        <f t="shared" si="18"/>
        <v>82</v>
      </c>
      <c r="E84" s="26">
        <v>0.81</v>
      </c>
      <c r="F84" s="27">
        <f t="shared" si="17"/>
        <v>75</v>
      </c>
      <c r="G84" s="13">
        <v>81</v>
      </c>
      <c r="H84" s="13">
        <v>95</v>
      </c>
      <c r="I84" s="13">
        <f t="shared" si="16"/>
        <v>0.81</v>
      </c>
      <c r="J84" s="53">
        <f t="shared" si="11"/>
        <v>77</v>
      </c>
      <c r="K84" s="57">
        <v>0.81</v>
      </c>
      <c r="L84" s="58">
        <v>74</v>
      </c>
      <c r="M84" s="57">
        <v>0.81</v>
      </c>
      <c r="N84" s="60">
        <v>80</v>
      </c>
      <c r="O84" s="62"/>
      <c r="P84" s="14"/>
      <c r="Q84" s="14">
        <v>82</v>
      </c>
      <c r="R84" s="14">
        <v>81</v>
      </c>
      <c r="S84" s="14">
        <f t="shared" si="14"/>
        <v>4</v>
      </c>
      <c r="V84" s="13">
        <v>18</v>
      </c>
      <c r="W84" s="13">
        <v>100000</v>
      </c>
      <c r="Z84" s="26">
        <v>0.81</v>
      </c>
      <c r="AA84" s="26">
        <f t="shared" si="15"/>
        <v>55</v>
      </c>
      <c r="AB84" s="26">
        <v>0.81</v>
      </c>
      <c r="AC84" s="13">
        <v>58</v>
      </c>
      <c r="AE84" s="26"/>
    </row>
    <row r="85" spans="3:31" x14ac:dyDescent="0.25">
      <c r="C85" s="13">
        <v>222</v>
      </c>
      <c r="D85" s="13">
        <f t="shared" si="18"/>
        <v>82</v>
      </c>
      <c r="E85" s="26">
        <v>0.82</v>
      </c>
      <c r="F85" s="27">
        <f t="shared" si="17"/>
        <v>75</v>
      </c>
      <c r="G85" s="13">
        <v>82</v>
      </c>
      <c r="H85" s="13">
        <v>95</v>
      </c>
      <c r="I85" s="13">
        <f t="shared" si="16"/>
        <v>0.82</v>
      </c>
      <c r="J85" s="53">
        <f t="shared" si="11"/>
        <v>77</v>
      </c>
      <c r="K85" s="57">
        <v>0.82</v>
      </c>
      <c r="L85" s="58">
        <v>74</v>
      </c>
      <c r="M85" s="57">
        <v>0.82</v>
      </c>
      <c r="N85" s="60">
        <v>80</v>
      </c>
      <c r="O85" s="62"/>
      <c r="P85" s="14"/>
      <c r="Q85" s="14">
        <v>83</v>
      </c>
      <c r="R85" s="14">
        <v>82</v>
      </c>
      <c r="S85" s="14">
        <f t="shared" si="14"/>
        <v>4</v>
      </c>
      <c r="V85" s="13">
        <v>17</v>
      </c>
      <c r="W85" s="13">
        <v>100000</v>
      </c>
      <c r="Z85" s="26">
        <v>0.82</v>
      </c>
      <c r="AA85" s="26">
        <f t="shared" si="15"/>
        <v>55</v>
      </c>
      <c r="AB85" s="26">
        <v>0.82</v>
      </c>
      <c r="AC85" s="13">
        <v>58</v>
      </c>
      <c r="AE85" s="26"/>
    </row>
    <row r="86" spans="3:31" x14ac:dyDescent="0.25">
      <c r="C86" s="13">
        <v>223</v>
      </c>
      <c r="D86" s="13">
        <f t="shared" si="18"/>
        <v>82</v>
      </c>
      <c r="E86" s="26">
        <v>0.83</v>
      </c>
      <c r="F86" s="27">
        <f t="shared" si="17"/>
        <v>76</v>
      </c>
      <c r="I86" s="13">
        <f t="shared" si="16"/>
        <v>0.83</v>
      </c>
      <c r="J86" s="53">
        <f t="shared" si="11"/>
        <v>77</v>
      </c>
      <c r="K86" s="57">
        <v>0.83</v>
      </c>
      <c r="L86" s="58">
        <v>74</v>
      </c>
      <c r="M86" s="57">
        <v>0.83</v>
      </c>
      <c r="N86" s="60">
        <v>80</v>
      </c>
      <c r="O86" s="62"/>
      <c r="P86" s="14"/>
      <c r="Q86" s="14">
        <v>84</v>
      </c>
      <c r="R86" s="14">
        <v>83</v>
      </c>
      <c r="S86" s="14">
        <f t="shared" si="14"/>
        <v>4</v>
      </c>
      <c r="V86" s="13">
        <v>16</v>
      </c>
      <c r="W86" s="13">
        <v>100000</v>
      </c>
      <c r="Z86" s="26">
        <v>0.83</v>
      </c>
      <c r="AA86" s="26">
        <f t="shared" si="15"/>
        <v>55</v>
      </c>
      <c r="AB86" s="26">
        <v>0.83</v>
      </c>
      <c r="AC86" s="13">
        <v>58</v>
      </c>
      <c r="AE86" s="26"/>
    </row>
    <row r="87" spans="3:31" x14ac:dyDescent="0.25">
      <c r="C87" s="13">
        <v>224</v>
      </c>
      <c r="D87" s="13">
        <f t="shared" si="18"/>
        <v>82</v>
      </c>
      <c r="E87" s="26">
        <v>0.84</v>
      </c>
      <c r="F87" s="27">
        <f t="shared" si="17"/>
        <v>76</v>
      </c>
      <c r="I87" s="13">
        <f t="shared" si="16"/>
        <v>0.84</v>
      </c>
      <c r="J87" s="53">
        <f t="shared" si="11"/>
        <v>76</v>
      </c>
      <c r="K87" s="57">
        <v>0.84</v>
      </c>
      <c r="L87" s="58">
        <v>75</v>
      </c>
      <c r="M87" s="57">
        <v>0.84</v>
      </c>
      <c r="N87" s="60">
        <v>80</v>
      </c>
      <c r="O87" s="62"/>
      <c r="P87" s="14"/>
      <c r="Q87" s="14">
        <v>85</v>
      </c>
      <c r="R87" s="14">
        <v>84</v>
      </c>
      <c r="S87" s="14">
        <f t="shared" si="14"/>
        <v>4</v>
      </c>
      <c r="V87" s="13">
        <v>15</v>
      </c>
      <c r="W87" s="13">
        <v>100000</v>
      </c>
      <c r="Z87" s="26">
        <v>0.84</v>
      </c>
      <c r="AA87" s="26">
        <f t="shared" si="15"/>
        <v>55</v>
      </c>
      <c r="AB87" s="26">
        <v>0.84</v>
      </c>
      <c r="AC87" s="13">
        <v>58</v>
      </c>
      <c r="AE87" s="26"/>
    </row>
    <row r="88" spans="3:31" x14ac:dyDescent="0.25">
      <c r="C88" s="13">
        <v>225</v>
      </c>
      <c r="D88" s="13">
        <f t="shared" si="18"/>
        <v>85</v>
      </c>
      <c r="E88" s="26">
        <v>0.85</v>
      </c>
      <c r="F88" s="27">
        <f t="shared" si="17"/>
        <v>77</v>
      </c>
      <c r="I88" s="13">
        <f t="shared" si="16"/>
        <v>0.85</v>
      </c>
      <c r="J88" s="53">
        <f t="shared" si="11"/>
        <v>76</v>
      </c>
      <c r="K88" s="57">
        <v>0.85</v>
      </c>
      <c r="L88" s="58">
        <v>75</v>
      </c>
      <c r="M88" s="57">
        <v>0.85</v>
      </c>
      <c r="N88" s="60">
        <v>80</v>
      </c>
      <c r="O88" s="62"/>
      <c r="P88" s="14"/>
      <c r="Q88" s="14">
        <v>86</v>
      </c>
      <c r="R88" s="14">
        <v>85</v>
      </c>
      <c r="S88" s="14">
        <f t="shared" si="14"/>
        <v>4</v>
      </c>
      <c r="V88" s="13">
        <v>14</v>
      </c>
      <c r="W88" s="13">
        <v>100000</v>
      </c>
      <c r="Z88" s="26">
        <v>0.85</v>
      </c>
      <c r="AA88" s="26">
        <f t="shared" si="15"/>
        <v>56</v>
      </c>
      <c r="AB88" s="26">
        <v>0.85</v>
      </c>
      <c r="AC88" s="13">
        <v>58</v>
      </c>
      <c r="AE88" s="26"/>
    </row>
    <row r="89" spans="3:31" x14ac:dyDescent="0.25">
      <c r="C89" s="13">
        <v>226</v>
      </c>
      <c r="D89" s="13">
        <f t="shared" si="18"/>
        <v>85</v>
      </c>
      <c r="E89" s="26">
        <v>0.86</v>
      </c>
      <c r="F89" s="27">
        <f t="shared" si="17"/>
        <v>77</v>
      </c>
      <c r="I89" s="13">
        <f t="shared" si="16"/>
        <v>0.86</v>
      </c>
      <c r="J89" s="53">
        <f t="shared" si="11"/>
        <v>76</v>
      </c>
      <c r="K89" s="57">
        <v>0.86</v>
      </c>
      <c r="L89" s="58">
        <v>75</v>
      </c>
      <c r="M89" s="57">
        <v>0.86</v>
      </c>
      <c r="N89" s="60">
        <v>80</v>
      </c>
      <c r="O89" s="62"/>
      <c r="P89" s="14"/>
      <c r="Q89" s="14">
        <v>87</v>
      </c>
      <c r="R89" s="14">
        <v>86</v>
      </c>
      <c r="S89" s="14">
        <f t="shared" si="14"/>
        <v>4</v>
      </c>
      <c r="V89" s="13">
        <v>13</v>
      </c>
      <c r="W89" s="13">
        <v>100000</v>
      </c>
      <c r="Z89" s="26">
        <v>0.86</v>
      </c>
      <c r="AA89" s="26">
        <f t="shared" si="15"/>
        <v>56</v>
      </c>
      <c r="AB89" s="26">
        <v>0.86</v>
      </c>
      <c r="AC89" s="13">
        <v>58</v>
      </c>
      <c r="AE89" s="26"/>
    </row>
    <row r="90" spans="3:31" x14ac:dyDescent="0.25">
      <c r="C90" s="13">
        <v>227</v>
      </c>
      <c r="D90" s="13">
        <f t="shared" si="18"/>
        <v>85</v>
      </c>
      <c r="E90" s="26">
        <v>0.87</v>
      </c>
      <c r="F90" s="27">
        <f t="shared" si="17"/>
        <v>78</v>
      </c>
      <c r="I90" s="13">
        <f t="shared" si="16"/>
        <v>0.87</v>
      </c>
      <c r="J90" s="53">
        <f t="shared" si="11"/>
        <v>76</v>
      </c>
      <c r="K90" s="57">
        <v>0.87</v>
      </c>
      <c r="L90" s="58">
        <v>76</v>
      </c>
      <c r="M90" s="57">
        <v>0.87</v>
      </c>
      <c r="N90" s="60">
        <v>81</v>
      </c>
      <c r="O90" s="62"/>
      <c r="P90" s="14"/>
      <c r="Q90" s="14">
        <v>88</v>
      </c>
      <c r="R90" s="14">
        <v>87</v>
      </c>
      <c r="S90" s="14">
        <f t="shared" si="14"/>
        <v>4</v>
      </c>
      <c r="V90" s="13">
        <v>12</v>
      </c>
      <c r="W90" s="13">
        <v>100000</v>
      </c>
      <c r="Z90" s="26">
        <v>0.87</v>
      </c>
      <c r="AA90" s="26">
        <f t="shared" si="15"/>
        <v>56</v>
      </c>
      <c r="AB90" s="26">
        <v>0.87</v>
      </c>
      <c r="AC90" s="13">
        <v>58</v>
      </c>
      <c r="AE90" s="26"/>
    </row>
    <row r="91" spans="3:31" x14ac:dyDescent="0.25">
      <c r="C91" s="13">
        <v>228</v>
      </c>
      <c r="D91" s="13">
        <f t="shared" si="18"/>
        <v>85</v>
      </c>
      <c r="E91" s="26">
        <v>0.88</v>
      </c>
      <c r="F91" s="27">
        <f t="shared" si="17"/>
        <v>78</v>
      </c>
      <c r="I91" s="13">
        <f t="shared" si="16"/>
        <v>0.88</v>
      </c>
      <c r="J91" s="53">
        <f t="shared" si="11"/>
        <v>75</v>
      </c>
      <c r="K91" s="57">
        <v>0.88</v>
      </c>
      <c r="L91" s="58">
        <v>76</v>
      </c>
      <c r="M91" s="57">
        <v>0.88</v>
      </c>
      <c r="N91" s="60">
        <v>81</v>
      </c>
      <c r="O91" s="62"/>
      <c r="P91" s="14"/>
      <c r="Q91" s="14">
        <v>89</v>
      </c>
      <c r="R91" s="14">
        <v>88</v>
      </c>
      <c r="S91" s="14">
        <f t="shared" si="14"/>
        <v>4</v>
      </c>
      <c r="V91" s="13">
        <v>11</v>
      </c>
      <c r="W91" s="13">
        <v>100000</v>
      </c>
      <c r="Z91" s="26">
        <v>0.88</v>
      </c>
      <c r="AA91" s="26">
        <f t="shared" si="15"/>
        <v>56</v>
      </c>
      <c r="AB91" s="26">
        <v>0.88</v>
      </c>
      <c r="AC91" s="13">
        <v>58</v>
      </c>
      <c r="AE91" s="26"/>
    </row>
    <row r="92" spans="3:31" x14ac:dyDescent="0.25">
      <c r="C92" s="13">
        <v>229</v>
      </c>
      <c r="D92" s="13">
        <f t="shared" si="18"/>
        <v>85</v>
      </c>
      <c r="E92" s="26">
        <v>0.89</v>
      </c>
      <c r="F92" s="27">
        <f t="shared" si="17"/>
        <v>79</v>
      </c>
      <c r="I92" s="13">
        <f t="shared" si="16"/>
        <v>0.89</v>
      </c>
      <c r="J92" s="53">
        <f t="shared" si="11"/>
        <v>75</v>
      </c>
      <c r="K92" s="57">
        <v>0.89</v>
      </c>
      <c r="L92" s="58">
        <v>76</v>
      </c>
      <c r="M92" s="57">
        <v>0.89</v>
      </c>
      <c r="N92" s="60">
        <v>81</v>
      </c>
      <c r="O92" s="62"/>
      <c r="P92" s="14"/>
      <c r="Q92" s="14">
        <v>90</v>
      </c>
      <c r="R92" s="14">
        <v>89</v>
      </c>
      <c r="S92" s="14">
        <f t="shared" si="14"/>
        <v>4</v>
      </c>
      <c r="V92" s="13">
        <v>10</v>
      </c>
      <c r="W92" s="13">
        <v>100000</v>
      </c>
      <c r="Z92" s="26">
        <v>0.89</v>
      </c>
      <c r="AA92" s="26">
        <f t="shared" si="15"/>
        <v>56</v>
      </c>
      <c r="AB92" s="26">
        <v>0.89</v>
      </c>
      <c r="AC92" s="13">
        <v>58</v>
      </c>
      <c r="AE92" s="26"/>
    </row>
    <row r="93" spans="3:31" x14ac:dyDescent="0.25">
      <c r="C93" s="13">
        <v>230</v>
      </c>
      <c r="D93" s="13">
        <f t="shared" si="18"/>
        <v>88</v>
      </c>
      <c r="E93" s="26">
        <v>0.9</v>
      </c>
      <c r="F93" s="27">
        <f t="shared" si="17"/>
        <v>79</v>
      </c>
      <c r="I93" s="13">
        <f t="shared" si="16"/>
        <v>0.9</v>
      </c>
      <c r="J93" s="53">
        <f t="shared" si="11"/>
        <v>75</v>
      </c>
      <c r="K93" s="57">
        <v>0.9</v>
      </c>
      <c r="L93" s="58">
        <v>77</v>
      </c>
      <c r="M93" s="57">
        <v>0.9</v>
      </c>
      <c r="N93" s="60">
        <v>81</v>
      </c>
      <c r="O93" s="62"/>
      <c r="P93" s="14"/>
      <c r="Q93" s="14">
        <v>91</v>
      </c>
      <c r="R93" s="14">
        <v>90</v>
      </c>
      <c r="S93" s="14">
        <f t="shared" si="14"/>
        <v>4</v>
      </c>
      <c r="V93" s="13">
        <v>9</v>
      </c>
      <c r="W93" s="13">
        <v>100000</v>
      </c>
      <c r="Z93" s="26">
        <v>0.9</v>
      </c>
      <c r="AA93" s="26">
        <v>58</v>
      </c>
      <c r="AB93" s="26">
        <v>0.9</v>
      </c>
      <c r="AC93" s="13">
        <v>58</v>
      </c>
      <c r="AE93" s="26"/>
    </row>
    <row r="94" spans="3:31" x14ac:dyDescent="0.25">
      <c r="C94" s="13">
        <v>231</v>
      </c>
      <c r="D94" s="13">
        <f t="shared" si="18"/>
        <v>88</v>
      </c>
      <c r="E94" s="26">
        <v>0.91</v>
      </c>
      <c r="F94" s="27">
        <f t="shared" si="17"/>
        <v>80</v>
      </c>
      <c r="I94" s="13">
        <f t="shared" si="16"/>
        <v>0.91</v>
      </c>
      <c r="J94" s="53">
        <f t="shared" ref="J94:J157" si="19">J90-1</f>
        <v>75</v>
      </c>
      <c r="K94" s="57">
        <v>0.91</v>
      </c>
      <c r="L94" s="58">
        <v>77</v>
      </c>
      <c r="M94" s="57">
        <v>0.91</v>
      </c>
      <c r="N94" s="60">
        <v>82</v>
      </c>
      <c r="O94" s="62"/>
      <c r="P94" s="14"/>
      <c r="Q94" s="14">
        <v>92</v>
      </c>
      <c r="R94" s="14">
        <v>91</v>
      </c>
      <c r="S94" s="14">
        <f t="shared" si="14"/>
        <v>4</v>
      </c>
      <c r="V94" s="13">
        <v>8</v>
      </c>
      <c r="W94" s="13">
        <v>100000</v>
      </c>
      <c r="Z94" s="26">
        <v>0.91</v>
      </c>
      <c r="AA94" s="26">
        <v>58</v>
      </c>
      <c r="AB94" s="26">
        <v>0.91</v>
      </c>
      <c r="AC94" s="13">
        <v>58</v>
      </c>
      <c r="AE94" s="26"/>
    </row>
    <row r="95" spans="3:31" x14ac:dyDescent="0.25">
      <c r="C95" s="13">
        <v>232</v>
      </c>
      <c r="D95" s="13">
        <f t="shared" si="18"/>
        <v>88</v>
      </c>
      <c r="E95" s="26">
        <v>0.92</v>
      </c>
      <c r="F95" s="27">
        <f t="shared" si="17"/>
        <v>80</v>
      </c>
      <c r="I95" s="13">
        <f t="shared" si="16"/>
        <v>0.92</v>
      </c>
      <c r="J95" s="53">
        <f t="shared" si="19"/>
        <v>74</v>
      </c>
      <c r="K95" s="57">
        <v>0.92</v>
      </c>
      <c r="L95" s="58">
        <v>78</v>
      </c>
      <c r="M95" s="57">
        <v>0.92</v>
      </c>
      <c r="N95" s="60">
        <v>82</v>
      </c>
      <c r="O95" s="62"/>
      <c r="P95" s="14"/>
      <c r="Q95" s="14">
        <v>93</v>
      </c>
      <c r="R95" s="14">
        <v>92</v>
      </c>
      <c r="S95" s="14">
        <f t="shared" si="14"/>
        <v>4</v>
      </c>
      <c r="V95" s="13">
        <v>7</v>
      </c>
      <c r="W95" s="13">
        <v>100000</v>
      </c>
      <c r="Z95" s="26">
        <v>0.92</v>
      </c>
      <c r="AA95" s="26">
        <v>58</v>
      </c>
      <c r="AB95" s="26">
        <v>0.92</v>
      </c>
      <c r="AC95" s="13">
        <v>58</v>
      </c>
      <c r="AE95" s="26"/>
    </row>
    <row r="96" spans="3:31" x14ac:dyDescent="0.25">
      <c r="C96" s="13">
        <v>233</v>
      </c>
      <c r="D96" s="13">
        <f t="shared" si="18"/>
        <v>88</v>
      </c>
      <c r="E96" s="26">
        <v>0.93</v>
      </c>
      <c r="F96" s="27">
        <f t="shared" si="17"/>
        <v>81</v>
      </c>
      <c r="I96" s="13">
        <f t="shared" si="16"/>
        <v>0.93</v>
      </c>
      <c r="J96" s="53">
        <f t="shared" si="19"/>
        <v>74</v>
      </c>
      <c r="K96" s="57">
        <v>0.93</v>
      </c>
      <c r="L96" s="58">
        <v>78</v>
      </c>
      <c r="M96" s="57">
        <v>0.93</v>
      </c>
      <c r="N96" s="60">
        <v>82</v>
      </c>
      <c r="O96" s="62"/>
      <c r="P96" s="14"/>
      <c r="Q96" s="14">
        <v>94</v>
      </c>
      <c r="R96" s="14">
        <v>93</v>
      </c>
      <c r="S96" s="14">
        <f t="shared" si="14"/>
        <v>4</v>
      </c>
      <c r="V96" s="13">
        <v>6</v>
      </c>
      <c r="W96" s="13">
        <v>100000</v>
      </c>
      <c r="Z96" s="26">
        <v>0.93</v>
      </c>
      <c r="AA96" s="26">
        <v>58</v>
      </c>
      <c r="AB96" s="26">
        <v>0.93</v>
      </c>
      <c r="AC96" s="13">
        <v>58</v>
      </c>
      <c r="AE96" s="26"/>
    </row>
    <row r="97" spans="3:31" x14ac:dyDescent="0.25">
      <c r="C97" s="13">
        <v>234</v>
      </c>
      <c r="D97" s="13">
        <f t="shared" si="18"/>
        <v>88</v>
      </c>
      <c r="E97" s="26">
        <v>0.94</v>
      </c>
      <c r="F97" s="27">
        <f t="shared" si="17"/>
        <v>81</v>
      </c>
      <c r="I97" s="13">
        <f t="shared" si="16"/>
        <v>0.94</v>
      </c>
      <c r="J97" s="53">
        <f t="shared" si="19"/>
        <v>74</v>
      </c>
      <c r="K97" s="57">
        <v>0.94</v>
      </c>
      <c r="L97" s="58">
        <v>79</v>
      </c>
      <c r="M97" s="57">
        <v>0.94</v>
      </c>
      <c r="N97" s="60">
        <v>82</v>
      </c>
      <c r="O97" s="62"/>
      <c r="P97" s="14"/>
      <c r="Q97" s="14">
        <v>95</v>
      </c>
      <c r="R97" s="14">
        <v>94</v>
      </c>
      <c r="S97" s="14">
        <f t="shared" si="14"/>
        <v>4</v>
      </c>
      <c r="V97" s="13">
        <v>5</v>
      </c>
      <c r="W97" s="13">
        <v>100000</v>
      </c>
      <c r="Z97" s="26">
        <v>0.94</v>
      </c>
      <c r="AA97" s="26">
        <v>58</v>
      </c>
      <c r="AB97" s="26">
        <v>0.94</v>
      </c>
      <c r="AC97" s="13">
        <v>58</v>
      </c>
      <c r="AE97" s="26"/>
    </row>
    <row r="98" spans="3:31" x14ac:dyDescent="0.25">
      <c r="C98" s="13">
        <v>235</v>
      </c>
      <c r="D98" s="13">
        <f t="shared" si="18"/>
        <v>91</v>
      </c>
      <c r="E98" s="26">
        <v>0.95</v>
      </c>
      <c r="F98" s="27">
        <f t="shared" si="17"/>
        <v>82</v>
      </c>
      <c r="I98" s="13">
        <f t="shared" si="16"/>
        <v>0.95</v>
      </c>
      <c r="J98" s="53">
        <f t="shared" si="19"/>
        <v>74</v>
      </c>
      <c r="K98" s="57">
        <v>0.95</v>
      </c>
      <c r="L98" s="58">
        <v>79</v>
      </c>
      <c r="M98" s="57">
        <v>0.95</v>
      </c>
      <c r="N98" s="60">
        <v>83</v>
      </c>
      <c r="O98" s="62"/>
      <c r="P98" s="14"/>
      <c r="Q98" s="14">
        <v>96</v>
      </c>
      <c r="R98" s="14">
        <v>95</v>
      </c>
      <c r="S98" s="14">
        <f t="shared" si="14"/>
        <v>4</v>
      </c>
      <c r="V98" s="13">
        <v>4</v>
      </c>
      <c r="W98" s="13">
        <v>100000</v>
      </c>
      <c r="Z98" s="26">
        <v>0.95</v>
      </c>
      <c r="AA98" s="26">
        <v>58</v>
      </c>
      <c r="AB98" s="26">
        <v>0.95</v>
      </c>
      <c r="AC98" s="13">
        <v>58</v>
      </c>
      <c r="AE98" s="26"/>
    </row>
    <row r="99" spans="3:31" x14ac:dyDescent="0.25">
      <c r="C99" s="13">
        <v>236</v>
      </c>
      <c r="D99" s="13">
        <f t="shared" si="18"/>
        <v>91</v>
      </c>
      <c r="E99" s="26">
        <v>0.96</v>
      </c>
      <c r="F99" s="27">
        <f t="shared" si="17"/>
        <v>82</v>
      </c>
      <c r="I99" s="13">
        <f t="shared" si="16"/>
        <v>0.96</v>
      </c>
      <c r="J99" s="53">
        <f t="shared" si="19"/>
        <v>73</v>
      </c>
      <c r="K99" s="57">
        <v>0.96</v>
      </c>
      <c r="L99" s="58">
        <v>80</v>
      </c>
      <c r="M99" s="57">
        <v>0.96</v>
      </c>
      <c r="N99" s="60">
        <v>83</v>
      </c>
      <c r="O99" s="62"/>
      <c r="P99" s="14"/>
      <c r="Q99" s="14">
        <v>97</v>
      </c>
      <c r="R99" s="14">
        <v>96</v>
      </c>
      <c r="S99" s="14">
        <f t="shared" si="14"/>
        <v>4</v>
      </c>
      <c r="V99" s="13">
        <v>3</v>
      </c>
      <c r="W99" s="13">
        <v>100000</v>
      </c>
      <c r="Z99" s="26">
        <v>0.96</v>
      </c>
      <c r="AA99" s="26">
        <v>58</v>
      </c>
      <c r="AB99" s="26">
        <v>0.96</v>
      </c>
      <c r="AC99" s="13">
        <v>58</v>
      </c>
      <c r="AE99" s="26"/>
    </row>
    <row r="100" spans="3:31" x14ac:dyDescent="0.25">
      <c r="C100" s="13">
        <v>237</v>
      </c>
      <c r="D100" s="13">
        <f t="shared" si="18"/>
        <v>91</v>
      </c>
      <c r="E100" s="26">
        <v>0.97</v>
      </c>
      <c r="F100" s="27">
        <f t="shared" si="17"/>
        <v>83</v>
      </c>
      <c r="I100" s="13">
        <f t="shared" si="16"/>
        <v>0.97</v>
      </c>
      <c r="J100" s="53">
        <f t="shared" si="19"/>
        <v>73</v>
      </c>
      <c r="K100" s="57">
        <v>0.97</v>
      </c>
      <c r="L100" s="58">
        <v>80</v>
      </c>
      <c r="M100" s="57">
        <v>0.97</v>
      </c>
      <c r="N100" s="60">
        <v>83</v>
      </c>
      <c r="O100" s="62"/>
      <c r="P100" s="14"/>
      <c r="Q100" s="14">
        <v>98</v>
      </c>
      <c r="R100" s="14">
        <v>97</v>
      </c>
      <c r="S100" s="14">
        <f t="shared" si="14"/>
        <v>4</v>
      </c>
      <c r="V100" s="13">
        <v>2</v>
      </c>
      <c r="W100" s="13">
        <v>100000</v>
      </c>
      <c r="Z100" s="26">
        <v>0.97</v>
      </c>
      <c r="AA100" s="26">
        <v>58</v>
      </c>
      <c r="AB100" s="26">
        <v>0.97</v>
      </c>
      <c r="AC100" s="13">
        <v>58</v>
      </c>
      <c r="AE100" s="26"/>
    </row>
    <row r="101" spans="3:31" x14ac:dyDescent="0.25">
      <c r="C101" s="13">
        <v>238</v>
      </c>
      <c r="D101" s="13">
        <f t="shared" si="18"/>
        <v>91</v>
      </c>
      <c r="E101" s="26">
        <v>0.98</v>
      </c>
      <c r="F101" s="27">
        <f t="shared" si="17"/>
        <v>83</v>
      </c>
      <c r="I101" s="13">
        <f t="shared" si="16"/>
        <v>0.98</v>
      </c>
      <c r="J101" s="53">
        <f t="shared" si="19"/>
        <v>73</v>
      </c>
      <c r="K101" s="57">
        <v>0.98</v>
      </c>
      <c r="L101" s="58">
        <v>81</v>
      </c>
      <c r="M101" s="57">
        <v>0.98</v>
      </c>
      <c r="N101" s="60">
        <v>83</v>
      </c>
      <c r="O101" s="62"/>
      <c r="P101" s="14"/>
      <c r="Q101" s="14">
        <v>99</v>
      </c>
      <c r="R101" s="14">
        <v>98</v>
      </c>
      <c r="S101" s="14">
        <f t="shared" si="14"/>
        <v>4</v>
      </c>
      <c r="V101" s="13">
        <v>1</v>
      </c>
      <c r="W101" s="13">
        <v>100000</v>
      </c>
      <c r="Z101" s="26">
        <v>0.98</v>
      </c>
      <c r="AA101" s="26">
        <v>58</v>
      </c>
      <c r="AB101" s="26">
        <v>0.98</v>
      </c>
      <c r="AC101" s="13">
        <v>58</v>
      </c>
      <c r="AE101" s="26"/>
    </row>
    <row r="102" spans="3:31" x14ac:dyDescent="0.25">
      <c r="C102" s="13">
        <v>239</v>
      </c>
      <c r="D102" s="13">
        <f t="shared" si="18"/>
        <v>91</v>
      </c>
      <c r="E102" s="26">
        <v>0.99</v>
      </c>
      <c r="F102" s="27">
        <f t="shared" si="17"/>
        <v>84</v>
      </c>
      <c r="I102" s="13">
        <f t="shared" si="16"/>
        <v>0.99</v>
      </c>
      <c r="J102" s="53">
        <f t="shared" si="19"/>
        <v>73</v>
      </c>
      <c r="K102" s="57">
        <v>0.99</v>
      </c>
      <c r="L102" s="58">
        <v>81</v>
      </c>
      <c r="M102" s="57">
        <v>0.99</v>
      </c>
      <c r="N102" s="60">
        <v>83</v>
      </c>
      <c r="O102" s="62"/>
      <c r="P102" s="14"/>
      <c r="Q102" s="14">
        <v>100</v>
      </c>
      <c r="R102" s="14">
        <v>99</v>
      </c>
      <c r="S102" s="14">
        <f t="shared" si="14"/>
        <v>4</v>
      </c>
      <c r="V102" s="13">
        <v>0</v>
      </c>
      <c r="W102" s="13">
        <v>100000</v>
      </c>
      <c r="Z102" s="26">
        <v>0.99</v>
      </c>
      <c r="AA102" s="26">
        <v>58</v>
      </c>
      <c r="AB102" s="26">
        <v>0.99</v>
      </c>
      <c r="AC102" s="13">
        <v>58</v>
      </c>
      <c r="AE102" s="26"/>
    </row>
    <row r="103" spans="3:31" x14ac:dyDescent="0.25">
      <c r="C103" s="13">
        <v>240</v>
      </c>
      <c r="D103" s="13">
        <f t="shared" si="18"/>
        <v>94</v>
      </c>
      <c r="E103" s="26">
        <v>1</v>
      </c>
      <c r="F103" s="27">
        <f t="shared" si="17"/>
        <v>84</v>
      </c>
      <c r="I103" s="13">
        <f t="shared" si="16"/>
        <v>1</v>
      </c>
      <c r="J103" s="53">
        <f t="shared" si="19"/>
        <v>72</v>
      </c>
      <c r="K103" s="57">
        <v>1</v>
      </c>
      <c r="L103" s="58">
        <v>81</v>
      </c>
      <c r="M103" s="57">
        <v>1</v>
      </c>
      <c r="N103" s="60">
        <v>84</v>
      </c>
      <c r="O103" s="62"/>
      <c r="P103" s="14"/>
      <c r="Q103" s="14">
        <v>101</v>
      </c>
      <c r="R103" s="14">
        <v>100</v>
      </c>
      <c r="S103" s="14">
        <f t="shared" si="14"/>
        <v>4</v>
      </c>
      <c r="W103" s="13">
        <v>100000</v>
      </c>
      <c r="Z103" s="26">
        <v>1</v>
      </c>
      <c r="AA103" s="26">
        <v>58</v>
      </c>
      <c r="AB103" s="26">
        <v>1</v>
      </c>
      <c r="AC103" s="13">
        <v>58</v>
      </c>
      <c r="AE103" s="26"/>
    </row>
    <row r="104" spans="3:31" x14ac:dyDescent="0.25">
      <c r="C104" s="13">
        <v>241</v>
      </c>
      <c r="D104" s="13">
        <f t="shared" si="18"/>
        <v>94</v>
      </c>
      <c r="E104" s="26">
        <v>1.01</v>
      </c>
      <c r="F104" s="27">
        <f t="shared" si="17"/>
        <v>85</v>
      </c>
      <c r="I104" s="13">
        <f t="shared" si="16"/>
        <v>1.01</v>
      </c>
      <c r="J104" s="53">
        <f t="shared" si="19"/>
        <v>72</v>
      </c>
      <c r="K104" s="57">
        <v>1.01</v>
      </c>
      <c r="L104" s="58">
        <v>81</v>
      </c>
      <c r="M104" s="57">
        <v>1.01</v>
      </c>
      <c r="N104" s="60">
        <v>84</v>
      </c>
      <c r="O104" s="62"/>
      <c r="P104" s="14"/>
      <c r="Q104" s="14">
        <v>102</v>
      </c>
      <c r="R104" s="14">
        <v>101</v>
      </c>
      <c r="S104" s="14">
        <f t="shared" si="14"/>
        <v>5</v>
      </c>
      <c r="W104" s="13">
        <v>100000</v>
      </c>
      <c r="Z104" s="26">
        <v>1.01</v>
      </c>
      <c r="AA104" s="26">
        <v>58</v>
      </c>
      <c r="AB104" s="26">
        <v>1.01</v>
      </c>
      <c r="AC104" s="13">
        <v>58</v>
      </c>
      <c r="AE104" s="26"/>
    </row>
    <row r="105" spans="3:31" x14ac:dyDescent="0.25">
      <c r="C105" s="13">
        <v>242</v>
      </c>
      <c r="D105" s="13">
        <f t="shared" si="18"/>
        <v>94</v>
      </c>
      <c r="E105" s="26">
        <v>1.02</v>
      </c>
      <c r="F105" s="27">
        <f t="shared" si="17"/>
        <v>85</v>
      </c>
      <c r="I105" s="13">
        <f t="shared" si="16"/>
        <v>1.02</v>
      </c>
      <c r="J105" s="53">
        <f t="shared" si="19"/>
        <v>72</v>
      </c>
      <c r="K105" s="57">
        <v>1.02</v>
      </c>
      <c r="L105" s="58">
        <v>81</v>
      </c>
      <c r="M105" s="57">
        <v>1.02</v>
      </c>
      <c r="N105" s="60">
        <v>84</v>
      </c>
      <c r="O105" s="62"/>
      <c r="P105" s="14"/>
      <c r="Q105" s="14">
        <v>103</v>
      </c>
      <c r="R105" s="14">
        <v>102</v>
      </c>
      <c r="S105" s="14">
        <f t="shared" si="14"/>
        <v>5</v>
      </c>
      <c r="W105" s="13">
        <v>100000</v>
      </c>
      <c r="Z105" s="26">
        <v>1.02</v>
      </c>
      <c r="AA105" s="26">
        <v>58</v>
      </c>
      <c r="AB105" s="26">
        <v>1.02</v>
      </c>
      <c r="AC105" s="13">
        <v>58</v>
      </c>
      <c r="AE105" s="26"/>
    </row>
    <row r="106" spans="3:31" x14ac:dyDescent="0.25">
      <c r="C106" s="13">
        <v>243</v>
      </c>
      <c r="D106" s="13">
        <f t="shared" si="18"/>
        <v>94</v>
      </c>
      <c r="E106" s="26">
        <v>1.03</v>
      </c>
      <c r="F106" s="27">
        <f t="shared" si="17"/>
        <v>86</v>
      </c>
      <c r="I106" s="13">
        <f t="shared" si="16"/>
        <v>1.03</v>
      </c>
      <c r="J106" s="53">
        <f t="shared" si="19"/>
        <v>72</v>
      </c>
      <c r="K106" s="57">
        <v>1.03</v>
      </c>
      <c r="L106" s="58">
        <v>81</v>
      </c>
      <c r="M106" s="57">
        <v>1.03</v>
      </c>
      <c r="N106" s="60">
        <v>84</v>
      </c>
      <c r="O106" s="62"/>
      <c r="P106" s="14"/>
      <c r="Q106" s="14">
        <v>104</v>
      </c>
      <c r="R106" s="14">
        <v>103</v>
      </c>
      <c r="S106" s="14">
        <f t="shared" si="14"/>
        <v>5</v>
      </c>
      <c r="W106" s="13">
        <v>100000</v>
      </c>
      <c r="Z106" s="26">
        <v>1.03</v>
      </c>
      <c r="AA106" s="26">
        <v>58</v>
      </c>
      <c r="AB106" s="26">
        <v>1.03</v>
      </c>
      <c r="AC106" s="13">
        <v>58</v>
      </c>
      <c r="AE106" s="26"/>
    </row>
    <row r="107" spans="3:31" x14ac:dyDescent="0.25">
      <c r="C107" s="13">
        <v>244</v>
      </c>
      <c r="D107" s="13">
        <f t="shared" si="18"/>
        <v>94</v>
      </c>
      <c r="E107" s="26">
        <v>1.04</v>
      </c>
      <c r="F107" s="27">
        <f t="shared" si="17"/>
        <v>86</v>
      </c>
      <c r="I107" s="13">
        <f t="shared" si="16"/>
        <v>1.04</v>
      </c>
      <c r="J107" s="53">
        <f t="shared" si="19"/>
        <v>71</v>
      </c>
      <c r="K107" s="57">
        <v>1.04</v>
      </c>
      <c r="L107" s="58">
        <v>81</v>
      </c>
      <c r="M107" s="57">
        <v>1.04</v>
      </c>
      <c r="N107" s="60">
        <v>84</v>
      </c>
      <c r="O107" s="62"/>
      <c r="P107" s="14"/>
      <c r="Q107" s="14">
        <v>105</v>
      </c>
      <c r="R107" s="14">
        <v>104</v>
      </c>
      <c r="S107" s="14">
        <f t="shared" si="14"/>
        <v>5</v>
      </c>
      <c r="W107" s="13">
        <v>100000</v>
      </c>
      <c r="Z107" s="26">
        <v>1.04</v>
      </c>
      <c r="AA107" s="26">
        <v>58</v>
      </c>
      <c r="AB107" s="26">
        <v>1.04</v>
      </c>
      <c r="AC107" s="13">
        <v>58</v>
      </c>
      <c r="AE107" s="26"/>
    </row>
    <row r="108" spans="3:31" x14ac:dyDescent="0.25">
      <c r="C108" s="13">
        <v>245</v>
      </c>
      <c r="D108" s="13">
        <v>95</v>
      </c>
      <c r="E108" s="26">
        <v>1.05</v>
      </c>
      <c r="F108" s="27">
        <f t="shared" si="17"/>
        <v>87</v>
      </c>
      <c r="I108" s="13">
        <f t="shared" si="16"/>
        <v>1.05</v>
      </c>
      <c r="J108" s="53">
        <f t="shared" si="19"/>
        <v>71</v>
      </c>
      <c r="K108" s="57">
        <v>1.05</v>
      </c>
      <c r="L108" s="58">
        <v>81</v>
      </c>
      <c r="M108" s="57">
        <v>1.05</v>
      </c>
      <c r="N108" s="60">
        <v>84</v>
      </c>
      <c r="O108" s="62"/>
      <c r="P108" s="14"/>
      <c r="Q108" s="14">
        <v>106</v>
      </c>
      <c r="R108" s="14">
        <v>105</v>
      </c>
      <c r="S108" s="14">
        <f t="shared" si="14"/>
        <v>5</v>
      </c>
      <c r="W108" s="13">
        <v>100000</v>
      </c>
      <c r="Z108" s="26">
        <v>1.05</v>
      </c>
      <c r="AA108" s="26">
        <v>58</v>
      </c>
      <c r="AB108" s="26">
        <v>1.05</v>
      </c>
      <c r="AC108" s="13">
        <v>58</v>
      </c>
      <c r="AE108" s="26"/>
    </row>
    <row r="109" spans="3:31" x14ac:dyDescent="0.25">
      <c r="C109" s="13">
        <v>246</v>
      </c>
      <c r="D109" s="13">
        <v>95</v>
      </c>
      <c r="E109" s="26">
        <v>1.06</v>
      </c>
      <c r="F109" s="27">
        <f t="shared" si="17"/>
        <v>87</v>
      </c>
      <c r="I109" s="13">
        <f t="shared" si="16"/>
        <v>1.06</v>
      </c>
      <c r="J109" s="53">
        <f t="shared" si="19"/>
        <v>71</v>
      </c>
      <c r="K109" s="57">
        <v>1.06</v>
      </c>
      <c r="L109" s="58">
        <v>82</v>
      </c>
      <c r="M109" s="57">
        <v>1.06</v>
      </c>
      <c r="N109" s="60">
        <v>84</v>
      </c>
      <c r="O109" s="62"/>
      <c r="P109" s="14"/>
      <c r="Q109" s="14">
        <v>107</v>
      </c>
      <c r="R109" s="14">
        <v>106</v>
      </c>
      <c r="S109" s="14">
        <f t="shared" si="14"/>
        <v>5</v>
      </c>
      <c r="W109" s="13">
        <v>100000</v>
      </c>
      <c r="Z109" s="26">
        <v>1.06</v>
      </c>
      <c r="AA109" s="26">
        <v>58</v>
      </c>
      <c r="AB109" s="26">
        <v>1.06</v>
      </c>
      <c r="AC109" s="13">
        <v>58</v>
      </c>
      <c r="AE109" s="26"/>
    </row>
    <row r="110" spans="3:31" x14ac:dyDescent="0.25">
      <c r="C110" s="13">
        <v>247</v>
      </c>
      <c r="D110" s="13">
        <v>95</v>
      </c>
      <c r="E110" s="26">
        <v>1.07</v>
      </c>
      <c r="F110" s="27">
        <f t="shared" si="17"/>
        <v>88</v>
      </c>
      <c r="I110" s="13">
        <f t="shared" si="16"/>
        <v>1.07</v>
      </c>
      <c r="J110" s="53">
        <f t="shared" si="19"/>
        <v>71</v>
      </c>
      <c r="K110" s="57">
        <v>1.07</v>
      </c>
      <c r="L110" s="58">
        <v>82</v>
      </c>
      <c r="M110" s="57">
        <v>1.07</v>
      </c>
      <c r="N110" s="60">
        <v>84</v>
      </c>
      <c r="O110" s="62"/>
      <c r="P110" s="14"/>
      <c r="Q110" s="14">
        <v>108</v>
      </c>
      <c r="R110" s="14">
        <v>107</v>
      </c>
      <c r="S110" s="14">
        <f t="shared" si="14"/>
        <v>5</v>
      </c>
      <c r="W110" s="13">
        <v>100000</v>
      </c>
      <c r="Z110" s="26">
        <v>1.07</v>
      </c>
      <c r="AA110" s="26">
        <v>58</v>
      </c>
      <c r="AB110" s="26">
        <v>1.07</v>
      </c>
      <c r="AC110" s="13">
        <v>58</v>
      </c>
      <c r="AE110" s="26"/>
    </row>
    <row r="111" spans="3:31" x14ac:dyDescent="0.25">
      <c r="C111" s="13">
        <v>248</v>
      </c>
      <c r="D111" s="13">
        <v>95</v>
      </c>
      <c r="E111" s="26">
        <v>1.08</v>
      </c>
      <c r="F111" s="27">
        <f t="shared" si="17"/>
        <v>88</v>
      </c>
      <c r="I111" s="13">
        <f t="shared" si="16"/>
        <v>1.08</v>
      </c>
      <c r="J111" s="53">
        <f t="shared" si="19"/>
        <v>70</v>
      </c>
      <c r="K111" s="57">
        <v>1.08</v>
      </c>
      <c r="L111" s="58">
        <v>82</v>
      </c>
      <c r="M111" s="57">
        <v>1.08</v>
      </c>
      <c r="N111" s="60">
        <v>84</v>
      </c>
      <c r="O111" s="62"/>
      <c r="P111" s="14"/>
      <c r="Q111" s="14">
        <v>109</v>
      </c>
      <c r="R111" s="14">
        <v>108</v>
      </c>
      <c r="S111" s="14">
        <f t="shared" si="14"/>
        <v>5</v>
      </c>
      <c r="W111" s="13">
        <v>100000</v>
      </c>
      <c r="Z111" s="26">
        <v>1.08</v>
      </c>
      <c r="AA111" s="26">
        <v>58</v>
      </c>
      <c r="AB111" s="26">
        <v>1.08</v>
      </c>
      <c r="AC111" s="13">
        <v>58</v>
      </c>
      <c r="AE111" s="26"/>
    </row>
    <row r="112" spans="3:31" x14ac:dyDescent="0.25">
      <c r="C112" s="13">
        <v>249</v>
      </c>
      <c r="D112" s="13">
        <v>95</v>
      </c>
      <c r="E112" s="26">
        <v>1.0900000000000001</v>
      </c>
      <c r="F112" s="27">
        <f t="shared" si="17"/>
        <v>89</v>
      </c>
      <c r="I112" s="13">
        <f t="shared" si="16"/>
        <v>1.0900000000000001</v>
      </c>
      <c r="J112" s="53">
        <f t="shared" si="19"/>
        <v>70</v>
      </c>
      <c r="K112" s="57">
        <v>1.0900000000000001</v>
      </c>
      <c r="L112" s="58">
        <v>82</v>
      </c>
      <c r="M112" s="57">
        <v>1.0900000000000001</v>
      </c>
      <c r="N112" s="60">
        <v>84</v>
      </c>
      <c r="O112" s="62"/>
      <c r="P112" s="14"/>
      <c r="Q112" s="14">
        <v>110</v>
      </c>
      <c r="R112" s="14">
        <v>109</v>
      </c>
      <c r="S112" s="14">
        <f t="shared" si="14"/>
        <v>5</v>
      </c>
      <c r="W112" s="13">
        <v>100000</v>
      </c>
      <c r="Z112" s="26">
        <v>1.0900000000000001</v>
      </c>
      <c r="AA112" s="26">
        <v>58</v>
      </c>
      <c r="AB112" s="26">
        <v>1.0900000000000001</v>
      </c>
      <c r="AC112" s="13">
        <v>58</v>
      </c>
      <c r="AE112" s="26"/>
    </row>
    <row r="113" spans="3:31" x14ac:dyDescent="0.25">
      <c r="C113" s="13">
        <v>250</v>
      </c>
      <c r="D113" s="13">
        <f t="shared" ref="D113:D143" si="20">D108+1</f>
        <v>96</v>
      </c>
      <c r="E113" s="26">
        <v>1.1000000000000001</v>
      </c>
      <c r="F113" s="27">
        <f t="shared" si="17"/>
        <v>89</v>
      </c>
      <c r="I113" s="13">
        <f t="shared" si="16"/>
        <v>1.1000000000000001</v>
      </c>
      <c r="J113" s="53">
        <f t="shared" si="19"/>
        <v>70</v>
      </c>
      <c r="K113" s="57">
        <v>1.1000000000000001</v>
      </c>
      <c r="L113" s="58">
        <v>82</v>
      </c>
      <c r="M113" s="57">
        <v>1.1000000000000001</v>
      </c>
      <c r="N113" s="60">
        <v>84</v>
      </c>
      <c r="O113" s="62"/>
      <c r="P113" s="14"/>
      <c r="Q113" s="14">
        <v>111</v>
      </c>
      <c r="R113" s="14">
        <v>110</v>
      </c>
      <c r="S113" s="14">
        <f t="shared" si="14"/>
        <v>5</v>
      </c>
      <c r="W113" s="13">
        <v>100000</v>
      </c>
      <c r="Z113" s="26">
        <v>1.1000000000000001</v>
      </c>
      <c r="AA113" s="26">
        <v>58</v>
      </c>
      <c r="AB113" s="26">
        <v>1.1000000000000001</v>
      </c>
      <c r="AC113" s="13">
        <v>58</v>
      </c>
      <c r="AE113" s="26"/>
    </row>
    <row r="114" spans="3:31" x14ac:dyDescent="0.25">
      <c r="C114" s="13">
        <v>251</v>
      </c>
      <c r="D114" s="13">
        <f t="shared" si="20"/>
        <v>96</v>
      </c>
      <c r="E114" s="26">
        <v>1.1100000000000001</v>
      </c>
      <c r="F114" s="27">
        <f t="shared" si="17"/>
        <v>90</v>
      </c>
      <c r="I114" s="13">
        <f t="shared" si="16"/>
        <v>1.1100000000000001</v>
      </c>
      <c r="J114" s="53">
        <f t="shared" si="19"/>
        <v>70</v>
      </c>
      <c r="K114" s="57">
        <v>1.1100000000000001</v>
      </c>
      <c r="L114" s="58">
        <v>83</v>
      </c>
      <c r="M114" s="57">
        <v>1.1100000000000001</v>
      </c>
      <c r="N114" s="60">
        <v>84</v>
      </c>
      <c r="O114" s="62"/>
      <c r="P114" s="14"/>
      <c r="Q114" s="14">
        <v>112</v>
      </c>
      <c r="R114" s="14">
        <v>111</v>
      </c>
      <c r="S114" s="14">
        <f t="shared" si="14"/>
        <v>5</v>
      </c>
      <c r="W114" s="13">
        <v>100000</v>
      </c>
      <c r="Z114" s="26">
        <v>1.1100000000000001</v>
      </c>
      <c r="AA114" s="26">
        <v>58</v>
      </c>
      <c r="AB114" s="26">
        <v>1.1100000000000001</v>
      </c>
      <c r="AC114" s="13">
        <v>58</v>
      </c>
      <c r="AE114" s="26"/>
    </row>
    <row r="115" spans="3:31" x14ac:dyDescent="0.25">
      <c r="C115" s="13">
        <v>252</v>
      </c>
      <c r="D115" s="13">
        <f t="shared" si="20"/>
        <v>96</v>
      </c>
      <c r="E115" s="26">
        <v>1.1200000000000001</v>
      </c>
      <c r="F115" s="27">
        <f t="shared" si="17"/>
        <v>90</v>
      </c>
      <c r="I115" s="13">
        <f t="shared" si="16"/>
        <v>1.1200000000000001</v>
      </c>
      <c r="J115" s="53">
        <f t="shared" si="19"/>
        <v>69</v>
      </c>
      <c r="K115" s="57">
        <v>1.1200000000000001</v>
      </c>
      <c r="L115" s="58">
        <v>83</v>
      </c>
      <c r="M115" s="57">
        <v>1.1200000000000001</v>
      </c>
      <c r="N115" s="60">
        <v>84</v>
      </c>
      <c r="O115" s="62"/>
      <c r="P115" s="14"/>
      <c r="Q115" s="14">
        <v>113</v>
      </c>
      <c r="R115" s="14">
        <v>112</v>
      </c>
      <c r="S115" s="14">
        <f t="shared" si="14"/>
        <v>5</v>
      </c>
      <c r="W115" s="13">
        <v>100000</v>
      </c>
      <c r="Z115" s="26">
        <v>1.1200000000000001</v>
      </c>
      <c r="AA115" s="26">
        <v>58</v>
      </c>
      <c r="AB115" s="26">
        <v>1.1200000000000001</v>
      </c>
      <c r="AC115" s="13">
        <v>58</v>
      </c>
      <c r="AE115" s="26"/>
    </row>
    <row r="116" spans="3:31" x14ac:dyDescent="0.25">
      <c r="C116" s="13">
        <v>253</v>
      </c>
      <c r="D116" s="13">
        <f t="shared" si="20"/>
        <v>96</v>
      </c>
      <c r="E116" s="26">
        <v>1.1299999999999999</v>
      </c>
      <c r="F116" s="27">
        <f t="shared" si="17"/>
        <v>91</v>
      </c>
      <c r="I116" s="13">
        <f t="shared" si="16"/>
        <v>1.1299999999999999</v>
      </c>
      <c r="J116" s="53">
        <f t="shared" si="19"/>
        <v>69</v>
      </c>
      <c r="K116" s="57">
        <v>1.1299999999999999</v>
      </c>
      <c r="L116" s="58">
        <v>83</v>
      </c>
      <c r="M116" s="57">
        <v>1.1299999999999999</v>
      </c>
      <c r="N116" s="60">
        <v>84</v>
      </c>
      <c r="O116" s="62"/>
      <c r="P116" s="14"/>
      <c r="Q116" s="14">
        <v>114</v>
      </c>
      <c r="R116" s="14">
        <v>113</v>
      </c>
      <c r="S116" s="14">
        <f t="shared" si="14"/>
        <v>5</v>
      </c>
      <c r="W116" s="13">
        <v>100000</v>
      </c>
      <c r="Z116" s="26">
        <v>1.1299999999999999</v>
      </c>
      <c r="AA116" s="26">
        <v>58</v>
      </c>
      <c r="AB116" s="26">
        <v>1.1299999999999999</v>
      </c>
      <c r="AC116" s="13">
        <v>58</v>
      </c>
      <c r="AE116" s="26"/>
    </row>
    <row r="117" spans="3:31" x14ac:dyDescent="0.25">
      <c r="C117" s="13">
        <v>254</v>
      </c>
      <c r="D117" s="13">
        <f t="shared" si="20"/>
        <v>96</v>
      </c>
      <c r="E117" s="26">
        <v>1.1399999999999999</v>
      </c>
      <c r="F117" s="27">
        <f t="shared" si="17"/>
        <v>91</v>
      </c>
      <c r="I117" s="13">
        <f t="shared" si="16"/>
        <v>1.1399999999999999</v>
      </c>
      <c r="J117" s="53">
        <f t="shared" si="19"/>
        <v>69</v>
      </c>
      <c r="K117" s="57">
        <v>1.1399999999999999</v>
      </c>
      <c r="L117" s="58">
        <v>83</v>
      </c>
      <c r="M117" s="57">
        <v>1.1399999999999999</v>
      </c>
      <c r="N117" s="60">
        <v>84</v>
      </c>
      <c r="O117" s="62"/>
      <c r="P117" s="14"/>
      <c r="Q117" s="14">
        <v>115</v>
      </c>
      <c r="R117" s="14">
        <v>114</v>
      </c>
      <c r="S117" s="14">
        <f t="shared" si="14"/>
        <v>5</v>
      </c>
      <c r="W117" s="13">
        <v>100000</v>
      </c>
      <c r="Z117" s="26">
        <v>1.1399999999999999</v>
      </c>
      <c r="AA117" s="26">
        <v>58</v>
      </c>
      <c r="AB117" s="26">
        <v>1.1399999999999999</v>
      </c>
      <c r="AC117" s="13">
        <v>58</v>
      </c>
      <c r="AE117" s="26"/>
    </row>
    <row r="118" spans="3:31" x14ac:dyDescent="0.25">
      <c r="C118" s="13">
        <v>255</v>
      </c>
      <c r="D118" s="13">
        <f t="shared" si="20"/>
        <v>97</v>
      </c>
      <c r="E118" s="26">
        <v>1.1499999999999999</v>
      </c>
      <c r="F118" s="27">
        <f t="shared" si="17"/>
        <v>92</v>
      </c>
      <c r="I118" s="13">
        <f t="shared" si="16"/>
        <v>1.1499999999999999</v>
      </c>
      <c r="J118" s="53">
        <f t="shared" si="19"/>
        <v>69</v>
      </c>
      <c r="K118" s="57">
        <v>1.1499999999999999</v>
      </c>
      <c r="L118" s="58">
        <v>83</v>
      </c>
      <c r="M118" s="57">
        <v>1.1499999999999999</v>
      </c>
      <c r="N118" s="60">
        <v>84</v>
      </c>
      <c r="O118" s="62"/>
      <c r="P118" s="14"/>
      <c r="Q118" s="14">
        <v>116</v>
      </c>
      <c r="R118" s="14">
        <v>115</v>
      </c>
      <c r="S118" s="14">
        <f t="shared" si="14"/>
        <v>5</v>
      </c>
      <c r="W118" s="13">
        <v>100000</v>
      </c>
      <c r="Z118" s="26">
        <v>1.1499999999999999</v>
      </c>
      <c r="AA118" s="26">
        <v>58</v>
      </c>
      <c r="AB118" s="26">
        <v>1.1499999999999999</v>
      </c>
      <c r="AC118" s="13">
        <v>58</v>
      </c>
      <c r="AE118" s="26"/>
    </row>
    <row r="119" spans="3:31" x14ac:dyDescent="0.25">
      <c r="C119" s="13">
        <v>256</v>
      </c>
      <c r="D119" s="13">
        <f t="shared" si="20"/>
        <v>97</v>
      </c>
      <c r="E119" s="26">
        <v>1.1599999999999999</v>
      </c>
      <c r="F119" s="27">
        <f t="shared" si="17"/>
        <v>92</v>
      </c>
      <c r="I119" s="13">
        <f t="shared" si="16"/>
        <v>1.1599999999999999</v>
      </c>
      <c r="J119" s="53">
        <f t="shared" si="19"/>
        <v>68</v>
      </c>
      <c r="K119" s="57">
        <v>1.1599999999999999</v>
      </c>
      <c r="L119" s="58">
        <v>83</v>
      </c>
      <c r="M119" s="57">
        <v>1.1599999999999999</v>
      </c>
      <c r="N119" s="60">
        <v>84</v>
      </c>
      <c r="O119" s="62"/>
      <c r="P119" s="14"/>
      <c r="Q119" s="14">
        <v>117</v>
      </c>
      <c r="R119" s="14">
        <v>116</v>
      </c>
      <c r="S119" s="14">
        <f t="shared" ref="S119:S182" si="21">S94+1</f>
        <v>5</v>
      </c>
      <c r="W119" s="13">
        <v>100000</v>
      </c>
      <c r="Z119" s="26">
        <v>1.1599999999999999</v>
      </c>
      <c r="AA119" s="26">
        <v>58</v>
      </c>
      <c r="AB119" s="26">
        <v>1.1599999999999999</v>
      </c>
      <c r="AC119" s="13">
        <v>58</v>
      </c>
      <c r="AE119" s="26"/>
    </row>
    <row r="120" spans="3:31" x14ac:dyDescent="0.25">
      <c r="C120" s="13">
        <v>257</v>
      </c>
      <c r="D120" s="13">
        <f t="shared" si="20"/>
        <v>97</v>
      </c>
      <c r="E120" s="26">
        <v>1.17</v>
      </c>
      <c r="F120" s="27">
        <f t="shared" si="17"/>
        <v>93</v>
      </c>
      <c r="I120" s="13">
        <f t="shared" si="16"/>
        <v>1.17</v>
      </c>
      <c r="J120" s="53">
        <f t="shared" si="19"/>
        <v>68</v>
      </c>
      <c r="K120" s="57">
        <v>1.17</v>
      </c>
      <c r="L120" s="58">
        <v>84</v>
      </c>
      <c r="M120" s="57">
        <v>1.17</v>
      </c>
      <c r="N120" s="60">
        <v>84</v>
      </c>
      <c r="O120" s="62"/>
      <c r="P120" s="14"/>
      <c r="Q120" s="14">
        <v>118</v>
      </c>
      <c r="R120" s="14">
        <v>117</v>
      </c>
      <c r="S120" s="14">
        <f t="shared" si="21"/>
        <v>5</v>
      </c>
      <c r="W120" s="13">
        <v>100000</v>
      </c>
      <c r="Z120" s="26">
        <v>1.17</v>
      </c>
      <c r="AA120" s="26">
        <v>58</v>
      </c>
      <c r="AB120" s="26">
        <v>1.17</v>
      </c>
      <c r="AC120" s="13">
        <v>58</v>
      </c>
      <c r="AE120" s="26"/>
    </row>
    <row r="121" spans="3:31" x14ac:dyDescent="0.25">
      <c r="C121" s="13">
        <v>258</v>
      </c>
      <c r="D121" s="13">
        <f t="shared" si="20"/>
        <v>97</v>
      </c>
      <c r="E121" s="26">
        <v>1.18</v>
      </c>
      <c r="F121" s="27">
        <f t="shared" si="17"/>
        <v>93</v>
      </c>
      <c r="I121" s="13">
        <f t="shared" si="16"/>
        <v>1.18</v>
      </c>
      <c r="J121" s="53">
        <f t="shared" si="19"/>
        <v>68</v>
      </c>
      <c r="K121" s="57">
        <v>1.18</v>
      </c>
      <c r="L121" s="58">
        <v>84</v>
      </c>
      <c r="M121" s="57">
        <v>1.18</v>
      </c>
      <c r="N121" s="60">
        <v>84</v>
      </c>
      <c r="O121" s="62"/>
      <c r="P121" s="14"/>
      <c r="Q121" s="14">
        <v>119</v>
      </c>
      <c r="R121" s="14">
        <v>118</v>
      </c>
      <c r="S121" s="14">
        <f t="shared" si="21"/>
        <v>5</v>
      </c>
      <c r="W121" s="13">
        <v>100000</v>
      </c>
      <c r="Z121" s="26">
        <v>1.18</v>
      </c>
      <c r="AA121" s="26">
        <v>58</v>
      </c>
      <c r="AB121" s="26">
        <v>1.18</v>
      </c>
      <c r="AC121" s="13">
        <v>58</v>
      </c>
      <c r="AE121" s="26"/>
    </row>
    <row r="122" spans="3:31" x14ac:dyDescent="0.25">
      <c r="C122" s="13">
        <v>259</v>
      </c>
      <c r="D122" s="13">
        <f t="shared" si="20"/>
        <v>97</v>
      </c>
      <c r="E122" s="26">
        <v>1.19</v>
      </c>
      <c r="F122" s="27">
        <f t="shared" si="17"/>
        <v>94</v>
      </c>
      <c r="I122" s="13">
        <f t="shared" si="16"/>
        <v>1.19</v>
      </c>
      <c r="J122" s="53">
        <f t="shared" si="19"/>
        <v>68</v>
      </c>
      <c r="K122" s="57">
        <v>1.19</v>
      </c>
      <c r="L122" s="58">
        <v>84</v>
      </c>
      <c r="M122" s="57">
        <v>1.19</v>
      </c>
      <c r="N122" s="60">
        <v>84</v>
      </c>
      <c r="O122" s="62"/>
      <c r="P122" s="14"/>
      <c r="Q122" s="14">
        <v>120</v>
      </c>
      <c r="R122" s="14">
        <v>119</v>
      </c>
      <c r="S122" s="14">
        <f t="shared" si="21"/>
        <v>5</v>
      </c>
      <c r="W122" s="13">
        <v>100000</v>
      </c>
      <c r="Z122" s="26">
        <v>1.19</v>
      </c>
      <c r="AA122" s="26">
        <v>58</v>
      </c>
      <c r="AB122" s="26">
        <v>1.19</v>
      </c>
      <c r="AC122" s="13">
        <v>58</v>
      </c>
      <c r="AE122" s="26"/>
    </row>
    <row r="123" spans="3:31" x14ac:dyDescent="0.25">
      <c r="C123" s="13">
        <v>260</v>
      </c>
      <c r="D123" s="13">
        <f t="shared" si="20"/>
        <v>98</v>
      </c>
      <c r="E123" s="26">
        <v>1.2</v>
      </c>
      <c r="F123" s="27">
        <f t="shared" si="17"/>
        <v>94</v>
      </c>
      <c r="I123" s="13">
        <f t="shared" si="16"/>
        <v>1.2</v>
      </c>
      <c r="J123" s="53">
        <f t="shared" si="19"/>
        <v>67</v>
      </c>
      <c r="K123" s="57">
        <v>1.2</v>
      </c>
      <c r="L123" s="58">
        <v>84</v>
      </c>
      <c r="M123" s="57">
        <v>1.2</v>
      </c>
      <c r="N123" s="60">
        <v>84</v>
      </c>
      <c r="O123" s="62"/>
      <c r="P123" s="14"/>
      <c r="Q123" s="14">
        <v>121</v>
      </c>
      <c r="R123" s="14">
        <v>120</v>
      </c>
      <c r="S123" s="14">
        <f t="shared" si="21"/>
        <v>5</v>
      </c>
      <c r="W123" s="13">
        <v>100000</v>
      </c>
      <c r="Z123" s="26">
        <v>1.2</v>
      </c>
      <c r="AA123" s="26">
        <v>58</v>
      </c>
      <c r="AB123" s="26">
        <v>1.2</v>
      </c>
      <c r="AC123" s="13">
        <v>58</v>
      </c>
      <c r="AE123" s="26"/>
    </row>
    <row r="124" spans="3:31" x14ac:dyDescent="0.25">
      <c r="C124" s="13">
        <v>261</v>
      </c>
      <c r="D124" s="13">
        <f t="shared" si="20"/>
        <v>98</v>
      </c>
      <c r="E124" s="26">
        <v>1.21</v>
      </c>
      <c r="F124" s="27">
        <f t="shared" si="17"/>
        <v>95</v>
      </c>
      <c r="I124" s="13">
        <f t="shared" si="16"/>
        <v>1.21</v>
      </c>
      <c r="J124" s="53">
        <f t="shared" si="19"/>
        <v>67</v>
      </c>
      <c r="K124" s="57">
        <v>1.21</v>
      </c>
      <c r="L124" s="58">
        <v>84</v>
      </c>
      <c r="M124" s="57">
        <v>1.21</v>
      </c>
      <c r="N124" s="60">
        <v>86</v>
      </c>
      <c r="O124" s="62"/>
      <c r="P124" s="14"/>
      <c r="Q124" s="14">
        <v>122</v>
      </c>
      <c r="R124" s="14">
        <v>121</v>
      </c>
      <c r="S124" s="14">
        <f t="shared" si="21"/>
        <v>5</v>
      </c>
      <c r="W124" s="13">
        <v>100000</v>
      </c>
      <c r="Z124" s="26">
        <v>1.21</v>
      </c>
      <c r="AA124" s="26">
        <v>58</v>
      </c>
      <c r="AB124" s="26">
        <v>1.21</v>
      </c>
      <c r="AC124" s="13">
        <v>58</v>
      </c>
      <c r="AE124" s="26"/>
    </row>
    <row r="125" spans="3:31" x14ac:dyDescent="0.25">
      <c r="C125" s="13">
        <v>262</v>
      </c>
      <c r="D125" s="13">
        <f t="shared" si="20"/>
        <v>98</v>
      </c>
      <c r="E125" s="26">
        <v>1.22</v>
      </c>
      <c r="F125" s="27">
        <f t="shared" si="17"/>
        <v>95</v>
      </c>
      <c r="I125" s="13">
        <f t="shared" si="16"/>
        <v>1.22</v>
      </c>
      <c r="J125" s="53">
        <f t="shared" si="19"/>
        <v>67</v>
      </c>
      <c r="K125" s="57">
        <v>1.22</v>
      </c>
      <c r="L125" s="58">
        <v>84</v>
      </c>
      <c r="M125" s="57">
        <v>1.22</v>
      </c>
      <c r="N125" s="60">
        <v>86</v>
      </c>
      <c r="O125" s="62"/>
      <c r="P125" s="14"/>
      <c r="Q125" s="14">
        <v>123</v>
      </c>
      <c r="R125" s="14">
        <v>122</v>
      </c>
      <c r="S125" s="14">
        <f t="shared" si="21"/>
        <v>5</v>
      </c>
      <c r="W125" s="13">
        <v>100000</v>
      </c>
      <c r="Z125" s="26">
        <v>1.22</v>
      </c>
      <c r="AA125" s="26">
        <v>58</v>
      </c>
      <c r="AB125" s="26">
        <v>1.22</v>
      </c>
      <c r="AC125" s="13">
        <v>58</v>
      </c>
      <c r="AE125" s="26"/>
    </row>
    <row r="126" spans="3:31" x14ac:dyDescent="0.25">
      <c r="C126" s="13">
        <v>263</v>
      </c>
      <c r="D126" s="13">
        <f t="shared" si="20"/>
        <v>98</v>
      </c>
      <c r="E126" s="26">
        <v>1.23</v>
      </c>
      <c r="F126" s="27">
        <f t="shared" si="17"/>
        <v>96</v>
      </c>
      <c r="I126" s="13">
        <f t="shared" si="16"/>
        <v>1.23</v>
      </c>
      <c r="J126" s="53">
        <f t="shared" si="19"/>
        <v>67</v>
      </c>
      <c r="K126" s="57">
        <v>1.23</v>
      </c>
      <c r="L126" s="58">
        <v>84</v>
      </c>
      <c r="M126" s="57">
        <v>1.23</v>
      </c>
      <c r="N126" s="60">
        <v>86</v>
      </c>
      <c r="O126" s="62"/>
      <c r="P126" s="14"/>
      <c r="Q126" s="14">
        <v>124</v>
      </c>
      <c r="R126" s="14">
        <v>123</v>
      </c>
      <c r="S126" s="14">
        <f t="shared" si="21"/>
        <v>5</v>
      </c>
      <c r="W126" s="13">
        <v>100000</v>
      </c>
      <c r="Z126" s="26">
        <v>1.23</v>
      </c>
      <c r="AA126" s="26">
        <v>58</v>
      </c>
      <c r="AB126" s="26">
        <v>1.23</v>
      </c>
      <c r="AC126" s="13">
        <v>58</v>
      </c>
      <c r="AE126" s="26"/>
    </row>
    <row r="127" spans="3:31" x14ac:dyDescent="0.25">
      <c r="C127" s="13">
        <v>264</v>
      </c>
      <c r="D127" s="13">
        <f t="shared" si="20"/>
        <v>98</v>
      </c>
      <c r="E127" s="26">
        <v>1.24</v>
      </c>
      <c r="F127" s="27">
        <f t="shared" si="17"/>
        <v>96</v>
      </c>
      <c r="I127" s="13">
        <f t="shared" si="16"/>
        <v>1.24</v>
      </c>
      <c r="J127" s="53">
        <f t="shared" si="19"/>
        <v>66</v>
      </c>
      <c r="K127" s="57">
        <v>1.24</v>
      </c>
      <c r="L127" s="58">
        <v>84</v>
      </c>
      <c r="M127" s="57">
        <v>1.24</v>
      </c>
      <c r="N127" s="60">
        <v>86</v>
      </c>
      <c r="O127" s="62"/>
      <c r="P127" s="14"/>
      <c r="Q127" s="14">
        <v>125</v>
      </c>
      <c r="R127" s="14">
        <v>124</v>
      </c>
      <c r="S127" s="14">
        <f t="shared" si="21"/>
        <v>5</v>
      </c>
      <c r="W127" s="13">
        <v>100000</v>
      </c>
      <c r="Z127" s="26">
        <v>1.24</v>
      </c>
      <c r="AA127" s="26">
        <v>58</v>
      </c>
      <c r="AB127" s="26">
        <v>1.24</v>
      </c>
      <c r="AC127" s="13">
        <v>58</v>
      </c>
      <c r="AE127" s="26"/>
    </row>
    <row r="128" spans="3:31" x14ac:dyDescent="0.25">
      <c r="C128" s="13">
        <v>265</v>
      </c>
      <c r="D128" s="13">
        <f t="shared" si="20"/>
        <v>99</v>
      </c>
      <c r="E128" s="26">
        <v>1.25</v>
      </c>
      <c r="F128" s="27">
        <f t="shared" si="17"/>
        <v>97</v>
      </c>
      <c r="I128" s="13">
        <f t="shared" si="16"/>
        <v>1.25</v>
      </c>
      <c r="J128" s="53">
        <f t="shared" si="19"/>
        <v>66</v>
      </c>
      <c r="K128" s="57">
        <v>1.25</v>
      </c>
      <c r="L128" s="58">
        <v>85</v>
      </c>
      <c r="M128" s="57">
        <v>1.25</v>
      </c>
      <c r="N128" s="60">
        <v>86</v>
      </c>
      <c r="O128" s="62"/>
      <c r="P128" s="14"/>
      <c r="Q128" s="14">
        <v>126</v>
      </c>
      <c r="R128" s="14">
        <v>125</v>
      </c>
      <c r="S128" s="14">
        <f t="shared" si="21"/>
        <v>5</v>
      </c>
      <c r="W128" s="13">
        <v>100000</v>
      </c>
      <c r="Z128" s="26">
        <v>1.25</v>
      </c>
      <c r="AA128" s="26">
        <v>58</v>
      </c>
      <c r="AB128" s="26">
        <v>1.25</v>
      </c>
      <c r="AC128" s="13">
        <v>58</v>
      </c>
      <c r="AE128" s="26"/>
    </row>
    <row r="129" spans="3:31" x14ac:dyDescent="0.25">
      <c r="C129" s="13">
        <v>266</v>
      </c>
      <c r="D129" s="13">
        <f t="shared" si="20"/>
        <v>99</v>
      </c>
      <c r="E129" s="26">
        <v>1.26</v>
      </c>
      <c r="F129" s="27">
        <f t="shared" si="17"/>
        <v>97</v>
      </c>
      <c r="I129" s="13">
        <f t="shared" si="16"/>
        <v>1.26</v>
      </c>
      <c r="J129" s="53">
        <f t="shared" si="19"/>
        <v>66</v>
      </c>
      <c r="K129" s="57">
        <v>1.26</v>
      </c>
      <c r="L129" s="58">
        <v>85</v>
      </c>
      <c r="M129" s="57">
        <v>1.26</v>
      </c>
      <c r="N129" s="60">
        <v>86</v>
      </c>
      <c r="O129" s="62"/>
      <c r="P129" s="14"/>
      <c r="Q129" s="14">
        <v>127</v>
      </c>
      <c r="R129" s="14">
        <v>126</v>
      </c>
      <c r="S129" s="14">
        <f t="shared" si="21"/>
        <v>6</v>
      </c>
      <c r="W129" s="13">
        <v>100000</v>
      </c>
      <c r="Z129" s="26">
        <v>1.26</v>
      </c>
      <c r="AA129" s="26">
        <v>58</v>
      </c>
      <c r="AB129" s="26">
        <v>1.26</v>
      </c>
      <c r="AC129" s="13">
        <v>58</v>
      </c>
      <c r="AE129" s="26"/>
    </row>
    <row r="130" spans="3:31" x14ac:dyDescent="0.25">
      <c r="C130" s="13">
        <v>267</v>
      </c>
      <c r="D130" s="13">
        <f t="shared" si="20"/>
        <v>99</v>
      </c>
      <c r="E130" s="26">
        <v>1.27</v>
      </c>
      <c r="F130" s="27">
        <f t="shared" si="17"/>
        <v>98</v>
      </c>
      <c r="I130" s="13">
        <f t="shared" si="16"/>
        <v>1.27</v>
      </c>
      <c r="J130" s="53">
        <f t="shared" si="19"/>
        <v>66</v>
      </c>
      <c r="K130" s="57">
        <v>1.27</v>
      </c>
      <c r="L130" s="58">
        <v>85</v>
      </c>
      <c r="M130" s="57">
        <v>1.27</v>
      </c>
      <c r="N130" s="60">
        <v>86</v>
      </c>
      <c r="O130" s="62"/>
      <c r="P130" s="14"/>
      <c r="Q130" s="14">
        <v>128</v>
      </c>
      <c r="R130" s="14">
        <v>127</v>
      </c>
      <c r="S130" s="14">
        <f t="shared" si="21"/>
        <v>6</v>
      </c>
      <c r="W130" s="13">
        <v>100000</v>
      </c>
      <c r="Z130" s="26">
        <v>1.27</v>
      </c>
      <c r="AA130" s="26">
        <v>58</v>
      </c>
      <c r="AB130" s="26">
        <v>1.27</v>
      </c>
      <c r="AC130" s="13">
        <v>58</v>
      </c>
      <c r="AE130" s="26"/>
    </row>
    <row r="131" spans="3:31" x14ac:dyDescent="0.25">
      <c r="C131" s="13">
        <v>268</v>
      </c>
      <c r="D131" s="13">
        <f t="shared" si="20"/>
        <v>99</v>
      </c>
      <c r="E131" s="26">
        <v>1.28</v>
      </c>
      <c r="F131" s="27">
        <f t="shared" si="17"/>
        <v>98</v>
      </c>
      <c r="I131" s="13">
        <f t="shared" si="16"/>
        <v>1.28</v>
      </c>
      <c r="J131" s="53">
        <f t="shared" si="19"/>
        <v>65</v>
      </c>
      <c r="K131" s="57">
        <v>1.28</v>
      </c>
      <c r="L131" s="58">
        <v>85</v>
      </c>
      <c r="M131" s="57">
        <v>1.28</v>
      </c>
      <c r="N131" s="60">
        <v>86</v>
      </c>
      <c r="O131" s="62"/>
      <c r="P131" s="14"/>
      <c r="Q131" s="14">
        <v>129</v>
      </c>
      <c r="R131" s="14">
        <v>128</v>
      </c>
      <c r="S131" s="14">
        <f t="shared" si="21"/>
        <v>6</v>
      </c>
      <c r="W131" s="13">
        <v>100000</v>
      </c>
      <c r="Z131" s="26">
        <v>1.28</v>
      </c>
      <c r="AA131" s="26">
        <v>58</v>
      </c>
      <c r="AB131" s="26">
        <v>1.28</v>
      </c>
      <c r="AC131" s="13">
        <v>58</v>
      </c>
      <c r="AE131" s="26"/>
    </row>
    <row r="132" spans="3:31" x14ac:dyDescent="0.25">
      <c r="C132" s="13">
        <v>269</v>
      </c>
      <c r="D132" s="13">
        <f t="shared" si="20"/>
        <v>99</v>
      </c>
      <c r="E132" s="26">
        <v>1.29</v>
      </c>
      <c r="F132" s="27">
        <f t="shared" si="17"/>
        <v>99</v>
      </c>
      <c r="I132" s="13">
        <f t="shared" si="16"/>
        <v>1.29</v>
      </c>
      <c r="J132" s="53">
        <f t="shared" si="19"/>
        <v>65</v>
      </c>
      <c r="K132" s="57">
        <v>1.29</v>
      </c>
      <c r="L132" s="58">
        <v>85</v>
      </c>
      <c r="M132" s="57">
        <v>1.29</v>
      </c>
      <c r="N132" s="60">
        <v>86</v>
      </c>
      <c r="O132" s="62"/>
      <c r="P132" s="14"/>
      <c r="Q132" s="14">
        <v>130</v>
      </c>
      <c r="R132" s="14">
        <v>129</v>
      </c>
      <c r="S132" s="14">
        <f t="shared" si="21"/>
        <v>6</v>
      </c>
      <c r="W132" s="13">
        <v>100000</v>
      </c>
      <c r="Z132" s="26">
        <v>1.29</v>
      </c>
      <c r="AA132" s="26">
        <v>58</v>
      </c>
      <c r="AB132" s="26">
        <v>1.29</v>
      </c>
      <c r="AC132" s="13">
        <v>58</v>
      </c>
      <c r="AE132" s="26"/>
    </row>
    <row r="133" spans="3:31" x14ac:dyDescent="0.25">
      <c r="C133" s="13">
        <v>270</v>
      </c>
      <c r="D133" s="13">
        <f t="shared" si="20"/>
        <v>100</v>
      </c>
      <c r="E133" s="26">
        <v>1.3</v>
      </c>
      <c r="F133" s="27">
        <f t="shared" si="17"/>
        <v>99</v>
      </c>
      <c r="I133" s="13">
        <f t="shared" ref="I133:I196" si="22">ROUND(I132+0.01,2)</f>
        <v>1.3</v>
      </c>
      <c r="J133" s="53">
        <f t="shared" si="19"/>
        <v>65</v>
      </c>
      <c r="K133" s="57">
        <v>1.3</v>
      </c>
      <c r="L133" s="58">
        <v>85</v>
      </c>
      <c r="M133" s="57">
        <v>1.3</v>
      </c>
      <c r="N133" s="60">
        <v>86</v>
      </c>
      <c r="O133" s="62"/>
      <c r="P133" s="14"/>
      <c r="Q133" s="14">
        <v>131</v>
      </c>
      <c r="R133" s="14">
        <v>130</v>
      </c>
      <c r="S133" s="14">
        <f t="shared" si="21"/>
        <v>6</v>
      </c>
      <c r="W133" s="13">
        <v>100000</v>
      </c>
      <c r="Z133" s="26">
        <v>1.3</v>
      </c>
      <c r="AA133" s="26">
        <v>58</v>
      </c>
      <c r="AB133" s="26">
        <v>1.3</v>
      </c>
      <c r="AC133" s="13">
        <v>58</v>
      </c>
      <c r="AE133" s="26"/>
    </row>
    <row r="134" spans="3:31" x14ac:dyDescent="0.25">
      <c r="C134" s="13">
        <v>271</v>
      </c>
      <c r="D134" s="13">
        <f t="shared" si="20"/>
        <v>100</v>
      </c>
      <c r="E134" s="26"/>
      <c r="F134" s="27"/>
      <c r="I134" s="13">
        <f t="shared" si="16"/>
        <v>1.31</v>
      </c>
      <c r="J134" s="53">
        <f t="shared" si="19"/>
        <v>65</v>
      </c>
      <c r="K134" s="57">
        <v>1.31</v>
      </c>
      <c r="L134" s="58">
        <v>85</v>
      </c>
      <c r="M134" s="57">
        <v>1.31</v>
      </c>
      <c r="N134" s="60">
        <v>86</v>
      </c>
      <c r="O134" s="62"/>
      <c r="P134" s="14"/>
      <c r="Q134" s="14">
        <v>132</v>
      </c>
      <c r="R134" s="14">
        <v>131</v>
      </c>
      <c r="S134" s="14">
        <f t="shared" si="21"/>
        <v>6</v>
      </c>
      <c r="W134" s="13">
        <v>100000</v>
      </c>
      <c r="Z134" s="26">
        <v>1.31</v>
      </c>
      <c r="AA134" s="26">
        <v>58</v>
      </c>
      <c r="AB134" s="26">
        <v>1.31</v>
      </c>
      <c r="AC134" s="13">
        <v>58</v>
      </c>
      <c r="AE134" s="26"/>
    </row>
    <row r="135" spans="3:31" x14ac:dyDescent="0.25">
      <c r="C135" s="13">
        <v>272</v>
      </c>
      <c r="D135" s="13">
        <f t="shared" si="20"/>
        <v>100</v>
      </c>
      <c r="E135" s="26"/>
      <c r="F135" s="27"/>
      <c r="I135" s="13">
        <f t="shared" si="22"/>
        <v>1.32</v>
      </c>
      <c r="J135" s="53">
        <f t="shared" si="19"/>
        <v>64</v>
      </c>
      <c r="K135" s="57">
        <v>1.32</v>
      </c>
      <c r="L135" s="58">
        <v>86</v>
      </c>
      <c r="M135" s="57">
        <v>1.32</v>
      </c>
      <c r="N135" s="60">
        <v>86</v>
      </c>
      <c r="O135" s="62"/>
      <c r="P135" s="14"/>
      <c r="Q135" s="14">
        <v>133</v>
      </c>
      <c r="R135" s="14">
        <v>132</v>
      </c>
      <c r="S135" s="14">
        <f t="shared" si="21"/>
        <v>6</v>
      </c>
      <c r="W135" s="13">
        <v>100000</v>
      </c>
      <c r="Z135" s="26">
        <v>1.32</v>
      </c>
      <c r="AA135" s="26">
        <v>58</v>
      </c>
      <c r="AB135" s="26">
        <v>1.32</v>
      </c>
      <c r="AC135" s="13">
        <v>58</v>
      </c>
      <c r="AE135" s="26"/>
    </row>
    <row r="136" spans="3:31" x14ac:dyDescent="0.25">
      <c r="C136" s="13">
        <v>273</v>
      </c>
      <c r="D136" s="13">
        <f t="shared" si="20"/>
        <v>100</v>
      </c>
      <c r="E136" s="26"/>
      <c r="F136" s="27"/>
      <c r="I136" s="13">
        <f t="shared" si="22"/>
        <v>1.33</v>
      </c>
      <c r="J136" s="53">
        <f t="shared" si="19"/>
        <v>64</v>
      </c>
      <c r="K136" s="57">
        <v>1.33</v>
      </c>
      <c r="L136" s="58">
        <v>86</v>
      </c>
      <c r="M136" s="57">
        <v>1.33</v>
      </c>
      <c r="N136" s="60">
        <v>86</v>
      </c>
      <c r="O136" s="62"/>
      <c r="P136" s="14"/>
      <c r="Q136" s="14">
        <v>134</v>
      </c>
      <c r="R136" s="14">
        <v>133</v>
      </c>
      <c r="S136" s="14">
        <f t="shared" si="21"/>
        <v>6</v>
      </c>
      <c r="W136" s="13">
        <v>100000</v>
      </c>
      <c r="Z136" s="26">
        <v>1.33</v>
      </c>
      <c r="AA136" s="26">
        <v>58</v>
      </c>
      <c r="AB136" s="26">
        <v>1.33</v>
      </c>
      <c r="AC136" s="13">
        <v>58</v>
      </c>
      <c r="AE136" s="26"/>
    </row>
    <row r="137" spans="3:31" x14ac:dyDescent="0.25">
      <c r="C137" s="13">
        <v>274</v>
      </c>
      <c r="D137" s="13">
        <f t="shared" si="20"/>
        <v>100</v>
      </c>
      <c r="E137" s="26"/>
      <c r="F137" s="27"/>
      <c r="I137" s="13">
        <f t="shared" si="22"/>
        <v>1.34</v>
      </c>
      <c r="J137" s="53">
        <f t="shared" si="19"/>
        <v>64</v>
      </c>
      <c r="K137" s="57">
        <v>1.34</v>
      </c>
      <c r="L137" s="58">
        <v>86</v>
      </c>
      <c r="M137" s="57">
        <v>1.34</v>
      </c>
      <c r="N137" s="60">
        <v>86</v>
      </c>
      <c r="O137" s="62"/>
      <c r="P137" s="14"/>
      <c r="Q137" s="14">
        <v>135</v>
      </c>
      <c r="R137" s="14">
        <v>134</v>
      </c>
      <c r="S137" s="14">
        <f t="shared" si="21"/>
        <v>6</v>
      </c>
      <c r="W137" s="13">
        <v>100000</v>
      </c>
      <c r="Z137" s="26">
        <v>1.34</v>
      </c>
      <c r="AA137" s="26">
        <v>58</v>
      </c>
      <c r="AB137" s="26">
        <v>1.34</v>
      </c>
      <c r="AC137" s="13">
        <v>58</v>
      </c>
      <c r="AE137" s="26"/>
    </row>
    <row r="138" spans="3:31" x14ac:dyDescent="0.25">
      <c r="C138" s="13">
        <v>275</v>
      </c>
      <c r="D138" s="13">
        <f t="shared" si="20"/>
        <v>101</v>
      </c>
      <c r="E138" s="26"/>
      <c r="F138" s="27"/>
      <c r="I138" s="13">
        <f t="shared" si="22"/>
        <v>1.35</v>
      </c>
      <c r="J138" s="53">
        <f t="shared" si="19"/>
        <v>64</v>
      </c>
      <c r="K138" s="57">
        <v>1.35</v>
      </c>
      <c r="L138" s="58">
        <v>86</v>
      </c>
      <c r="M138" s="57">
        <v>1.35</v>
      </c>
      <c r="N138" s="60">
        <v>86</v>
      </c>
      <c r="O138" s="62"/>
      <c r="P138" s="14"/>
      <c r="Q138" s="14">
        <v>136</v>
      </c>
      <c r="R138" s="14">
        <v>135</v>
      </c>
      <c r="S138" s="14">
        <f t="shared" si="21"/>
        <v>6</v>
      </c>
      <c r="W138" s="13">
        <v>100000</v>
      </c>
      <c r="Z138" s="26">
        <v>1.35</v>
      </c>
      <c r="AA138" s="26">
        <v>58</v>
      </c>
      <c r="AB138" s="26">
        <v>1.35</v>
      </c>
      <c r="AC138" s="13">
        <v>58</v>
      </c>
      <c r="AE138" s="26"/>
    </row>
    <row r="139" spans="3:31" x14ac:dyDescent="0.25">
      <c r="C139" s="13">
        <v>276</v>
      </c>
      <c r="D139" s="13">
        <f t="shared" si="20"/>
        <v>101</v>
      </c>
      <c r="E139" s="26"/>
      <c r="F139" s="27"/>
      <c r="I139" s="13">
        <f t="shared" si="22"/>
        <v>1.36</v>
      </c>
      <c r="J139" s="53">
        <f t="shared" si="19"/>
        <v>63</v>
      </c>
      <c r="K139" s="57">
        <v>1.36</v>
      </c>
      <c r="L139" s="58">
        <v>86</v>
      </c>
      <c r="M139" s="57">
        <v>1.36</v>
      </c>
      <c r="N139" s="60">
        <v>86</v>
      </c>
      <c r="O139" s="62"/>
      <c r="P139" s="14"/>
      <c r="Q139" s="14">
        <v>137</v>
      </c>
      <c r="R139" s="14">
        <v>136</v>
      </c>
      <c r="S139" s="14">
        <f t="shared" si="21"/>
        <v>6</v>
      </c>
      <c r="W139" s="13">
        <v>100000</v>
      </c>
      <c r="Z139" s="26">
        <v>1.36</v>
      </c>
      <c r="AA139" s="26">
        <v>58</v>
      </c>
      <c r="AB139" s="26">
        <v>1.36</v>
      </c>
      <c r="AC139" s="13">
        <v>58</v>
      </c>
      <c r="AE139" s="26"/>
    </row>
    <row r="140" spans="3:31" x14ac:dyDescent="0.25">
      <c r="C140" s="13">
        <v>277</v>
      </c>
      <c r="D140" s="13">
        <f t="shared" si="20"/>
        <v>101</v>
      </c>
      <c r="E140" s="26"/>
      <c r="F140" s="27"/>
      <c r="I140" s="13">
        <f t="shared" si="22"/>
        <v>1.37</v>
      </c>
      <c r="J140" s="53">
        <f t="shared" si="19"/>
        <v>63</v>
      </c>
      <c r="K140" s="57">
        <v>1.37</v>
      </c>
      <c r="L140" s="58">
        <v>86</v>
      </c>
      <c r="M140" s="57">
        <v>1.37</v>
      </c>
      <c r="N140" s="60">
        <v>86</v>
      </c>
      <c r="O140" s="62"/>
      <c r="P140" s="14"/>
      <c r="Q140" s="14">
        <v>138</v>
      </c>
      <c r="R140" s="14">
        <v>137</v>
      </c>
      <c r="S140" s="14">
        <f t="shared" si="21"/>
        <v>6</v>
      </c>
      <c r="W140" s="13">
        <v>100000</v>
      </c>
      <c r="Z140" s="26">
        <v>1.37</v>
      </c>
      <c r="AA140" s="26">
        <v>58</v>
      </c>
      <c r="AB140" s="26">
        <v>1.37</v>
      </c>
      <c r="AC140" s="13">
        <v>58</v>
      </c>
      <c r="AE140" s="26"/>
    </row>
    <row r="141" spans="3:31" x14ac:dyDescent="0.25">
      <c r="C141" s="13">
        <v>278</v>
      </c>
      <c r="D141" s="13">
        <f t="shared" si="20"/>
        <v>101</v>
      </c>
      <c r="E141" s="26"/>
      <c r="F141" s="27"/>
      <c r="I141" s="13">
        <f t="shared" si="22"/>
        <v>1.38</v>
      </c>
      <c r="J141" s="53">
        <f t="shared" si="19"/>
        <v>63</v>
      </c>
      <c r="K141" s="57">
        <v>1.38</v>
      </c>
      <c r="L141" s="58">
        <v>86</v>
      </c>
      <c r="M141" s="57">
        <v>1.38</v>
      </c>
      <c r="N141" s="60">
        <v>86</v>
      </c>
      <c r="O141" s="62"/>
      <c r="P141" s="14"/>
      <c r="Q141" s="14">
        <v>139</v>
      </c>
      <c r="R141" s="14">
        <v>138</v>
      </c>
      <c r="S141" s="14">
        <f t="shared" si="21"/>
        <v>6</v>
      </c>
      <c r="W141" s="13">
        <v>100000</v>
      </c>
      <c r="Z141" s="26">
        <v>1.38</v>
      </c>
      <c r="AA141" s="26">
        <v>58</v>
      </c>
      <c r="AB141" s="26">
        <v>1.38</v>
      </c>
      <c r="AC141" s="13">
        <v>58</v>
      </c>
      <c r="AE141" s="26"/>
    </row>
    <row r="142" spans="3:31" x14ac:dyDescent="0.25">
      <c r="C142" s="13">
        <v>279</v>
      </c>
      <c r="D142" s="13">
        <f t="shared" si="20"/>
        <v>101</v>
      </c>
      <c r="E142" s="26"/>
      <c r="F142" s="27"/>
      <c r="I142" s="13">
        <f t="shared" si="22"/>
        <v>1.39</v>
      </c>
      <c r="J142" s="53">
        <f t="shared" si="19"/>
        <v>63</v>
      </c>
      <c r="K142" s="57">
        <v>1.39</v>
      </c>
      <c r="L142" s="58">
        <v>86</v>
      </c>
      <c r="M142" s="57">
        <v>1.39</v>
      </c>
      <c r="N142" s="60">
        <v>86</v>
      </c>
      <c r="O142" s="62"/>
      <c r="P142" s="14"/>
      <c r="Q142" s="14">
        <v>140</v>
      </c>
      <c r="R142" s="14">
        <v>139</v>
      </c>
      <c r="S142" s="14">
        <f t="shared" si="21"/>
        <v>6</v>
      </c>
      <c r="W142" s="13">
        <v>100000</v>
      </c>
      <c r="Z142" s="26">
        <v>1.39</v>
      </c>
      <c r="AA142" s="26">
        <v>58</v>
      </c>
      <c r="AB142" s="26">
        <v>1.39</v>
      </c>
      <c r="AC142" s="13">
        <v>58</v>
      </c>
      <c r="AE142" s="26"/>
    </row>
    <row r="143" spans="3:31" x14ac:dyDescent="0.25">
      <c r="C143" s="13">
        <v>280</v>
      </c>
      <c r="D143" s="13">
        <f t="shared" si="20"/>
        <v>102</v>
      </c>
      <c r="E143" s="26"/>
      <c r="F143" s="27"/>
      <c r="I143" s="13">
        <f t="shared" si="22"/>
        <v>1.4</v>
      </c>
      <c r="J143" s="53">
        <f t="shared" si="19"/>
        <v>62</v>
      </c>
      <c r="K143" s="57">
        <v>1.4</v>
      </c>
      <c r="L143" s="58">
        <v>86</v>
      </c>
      <c r="M143" s="57">
        <v>1.4</v>
      </c>
      <c r="N143" s="60">
        <v>86</v>
      </c>
      <c r="O143" s="62"/>
      <c r="P143" s="14"/>
      <c r="Q143" s="14">
        <v>141</v>
      </c>
      <c r="R143" s="14">
        <v>140</v>
      </c>
      <c r="S143" s="14">
        <f t="shared" si="21"/>
        <v>6</v>
      </c>
      <c r="W143" s="13">
        <v>100000</v>
      </c>
      <c r="Z143" s="26">
        <v>1.4</v>
      </c>
      <c r="AA143" s="26">
        <v>58</v>
      </c>
      <c r="AB143" s="26">
        <v>1.4</v>
      </c>
      <c r="AC143" s="13">
        <v>58</v>
      </c>
      <c r="AE143" s="26"/>
    </row>
    <row r="144" spans="3:31" x14ac:dyDescent="0.25">
      <c r="E144" s="26"/>
      <c r="F144" s="27"/>
      <c r="I144" s="13">
        <f t="shared" si="22"/>
        <v>1.41</v>
      </c>
      <c r="J144" s="53">
        <f t="shared" si="19"/>
        <v>62</v>
      </c>
      <c r="K144" s="57">
        <v>1.41</v>
      </c>
      <c r="L144" s="58">
        <v>86</v>
      </c>
      <c r="M144" s="57">
        <v>1.41</v>
      </c>
      <c r="N144" s="60">
        <v>86</v>
      </c>
      <c r="O144" s="62"/>
      <c r="P144" s="14"/>
      <c r="Q144" s="14">
        <v>142</v>
      </c>
      <c r="R144" s="14">
        <v>141</v>
      </c>
      <c r="S144" s="14">
        <f t="shared" si="21"/>
        <v>6</v>
      </c>
      <c r="W144" s="13">
        <v>100000</v>
      </c>
      <c r="Z144" s="26">
        <v>1.41</v>
      </c>
      <c r="AA144" s="26">
        <v>58</v>
      </c>
      <c r="AB144" s="26">
        <v>1.41</v>
      </c>
      <c r="AC144" s="13">
        <v>58</v>
      </c>
      <c r="AE144" s="26"/>
    </row>
    <row r="145" spans="5:31" x14ac:dyDescent="0.25">
      <c r="E145" s="26"/>
      <c r="F145" s="27"/>
      <c r="I145" s="13">
        <f t="shared" si="22"/>
        <v>1.42</v>
      </c>
      <c r="J145" s="53">
        <f t="shared" si="19"/>
        <v>62</v>
      </c>
      <c r="K145" s="57">
        <v>1.42</v>
      </c>
      <c r="L145" s="58">
        <v>86</v>
      </c>
      <c r="M145" s="57">
        <v>1.42</v>
      </c>
      <c r="N145" s="60">
        <v>86</v>
      </c>
      <c r="O145" s="62"/>
      <c r="P145" s="14"/>
      <c r="Q145" s="14">
        <v>143</v>
      </c>
      <c r="R145" s="14">
        <v>142</v>
      </c>
      <c r="S145" s="14">
        <f t="shared" si="21"/>
        <v>6</v>
      </c>
      <c r="W145" s="13">
        <v>100000</v>
      </c>
      <c r="Z145" s="26">
        <v>1.42</v>
      </c>
      <c r="AA145" s="26">
        <v>58</v>
      </c>
      <c r="AB145" s="26">
        <v>1.42</v>
      </c>
      <c r="AC145" s="13">
        <v>58</v>
      </c>
      <c r="AE145" s="26"/>
    </row>
    <row r="146" spans="5:31" x14ac:dyDescent="0.25">
      <c r="E146" s="26"/>
      <c r="F146" s="27"/>
      <c r="I146" s="13">
        <f t="shared" si="22"/>
        <v>1.43</v>
      </c>
      <c r="J146" s="53">
        <f t="shared" si="19"/>
        <v>62</v>
      </c>
      <c r="K146" s="57">
        <v>1.43</v>
      </c>
      <c r="L146" s="58">
        <v>86</v>
      </c>
      <c r="M146" s="57">
        <v>1.43</v>
      </c>
      <c r="N146" s="60">
        <v>86</v>
      </c>
      <c r="O146" s="62"/>
      <c r="P146" s="14"/>
      <c r="Q146" s="14">
        <v>144</v>
      </c>
      <c r="R146" s="14">
        <v>143</v>
      </c>
      <c r="S146" s="14">
        <f t="shared" si="21"/>
        <v>6</v>
      </c>
      <c r="W146" s="13">
        <v>100000</v>
      </c>
      <c r="Z146" s="26">
        <v>1.43</v>
      </c>
      <c r="AA146" s="26">
        <v>58</v>
      </c>
      <c r="AB146" s="26">
        <v>1.43</v>
      </c>
      <c r="AC146" s="13">
        <v>58</v>
      </c>
      <c r="AE146" s="26"/>
    </row>
    <row r="147" spans="5:31" x14ac:dyDescent="0.25">
      <c r="E147" s="26"/>
      <c r="F147" s="27"/>
      <c r="I147" s="13">
        <f t="shared" si="22"/>
        <v>1.44</v>
      </c>
      <c r="J147" s="53">
        <f t="shared" si="19"/>
        <v>61</v>
      </c>
      <c r="K147" s="57">
        <v>1.44</v>
      </c>
      <c r="L147" s="58">
        <v>86</v>
      </c>
      <c r="M147" s="57">
        <v>1.44</v>
      </c>
      <c r="N147" s="60">
        <v>86</v>
      </c>
      <c r="O147" s="62"/>
      <c r="P147" s="14"/>
      <c r="Q147" s="14">
        <v>145</v>
      </c>
      <c r="R147" s="14">
        <v>144</v>
      </c>
      <c r="S147" s="14">
        <f t="shared" si="21"/>
        <v>6</v>
      </c>
      <c r="W147" s="13">
        <v>100000</v>
      </c>
      <c r="Z147" s="26">
        <v>1.44</v>
      </c>
      <c r="AA147" s="26">
        <v>58</v>
      </c>
      <c r="AB147" s="26">
        <v>1.44</v>
      </c>
      <c r="AC147" s="13">
        <v>58</v>
      </c>
      <c r="AE147" s="26"/>
    </row>
    <row r="148" spans="5:31" x14ac:dyDescent="0.25">
      <c r="E148" s="26"/>
      <c r="F148" s="27"/>
      <c r="I148" s="13">
        <f t="shared" si="22"/>
        <v>1.45</v>
      </c>
      <c r="J148" s="53">
        <f t="shared" si="19"/>
        <v>61</v>
      </c>
      <c r="K148" s="57">
        <v>1.45</v>
      </c>
      <c r="L148" s="58">
        <v>86</v>
      </c>
      <c r="M148" s="57">
        <v>1.45</v>
      </c>
      <c r="N148" s="60">
        <v>86</v>
      </c>
      <c r="O148" s="62"/>
      <c r="P148" s="14"/>
      <c r="Q148" s="14">
        <v>146</v>
      </c>
      <c r="R148" s="14">
        <v>145</v>
      </c>
      <c r="S148" s="14">
        <f t="shared" si="21"/>
        <v>6</v>
      </c>
      <c r="W148" s="13">
        <v>100000</v>
      </c>
      <c r="Z148" s="26">
        <v>1.45</v>
      </c>
      <c r="AA148" s="26">
        <v>58</v>
      </c>
      <c r="AB148" s="26">
        <v>1.45</v>
      </c>
      <c r="AC148" s="13">
        <v>58</v>
      </c>
      <c r="AE148" s="26"/>
    </row>
    <row r="149" spans="5:31" x14ac:dyDescent="0.25">
      <c r="E149" s="26"/>
      <c r="F149" s="27"/>
      <c r="I149" s="13">
        <f t="shared" si="22"/>
        <v>1.46</v>
      </c>
      <c r="J149" s="53">
        <f t="shared" si="19"/>
        <v>61</v>
      </c>
      <c r="K149" s="57">
        <v>1.46</v>
      </c>
      <c r="L149" s="58">
        <v>86</v>
      </c>
      <c r="M149" s="57">
        <v>1.46</v>
      </c>
      <c r="N149" s="60">
        <v>86</v>
      </c>
      <c r="O149" s="62"/>
      <c r="P149" s="14"/>
      <c r="Q149" s="14">
        <v>147</v>
      </c>
      <c r="R149" s="14">
        <v>146</v>
      </c>
      <c r="S149" s="14">
        <f t="shared" si="21"/>
        <v>6</v>
      </c>
      <c r="W149" s="13">
        <v>100000</v>
      </c>
      <c r="Z149" s="26">
        <v>1.46</v>
      </c>
      <c r="AA149" s="26">
        <v>58</v>
      </c>
      <c r="AB149" s="26">
        <v>1.46</v>
      </c>
      <c r="AC149" s="13">
        <v>58</v>
      </c>
      <c r="AE149" s="26"/>
    </row>
    <row r="150" spans="5:31" x14ac:dyDescent="0.25">
      <c r="E150" s="26"/>
      <c r="F150" s="27"/>
      <c r="I150" s="13">
        <f t="shared" si="22"/>
        <v>1.47</v>
      </c>
      <c r="J150" s="53">
        <f t="shared" si="19"/>
        <v>61</v>
      </c>
      <c r="K150" s="57">
        <v>1.47</v>
      </c>
      <c r="L150" s="58">
        <v>86</v>
      </c>
      <c r="M150" s="57">
        <v>1.47</v>
      </c>
      <c r="N150" s="60">
        <v>86</v>
      </c>
      <c r="O150" s="62"/>
      <c r="P150" s="14"/>
      <c r="Q150" s="14">
        <v>148</v>
      </c>
      <c r="R150" s="14">
        <v>147</v>
      </c>
      <c r="S150" s="14">
        <f t="shared" si="21"/>
        <v>6</v>
      </c>
      <c r="W150" s="13">
        <v>100000</v>
      </c>
      <c r="Z150" s="26">
        <v>1.47</v>
      </c>
      <c r="AA150" s="26">
        <v>58</v>
      </c>
      <c r="AB150" s="26">
        <v>1.47</v>
      </c>
      <c r="AC150" s="13">
        <v>58</v>
      </c>
      <c r="AE150" s="26"/>
    </row>
    <row r="151" spans="5:31" x14ac:dyDescent="0.25">
      <c r="E151" s="26"/>
      <c r="F151" s="27"/>
      <c r="I151" s="13">
        <f t="shared" si="22"/>
        <v>1.48</v>
      </c>
      <c r="J151" s="53">
        <f t="shared" si="19"/>
        <v>60</v>
      </c>
      <c r="K151" s="57">
        <v>1.48</v>
      </c>
      <c r="L151" s="58">
        <v>86</v>
      </c>
      <c r="M151" s="57">
        <v>1.48</v>
      </c>
      <c r="N151" s="60">
        <v>86</v>
      </c>
      <c r="O151" s="62"/>
      <c r="P151" s="14"/>
      <c r="Q151" s="14">
        <v>149</v>
      </c>
      <c r="R151" s="14">
        <v>148</v>
      </c>
      <c r="S151" s="14">
        <f t="shared" si="21"/>
        <v>6</v>
      </c>
      <c r="W151" s="13">
        <v>100000</v>
      </c>
      <c r="Z151" s="26">
        <v>1.48</v>
      </c>
      <c r="AA151" s="26">
        <v>58</v>
      </c>
      <c r="AB151" s="26">
        <v>1.48</v>
      </c>
      <c r="AC151" s="13">
        <v>58</v>
      </c>
      <c r="AE151" s="26"/>
    </row>
    <row r="152" spans="5:31" x14ac:dyDescent="0.25">
      <c r="E152" s="26"/>
      <c r="F152" s="27"/>
      <c r="I152" s="13">
        <f t="shared" si="22"/>
        <v>1.49</v>
      </c>
      <c r="J152" s="53">
        <f t="shared" si="19"/>
        <v>60</v>
      </c>
      <c r="K152" s="57">
        <v>1.49</v>
      </c>
      <c r="L152" s="58">
        <v>86</v>
      </c>
      <c r="M152" s="57">
        <v>1.49</v>
      </c>
      <c r="N152" s="60">
        <v>86</v>
      </c>
      <c r="O152" s="62"/>
      <c r="P152" s="14"/>
      <c r="Q152" s="14">
        <v>150</v>
      </c>
      <c r="R152" s="14">
        <v>149</v>
      </c>
      <c r="S152" s="14">
        <f t="shared" si="21"/>
        <v>6</v>
      </c>
      <c r="W152" s="13">
        <v>100000</v>
      </c>
      <c r="Z152" s="26">
        <v>1.49</v>
      </c>
      <c r="AA152" s="26">
        <v>58</v>
      </c>
      <c r="AB152" s="26">
        <v>1.49</v>
      </c>
      <c r="AC152" s="13">
        <v>58</v>
      </c>
      <c r="AE152" s="26"/>
    </row>
    <row r="153" spans="5:31" x14ac:dyDescent="0.25">
      <c r="E153" s="26"/>
      <c r="F153" s="27"/>
      <c r="I153" s="13">
        <f t="shared" si="22"/>
        <v>1.5</v>
      </c>
      <c r="J153" s="53">
        <f t="shared" si="19"/>
        <v>60</v>
      </c>
      <c r="K153" s="57">
        <v>1.5</v>
      </c>
      <c r="L153" s="58">
        <v>86</v>
      </c>
      <c r="M153" s="57">
        <v>1.5</v>
      </c>
      <c r="N153" s="60">
        <v>86</v>
      </c>
      <c r="O153" s="62"/>
      <c r="P153" s="14"/>
      <c r="Q153" s="14">
        <v>151</v>
      </c>
      <c r="R153" s="14">
        <v>150</v>
      </c>
      <c r="S153" s="14">
        <f t="shared" si="21"/>
        <v>6</v>
      </c>
      <c r="W153" s="13">
        <v>100000</v>
      </c>
      <c r="Z153" s="26">
        <v>1.5</v>
      </c>
      <c r="AA153" s="26">
        <v>58</v>
      </c>
      <c r="AB153" s="26">
        <v>1.5</v>
      </c>
      <c r="AC153" s="13">
        <v>58</v>
      </c>
    </row>
    <row r="154" spans="5:31" x14ac:dyDescent="0.25">
      <c r="E154" s="26"/>
      <c r="F154" s="27"/>
      <c r="I154" s="13">
        <f t="shared" si="22"/>
        <v>1.51</v>
      </c>
      <c r="J154" s="53">
        <f t="shared" si="19"/>
        <v>60</v>
      </c>
      <c r="K154" s="57">
        <v>1.51</v>
      </c>
      <c r="L154" s="58">
        <v>86</v>
      </c>
      <c r="M154" s="57">
        <v>1.51</v>
      </c>
      <c r="N154" s="60">
        <v>86</v>
      </c>
      <c r="O154" s="62"/>
      <c r="P154" s="14"/>
      <c r="Q154" s="14">
        <v>152</v>
      </c>
      <c r="R154" s="14">
        <v>151</v>
      </c>
      <c r="S154" s="14">
        <f t="shared" si="21"/>
        <v>7</v>
      </c>
      <c r="W154" s="13">
        <v>100000</v>
      </c>
      <c r="Z154" s="26">
        <v>1.51</v>
      </c>
      <c r="AA154" s="26">
        <v>58</v>
      </c>
      <c r="AB154" s="26">
        <v>1.51</v>
      </c>
      <c r="AC154" s="13">
        <v>58</v>
      </c>
    </row>
    <row r="155" spans="5:31" x14ac:dyDescent="0.25">
      <c r="E155" s="26"/>
      <c r="F155" s="27"/>
      <c r="I155" s="13">
        <f t="shared" si="22"/>
        <v>1.52</v>
      </c>
      <c r="J155" s="53">
        <f t="shared" si="19"/>
        <v>59</v>
      </c>
      <c r="K155" s="57">
        <v>1.52</v>
      </c>
      <c r="L155" s="58">
        <v>86</v>
      </c>
      <c r="M155" s="57">
        <v>1.52</v>
      </c>
      <c r="N155" s="60">
        <v>86</v>
      </c>
      <c r="O155" s="62"/>
      <c r="P155" s="14"/>
      <c r="Q155" s="14">
        <v>153</v>
      </c>
      <c r="R155" s="14">
        <v>152</v>
      </c>
      <c r="S155" s="14">
        <f t="shared" si="21"/>
        <v>7</v>
      </c>
      <c r="W155" s="13">
        <v>100000</v>
      </c>
      <c r="Z155" s="26">
        <v>1.52</v>
      </c>
      <c r="AA155" s="26">
        <v>58</v>
      </c>
      <c r="AB155" s="26">
        <v>1.52</v>
      </c>
      <c r="AC155" s="13">
        <v>58</v>
      </c>
    </row>
    <row r="156" spans="5:31" x14ac:dyDescent="0.25">
      <c r="E156" s="26"/>
      <c r="F156" s="27"/>
      <c r="I156" s="13">
        <f t="shared" si="22"/>
        <v>1.53</v>
      </c>
      <c r="J156" s="53">
        <f t="shared" si="19"/>
        <v>59</v>
      </c>
      <c r="K156" s="57">
        <v>1.53</v>
      </c>
      <c r="L156" s="58">
        <v>86</v>
      </c>
      <c r="M156" s="57">
        <v>1.53</v>
      </c>
      <c r="N156" s="60">
        <v>86</v>
      </c>
      <c r="O156" s="62"/>
      <c r="P156" s="14"/>
      <c r="Q156" s="14">
        <v>154</v>
      </c>
      <c r="R156" s="14">
        <v>153</v>
      </c>
      <c r="S156" s="14">
        <f t="shared" si="21"/>
        <v>7</v>
      </c>
      <c r="W156" s="13">
        <v>100000</v>
      </c>
      <c r="Z156" s="26">
        <v>1.53</v>
      </c>
      <c r="AA156" s="26">
        <v>58</v>
      </c>
      <c r="AB156" s="26">
        <v>1.53</v>
      </c>
      <c r="AC156" s="13">
        <v>58</v>
      </c>
    </row>
    <row r="157" spans="5:31" x14ac:dyDescent="0.25">
      <c r="E157" s="26"/>
      <c r="F157" s="27"/>
      <c r="I157" s="13">
        <f t="shared" si="22"/>
        <v>1.54</v>
      </c>
      <c r="J157" s="53">
        <f t="shared" si="19"/>
        <v>59</v>
      </c>
      <c r="K157" s="57">
        <v>1.54</v>
      </c>
      <c r="L157" s="58">
        <v>86</v>
      </c>
      <c r="M157" s="57">
        <v>1.54</v>
      </c>
      <c r="N157" s="60">
        <v>86</v>
      </c>
      <c r="O157" s="62"/>
      <c r="P157" s="14"/>
      <c r="Q157" s="14">
        <v>155</v>
      </c>
      <c r="R157" s="14">
        <v>154</v>
      </c>
      <c r="S157" s="14">
        <f t="shared" si="21"/>
        <v>7</v>
      </c>
      <c r="W157" s="13">
        <v>100000</v>
      </c>
      <c r="Z157" s="26">
        <v>1.54</v>
      </c>
      <c r="AA157" s="26">
        <v>58</v>
      </c>
      <c r="AB157" s="26">
        <v>1.54</v>
      </c>
      <c r="AC157" s="13">
        <v>58</v>
      </c>
    </row>
    <row r="158" spans="5:31" x14ac:dyDescent="0.25">
      <c r="E158" s="26"/>
      <c r="F158" s="27"/>
      <c r="I158" s="13">
        <f t="shared" si="22"/>
        <v>1.55</v>
      </c>
      <c r="J158" s="53">
        <f t="shared" ref="J158:J221" si="23">J154-1</f>
        <v>59</v>
      </c>
      <c r="K158" s="57">
        <v>1.55</v>
      </c>
      <c r="L158" s="58">
        <v>86</v>
      </c>
      <c r="M158" s="57">
        <v>1.55</v>
      </c>
      <c r="N158" s="60">
        <v>86</v>
      </c>
      <c r="O158" s="62"/>
      <c r="P158" s="14"/>
      <c r="Q158" s="14">
        <v>156</v>
      </c>
      <c r="R158" s="14">
        <v>155</v>
      </c>
      <c r="S158" s="14">
        <f t="shared" si="21"/>
        <v>7</v>
      </c>
      <c r="W158" s="13">
        <v>100000</v>
      </c>
      <c r="Z158" s="26">
        <v>1.55</v>
      </c>
      <c r="AA158" s="26">
        <v>58</v>
      </c>
      <c r="AB158" s="26">
        <v>1.55</v>
      </c>
      <c r="AC158" s="13">
        <v>58</v>
      </c>
    </row>
    <row r="159" spans="5:31" x14ac:dyDescent="0.25">
      <c r="E159" s="26"/>
      <c r="F159" s="27"/>
      <c r="I159" s="13">
        <f t="shared" si="22"/>
        <v>1.56</v>
      </c>
      <c r="J159" s="53">
        <f t="shared" si="23"/>
        <v>58</v>
      </c>
      <c r="K159" s="57">
        <v>1.56</v>
      </c>
      <c r="L159" s="58">
        <v>86</v>
      </c>
      <c r="M159" s="57">
        <v>1.56</v>
      </c>
      <c r="N159" s="60">
        <v>86</v>
      </c>
      <c r="O159" s="62"/>
      <c r="P159" s="14"/>
      <c r="Q159" s="14">
        <v>157</v>
      </c>
      <c r="R159" s="14">
        <v>156</v>
      </c>
      <c r="S159" s="14">
        <f t="shared" si="21"/>
        <v>7</v>
      </c>
      <c r="W159" s="13">
        <v>100000</v>
      </c>
      <c r="Z159" s="26">
        <v>1.56</v>
      </c>
      <c r="AA159" s="26">
        <v>58</v>
      </c>
      <c r="AB159" s="26">
        <v>1.56</v>
      </c>
      <c r="AC159" s="13">
        <v>58</v>
      </c>
    </row>
    <row r="160" spans="5:31" x14ac:dyDescent="0.25">
      <c r="E160" s="26"/>
      <c r="F160" s="27"/>
      <c r="I160" s="13">
        <f t="shared" si="22"/>
        <v>1.57</v>
      </c>
      <c r="J160" s="53">
        <f t="shared" si="23"/>
        <v>58</v>
      </c>
      <c r="K160" s="57">
        <v>1.57</v>
      </c>
      <c r="L160" s="58">
        <v>86</v>
      </c>
      <c r="M160" s="57">
        <v>1.57</v>
      </c>
      <c r="N160" s="60">
        <v>86</v>
      </c>
      <c r="O160" s="62"/>
      <c r="P160" s="14"/>
      <c r="Q160" s="14">
        <v>158</v>
      </c>
      <c r="R160" s="14">
        <v>157</v>
      </c>
      <c r="S160" s="14">
        <f t="shared" si="21"/>
        <v>7</v>
      </c>
      <c r="W160" s="13">
        <v>100000</v>
      </c>
      <c r="Z160" s="26">
        <v>1.57</v>
      </c>
      <c r="AA160" s="26">
        <v>58</v>
      </c>
      <c r="AB160" s="26">
        <v>1.57</v>
      </c>
      <c r="AC160" s="13">
        <v>58</v>
      </c>
    </row>
    <row r="161" spans="5:29" x14ac:dyDescent="0.25">
      <c r="E161" s="26"/>
      <c r="F161" s="27"/>
      <c r="I161" s="13">
        <f t="shared" si="22"/>
        <v>1.58</v>
      </c>
      <c r="J161" s="53">
        <f t="shared" si="23"/>
        <v>58</v>
      </c>
      <c r="K161" s="57">
        <v>1.58</v>
      </c>
      <c r="L161" s="58">
        <v>86</v>
      </c>
      <c r="M161" s="57">
        <v>1.58</v>
      </c>
      <c r="N161" s="60">
        <v>86</v>
      </c>
      <c r="O161" s="62"/>
      <c r="P161" s="14"/>
      <c r="Q161" s="14">
        <v>159</v>
      </c>
      <c r="R161" s="14">
        <v>158</v>
      </c>
      <c r="S161" s="14">
        <f t="shared" si="21"/>
        <v>7</v>
      </c>
      <c r="W161" s="13">
        <v>100000</v>
      </c>
      <c r="Z161" s="26">
        <v>1.58</v>
      </c>
      <c r="AA161" s="26">
        <v>58</v>
      </c>
      <c r="AB161" s="26">
        <v>1.58</v>
      </c>
      <c r="AC161" s="13">
        <v>58</v>
      </c>
    </row>
    <row r="162" spans="5:29" x14ac:dyDescent="0.25">
      <c r="E162" s="26"/>
      <c r="F162" s="27"/>
      <c r="I162" s="13">
        <f t="shared" si="22"/>
        <v>1.59</v>
      </c>
      <c r="J162" s="53">
        <f t="shared" si="23"/>
        <v>58</v>
      </c>
      <c r="K162" s="57">
        <v>1.59</v>
      </c>
      <c r="L162" s="58">
        <v>86</v>
      </c>
      <c r="M162" s="57">
        <v>1.59</v>
      </c>
      <c r="N162" s="60">
        <v>86</v>
      </c>
      <c r="O162" s="62"/>
      <c r="P162" s="14"/>
      <c r="Q162" s="14">
        <v>160</v>
      </c>
      <c r="R162" s="14">
        <v>159</v>
      </c>
      <c r="S162" s="14">
        <f t="shared" si="21"/>
        <v>7</v>
      </c>
      <c r="W162" s="13">
        <v>100000</v>
      </c>
      <c r="Z162" s="26">
        <v>1.59</v>
      </c>
      <c r="AA162" s="26">
        <v>58</v>
      </c>
      <c r="AB162" s="26">
        <v>1.59</v>
      </c>
      <c r="AC162" s="13">
        <v>58</v>
      </c>
    </row>
    <row r="163" spans="5:29" x14ac:dyDescent="0.25">
      <c r="E163" s="26"/>
      <c r="F163" s="27"/>
      <c r="I163" s="13">
        <f t="shared" si="22"/>
        <v>1.6</v>
      </c>
      <c r="J163" s="53">
        <f t="shared" si="23"/>
        <v>57</v>
      </c>
      <c r="K163" s="57">
        <v>1.6</v>
      </c>
      <c r="L163" s="58">
        <v>86</v>
      </c>
      <c r="M163" s="57">
        <v>1.6</v>
      </c>
      <c r="N163" s="60">
        <v>86</v>
      </c>
      <c r="O163" s="62"/>
      <c r="P163" s="14"/>
      <c r="Q163" s="14">
        <v>161</v>
      </c>
      <c r="R163" s="14">
        <v>160</v>
      </c>
      <c r="S163" s="14">
        <f t="shared" si="21"/>
        <v>7</v>
      </c>
      <c r="W163" s="13">
        <v>100000</v>
      </c>
      <c r="Z163" s="26">
        <v>1.6</v>
      </c>
      <c r="AA163" s="26">
        <v>58</v>
      </c>
      <c r="AB163" s="26">
        <v>1.6</v>
      </c>
      <c r="AC163" s="13">
        <v>58</v>
      </c>
    </row>
    <row r="164" spans="5:29" x14ac:dyDescent="0.25">
      <c r="E164" s="26"/>
      <c r="F164" s="27"/>
      <c r="I164" s="13">
        <f t="shared" si="22"/>
        <v>1.61</v>
      </c>
      <c r="J164" s="53">
        <f t="shared" si="23"/>
        <v>57</v>
      </c>
      <c r="K164" s="57">
        <v>1.61</v>
      </c>
      <c r="L164" s="58">
        <v>86</v>
      </c>
      <c r="M164" s="57">
        <v>1.61</v>
      </c>
      <c r="N164" s="60">
        <v>86</v>
      </c>
      <c r="O164" s="62"/>
      <c r="P164" s="14"/>
      <c r="Q164" s="14">
        <v>162</v>
      </c>
      <c r="R164" s="14">
        <v>161</v>
      </c>
      <c r="S164" s="14">
        <f t="shared" si="21"/>
        <v>7</v>
      </c>
      <c r="W164" s="13">
        <v>100000</v>
      </c>
      <c r="Z164" s="26">
        <v>1.61</v>
      </c>
      <c r="AA164" s="26">
        <v>58</v>
      </c>
      <c r="AB164" s="26">
        <v>1.61</v>
      </c>
      <c r="AC164" s="13">
        <v>58</v>
      </c>
    </row>
    <row r="165" spans="5:29" x14ac:dyDescent="0.25">
      <c r="E165" s="26"/>
      <c r="F165" s="27"/>
      <c r="I165" s="13">
        <f t="shared" si="22"/>
        <v>1.62</v>
      </c>
      <c r="J165" s="53">
        <f t="shared" si="23"/>
        <v>57</v>
      </c>
      <c r="K165" s="57">
        <v>1.62</v>
      </c>
      <c r="L165" s="58">
        <v>86</v>
      </c>
      <c r="M165" s="57">
        <v>1.62</v>
      </c>
      <c r="N165" s="60">
        <v>86</v>
      </c>
      <c r="O165" s="62"/>
      <c r="P165" s="14"/>
      <c r="Q165" s="14">
        <v>163</v>
      </c>
      <c r="R165" s="14">
        <v>162</v>
      </c>
      <c r="S165" s="14">
        <f t="shared" si="21"/>
        <v>7</v>
      </c>
      <c r="W165" s="13">
        <v>100000</v>
      </c>
      <c r="Z165" s="26">
        <v>1.62</v>
      </c>
      <c r="AA165" s="26">
        <v>58</v>
      </c>
      <c r="AB165" s="26">
        <v>1.62</v>
      </c>
      <c r="AC165" s="13">
        <v>58</v>
      </c>
    </row>
    <row r="166" spans="5:29" x14ac:dyDescent="0.25">
      <c r="E166" s="26"/>
      <c r="F166" s="27"/>
      <c r="I166" s="13">
        <f t="shared" si="22"/>
        <v>1.63</v>
      </c>
      <c r="J166" s="53">
        <f t="shared" si="23"/>
        <v>57</v>
      </c>
      <c r="K166" s="57">
        <v>1.63</v>
      </c>
      <c r="L166" s="58">
        <v>86</v>
      </c>
      <c r="M166" s="57">
        <v>1.63</v>
      </c>
      <c r="N166" s="60">
        <v>86</v>
      </c>
      <c r="O166" s="62"/>
      <c r="P166" s="14"/>
      <c r="Q166" s="14">
        <v>164</v>
      </c>
      <c r="R166" s="14">
        <v>163</v>
      </c>
      <c r="S166" s="14">
        <f t="shared" si="21"/>
        <v>7</v>
      </c>
      <c r="W166" s="13">
        <v>100000</v>
      </c>
      <c r="Z166" s="26">
        <v>1.63</v>
      </c>
      <c r="AA166" s="26">
        <v>58</v>
      </c>
      <c r="AB166" s="26">
        <v>1.63</v>
      </c>
      <c r="AC166" s="13">
        <v>58</v>
      </c>
    </row>
    <row r="167" spans="5:29" x14ac:dyDescent="0.25">
      <c r="E167" s="26"/>
      <c r="F167" s="27"/>
      <c r="I167" s="13">
        <f t="shared" si="22"/>
        <v>1.64</v>
      </c>
      <c r="J167" s="53">
        <f t="shared" si="23"/>
        <v>56</v>
      </c>
      <c r="K167" s="57">
        <v>1.64</v>
      </c>
      <c r="L167" s="58">
        <v>86</v>
      </c>
      <c r="M167" s="57">
        <v>1.64</v>
      </c>
      <c r="N167" s="60">
        <v>86</v>
      </c>
      <c r="O167" s="62"/>
      <c r="P167" s="14"/>
      <c r="Q167" s="14">
        <v>165</v>
      </c>
      <c r="R167" s="14">
        <v>164</v>
      </c>
      <c r="S167" s="14">
        <f t="shared" si="21"/>
        <v>7</v>
      </c>
      <c r="W167" s="13">
        <v>100000</v>
      </c>
      <c r="Z167" s="26">
        <v>1.64</v>
      </c>
      <c r="AA167" s="26">
        <v>58</v>
      </c>
      <c r="AB167" s="26">
        <v>1.64</v>
      </c>
      <c r="AC167" s="13">
        <v>58</v>
      </c>
    </row>
    <row r="168" spans="5:29" x14ac:dyDescent="0.25">
      <c r="E168" s="26"/>
      <c r="F168" s="27"/>
      <c r="G168" s="28"/>
      <c r="H168" s="28"/>
      <c r="I168" s="13">
        <f t="shared" si="22"/>
        <v>1.65</v>
      </c>
      <c r="J168" s="53">
        <f t="shared" si="23"/>
        <v>56</v>
      </c>
      <c r="K168" s="57">
        <v>1.65</v>
      </c>
      <c r="L168" s="58">
        <v>86</v>
      </c>
      <c r="M168" s="57">
        <v>1.65</v>
      </c>
      <c r="N168" s="60">
        <v>86</v>
      </c>
      <c r="O168" s="62"/>
      <c r="P168" s="14"/>
      <c r="Q168" s="14">
        <v>166</v>
      </c>
      <c r="R168" s="14">
        <v>165</v>
      </c>
      <c r="S168" s="14">
        <f t="shared" si="21"/>
        <v>7</v>
      </c>
      <c r="W168" s="13">
        <v>100000</v>
      </c>
      <c r="Z168" s="26">
        <v>1.65</v>
      </c>
      <c r="AA168" s="26">
        <v>58</v>
      </c>
      <c r="AB168" s="26">
        <v>1.65</v>
      </c>
      <c r="AC168" s="13">
        <v>58</v>
      </c>
    </row>
    <row r="169" spans="5:29" x14ac:dyDescent="0.25">
      <c r="E169" s="26"/>
      <c r="F169" s="27"/>
      <c r="G169" s="28"/>
      <c r="H169" s="28"/>
      <c r="I169" s="13">
        <f t="shared" si="22"/>
        <v>1.66</v>
      </c>
      <c r="J169" s="53">
        <f t="shared" si="23"/>
        <v>56</v>
      </c>
      <c r="K169" s="57">
        <v>1.66</v>
      </c>
      <c r="L169" s="58">
        <v>86</v>
      </c>
      <c r="M169" s="57">
        <v>1.66</v>
      </c>
      <c r="N169" s="60">
        <v>86</v>
      </c>
      <c r="O169" s="62"/>
      <c r="P169" s="14"/>
      <c r="Q169" s="14">
        <v>167</v>
      </c>
      <c r="R169" s="14">
        <v>166</v>
      </c>
      <c r="S169" s="14">
        <f t="shared" si="21"/>
        <v>7</v>
      </c>
      <c r="W169" s="13">
        <v>100000</v>
      </c>
      <c r="Z169" s="26">
        <v>1.66</v>
      </c>
      <c r="AA169" s="26">
        <v>58</v>
      </c>
      <c r="AB169" s="26">
        <v>1.66</v>
      </c>
      <c r="AC169" s="13">
        <v>58</v>
      </c>
    </row>
    <row r="170" spans="5:29" x14ac:dyDescent="0.25">
      <c r="E170" s="26"/>
      <c r="F170" s="27"/>
      <c r="G170" s="28"/>
      <c r="H170" s="28"/>
      <c r="I170" s="13">
        <f t="shared" si="22"/>
        <v>1.67</v>
      </c>
      <c r="J170" s="53">
        <f t="shared" si="23"/>
        <v>56</v>
      </c>
      <c r="K170" s="57">
        <v>1.67</v>
      </c>
      <c r="L170" s="58">
        <v>86</v>
      </c>
      <c r="M170" s="57">
        <v>1.67</v>
      </c>
      <c r="N170" s="60">
        <v>86</v>
      </c>
      <c r="O170" s="62"/>
      <c r="P170" s="14"/>
      <c r="Q170" s="14">
        <v>168</v>
      </c>
      <c r="R170" s="14">
        <v>167</v>
      </c>
      <c r="S170" s="14">
        <f t="shared" si="21"/>
        <v>7</v>
      </c>
      <c r="W170" s="13">
        <v>100000</v>
      </c>
      <c r="Z170" s="26">
        <v>1.67</v>
      </c>
      <c r="AA170" s="26">
        <v>58</v>
      </c>
      <c r="AB170" s="26">
        <v>1.67</v>
      </c>
      <c r="AC170" s="13">
        <v>58</v>
      </c>
    </row>
    <row r="171" spans="5:29" x14ac:dyDescent="0.25">
      <c r="E171" s="26"/>
      <c r="F171" s="27"/>
      <c r="G171" s="28"/>
      <c r="H171" s="28"/>
      <c r="I171" s="13">
        <f t="shared" si="22"/>
        <v>1.68</v>
      </c>
      <c r="J171" s="53">
        <f t="shared" si="23"/>
        <v>55</v>
      </c>
      <c r="K171" s="57">
        <v>1.68</v>
      </c>
      <c r="L171" s="58">
        <v>86</v>
      </c>
      <c r="M171" s="57">
        <v>1.68</v>
      </c>
      <c r="N171" s="60">
        <v>86</v>
      </c>
      <c r="O171" s="62"/>
      <c r="P171" s="14"/>
      <c r="Q171" s="14">
        <v>169</v>
      </c>
      <c r="R171" s="14">
        <v>168</v>
      </c>
      <c r="S171" s="14">
        <f t="shared" si="21"/>
        <v>7</v>
      </c>
      <c r="W171" s="13">
        <v>100000</v>
      </c>
      <c r="Z171" s="26">
        <v>1.68</v>
      </c>
      <c r="AA171" s="26">
        <v>58</v>
      </c>
      <c r="AB171" s="26">
        <v>1.68</v>
      </c>
      <c r="AC171" s="13">
        <v>58</v>
      </c>
    </row>
    <row r="172" spans="5:29" x14ac:dyDescent="0.25">
      <c r="E172" s="26"/>
      <c r="F172" s="27"/>
      <c r="G172" s="28"/>
      <c r="H172" s="28"/>
      <c r="I172" s="13">
        <f t="shared" si="22"/>
        <v>1.69</v>
      </c>
      <c r="J172" s="53">
        <f t="shared" si="23"/>
        <v>55</v>
      </c>
      <c r="K172" s="57">
        <v>1.69</v>
      </c>
      <c r="L172" s="58">
        <v>86</v>
      </c>
      <c r="M172" s="57">
        <v>1.69</v>
      </c>
      <c r="N172" s="60">
        <v>86</v>
      </c>
      <c r="O172" s="62"/>
      <c r="P172" s="14"/>
      <c r="Q172" s="14">
        <v>170</v>
      </c>
      <c r="R172" s="14">
        <v>169</v>
      </c>
      <c r="S172" s="14">
        <f t="shared" si="21"/>
        <v>7</v>
      </c>
      <c r="W172" s="13">
        <v>100000</v>
      </c>
      <c r="Z172" s="26">
        <v>1.69</v>
      </c>
      <c r="AA172" s="26">
        <v>58</v>
      </c>
      <c r="AB172" s="26">
        <v>1.69</v>
      </c>
      <c r="AC172" s="13">
        <v>58</v>
      </c>
    </row>
    <row r="173" spans="5:29" x14ac:dyDescent="0.25">
      <c r="E173" s="26"/>
      <c r="F173" s="27"/>
      <c r="G173" s="28"/>
      <c r="H173" s="28"/>
      <c r="I173" s="13">
        <f t="shared" si="22"/>
        <v>1.7</v>
      </c>
      <c r="J173" s="53">
        <f t="shared" si="23"/>
        <v>55</v>
      </c>
      <c r="K173" s="57">
        <v>1.7</v>
      </c>
      <c r="L173" s="58">
        <v>86</v>
      </c>
      <c r="M173" s="57">
        <v>1.7</v>
      </c>
      <c r="N173" s="60">
        <v>86</v>
      </c>
      <c r="O173" s="62"/>
      <c r="P173" s="14"/>
      <c r="Q173" s="14">
        <v>171</v>
      </c>
      <c r="R173" s="14">
        <v>170</v>
      </c>
      <c r="S173" s="14">
        <f t="shared" si="21"/>
        <v>7</v>
      </c>
      <c r="W173" s="13">
        <v>100000</v>
      </c>
      <c r="Z173" s="26">
        <v>1.7</v>
      </c>
      <c r="AA173" s="26">
        <v>58</v>
      </c>
      <c r="AB173" s="26">
        <v>1.7</v>
      </c>
      <c r="AC173" s="13">
        <v>58</v>
      </c>
    </row>
    <row r="174" spans="5:29" x14ac:dyDescent="0.25">
      <c r="E174" s="26"/>
      <c r="F174" s="27"/>
      <c r="G174" s="28"/>
      <c r="H174" s="28"/>
      <c r="I174" s="13">
        <f t="shared" si="22"/>
        <v>1.71</v>
      </c>
      <c r="J174" s="53">
        <f t="shared" si="23"/>
        <v>55</v>
      </c>
      <c r="K174" s="57">
        <v>1.71</v>
      </c>
      <c r="L174" s="58">
        <v>86</v>
      </c>
      <c r="M174" s="57">
        <v>1.71</v>
      </c>
      <c r="N174" s="60">
        <v>86</v>
      </c>
      <c r="O174" s="62"/>
      <c r="P174" s="14"/>
      <c r="Q174" s="14">
        <v>172</v>
      </c>
      <c r="R174" s="14">
        <v>171</v>
      </c>
      <c r="S174" s="14">
        <f t="shared" si="21"/>
        <v>7</v>
      </c>
      <c r="W174" s="13">
        <v>100000</v>
      </c>
      <c r="Z174" s="26">
        <v>1.71</v>
      </c>
      <c r="AA174" s="26">
        <v>58</v>
      </c>
      <c r="AB174" s="26">
        <v>1.71</v>
      </c>
      <c r="AC174" s="13">
        <v>58</v>
      </c>
    </row>
    <row r="175" spans="5:29" x14ac:dyDescent="0.25">
      <c r="E175" s="26"/>
      <c r="F175" s="27"/>
      <c r="G175" s="28"/>
      <c r="H175" s="28"/>
      <c r="I175" s="13">
        <f t="shared" si="22"/>
        <v>1.72</v>
      </c>
      <c r="J175" s="53">
        <f t="shared" si="23"/>
        <v>54</v>
      </c>
      <c r="K175" s="57">
        <v>1.72</v>
      </c>
      <c r="L175" s="58">
        <v>86</v>
      </c>
      <c r="M175" s="57">
        <v>1.72</v>
      </c>
      <c r="N175" s="60">
        <v>86</v>
      </c>
      <c r="O175" s="62"/>
      <c r="P175" s="14"/>
      <c r="Q175" s="14">
        <v>173</v>
      </c>
      <c r="R175" s="14">
        <v>172</v>
      </c>
      <c r="S175" s="14">
        <f t="shared" si="21"/>
        <v>7</v>
      </c>
      <c r="W175" s="13">
        <v>100000</v>
      </c>
      <c r="Z175" s="26">
        <v>1.72</v>
      </c>
      <c r="AA175" s="26">
        <v>58</v>
      </c>
      <c r="AB175" s="26">
        <v>1.72</v>
      </c>
      <c r="AC175" s="13">
        <v>58</v>
      </c>
    </row>
    <row r="176" spans="5:29" x14ac:dyDescent="0.25">
      <c r="E176" s="26"/>
      <c r="F176" s="27"/>
      <c r="G176" s="28"/>
      <c r="H176" s="28"/>
      <c r="I176" s="13">
        <f t="shared" si="22"/>
        <v>1.73</v>
      </c>
      <c r="J176" s="53">
        <f t="shared" si="23"/>
        <v>54</v>
      </c>
      <c r="K176" s="57">
        <v>1.73</v>
      </c>
      <c r="L176" s="58">
        <v>86</v>
      </c>
      <c r="M176" s="57">
        <v>1.73</v>
      </c>
      <c r="N176" s="60">
        <v>86</v>
      </c>
      <c r="O176" s="62"/>
      <c r="P176" s="14"/>
      <c r="Q176" s="14">
        <v>174</v>
      </c>
      <c r="R176" s="14">
        <v>173</v>
      </c>
      <c r="S176" s="14">
        <f t="shared" si="21"/>
        <v>7</v>
      </c>
      <c r="W176" s="13">
        <v>100000</v>
      </c>
      <c r="Z176" s="26">
        <v>1.73</v>
      </c>
      <c r="AA176" s="26">
        <v>58</v>
      </c>
      <c r="AB176" s="26">
        <v>1.73</v>
      </c>
      <c r="AC176" s="13">
        <v>58</v>
      </c>
    </row>
    <row r="177" spans="5:29" x14ac:dyDescent="0.25">
      <c r="E177" s="26"/>
      <c r="F177" s="27"/>
      <c r="G177" s="28"/>
      <c r="H177" s="28"/>
      <c r="I177" s="13">
        <f t="shared" si="22"/>
        <v>1.74</v>
      </c>
      <c r="J177" s="53">
        <f t="shared" si="23"/>
        <v>54</v>
      </c>
      <c r="K177" s="57">
        <v>1.74</v>
      </c>
      <c r="L177" s="58">
        <v>86</v>
      </c>
      <c r="M177" s="57">
        <v>1.74</v>
      </c>
      <c r="N177" s="60">
        <v>86</v>
      </c>
      <c r="O177" s="62"/>
      <c r="P177" s="14"/>
      <c r="Q177" s="14">
        <v>175</v>
      </c>
      <c r="R177" s="14">
        <v>174</v>
      </c>
      <c r="S177" s="14">
        <f t="shared" si="21"/>
        <v>7</v>
      </c>
      <c r="W177" s="13">
        <v>100000</v>
      </c>
      <c r="Z177" s="26">
        <v>1.74</v>
      </c>
      <c r="AA177" s="26">
        <v>58</v>
      </c>
      <c r="AB177" s="26">
        <v>1.74</v>
      </c>
      <c r="AC177" s="13">
        <v>58</v>
      </c>
    </row>
    <row r="178" spans="5:29" x14ac:dyDescent="0.25">
      <c r="E178" s="26"/>
      <c r="F178" s="27"/>
      <c r="G178" s="28"/>
      <c r="H178" s="28"/>
      <c r="I178" s="13">
        <f t="shared" si="22"/>
        <v>1.75</v>
      </c>
      <c r="J178" s="53">
        <f t="shared" si="23"/>
        <v>54</v>
      </c>
      <c r="K178" s="57">
        <v>1.75</v>
      </c>
      <c r="L178" s="58">
        <v>86</v>
      </c>
      <c r="M178" s="57">
        <v>1.75</v>
      </c>
      <c r="N178" s="60">
        <v>86</v>
      </c>
      <c r="O178" s="62"/>
      <c r="P178" s="14"/>
      <c r="Q178" s="14">
        <v>176</v>
      </c>
      <c r="R178" s="14">
        <v>175</v>
      </c>
      <c r="S178" s="14">
        <f t="shared" si="21"/>
        <v>7</v>
      </c>
      <c r="W178" s="13">
        <v>100000</v>
      </c>
      <c r="Z178" s="26">
        <v>1.75</v>
      </c>
      <c r="AA178" s="26">
        <v>58</v>
      </c>
      <c r="AB178" s="26">
        <v>1.75</v>
      </c>
      <c r="AC178" s="13">
        <v>58</v>
      </c>
    </row>
    <row r="179" spans="5:29" x14ac:dyDescent="0.25">
      <c r="E179" s="26"/>
      <c r="F179" s="27"/>
      <c r="G179" s="28"/>
      <c r="H179" s="28"/>
      <c r="I179" s="13">
        <f t="shared" si="22"/>
        <v>1.76</v>
      </c>
      <c r="J179" s="53">
        <f t="shared" si="23"/>
        <v>53</v>
      </c>
      <c r="K179" s="57">
        <v>1.76</v>
      </c>
      <c r="L179" s="58">
        <v>86</v>
      </c>
      <c r="M179" s="57">
        <v>1.76</v>
      </c>
      <c r="N179" s="60">
        <v>86</v>
      </c>
      <c r="O179" s="62"/>
      <c r="P179" s="14"/>
      <c r="Q179" s="14">
        <v>177</v>
      </c>
      <c r="R179" s="14">
        <v>176</v>
      </c>
      <c r="S179" s="14">
        <f t="shared" si="21"/>
        <v>8</v>
      </c>
      <c r="W179" s="13">
        <v>100000</v>
      </c>
      <c r="Z179" s="26">
        <v>1.76</v>
      </c>
      <c r="AA179" s="26">
        <v>58</v>
      </c>
      <c r="AB179" s="26">
        <v>1.76</v>
      </c>
      <c r="AC179" s="13">
        <v>58</v>
      </c>
    </row>
    <row r="180" spans="5:29" x14ac:dyDescent="0.25">
      <c r="E180" s="26"/>
      <c r="F180" s="27"/>
      <c r="G180" s="28"/>
      <c r="H180" s="28"/>
      <c r="I180" s="13">
        <f t="shared" si="22"/>
        <v>1.77</v>
      </c>
      <c r="J180" s="53">
        <f t="shared" si="23"/>
        <v>53</v>
      </c>
      <c r="K180" s="57">
        <v>1.77</v>
      </c>
      <c r="L180" s="58">
        <v>86</v>
      </c>
      <c r="M180" s="57">
        <v>1.77</v>
      </c>
      <c r="N180" s="60">
        <v>86</v>
      </c>
      <c r="O180" s="62"/>
      <c r="P180" s="14"/>
      <c r="Q180" s="14">
        <v>178</v>
      </c>
      <c r="R180" s="14">
        <v>177</v>
      </c>
      <c r="S180" s="14">
        <f t="shared" si="21"/>
        <v>8</v>
      </c>
      <c r="W180" s="13">
        <v>100000</v>
      </c>
      <c r="Z180" s="26">
        <v>1.77</v>
      </c>
      <c r="AA180" s="26">
        <v>58</v>
      </c>
      <c r="AB180" s="26">
        <v>1.77</v>
      </c>
      <c r="AC180" s="13">
        <v>58</v>
      </c>
    </row>
    <row r="181" spans="5:29" x14ac:dyDescent="0.25">
      <c r="E181" s="26"/>
      <c r="F181" s="27"/>
      <c r="G181" s="28"/>
      <c r="H181" s="28"/>
      <c r="I181" s="13">
        <f t="shared" si="22"/>
        <v>1.78</v>
      </c>
      <c r="J181" s="53">
        <f t="shared" si="23"/>
        <v>53</v>
      </c>
      <c r="K181" s="57">
        <v>1.78</v>
      </c>
      <c r="L181" s="58">
        <v>86</v>
      </c>
      <c r="M181" s="57">
        <v>1.78</v>
      </c>
      <c r="N181" s="60">
        <v>86</v>
      </c>
      <c r="O181" s="62"/>
      <c r="P181" s="14"/>
      <c r="Q181" s="14">
        <v>179</v>
      </c>
      <c r="R181" s="14">
        <v>178</v>
      </c>
      <c r="S181" s="14">
        <f t="shared" si="21"/>
        <v>8</v>
      </c>
      <c r="W181" s="13">
        <v>100000</v>
      </c>
      <c r="Z181" s="26">
        <v>1.78</v>
      </c>
      <c r="AA181" s="26">
        <v>58</v>
      </c>
      <c r="AB181" s="26">
        <v>1.78</v>
      </c>
      <c r="AC181" s="13">
        <v>58</v>
      </c>
    </row>
    <row r="182" spans="5:29" x14ac:dyDescent="0.25">
      <c r="E182" s="26"/>
      <c r="F182" s="27"/>
      <c r="G182" s="28"/>
      <c r="H182" s="28"/>
      <c r="I182" s="13">
        <f t="shared" si="22"/>
        <v>1.79</v>
      </c>
      <c r="J182" s="53">
        <f t="shared" si="23"/>
        <v>53</v>
      </c>
      <c r="K182" s="57">
        <v>1.79</v>
      </c>
      <c r="L182" s="58">
        <v>86</v>
      </c>
      <c r="M182" s="57">
        <v>1.79</v>
      </c>
      <c r="N182" s="60">
        <v>86</v>
      </c>
      <c r="O182" s="62"/>
      <c r="P182" s="14"/>
      <c r="Q182" s="14">
        <v>180</v>
      </c>
      <c r="R182" s="14">
        <v>179</v>
      </c>
      <c r="S182" s="14">
        <f t="shared" si="21"/>
        <v>8</v>
      </c>
      <c r="W182" s="13">
        <v>100000</v>
      </c>
      <c r="Z182" s="26">
        <v>1.79</v>
      </c>
      <c r="AA182" s="26">
        <v>58</v>
      </c>
      <c r="AB182" s="26">
        <v>1.79</v>
      </c>
      <c r="AC182" s="13">
        <v>58</v>
      </c>
    </row>
    <row r="183" spans="5:29" x14ac:dyDescent="0.25">
      <c r="E183" s="26"/>
      <c r="F183" s="27"/>
      <c r="G183" s="28"/>
      <c r="H183" s="28"/>
      <c r="I183" s="13">
        <f t="shared" si="22"/>
        <v>1.8</v>
      </c>
      <c r="J183" s="53">
        <f t="shared" si="23"/>
        <v>52</v>
      </c>
      <c r="K183" s="57">
        <v>1.8</v>
      </c>
      <c r="L183" s="58">
        <v>86</v>
      </c>
      <c r="M183" s="57">
        <v>1.8</v>
      </c>
      <c r="N183" s="60">
        <v>86</v>
      </c>
      <c r="O183" s="62"/>
      <c r="P183" s="14"/>
      <c r="Q183" s="14">
        <v>181</v>
      </c>
      <c r="R183" s="14">
        <v>180</v>
      </c>
      <c r="S183" s="14">
        <f t="shared" ref="S183:S246" si="24">S158+1</f>
        <v>8</v>
      </c>
      <c r="W183" s="13">
        <v>100000</v>
      </c>
      <c r="Z183" s="26">
        <v>1.8</v>
      </c>
      <c r="AA183" s="26">
        <v>58</v>
      </c>
      <c r="AB183" s="26">
        <v>1.8</v>
      </c>
      <c r="AC183" s="13">
        <v>58</v>
      </c>
    </row>
    <row r="184" spans="5:29" x14ac:dyDescent="0.25">
      <c r="E184" s="26"/>
      <c r="F184" s="27"/>
      <c r="G184" s="28"/>
      <c r="H184" s="28"/>
      <c r="I184" s="13">
        <f t="shared" si="22"/>
        <v>1.81</v>
      </c>
      <c r="J184" s="53">
        <f t="shared" si="23"/>
        <v>52</v>
      </c>
      <c r="K184" s="57">
        <v>1.81</v>
      </c>
      <c r="L184" s="58">
        <v>86</v>
      </c>
      <c r="M184" s="57">
        <v>1.81</v>
      </c>
      <c r="N184" s="60">
        <v>86</v>
      </c>
      <c r="O184" s="62"/>
      <c r="P184" s="14"/>
      <c r="Q184" s="14">
        <v>182</v>
      </c>
      <c r="R184" s="14">
        <v>181</v>
      </c>
      <c r="S184" s="14">
        <f t="shared" si="24"/>
        <v>8</v>
      </c>
      <c r="W184" s="13">
        <v>100000</v>
      </c>
      <c r="Z184" s="26">
        <v>1.81</v>
      </c>
      <c r="AA184" s="26">
        <v>58</v>
      </c>
      <c r="AB184" s="26">
        <v>1.81</v>
      </c>
      <c r="AC184" s="13">
        <v>58</v>
      </c>
    </row>
    <row r="185" spans="5:29" x14ac:dyDescent="0.25">
      <c r="E185" s="26"/>
      <c r="F185" s="27"/>
      <c r="G185" s="28"/>
      <c r="H185" s="28"/>
      <c r="I185" s="13">
        <f t="shared" si="22"/>
        <v>1.82</v>
      </c>
      <c r="J185" s="53">
        <f t="shared" si="23"/>
        <v>52</v>
      </c>
      <c r="K185" s="57">
        <v>1.82</v>
      </c>
      <c r="L185" s="58">
        <v>86</v>
      </c>
      <c r="M185" s="57">
        <v>1.82</v>
      </c>
      <c r="N185" s="60">
        <v>86</v>
      </c>
      <c r="O185" s="62"/>
      <c r="P185" s="14"/>
      <c r="Q185" s="14">
        <v>183</v>
      </c>
      <c r="R185" s="14">
        <v>182</v>
      </c>
      <c r="S185" s="14">
        <f t="shared" si="24"/>
        <v>8</v>
      </c>
      <c r="W185" s="13">
        <v>100000</v>
      </c>
      <c r="Z185" s="26">
        <v>1.82</v>
      </c>
      <c r="AA185" s="26">
        <v>58</v>
      </c>
      <c r="AB185" s="26">
        <v>1.82</v>
      </c>
      <c r="AC185" s="13">
        <v>58</v>
      </c>
    </row>
    <row r="186" spans="5:29" x14ac:dyDescent="0.25">
      <c r="E186" s="26"/>
      <c r="F186" s="27"/>
      <c r="G186" s="28"/>
      <c r="H186" s="28"/>
      <c r="I186" s="13">
        <f t="shared" si="22"/>
        <v>1.83</v>
      </c>
      <c r="J186" s="53">
        <f t="shared" si="23"/>
        <v>52</v>
      </c>
      <c r="K186" s="57">
        <v>1.83</v>
      </c>
      <c r="L186" s="58">
        <v>86</v>
      </c>
      <c r="M186" s="57">
        <v>1.83</v>
      </c>
      <c r="N186" s="60">
        <v>86</v>
      </c>
      <c r="O186" s="62"/>
      <c r="P186" s="14"/>
      <c r="Q186" s="14">
        <v>184</v>
      </c>
      <c r="R186" s="14">
        <v>183</v>
      </c>
      <c r="S186" s="14">
        <f t="shared" si="24"/>
        <v>8</v>
      </c>
      <c r="W186" s="13">
        <v>100000</v>
      </c>
      <c r="Z186" s="26">
        <v>1.83</v>
      </c>
      <c r="AA186" s="26">
        <v>58</v>
      </c>
      <c r="AB186" s="26">
        <v>1.83</v>
      </c>
      <c r="AC186" s="13">
        <v>58</v>
      </c>
    </row>
    <row r="187" spans="5:29" x14ac:dyDescent="0.25">
      <c r="E187" s="26"/>
      <c r="F187" s="27"/>
      <c r="G187" s="28"/>
      <c r="H187" s="28"/>
      <c r="I187" s="13">
        <f t="shared" si="22"/>
        <v>1.84</v>
      </c>
      <c r="J187" s="53">
        <f t="shared" si="23"/>
        <v>51</v>
      </c>
      <c r="K187" s="57">
        <v>1.84</v>
      </c>
      <c r="L187" s="58">
        <v>86</v>
      </c>
      <c r="M187" s="57">
        <v>1.84</v>
      </c>
      <c r="N187" s="60">
        <v>86</v>
      </c>
      <c r="O187" s="62"/>
      <c r="P187" s="14"/>
      <c r="Q187" s="14">
        <v>185</v>
      </c>
      <c r="R187" s="14">
        <v>184</v>
      </c>
      <c r="S187" s="14">
        <f t="shared" si="24"/>
        <v>8</v>
      </c>
      <c r="W187" s="13">
        <v>100000</v>
      </c>
      <c r="Z187" s="26">
        <v>1.84</v>
      </c>
      <c r="AA187" s="26">
        <v>58</v>
      </c>
      <c r="AB187" s="26">
        <v>1.84</v>
      </c>
      <c r="AC187" s="13">
        <v>58</v>
      </c>
    </row>
    <row r="188" spans="5:29" x14ac:dyDescent="0.25">
      <c r="E188" s="26"/>
      <c r="F188" s="27"/>
      <c r="G188" s="28"/>
      <c r="H188" s="28"/>
      <c r="I188" s="13">
        <f t="shared" si="22"/>
        <v>1.85</v>
      </c>
      <c r="J188" s="53">
        <f t="shared" si="23"/>
        <v>51</v>
      </c>
      <c r="K188" s="57">
        <v>1.85</v>
      </c>
      <c r="L188" s="58">
        <v>86</v>
      </c>
      <c r="M188" s="57">
        <v>1.85</v>
      </c>
      <c r="N188" s="60">
        <v>86</v>
      </c>
      <c r="O188" s="62"/>
      <c r="P188" s="14"/>
      <c r="Q188" s="14">
        <v>186</v>
      </c>
      <c r="R188" s="14">
        <v>185</v>
      </c>
      <c r="S188" s="14">
        <f t="shared" si="24"/>
        <v>8</v>
      </c>
      <c r="W188" s="13">
        <v>100000</v>
      </c>
      <c r="Z188" s="26">
        <v>1.85</v>
      </c>
      <c r="AA188" s="26">
        <v>58</v>
      </c>
      <c r="AB188" s="26">
        <v>1.85</v>
      </c>
      <c r="AC188" s="13">
        <v>58</v>
      </c>
    </row>
    <row r="189" spans="5:29" x14ac:dyDescent="0.25">
      <c r="E189" s="26"/>
      <c r="F189" s="27"/>
      <c r="G189" s="28"/>
      <c r="H189" s="28"/>
      <c r="I189" s="13">
        <f t="shared" si="22"/>
        <v>1.86</v>
      </c>
      <c r="J189" s="53">
        <f t="shared" si="23"/>
        <v>51</v>
      </c>
      <c r="K189" s="57">
        <v>1.86</v>
      </c>
      <c r="L189" s="58">
        <v>86</v>
      </c>
      <c r="M189" s="57">
        <v>1.86</v>
      </c>
      <c r="N189" s="60">
        <v>86</v>
      </c>
      <c r="O189" s="62"/>
      <c r="P189" s="14"/>
      <c r="Q189" s="14">
        <v>187</v>
      </c>
      <c r="R189" s="14">
        <v>186</v>
      </c>
      <c r="S189" s="14">
        <f t="shared" si="24"/>
        <v>8</v>
      </c>
      <c r="W189" s="13">
        <v>100000</v>
      </c>
      <c r="Z189" s="26">
        <v>1.86</v>
      </c>
      <c r="AA189" s="26">
        <v>58</v>
      </c>
      <c r="AB189" s="26">
        <v>1.86</v>
      </c>
      <c r="AC189" s="13">
        <v>58</v>
      </c>
    </row>
    <row r="190" spans="5:29" x14ac:dyDescent="0.25">
      <c r="E190" s="26"/>
      <c r="F190" s="27"/>
      <c r="G190" s="28"/>
      <c r="H190" s="28"/>
      <c r="I190" s="13">
        <f t="shared" si="22"/>
        <v>1.87</v>
      </c>
      <c r="J190" s="53">
        <f t="shared" si="23"/>
        <v>51</v>
      </c>
      <c r="K190" s="57">
        <v>1.87</v>
      </c>
      <c r="L190" s="58">
        <v>86</v>
      </c>
      <c r="M190" s="57">
        <v>1.87</v>
      </c>
      <c r="N190" s="60">
        <v>86</v>
      </c>
      <c r="O190" s="62"/>
      <c r="P190" s="14"/>
      <c r="Q190" s="14">
        <v>188</v>
      </c>
      <c r="R190" s="14">
        <v>187</v>
      </c>
      <c r="S190" s="14">
        <f t="shared" si="24"/>
        <v>8</v>
      </c>
      <c r="W190" s="13">
        <v>100000</v>
      </c>
      <c r="Z190" s="26">
        <v>1.87</v>
      </c>
      <c r="AA190" s="26">
        <v>58</v>
      </c>
      <c r="AB190" s="26">
        <v>1.87</v>
      </c>
      <c r="AC190" s="13">
        <v>58</v>
      </c>
    </row>
    <row r="191" spans="5:29" x14ac:dyDescent="0.25">
      <c r="E191" s="26"/>
      <c r="F191" s="27"/>
      <c r="G191" s="28"/>
      <c r="H191" s="28"/>
      <c r="I191" s="13">
        <f t="shared" si="22"/>
        <v>1.88</v>
      </c>
      <c r="J191" s="53">
        <f t="shared" si="23"/>
        <v>50</v>
      </c>
      <c r="K191" s="57">
        <v>1.88</v>
      </c>
      <c r="L191" s="58">
        <v>86</v>
      </c>
      <c r="M191" s="57">
        <v>1.88</v>
      </c>
      <c r="N191" s="60">
        <v>86</v>
      </c>
      <c r="O191" s="62"/>
      <c r="P191" s="14"/>
      <c r="Q191" s="14">
        <v>189</v>
      </c>
      <c r="R191" s="14">
        <v>188</v>
      </c>
      <c r="S191" s="14">
        <f t="shared" si="24"/>
        <v>8</v>
      </c>
      <c r="W191" s="13">
        <v>100000</v>
      </c>
      <c r="Z191" s="26">
        <v>1.88</v>
      </c>
      <c r="AA191" s="26">
        <v>58</v>
      </c>
      <c r="AB191" s="26">
        <v>1.88</v>
      </c>
      <c r="AC191" s="13">
        <v>58</v>
      </c>
    </row>
    <row r="192" spans="5:29" x14ac:dyDescent="0.25">
      <c r="E192" s="26"/>
      <c r="F192" s="27"/>
      <c r="G192" s="28"/>
      <c r="H192" s="28"/>
      <c r="I192" s="13">
        <f t="shared" si="22"/>
        <v>1.89</v>
      </c>
      <c r="J192" s="53">
        <f t="shared" si="23"/>
        <v>50</v>
      </c>
      <c r="K192" s="57">
        <v>1.89</v>
      </c>
      <c r="L192" s="58">
        <v>86</v>
      </c>
      <c r="M192" s="57">
        <v>1.89</v>
      </c>
      <c r="N192" s="60">
        <v>86</v>
      </c>
      <c r="O192" s="62"/>
      <c r="P192" s="14"/>
      <c r="Q192" s="14">
        <v>190</v>
      </c>
      <c r="R192" s="14">
        <v>189</v>
      </c>
      <c r="S192" s="14">
        <f t="shared" si="24"/>
        <v>8</v>
      </c>
      <c r="W192" s="13">
        <v>100000</v>
      </c>
      <c r="Z192" s="26">
        <v>1.89</v>
      </c>
      <c r="AA192" s="26">
        <v>58</v>
      </c>
      <c r="AB192" s="26">
        <v>1.89</v>
      </c>
      <c r="AC192" s="13">
        <v>58</v>
      </c>
    </row>
    <row r="193" spans="5:29" x14ac:dyDescent="0.25">
      <c r="E193" s="26"/>
      <c r="F193" s="27"/>
      <c r="G193" s="28"/>
      <c r="H193" s="28"/>
      <c r="I193" s="13">
        <f t="shared" si="22"/>
        <v>1.9</v>
      </c>
      <c r="J193" s="53">
        <f t="shared" si="23"/>
        <v>50</v>
      </c>
      <c r="K193" s="57">
        <v>1.9</v>
      </c>
      <c r="L193" s="58">
        <v>86</v>
      </c>
      <c r="M193" s="57">
        <v>1.9</v>
      </c>
      <c r="N193" s="60">
        <v>86</v>
      </c>
      <c r="O193" s="62"/>
      <c r="P193" s="14"/>
      <c r="Q193" s="14">
        <v>191</v>
      </c>
      <c r="R193" s="14">
        <v>190</v>
      </c>
      <c r="S193" s="14">
        <f t="shared" si="24"/>
        <v>8</v>
      </c>
      <c r="W193" s="13">
        <v>100000</v>
      </c>
      <c r="Z193" s="26">
        <v>1.9</v>
      </c>
      <c r="AA193" s="26">
        <v>58</v>
      </c>
      <c r="AB193" s="26">
        <v>1.9</v>
      </c>
      <c r="AC193" s="13">
        <v>58</v>
      </c>
    </row>
    <row r="194" spans="5:29" x14ac:dyDescent="0.25">
      <c r="E194" s="26"/>
      <c r="F194" s="27"/>
      <c r="G194" s="28"/>
      <c r="H194" s="28"/>
      <c r="I194" s="13">
        <f t="shared" si="22"/>
        <v>1.91</v>
      </c>
      <c r="J194" s="53">
        <f t="shared" si="23"/>
        <v>50</v>
      </c>
      <c r="K194" s="57">
        <v>1.91</v>
      </c>
      <c r="L194" s="58">
        <v>86</v>
      </c>
      <c r="M194" s="57">
        <v>1.91</v>
      </c>
      <c r="N194" s="60">
        <v>86</v>
      </c>
      <c r="O194" s="62"/>
      <c r="P194" s="14"/>
      <c r="Q194" s="14">
        <v>192</v>
      </c>
      <c r="R194" s="14">
        <v>191</v>
      </c>
      <c r="S194" s="14">
        <f t="shared" si="24"/>
        <v>8</v>
      </c>
      <c r="W194" s="13">
        <v>100000</v>
      </c>
      <c r="Z194" s="26">
        <v>1.91</v>
      </c>
      <c r="AA194" s="26">
        <v>58</v>
      </c>
      <c r="AB194" s="26">
        <v>1.91</v>
      </c>
      <c r="AC194" s="13">
        <v>58</v>
      </c>
    </row>
    <row r="195" spans="5:29" x14ac:dyDescent="0.25">
      <c r="E195" s="26"/>
      <c r="F195" s="27"/>
      <c r="G195" s="28"/>
      <c r="H195" s="28"/>
      <c r="I195" s="13">
        <f t="shared" si="22"/>
        <v>1.92</v>
      </c>
      <c r="J195" s="53">
        <f t="shared" si="23"/>
        <v>49</v>
      </c>
      <c r="K195" s="57">
        <v>1.92</v>
      </c>
      <c r="L195" s="58">
        <v>86</v>
      </c>
      <c r="M195" s="57">
        <v>1.92</v>
      </c>
      <c r="N195" s="60">
        <v>86</v>
      </c>
      <c r="O195" s="62"/>
      <c r="P195" s="14"/>
      <c r="Q195" s="14">
        <v>193</v>
      </c>
      <c r="R195" s="14">
        <v>192</v>
      </c>
      <c r="S195" s="14">
        <f t="shared" si="24"/>
        <v>8</v>
      </c>
      <c r="W195" s="13">
        <v>100000</v>
      </c>
      <c r="Z195" s="26">
        <v>1.92</v>
      </c>
      <c r="AA195" s="26">
        <v>58</v>
      </c>
      <c r="AB195" s="26">
        <v>1.92</v>
      </c>
      <c r="AC195" s="13">
        <v>58</v>
      </c>
    </row>
    <row r="196" spans="5:29" x14ac:dyDescent="0.25">
      <c r="E196" s="26"/>
      <c r="F196" s="27"/>
      <c r="G196" s="28"/>
      <c r="H196" s="28"/>
      <c r="I196" s="13">
        <f t="shared" si="22"/>
        <v>1.93</v>
      </c>
      <c r="J196" s="53">
        <f t="shared" si="23"/>
        <v>49</v>
      </c>
      <c r="K196" s="57">
        <v>1.93</v>
      </c>
      <c r="L196" s="58">
        <v>86</v>
      </c>
      <c r="M196" s="57">
        <v>1.93</v>
      </c>
      <c r="N196" s="60">
        <v>86</v>
      </c>
      <c r="O196" s="62"/>
      <c r="P196" s="14"/>
      <c r="Q196" s="14">
        <v>194</v>
      </c>
      <c r="R196" s="14">
        <v>193</v>
      </c>
      <c r="S196" s="14">
        <f t="shared" si="24"/>
        <v>8</v>
      </c>
      <c r="W196" s="13">
        <v>100000</v>
      </c>
      <c r="Z196" s="26">
        <v>1.93</v>
      </c>
      <c r="AA196" s="26">
        <v>58</v>
      </c>
      <c r="AB196" s="26">
        <v>1.93</v>
      </c>
      <c r="AC196" s="13">
        <v>58</v>
      </c>
    </row>
    <row r="197" spans="5:29" x14ac:dyDescent="0.25">
      <c r="E197" s="26"/>
      <c r="F197" s="27"/>
      <c r="G197" s="28"/>
      <c r="H197" s="28"/>
      <c r="I197" s="13">
        <f t="shared" ref="I197:I260" si="25">ROUND(I196+0.01,2)</f>
        <v>1.94</v>
      </c>
      <c r="J197" s="53">
        <f t="shared" si="23"/>
        <v>49</v>
      </c>
      <c r="K197" s="57">
        <v>1.94</v>
      </c>
      <c r="L197" s="58">
        <v>86</v>
      </c>
      <c r="M197" s="57">
        <v>1.94</v>
      </c>
      <c r="N197" s="60">
        <v>86</v>
      </c>
      <c r="O197" s="62"/>
      <c r="P197" s="14"/>
      <c r="Q197" s="14">
        <v>195</v>
      </c>
      <c r="R197" s="14">
        <v>194</v>
      </c>
      <c r="S197" s="14">
        <f t="shared" si="24"/>
        <v>8</v>
      </c>
      <c r="W197" s="13">
        <v>100000</v>
      </c>
      <c r="Z197" s="26">
        <v>1.94</v>
      </c>
      <c r="AA197" s="26">
        <v>58</v>
      </c>
      <c r="AB197" s="26">
        <v>1.94</v>
      </c>
      <c r="AC197" s="13">
        <v>58</v>
      </c>
    </row>
    <row r="198" spans="5:29" x14ac:dyDescent="0.25">
      <c r="E198" s="26"/>
      <c r="F198" s="27"/>
      <c r="G198" s="28"/>
      <c r="H198" s="28"/>
      <c r="I198" s="13">
        <f t="shared" si="25"/>
        <v>1.95</v>
      </c>
      <c r="J198" s="53">
        <f t="shared" si="23"/>
        <v>49</v>
      </c>
      <c r="K198" s="57">
        <v>1.95</v>
      </c>
      <c r="L198" s="58">
        <v>86</v>
      </c>
      <c r="M198" s="57">
        <v>1.95</v>
      </c>
      <c r="N198" s="60">
        <v>86</v>
      </c>
      <c r="O198" s="62"/>
      <c r="P198" s="14"/>
      <c r="Q198" s="14">
        <v>196</v>
      </c>
      <c r="R198" s="14">
        <v>195</v>
      </c>
      <c r="S198" s="14">
        <f t="shared" si="24"/>
        <v>8</v>
      </c>
      <c r="W198" s="13">
        <v>100000</v>
      </c>
      <c r="Z198" s="26">
        <v>1.95</v>
      </c>
      <c r="AA198" s="26">
        <v>58</v>
      </c>
      <c r="AB198" s="26">
        <v>1.95</v>
      </c>
      <c r="AC198" s="13">
        <v>58</v>
      </c>
    </row>
    <row r="199" spans="5:29" x14ac:dyDescent="0.25">
      <c r="E199" s="26"/>
      <c r="F199" s="27"/>
      <c r="G199" s="28"/>
      <c r="H199" s="28"/>
      <c r="I199" s="13">
        <f t="shared" si="25"/>
        <v>1.96</v>
      </c>
      <c r="J199" s="53">
        <f t="shared" si="23"/>
        <v>48</v>
      </c>
      <c r="K199" s="57">
        <v>1.96</v>
      </c>
      <c r="L199" s="58">
        <v>86</v>
      </c>
      <c r="M199" s="57">
        <v>1.96</v>
      </c>
      <c r="N199" s="60">
        <v>86</v>
      </c>
      <c r="O199" s="62"/>
      <c r="P199" s="14"/>
      <c r="Q199" s="14">
        <v>197</v>
      </c>
      <c r="R199" s="14">
        <v>196</v>
      </c>
      <c r="S199" s="14">
        <f t="shared" si="24"/>
        <v>8</v>
      </c>
      <c r="W199" s="13">
        <v>100000</v>
      </c>
      <c r="Z199" s="26">
        <v>1.96</v>
      </c>
      <c r="AA199" s="26">
        <v>58</v>
      </c>
      <c r="AB199" s="26">
        <v>1.96</v>
      </c>
      <c r="AC199" s="13">
        <v>58</v>
      </c>
    </row>
    <row r="200" spans="5:29" x14ac:dyDescent="0.25">
      <c r="E200" s="26"/>
      <c r="F200" s="27"/>
      <c r="G200" s="28"/>
      <c r="H200" s="28"/>
      <c r="I200" s="13">
        <f t="shared" si="25"/>
        <v>1.97</v>
      </c>
      <c r="J200" s="53">
        <f t="shared" si="23"/>
        <v>48</v>
      </c>
      <c r="K200" s="57">
        <v>1.97</v>
      </c>
      <c r="L200" s="58">
        <v>86</v>
      </c>
      <c r="M200" s="57">
        <v>1.97</v>
      </c>
      <c r="N200" s="60">
        <v>86</v>
      </c>
      <c r="O200" s="62"/>
      <c r="P200" s="14"/>
      <c r="Q200" s="14">
        <v>198</v>
      </c>
      <c r="R200" s="14">
        <v>197</v>
      </c>
      <c r="S200" s="14">
        <f t="shared" si="24"/>
        <v>8</v>
      </c>
      <c r="W200" s="13">
        <v>100000</v>
      </c>
      <c r="Z200" s="26">
        <v>1.97</v>
      </c>
      <c r="AA200" s="26">
        <v>58</v>
      </c>
      <c r="AB200" s="26">
        <v>1.97</v>
      </c>
      <c r="AC200" s="13">
        <v>58</v>
      </c>
    </row>
    <row r="201" spans="5:29" x14ac:dyDescent="0.25">
      <c r="E201" s="26"/>
      <c r="F201" s="27"/>
      <c r="G201" s="28"/>
      <c r="H201" s="28"/>
      <c r="I201" s="13">
        <f t="shared" si="25"/>
        <v>1.98</v>
      </c>
      <c r="J201" s="53">
        <f t="shared" si="23"/>
        <v>48</v>
      </c>
      <c r="K201" s="57">
        <v>1.98</v>
      </c>
      <c r="L201" s="58">
        <v>86</v>
      </c>
      <c r="M201" s="57">
        <v>1.98</v>
      </c>
      <c r="N201" s="60">
        <v>86</v>
      </c>
      <c r="O201" s="62"/>
      <c r="P201" s="14"/>
      <c r="Q201" s="14">
        <v>199</v>
      </c>
      <c r="R201" s="14">
        <v>198</v>
      </c>
      <c r="S201" s="14">
        <f t="shared" si="24"/>
        <v>8</v>
      </c>
      <c r="W201" s="13">
        <v>100000</v>
      </c>
      <c r="Z201" s="26">
        <v>1.98</v>
      </c>
      <c r="AA201" s="26">
        <v>58</v>
      </c>
      <c r="AB201" s="26">
        <v>1.98</v>
      </c>
      <c r="AC201" s="13">
        <v>58</v>
      </c>
    </row>
    <row r="202" spans="5:29" x14ac:dyDescent="0.25">
      <c r="E202" s="26"/>
      <c r="F202" s="27"/>
      <c r="G202" s="28"/>
      <c r="H202" s="28"/>
      <c r="I202" s="13">
        <f t="shared" si="25"/>
        <v>1.99</v>
      </c>
      <c r="J202" s="53">
        <f t="shared" si="23"/>
        <v>48</v>
      </c>
      <c r="K202" s="57">
        <v>1.99</v>
      </c>
      <c r="L202" s="58">
        <v>86</v>
      </c>
      <c r="M202" s="57">
        <v>1.99</v>
      </c>
      <c r="N202" s="60">
        <v>86</v>
      </c>
      <c r="O202" s="62"/>
      <c r="P202" s="14"/>
      <c r="Q202" s="14">
        <v>200</v>
      </c>
      <c r="R202" s="14">
        <v>199</v>
      </c>
      <c r="S202" s="14">
        <f t="shared" si="24"/>
        <v>8</v>
      </c>
      <c r="W202" s="13">
        <v>100000</v>
      </c>
      <c r="Z202" s="26">
        <v>1.99</v>
      </c>
      <c r="AA202" s="26">
        <v>58</v>
      </c>
      <c r="AB202" s="26">
        <v>1.99</v>
      </c>
      <c r="AC202" s="13">
        <v>58</v>
      </c>
    </row>
    <row r="203" spans="5:29" x14ac:dyDescent="0.25">
      <c r="E203" s="26"/>
      <c r="F203" s="27"/>
      <c r="G203" s="28"/>
      <c r="H203" s="28"/>
      <c r="I203" s="13">
        <f t="shared" si="25"/>
        <v>2</v>
      </c>
      <c r="J203" s="53">
        <f t="shared" si="23"/>
        <v>47</v>
      </c>
      <c r="K203" s="57">
        <v>2</v>
      </c>
      <c r="L203" s="58">
        <v>86</v>
      </c>
      <c r="M203" s="57">
        <v>2</v>
      </c>
      <c r="N203" s="60">
        <v>86</v>
      </c>
      <c r="O203" s="62"/>
      <c r="P203" s="14"/>
      <c r="Q203" s="14">
        <v>201</v>
      </c>
      <c r="R203" s="14">
        <v>200</v>
      </c>
      <c r="S203" s="14">
        <f t="shared" si="24"/>
        <v>8</v>
      </c>
      <c r="W203" s="13">
        <v>100000</v>
      </c>
      <c r="Z203" s="26">
        <v>2</v>
      </c>
      <c r="AA203" s="26">
        <v>58</v>
      </c>
      <c r="AB203" s="26">
        <v>2</v>
      </c>
      <c r="AC203" s="13">
        <v>58</v>
      </c>
    </row>
    <row r="204" spans="5:29" x14ac:dyDescent="0.25">
      <c r="E204" s="26"/>
      <c r="F204" s="27"/>
      <c r="G204" s="28"/>
      <c r="H204" s="28"/>
      <c r="I204" s="13">
        <f t="shared" si="25"/>
        <v>2.0099999999999998</v>
      </c>
      <c r="J204" s="53">
        <f t="shared" si="23"/>
        <v>47</v>
      </c>
      <c r="K204" s="57">
        <v>2.0099999999999998</v>
      </c>
      <c r="L204" s="58">
        <v>86</v>
      </c>
      <c r="M204" s="57">
        <v>2.0099999999999998</v>
      </c>
      <c r="N204" s="60">
        <v>86</v>
      </c>
      <c r="O204" s="62"/>
      <c r="P204" s="14"/>
      <c r="Q204" s="14">
        <v>202</v>
      </c>
      <c r="R204" s="14">
        <v>201</v>
      </c>
      <c r="S204" s="14">
        <f t="shared" si="24"/>
        <v>9</v>
      </c>
      <c r="W204" s="13">
        <v>100000</v>
      </c>
      <c r="Z204" s="26">
        <v>2.0099999999999998</v>
      </c>
      <c r="AA204" s="26">
        <v>58</v>
      </c>
      <c r="AB204" s="26">
        <v>2.0099999999999998</v>
      </c>
      <c r="AC204" s="13">
        <v>58</v>
      </c>
    </row>
    <row r="205" spans="5:29" x14ac:dyDescent="0.25">
      <c r="E205" s="26"/>
      <c r="F205" s="27"/>
      <c r="G205" s="28"/>
      <c r="H205" s="28"/>
      <c r="I205" s="13">
        <f t="shared" si="25"/>
        <v>2.02</v>
      </c>
      <c r="J205" s="53">
        <f t="shared" si="23"/>
        <v>47</v>
      </c>
      <c r="K205" s="57">
        <v>2.02</v>
      </c>
      <c r="L205" s="58">
        <v>86</v>
      </c>
      <c r="M205" s="57">
        <v>2.02</v>
      </c>
      <c r="N205" s="60">
        <v>86</v>
      </c>
      <c r="O205" s="62"/>
      <c r="P205" s="14"/>
      <c r="Q205" s="14">
        <v>203</v>
      </c>
      <c r="R205" s="14">
        <v>202</v>
      </c>
      <c r="S205" s="14">
        <f t="shared" si="24"/>
        <v>9</v>
      </c>
      <c r="W205" s="13">
        <v>100000</v>
      </c>
      <c r="Z205" s="26">
        <v>2.02</v>
      </c>
      <c r="AA205" s="26">
        <v>58</v>
      </c>
      <c r="AB205" s="26">
        <v>2.02</v>
      </c>
      <c r="AC205" s="13">
        <v>58</v>
      </c>
    </row>
    <row r="206" spans="5:29" x14ac:dyDescent="0.25">
      <c r="E206" s="26"/>
      <c r="F206" s="27"/>
      <c r="G206" s="28"/>
      <c r="H206" s="28"/>
      <c r="I206" s="13">
        <f t="shared" si="25"/>
        <v>2.0299999999999998</v>
      </c>
      <c r="J206" s="53">
        <f t="shared" si="23"/>
        <v>47</v>
      </c>
      <c r="K206" s="57">
        <v>2.0299999999999998</v>
      </c>
      <c r="L206" s="58">
        <v>86</v>
      </c>
      <c r="M206" s="57">
        <v>2.0299999999999998</v>
      </c>
      <c r="N206" s="60">
        <v>86</v>
      </c>
      <c r="O206" s="62"/>
      <c r="P206" s="14"/>
      <c r="Q206" s="14">
        <v>204</v>
      </c>
      <c r="R206" s="14">
        <v>203</v>
      </c>
      <c r="S206" s="14">
        <f t="shared" si="24"/>
        <v>9</v>
      </c>
      <c r="W206" s="13">
        <v>100000</v>
      </c>
      <c r="Z206" s="26">
        <v>2.0299999999999998</v>
      </c>
      <c r="AA206" s="26">
        <v>58</v>
      </c>
      <c r="AB206" s="26">
        <v>2.0299999999999998</v>
      </c>
      <c r="AC206" s="13">
        <v>58</v>
      </c>
    </row>
    <row r="207" spans="5:29" x14ac:dyDescent="0.25">
      <c r="E207" s="26"/>
      <c r="F207" s="27"/>
      <c r="G207" s="28"/>
      <c r="H207" s="28"/>
      <c r="I207" s="13">
        <f t="shared" si="25"/>
        <v>2.04</v>
      </c>
      <c r="J207" s="53">
        <f t="shared" si="23"/>
        <v>46</v>
      </c>
      <c r="K207" s="57">
        <v>2.04</v>
      </c>
      <c r="L207" s="58">
        <v>86</v>
      </c>
      <c r="M207" s="57">
        <v>2.04</v>
      </c>
      <c r="N207" s="60">
        <v>86</v>
      </c>
      <c r="O207" s="62"/>
      <c r="P207" s="14"/>
      <c r="Q207" s="14">
        <v>205</v>
      </c>
      <c r="R207" s="14">
        <v>204</v>
      </c>
      <c r="S207" s="14">
        <f t="shared" si="24"/>
        <v>9</v>
      </c>
      <c r="W207" s="13">
        <v>100000</v>
      </c>
      <c r="Z207" s="26">
        <v>2.04</v>
      </c>
      <c r="AA207" s="26">
        <v>58</v>
      </c>
      <c r="AB207" s="26">
        <v>2.04</v>
      </c>
      <c r="AC207" s="13">
        <v>58</v>
      </c>
    </row>
    <row r="208" spans="5:29" x14ac:dyDescent="0.25">
      <c r="E208" s="26"/>
      <c r="F208" s="27"/>
      <c r="G208" s="28"/>
      <c r="H208" s="28"/>
      <c r="I208" s="13">
        <f t="shared" si="25"/>
        <v>2.0499999999999998</v>
      </c>
      <c r="J208" s="53">
        <f t="shared" si="23"/>
        <v>46</v>
      </c>
      <c r="K208" s="57">
        <v>2.0499999999999998</v>
      </c>
      <c r="L208" s="58">
        <v>86</v>
      </c>
      <c r="M208" s="57">
        <v>2.0499999999999998</v>
      </c>
      <c r="N208" s="60">
        <v>86</v>
      </c>
      <c r="O208" s="62"/>
      <c r="P208" s="14"/>
      <c r="Q208" s="14">
        <v>206</v>
      </c>
      <c r="R208" s="14">
        <v>205</v>
      </c>
      <c r="S208" s="14">
        <f t="shared" si="24"/>
        <v>9</v>
      </c>
      <c r="W208" s="13">
        <v>100000</v>
      </c>
      <c r="Z208" s="26">
        <v>2.0499999999999998</v>
      </c>
      <c r="AA208" s="26">
        <v>58</v>
      </c>
      <c r="AB208" s="26">
        <v>2.0499999999999998</v>
      </c>
      <c r="AC208" s="13">
        <v>58</v>
      </c>
    </row>
    <row r="209" spans="5:29" x14ac:dyDescent="0.25">
      <c r="E209" s="26"/>
      <c r="F209" s="27"/>
      <c r="G209" s="28"/>
      <c r="H209" s="28"/>
      <c r="I209" s="13">
        <f t="shared" si="25"/>
        <v>2.06</v>
      </c>
      <c r="J209" s="53">
        <f t="shared" si="23"/>
        <v>46</v>
      </c>
      <c r="K209" s="57">
        <v>2.06</v>
      </c>
      <c r="L209" s="58">
        <v>86</v>
      </c>
      <c r="M209" s="57">
        <v>2.06</v>
      </c>
      <c r="N209" s="60">
        <v>86</v>
      </c>
      <c r="O209" s="62"/>
      <c r="P209" s="14"/>
      <c r="Q209" s="14">
        <v>207</v>
      </c>
      <c r="R209" s="14">
        <v>206</v>
      </c>
      <c r="S209" s="14">
        <f t="shared" si="24"/>
        <v>9</v>
      </c>
      <c r="W209" s="13">
        <v>100000</v>
      </c>
      <c r="Z209" s="26">
        <v>2.06</v>
      </c>
      <c r="AA209" s="26">
        <v>58</v>
      </c>
      <c r="AB209" s="26">
        <v>2.06</v>
      </c>
      <c r="AC209" s="13">
        <v>58</v>
      </c>
    </row>
    <row r="210" spans="5:29" x14ac:dyDescent="0.25">
      <c r="E210" s="26"/>
      <c r="F210" s="27"/>
      <c r="G210" s="28"/>
      <c r="H210" s="28"/>
      <c r="I210" s="13">
        <f t="shared" si="25"/>
        <v>2.0699999999999998</v>
      </c>
      <c r="J210" s="53">
        <f t="shared" si="23"/>
        <v>46</v>
      </c>
      <c r="K210" s="57">
        <v>2.0699999999999998</v>
      </c>
      <c r="L210" s="58">
        <v>86</v>
      </c>
      <c r="M210" s="57">
        <v>2.0699999999999998</v>
      </c>
      <c r="N210" s="60">
        <v>86</v>
      </c>
      <c r="O210" s="62"/>
      <c r="P210" s="14"/>
      <c r="Q210" s="14">
        <v>208</v>
      </c>
      <c r="R210" s="14">
        <v>207</v>
      </c>
      <c r="S210" s="14">
        <f t="shared" si="24"/>
        <v>9</v>
      </c>
      <c r="W210" s="13">
        <v>100000</v>
      </c>
      <c r="Z210" s="26">
        <v>2.0699999999999998</v>
      </c>
      <c r="AA210" s="26">
        <v>58</v>
      </c>
      <c r="AB210" s="26">
        <v>2.0699999999999998</v>
      </c>
      <c r="AC210" s="13">
        <v>58</v>
      </c>
    </row>
    <row r="211" spans="5:29" x14ac:dyDescent="0.25">
      <c r="E211" s="26"/>
      <c r="F211" s="27"/>
      <c r="G211" s="28"/>
      <c r="H211" s="28"/>
      <c r="I211" s="13">
        <f t="shared" si="25"/>
        <v>2.08</v>
      </c>
      <c r="J211" s="53">
        <f t="shared" si="23"/>
        <v>45</v>
      </c>
      <c r="K211" s="57">
        <v>2.08</v>
      </c>
      <c r="L211" s="58">
        <v>86</v>
      </c>
      <c r="M211" s="57">
        <v>2.08</v>
      </c>
      <c r="N211" s="60">
        <v>86</v>
      </c>
      <c r="O211" s="62"/>
      <c r="P211" s="14"/>
      <c r="Q211" s="14">
        <v>209</v>
      </c>
      <c r="R211" s="14">
        <v>208</v>
      </c>
      <c r="S211" s="14">
        <f t="shared" si="24"/>
        <v>9</v>
      </c>
      <c r="W211" s="13">
        <v>100000</v>
      </c>
      <c r="Z211" s="26">
        <v>2.08</v>
      </c>
      <c r="AA211" s="26">
        <v>58</v>
      </c>
      <c r="AB211" s="26">
        <v>2.08</v>
      </c>
      <c r="AC211" s="13">
        <v>58</v>
      </c>
    </row>
    <row r="212" spans="5:29" x14ac:dyDescent="0.25">
      <c r="E212" s="26"/>
      <c r="F212" s="27"/>
      <c r="G212" s="28"/>
      <c r="H212" s="28"/>
      <c r="I212" s="13">
        <f t="shared" si="25"/>
        <v>2.09</v>
      </c>
      <c r="J212" s="53">
        <f t="shared" si="23"/>
        <v>45</v>
      </c>
      <c r="K212" s="57">
        <v>2.09</v>
      </c>
      <c r="L212" s="58">
        <v>86</v>
      </c>
      <c r="M212" s="57">
        <v>2.09</v>
      </c>
      <c r="N212" s="60">
        <v>86</v>
      </c>
      <c r="O212" s="62"/>
      <c r="P212" s="14"/>
      <c r="Q212" s="14">
        <v>210</v>
      </c>
      <c r="R212" s="14">
        <v>209</v>
      </c>
      <c r="S212" s="14">
        <f t="shared" si="24"/>
        <v>9</v>
      </c>
      <c r="W212" s="13">
        <v>100000</v>
      </c>
      <c r="Z212" s="26">
        <v>2.09</v>
      </c>
      <c r="AA212" s="26">
        <v>58</v>
      </c>
      <c r="AB212" s="26">
        <v>2.09</v>
      </c>
      <c r="AC212" s="13">
        <v>58</v>
      </c>
    </row>
    <row r="213" spans="5:29" x14ac:dyDescent="0.25">
      <c r="E213" s="26"/>
      <c r="F213" s="27"/>
      <c r="G213" s="28"/>
      <c r="H213" s="28"/>
      <c r="I213" s="13">
        <f t="shared" si="25"/>
        <v>2.1</v>
      </c>
      <c r="J213" s="53">
        <f t="shared" si="23"/>
        <v>45</v>
      </c>
      <c r="K213" s="57">
        <v>2.1</v>
      </c>
      <c r="L213" s="58">
        <v>86</v>
      </c>
      <c r="M213" s="57">
        <v>2.1</v>
      </c>
      <c r="N213" s="60">
        <v>86</v>
      </c>
      <c r="O213" s="62"/>
      <c r="P213" s="14"/>
      <c r="Q213" s="14">
        <v>211</v>
      </c>
      <c r="R213" s="14">
        <v>210</v>
      </c>
      <c r="S213" s="14">
        <f t="shared" si="24"/>
        <v>9</v>
      </c>
      <c r="W213" s="13">
        <v>100000</v>
      </c>
      <c r="Z213" s="26">
        <v>2.1</v>
      </c>
      <c r="AA213" s="26">
        <v>58</v>
      </c>
      <c r="AB213" s="26">
        <v>2.1</v>
      </c>
      <c r="AC213" s="13">
        <v>58</v>
      </c>
    </row>
    <row r="214" spans="5:29" x14ac:dyDescent="0.25">
      <c r="E214" s="26"/>
      <c r="F214" s="27"/>
      <c r="G214" s="28"/>
      <c r="H214" s="28"/>
      <c r="I214" s="13">
        <f t="shared" si="25"/>
        <v>2.11</v>
      </c>
      <c r="J214" s="53">
        <f t="shared" si="23"/>
        <v>45</v>
      </c>
      <c r="K214" s="57">
        <v>2.11</v>
      </c>
      <c r="L214" s="58">
        <v>86</v>
      </c>
      <c r="M214" s="57">
        <v>2.11</v>
      </c>
      <c r="N214" s="60">
        <v>86</v>
      </c>
      <c r="O214" s="62"/>
      <c r="P214" s="14"/>
      <c r="Q214" s="14">
        <v>212</v>
      </c>
      <c r="R214" s="14">
        <v>211</v>
      </c>
      <c r="S214" s="14">
        <f t="shared" si="24"/>
        <v>9</v>
      </c>
      <c r="W214" s="13">
        <v>100000</v>
      </c>
      <c r="Z214" s="26">
        <v>2.11</v>
      </c>
      <c r="AA214" s="26">
        <v>58</v>
      </c>
      <c r="AB214" s="26">
        <v>2.11</v>
      </c>
      <c r="AC214" s="13">
        <v>58</v>
      </c>
    </row>
    <row r="215" spans="5:29" x14ac:dyDescent="0.25">
      <c r="E215" s="26"/>
      <c r="F215" s="27"/>
      <c r="G215" s="28"/>
      <c r="H215" s="28"/>
      <c r="I215" s="13">
        <f t="shared" si="25"/>
        <v>2.12</v>
      </c>
      <c r="J215" s="53">
        <f t="shared" si="23"/>
        <v>44</v>
      </c>
      <c r="K215" s="57">
        <v>2.12</v>
      </c>
      <c r="L215" s="58">
        <v>86</v>
      </c>
      <c r="M215" s="57">
        <v>2.12</v>
      </c>
      <c r="N215" s="60">
        <v>86</v>
      </c>
      <c r="O215" s="62"/>
      <c r="P215" s="14"/>
      <c r="Q215" s="14">
        <v>213</v>
      </c>
      <c r="R215" s="14">
        <v>212</v>
      </c>
      <c r="S215" s="14">
        <f t="shared" si="24"/>
        <v>9</v>
      </c>
      <c r="W215" s="13">
        <v>100000</v>
      </c>
      <c r="Z215" s="26">
        <v>2.12</v>
      </c>
      <c r="AA215" s="26">
        <v>58</v>
      </c>
      <c r="AB215" s="26">
        <v>2.12</v>
      </c>
      <c r="AC215" s="13">
        <v>58</v>
      </c>
    </row>
    <row r="216" spans="5:29" x14ac:dyDescent="0.25">
      <c r="E216" s="26"/>
      <c r="F216" s="27"/>
      <c r="G216" s="28"/>
      <c r="H216" s="28"/>
      <c r="I216" s="13">
        <f t="shared" si="25"/>
        <v>2.13</v>
      </c>
      <c r="J216" s="53">
        <f t="shared" si="23"/>
        <v>44</v>
      </c>
      <c r="K216" s="57">
        <v>2.13</v>
      </c>
      <c r="L216" s="58">
        <v>86</v>
      </c>
      <c r="M216" s="57">
        <v>2.13</v>
      </c>
      <c r="N216" s="60">
        <v>86</v>
      </c>
      <c r="O216" s="62"/>
      <c r="P216" s="14"/>
      <c r="Q216" s="14">
        <v>214</v>
      </c>
      <c r="R216" s="14">
        <v>213</v>
      </c>
      <c r="S216" s="14">
        <f t="shared" si="24"/>
        <v>9</v>
      </c>
      <c r="W216" s="13">
        <v>100000</v>
      </c>
      <c r="Z216" s="26">
        <v>2.13</v>
      </c>
      <c r="AA216" s="26">
        <v>58</v>
      </c>
      <c r="AB216" s="26">
        <v>2.13</v>
      </c>
      <c r="AC216" s="13">
        <v>58</v>
      </c>
    </row>
    <row r="217" spans="5:29" x14ac:dyDescent="0.25">
      <c r="E217" s="26"/>
      <c r="F217" s="27"/>
      <c r="G217" s="28"/>
      <c r="H217" s="28"/>
      <c r="I217" s="13">
        <f t="shared" si="25"/>
        <v>2.14</v>
      </c>
      <c r="J217" s="53">
        <f t="shared" si="23"/>
        <v>44</v>
      </c>
      <c r="K217" s="57">
        <v>2.14</v>
      </c>
      <c r="L217" s="58">
        <v>86</v>
      </c>
      <c r="M217" s="57">
        <v>2.14</v>
      </c>
      <c r="N217" s="60">
        <v>86</v>
      </c>
      <c r="O217" s="62"/>
      <c r="P217" s="14"/>
      <c r="Q217" s="14">
        <v>215</v>
      </c>
      <c r="R217" s="14">
        <v>214</v>
      </c>
      <c r="S217" s="14">
        <f t="shared" si="24"/>
        <v>9</v>
      </c>
      <c r="W217" s="13">
        <v>100000</v>
      </c>
      <c r="Z217" s="26">
        <v>2.14</v>
      </c>
      <c r="AA217" s="26">
        <v>58</v>
      </c>
      <c r="AB217" s="26">
        <v>2.14</v>
      </c>
      <c r="AC217" s="13">
        <v>58</v>
      </c>
    </row>
    <row r="218" spans="5:29" x14ac:dyDescent="0.25">
      <c r="E218" s="26"/>
      <c r="F218" s="27"/>
      <c r="G218" s="28"/>
      <c r="H218" s="28"/>
      <c r="I218" s="13">
        <f t="shared" si="25"/>
        <v>2.15</v>
      </c>
      <c r="J218" s="53">
        <f t="shared" si="23"/>
        <v>44</v>
      </c>
      <c r="K218" s="57">
        <v>2.15</v>
      </c>
      <c r="L218" s="58">
        <v>86</v>
      </c>
      <c r="M218" s="57">
        <v>2.15</v>
      </c>
      <c r="N218" s="60">
        <v>86</v>
      </c>
      <c r="O218" s="62"/>
      <c r="P218" s="14"/>
      <c r="Q218" s="14">
        <v>216</v>
      </c>
      <c r="R218" s="14">
        <v>215</v>
      </c>
      <c r="S218" s="14">
        <f t="shared" si="24"/>
        <v>9</v>
      </c>
      <c r="W218" s="13">
        <v>100000</v>
      </c>
      <c r="Z218" s="26">
        <v>2.15</v>
      </c>
      <c r="AA218" s="26">
        <v>58</v>
      </c>
      <c r="AB218" s="26">
        <v>2.15</v>
      </c>
      <c r="AC218" s="13">
        <v>58</v>
      </c>
    </row>
    <row r="219" spans="5:29" x14ac:dyDescent="0.25">
      <c r="E219" s="26"/>
      <c r="F219" s="27"/>
      <c r="G219" s="28"/>
      <c r="H219" s="28"/>
      <c r="I219" s="13">
        <f t="shared" si="25"/>
        <v>2.16</v>
      </c>
      <c r="J219" s="53">
        <f t="shared" si="23"/>
        <v>43</v>
      </c>
      <c r="K219" s="57">
        <v>2.16</v>
      </c>
      <c r="L219" s="58">
        <v>86</v>
      </c>
      <c r="M219" s="57">
        <v>2.16</v>
      </c>
      <c r="N219" s="60">
        <v>86</v>
      </c>
      <c r="O219" s="62"/>
      <c r="P219" s="14"/>
      <c r="Q219" s="14">
        <v>217</v>
      </c>
      <c r="R219" s="14">
        <v>216</v>
      </c>
      <c r="S219" s="14">
        <f t="shared" si="24"/>
        <v>9</v>
      </c>
      <c r="W219" s="13">
        <v>100000</v>
      </c>
      <c r="Z219" s="26">
        <v>2.16</v>
      </c>
      <c r="AA219" s="26">
        <v>58</v>
      </c>
      <c r="AB219" s="26">
        <v>2.16</v>
      </c>
      <c r="AC219" s="13">
        <v>58</v>
      </c>
    </row>
    <row r="220" spans="5:29" x14ac:dyDescent="0.25">
      <c r="E220" s="26"/>
      <c r="F220" s="27"/>
      <c r="G220" s="28"/>
      <c r="H220" s="28"/>
      <c r="I220" s="13">
        <f t="shared" si="25"/>
        <v>2.17</v>
      </c>
      <c r="J220" s="53">
        <f t="shared" si="23"/>
        <v>43</v>
      </c>
      <c r="K220" s="57">
        <v>2.17</v>
      </c>
      <c r="L220" s="58">
        <v>86</v>
      </c>
      <c r="M220" s="57">
        <v>2.17</v>
      </c>
      <c r="N220" s="60">
        <v>86</v>
      </c>
      <c r="O220" s="62"/>
      <c r="P220" s="14"/>
      <c r="Q220" s="14">
        <v>218</v>
      </c>
      <c r="R220" s="14">
        <v>217</v>
      </c>
      <c r="S220" s="14">
        <f t="shared" si="24"/>
        <v>9</v>
      </c>
      <c r="W220" s="13">
        <v>100000</v>
      </c>
      <c r="Z220" s="26">
        <v>2.17</v>
      </c>
      <c r="AA220" s="26">
        <v>58</v>
      </c>
      <c r="AB220" s="26">
        <v>2.17</v>
      </c>
      <c r="AC220" s="13">
        <v>58</v>
      </c>
    </row>
    <row r="221" spans="5:29" x14ac:dyDescent="0.25">
      <c r="E221" s="26"/>
      <c r="F221" s="27"/>
      <c r="G221" s="28"/>
      <c r="H221" s="28"/>
      <c r="I221" s="13">
        <f t="shared" si="25"/>
        <v>2.1800000000000002</v>
      </c>
      <c r="J221" s="53">
        <f t="shared" si="23"/>
        <v>43</v>
      </c>
      <c r="K221" s="57">
        <v>2.1800000000000002</v>
      </c>
      <c r="L221" s="58">
        <v>86</v>
      </c>
      <c r="M221" s="57">
        <v>2.1800000000000002</v>
      </c>
      <c r="N221" s="60">
        <v>86</v>
      </c>
      <c r="O221" s="62"/>
      <c r="P221" s="14"/>
      <c r="Q221" s="14">
        <v>219</v>
      </c>
      <c r="R221" s="14">
        <v>218</v>
      </c>
      <c r="S221" s="14">
        <f t="shared" si="24"/>
        <v>9</v>
      </c>
      <c r="W221" s="13">
        <v>100000</v>
      </c>
      <c r="Z221" s="26">
        <v>2.1800000000000002</v>
      </c>
      <c r="AA221" s="26">
        <v>58</v>
      </c>
      <c r="AB221" s="26">
        <v>2.1800000000000002</v>
      </c>
      <c r="AC221" s="13">
        <v>58</v>
      </c>
    </row>
    <row r="222" spans="5:29" x14ac:dyDescent="0.25">
      <c r="E222" s="26"/>
      <c r="F222" s="27"/>
      <c r="G222" s="28"/>
      <c r="H222" s="28"/>
      <c r="I222" s="13">
        <f t="shared" si="25"/>
        <v>2.19</v>
      </c>
      <c r="J222" s="53">
        <f t="shared" ref="J222:J285" si="26">J218-1</f>
        <v>43</v>
      </c>
      <c r="K222" s="57">
        <v>2.19</v>
      </c>
      <c r="L222" s="58">
        <v>86</v>
      </c>
      <c r="M222" s="57">
        <v>2.19</v>
      </c>
      <c r="N222" s="60">
        <v>86</v>
      </c>
      <c r="O222" s="62"/>
      <c r="P222" s="14"/>
      <c r="Q222" s="14">
        <v>220</v>
      </c>
      <c r="R222" s="14">
        <v>219</v>
      </c>
      <c r="S222" s="14">
        <f t="shared" si="24"/>
        <v>9</v>
      </c>
      <c r="W222" s="13">
        <v>100000</v>
      </c>
      <c r="Z222" s="26">
        <v>2.19</v>
      </c>
      <c r="AA222" s="26">
        <v>58</v>
      </c>
      <c r="AB222" s="26">
        <v>2.19</v>
      </c>
      <c r="AC222" s="13">
        <v>58</v>
      </c>
    </row>
    <row r="223" spans="5:29" x14ac:dyDescent="0.25">
      <c r="E223" s="26"/>
      <c r="F223" s="27"/>
      <c r="G223" s="28"/>
      <c r="H223" s="28"/>
      <c r="I223" s="13">
        <f t="shared" si="25"/>
        <v>2.2000000000000002</v>
      </c>
      <c r="J223" s="53">
        <f t="shared" si="26"/>
        <v>42</v>
      </c>
      <c r="K223" s="57">
        <v>2.2000000000000002</v>
      </c>
      <c r="L223" s="58">
        <v>86</v>
      </c>
      <c r="M223" s="57">
        <v>2.2000000000000002</v>
      </c>
      <c r="N223" s="60">
        <v>86</v>
      </c>
      <c r="O223" s="62"/>
      <c r="P223" s="14"/>
      <c r="Q223" s="14">
        <v>221</v>
      </c>
      <c r="R223" s="14">
        <v>220</v>
      </c>
      <c r="S223" s="14">
        <f t="shared" si="24"/>
        <v>9</v>
      </c>
      <c r="W223" s="13">
        <v>100000</v>
      </c>
      <c r="Z223" s="26">
        <v>2.2000000000000002</v>
      </c>
      <c r="AA223" s="26">
        <v>58</v>
      </c>
      <c r="AB223" s="26">
        <v>2.2000000000000002</v>
      </c>
      <c r="AC223" s="13">
        <v>58</v>
      </c>
    </row>
    <row r="224" spans="5:29" x14ac:dyDescent="0.25">
      <c r="E224" s="26"/>
      <c r="F224" s="27"/>
      <c r="G224" s="28"/>
      <c r="H224" s="28"/>
      <c r="I224" s="13">
        <f t="shared" si="25"/>
        <v>2.21</v>
      </c>
      <c r="J224" s="53">
        <f t="shared" si="26"/>
        <v>42</v>
      </c>
      <c r="K224" s="57">
        <v>2.21</v>
      </c>
      <c r="L224" s="58">
        <v>86</v>
      </c>
      <c r="M224" s="57">
        <v>2.21</v>
      </c>
      <c r="N224" s="60">
        <v>86</v>
      </c>
      <c r="O224" s="62"/>
      <c r="P224" s="14"/>
      <c r="Q224" s="14">
        <v>222</v>
      </c>
      <c r="R224" s="14">
        <v>221</v>
      </c>
      <c r="S224" s="14">
        <f t="shared" si="24"/>
        <v>9</v>
      </c>
      <c r="W224" s="13">
        <v>100000</v>
      </c>
      <c r="Z224" s="26">
        <v>2.21</v>
      </c>
      <c r="AA224" s="26">
        <v>58</v>
      </c>
      <c r="AB224" s="26">
        <v>2.21</v>
      </c>
      <c r="AC224" s="13">
        <v>58</v>
      </c>
    </row>
    <row r="225" spans="5:29" x14ac:dyDescent="0.25">
      <c r="E225" s="26"/>
      <c r="F225" s="27"/>
      <c r="G225" s="28"/>
      <c r="H225" s="28"/>
      <c r="I225" s="13">
        <f t="shared" si="25"/>
        <v>2.2200000000000002</v>
      </c>
      <c r="J225" s="53">
        <f t="shared" si="26"/>
        <v>42</v>
      </c>
      <c r="K225" s="57">
        <v>2.2200000000000002</v>
      </c>
      <c r="L225" s="58">
        <v>86</v>
      </c>
      <c r="M225" s="57">
        <v>2.2200000000000002</v>
      </c>
      <c r="N225" s="60">
        <v>86</v>
      </c>
      <c r="O225" s="62"/>
      <c r="P225" s="14"/>
      <c r="Q225" s="14">
        <v>223</v>
      </c>
      <c r="R225" s="14">
        <v>222</v>
      </c>
      <c r="S225" s="14">
        <f t="shared" si="24"/>
        <v>9</v>
      </c>
      <c r="W225" s="13">
        <v>100000</v>
      </c>
      <c r="Z225" s="26">
        <v>2.2200000000000002</v>
      </c>
      <c r="AA225" s="26">
        <v>58</v>
      </c>
      <c r="AB225" s="26">
        <v>2.2200000000000002</v>
      </c>
      <c r="AC225" s="13">
        <v>58</v>
      </c>
    </row>
    <row r="226" spans="5:29" x14ac:dyDescent="0.25">
      <c r="E226" s="26"/>
      <c r="F226" s="27"/>
      <c r="G226" s="28"/>
      <c r="H226" s="28"/>
      <c r="I226" s="13">
        <f t="shared" si="25"/>
        <v>2.23</v>
      </c>
      <c r="J226" s="53">
        <f t="shared" si="26"/>
        <v>42</v>
      </c>
      <c r="K226" s="57">
        <v>2.23</v>
      </c>
      <c r="L226" s="58">
        <v>86</v>
      </c>
      <c r="M226" s="57">
        <v>2.23</v>
      </c>
      <c r="N226" s="60">
        <v>86</v>
      </c>
      <c r="O226" s="62"/>
      <c r="P226" s="14"/>
      <c r="Q226" s="14">
        <v>224</v>
      </c>
      <c r="R226" s="14">
        <v>223</v>
      </c>
      <c r="S226" s="14">
        <f t="shared" si="24"/>
        <v>9</v>
      </c>
      <c r="W226" s="13">
        <v>100000</v>
      </c>
      <c r="Z226" s="26">
        <v>2.23</v>
      </c>
      <c r="AA226" s="26">
        <v>58</v>
      </c>
      <c r="AB226" s="26">
        <v>2.23</v>
      </c>
      <c r="AC226" s="13">
        <v>58</v>
      </c>
    </row>
    <row r="227" spans="5:29" x14ac:dyDescent="0.25">
      <c r="E227" s="26"/>
      <c r="F227" s="27"/>
      <c r="G227" s="28"/>
      <c r="H227" s="28"/>
      <c r="I227" s="13">
        <f t="shared" si="25"/>
        <v>2.2400000000000002</v>
      </c>
      <c r="J227" s="53">
        <f t="shared" si="26"/>
        <v>41</v>
      </c>
      <c r="K227" s="57">
        <v>2.2400000000000002</v>
      </c>
      <c r="L227" s="58">
        <v>86</v>
      </c>
      <c r="M227" s="57">
        <v>2.2400000000000002</v>
      </c>
      <c r="N227" s="60">
        <v>86</v>
      </c>
      <c r="O227" s="62"/>
      <c r="P227" s="14"/>
      <c r="Q227" s="14">
        <v>225</v>
      </c>
      <c r="R227" s="14">
        <v>224</v>
      </c>
      <c r="S227" s="14">
        <f t="shared" si="24"/>
        <v>9</v>
      </c>
      <c r="W227" s="13">
        <v>100000</v>
      </c>
      <c r="Z227" s="26">
        <v>2.2400000000000002</v>
      </c>
      <c r="AA227" s="26">
        <v>58</v>
      </c>
      <c r="AB227" s="26">
        <v>2.2400000000000002</v>
      </c>
      <c r="AC227" s="13">
        <v>58</v>
      </c>
    </row>
    <row r="228" spans="5:29" x14ac:dyDescent="0.25">
      <c r="E228" s="26"/>
      <c r="F228" s="27"/>
      <c r="G228" s="28"/>
      <c r="H228" s="28"/>
      <c r="I228" s="13">
        <f t="shared" si="25"/>
        <v>2.25</v>
      </c>
      <c r="J228" s="53">
        <f t="shared" si="26"/>
        <v>41</v>
      </c>
      <c r="K228" s="57">
        <v>2.25</v>
      </c>
      <c r="L228" s="58">
        <v>86</v>
      </c>
      <c r="M228" s="57">
        <v>2.25</v>
      </c>
      <c r="N228" s="60">
        <v>86</v>
      </c>
      <c r="O228" s="62"/>
      <c r="P228" s="14"/>
      <c r="Q228" s="14">
        <v>226</v>
      </c>
      <c r="R228" s="14">
        <v>225</v>
      </c>
      <c r="S228" s="14">
        <f t="shared" si="24"/>
        <v>9</v>
      </c>
      <c r="W228" s="13">
        <v>100000</v>
      </c>
      <c r="Z228" s="26">
        <v>2.25</v>
      </c>
      <c r="AA228" s="26">
        <v>58</v>
      </c>
      <c r="AB228" s="26">
        <v>2.25</v>
      </c>
      <c r="AC228" s="13">
        <v>58</v>
      </c>
    </row>
    <row r="229" spans="5:29" x14ac:dyDescent="0.25">
      <c r="E229" s="26"/>
      <c r="F229" s="27"/>
      <c r="G229" s="28"/>
      <c r="H229" s="28"/>
      <c r="I229" s="13">
        <f t="shared" si="25"/>
        <v>2.2599999999999998</v>
      </c>
      <c r="J229" s="53">
        <f t="shared" si="26"/>
        <v>41</v>
      </c>
      <c r="K229" s="57">
        <v>2.2599999999999998</v>
      </c>
      <c r="L229" s="58">
        <v>86</v>
      </c>
      <c r="M229" s="57">
        <v>2.2599999999999998</v>
      </c>
      <c r="N229" s="60">
        <v>86</v>
      </c>
      <c r="O229" s="62"/>
      <c r="P229" s="14"/>
      <c r="Q229" s="14">
        <v>227</v>
      </c>
      <c r="R229" s="14">
        <v>226</v>
      </c>
      <c r="S229" s="14">
        <f t="shared" si="24"/>
        <v>10</v>
      </c>
      <c r="W229" s="13">
        <v>100000</v>
      </c>
      <c r="Z229" s="26">
        <v>2.2599999999999998</v>
      </c>
      <c r="AA229" s="26">
        <v>58</v>
      </c>
      <c r="AB229" s="26">
        <v>2.2599999999999998</v>
      </c>
      <c r="AC229" s="13">
        <v>58</v>
      </c>
    </row>
    <row r="230" spans="5:29" x14ac:dyDescent="0.25">
      <c r="E230" s="26"/>
      <c r="F230" s="27"/>
      <c r="G230" s="28"/>
      <c r="H230" s="28"/>
      <c r="I230" s="13">
        <f t="shared" si="25"/>
        <v>2.27</v>
      </c>
      <c r="J230" s="53">
        <f t="shared" si="26"/>
        <v>41</v>
      </c>
      <c r="K230" s="57">
        <v>2.27</v>
      </c>
      <c r="L230" s="58">
        <v>86</v>
      </c>
      <c r="M230" s="57">
        <v>2.27</v>
      </c>
      <c r="N230" s="60">
        <v>86</v>
      </c>
      <c r="O230" s="62"/>
      <c r="P230" s="14"/>
      <c r="Q230" s="14">
        <v>228</v>
      </c>
      <c r="R230" s="14">
        <v>227</v>
      </c>
      <c r="S230" s="14">
        <f t="shared" si="24"/>
        <v>10</v>
      </c>
      <c r="W230" s="13">
        <v>100000</v>
      </c>
      <c r="Z230" s="26">
        <v>2.27</v>
      </c>
      <c r="AA230" s="26">
        <v>58</v>
      </c>
      <c r="AB230" s="26">
        <v>2.27</v>
      </c>
      <c r="AC230" s="13">
        <v>58</v>
      </c>
    </row>
    <row r="231" spans="5:29" x14ac:dyDescent="0.25">
      <c r="E231" s="26"/>
      <c r="F231" s="27"/>
      <c r="G231" s="28"/>
      <c r="H231" s="28"/>
      <c r="I231" s="13">
        <f t="shared" si="25"/>
        <v>2.2799999999999998</v>
      </c>
      <c r="J231" s="53">
        <f t="shared" si="26"/>
        <v>40</v>
      </c>
      <c r="K231" s="57">
        <v>2.2799999999999998</v>
      </c>
      <c r="L231" s="58">
        <v>86</v>
      </c>
      <c r="M231" s="57">
        <v>2.2799999999999998</v>
      </c>
      <c r="N231" s="60">
        <v>86</v>
      </c>
      <c r="O231" s="62"/>
      <c r="P231" s="14"/>
      <c r="Q231" s="14">
        <v>229</v>
      </c>
      <c r="R231" s="14">
        <v>228</v>
      </c>
      <c r="S231" s="14">
        <f t="shared" si="24"/>
        <v>10</v>
      </c>
      <c r="W231" s="13">
        <v>100000</v>
      </c>
      <c r="Z231" s="26">
        <v>2.2799999999999998</v>
      </c>
      <c r="AA231" s="26">
        <v>58</v>
      </c>
      <c r="AB231" s="26">
        <v>2.2799999999999998</v>
      </c>
      <c r="AC231" s="13">
        <v>58</v>
      </c>
    </row>
    <row r="232" spans="5:29" x14ac:dyDescent="0.25">
      <c r="E232" s="26"/>
      <c r="F232" s="27"/>
      <c r="G232" s="28"/>
      <c r="H232" s="28"/>
      <c r="I232" s="13">
        <f t="shared" si="25"/>
        <v>2.29</v>
      </c>
      <c r="J232" s="53">
        <f t="shared" si="26"/>
        <v>40</v>
      </c>
      <c r="K232" s="57">
        <v>2.29</v>
      </c>
      <c r="L232" s="58">
        <v>86</v>
      </c>
      <c r="M232" s="57">
        <v>2.29</v>
      </c>
      <c r="N232" s="60">
        <v>86</v>
      </c>
      <c r="O232" s="62"/>
      <c r="P232" s="14"/>
      <c r="Q232" s="14">
        <v>230</v>
      </c>
      <c r="R232" s="14">
        <v>229</v>
      </c>
      <c r="S232" s="14">
        <f t="shared" si="24"/>
        <v>10</v>
      </c>
      <c r="W232" s="13">
        <v>100000</v>
      </c>
      <c r="Z232" s="26">
        <v>2.29</v>
      </c>
      <c r="AA232" s="26">
        <v>58</v>
      </c>
      <c r="AB232" s="26">
        <v>2.29</v>
      </c>
      <c r="AC232" s="13">
        <v>58</v>
      </c>
    </row>
    <row r="233" spans="5:29" x14ac:dyDescent="0.25">
      <c r="E233" s="26"/>
      <c r="F233" s="27"/>
      <c r="G233" s="28"/>
      <c r="H233" s="28"/>
      <c r="I233" s="13">
        <f t="shared" si="25"/>
        <v>2.2999999999999998</v>
      </c>
      <c r="J233" s="53">
        <f t="shared" si="26"/>
        <v>40</v>
      </c>
      <c r="K233" s="57">
        <v>2.2999999999999998</v>
      </c>
      <c r="L233" s="58">
        <v>86</v>
      </c>
      <c r="M233" s="57">
        <v>2.2999999999999998</v>
      </c>
      <c r="N233" s="60">
        <v>86</v>
      </c>
      <c r="O233" s="62"/>
      <c r="P233" s="14"/>
      <c r="Q233" s="14">
        <v>231</v>
      </c>
      <c r="R233" s="14">
        <v>230</v>
      </c>
      <c r="S233" s="14">
        <f t="shared" si="24"/>
        <v>10</v>
      </c>
      <c r="W233" s="13">
        <v>100000</v>
      </c>
      <c r="Z233" s="26">
        <v>2.2999999999999998</v>
      </c>
      <c r="AA233" s="26">
        <v>58</v>
      </c>
      <c r="AB233" s="26">
        <v>2.2999999999999998</v>
      </c>
      <c r="AC233" s="13">
        <v>58</v>
      </c>
    </row>
    <row r="234" spans="5:29" x14ac:dyDescent="0.25">
      <c r="E234" s="26"/>
      <c r="F234" s="27"/>
      <c r="G234" s="28"/>
      <c r="H234" s="28"/>
      <c r="I234" s="13">
        <f t="shared" si="25"/>
        <v>2.31</v>
      </c>
      <c r="J234" s="53">
        <f t="shared" si="26"/>
        <v>40</v>
      </c>
      <c r="K234" s="57">
        <v>2.31</v>
      </c>
      <c r="L234" s="58">
        <v>86</v>
      </c>
      <c r="M234" s="57">
        <v>2.31</v>
      </c>
      <c r="N234" s="60">
        <v>86</v>
      </c>
      <c r="O234" s="62"/>
      <c r="P234" s="14"/>
      <c r="Q234" s="14">
        <v>232</v>
      </c>
      <c r="R234" s="14">
        <v>231</v>
      </c>
      <c r="S234" s="14">
        <f t="shared" si="24"/>
        <v>10</v>
      </c>
      <c r="W234" s="13">
        <v>100000</v>
      </c>
      <c r="Z234" s="26">
        <v>2.31</v>
      </c>
      <c r="AA234" s="26">
        <v>58</v>
      </c>
      <c r="AB234" s="26">
        <v>2.31</v>
      </c>
      <c r="AC234" s="13">
        <v>58</v>
      </c>
    </row>
    <row r="235" spans="5:29" x14ac:dyDescent="0.25">
      <c r="E235" s="26"/>
      <c r="F235" s="27"/>
      <c r="G235" s="28"/>
      <c r="H235" s="28"/>
      <c r="I235" s="13">
        <f t="shared" si="25"/>
        <v>2.3199999999999998</v>
      </c>
      <c r="J235" s="53">
        <f t="shared" si="26"/>
        <v>39</v>
      </c>
      <c r="K235" s="57">
        <v>2.3199999999999998</v>
      </c>
      <c r="L235" s="58">
        <v>86</v>
      </c>
      <c r="M235" s="57">
        <v>2.3199999999999998</v>
      </c>
      <c r="N235" s="60">
        <v>86</v>
      </c>
      <c r="O235" s="62"/>
      <c r="P235" s="14"/>
      <c r="Q235" s="14">
        <v>233</v>
      </c>
      <c r="R235" s="14">
        <v>232</v>
      </c>
      <c r="S235" s="14">
        <f t="shared" si="24"/>
        <v>10</v>
      </c>
      <c r="W235" s="13">
        <v>100000</v>
      </c>
      <c r="Z235" s="26">
        <v>2.3199999999999998</v>
      </c>
      <c r="AA235" s="26">
        <v>58</v>
      </c>
      <c r="AB235" s="26">
        <v>2.3199999999999998</v>
      </c>
      <c r="AC235" s="13">
        <v>58</v>
      </c>
    </row>
    <row r="236" spans="5:29" x14ac:dyDescent="0.25">
      <c r="E236" s="26"/>
      <c r="F236" s="27"/>
      <c r="G236" s="28"/>
      <c r="H236" s="28"/>
      <c r="I236" s="13">
        <f t="shared" si="25"/>
        <v>2.33</v>
      </c>
      <c r="J236" s="53">
        <f t="shared" si="26"/>
        <v>39</v>
      </c>
      <c r="K236" s="57">
        <v>2.33</v>
      </c>
      <c r="L236" s="58">
        <v>86</v>
      </c>
      <c r="M236" s="57">
        <v>2.33</v>
      </c>
      <c r="N236" s="60">
        <v>86</v>
      </c>
      <c r="O236" s="62"/>
      <c r="P236" s="14"/>
      <c r="Q236" s="14">
        <v>234</v>
      </c>
      <c r="R236" s="14">
        <v>233</v>
      </c>
      <c r="S236" s="14">
        <f t="shared" si="24"/>
        <v>10</v>
      </c>
      <c r="W236" s="13">
        <v>100000</v>
      </c>
      <c r="Z236" s="26">
        <v>2.33</v>
      </c>
      <c r="AA236" s="26">
        <v>58</v>
      </c>
      <c r="AB236" s="26">
        <v>2.33</v>
      </c>
      <c r="AC236" s="13">
        <v>58</v>
      </c>
    </row>
    <row r="237" spans="5:29" x14ac:dyDescent="0.25">
      <c r="E237" s="26"/>
      <c r="F237" s="27"/>
      <c r="G237" s="28"/>
      <c r="H237" s="28"/>
      <c r="I237" s="13">
        <f t="shared" si="25"/>
        <v>2.34</v>
      </c>
      <c r="J237" s="53">
        <f t="shared" si="26"/>
        <v>39</v>
      </c>
      <c r="K237" s="57">
        <v>2.34</v>
      </c>
      <c r="L237" s="58">
        <v>86</v>
      </c>
      <c r="M237" s="57">
        <v>2.34</v>
      </c>
      <c r="N237" s="60">
        <v>86</v>
      </c>
      <c r="O237" s="62"/>
      <c r="P237" s="14"/>
      <c r="Q237" s="14">
        <v>235</v>
      </c>
      <c r="R237" s="14">
        <v>234</v>
      </c>
      <c r="S237" s="14">
        <f t="shared" si="24"/>
        <v>10</v>
      </c>
      <c r="W237" s="13">
        <v>100000</v>
      </c>
      <c r="Z237" s="26">
        <v>2.34</v>
      </c>
      <c r="AA237" s="26">
        <v>58</v>
      </c>
      <c r="AB237" s="26">
        <v>2.34</v>
      </c>
      <c r="AC237" s="13">
        <v>58</v>
      </c>
    </row>
    <row r="238" spans="5:29" x14ac:dyDescent="0.25">
      <c r="E238" s="26"/>
      <c r="F238" s="27"/>
      <c r="G238" s="28"/>
      <c r="H238" s="28"/>
      <c r="I238" s="13">
        <f t="shared" si="25"/>
        <v>2.35</v>
      </c>
      <c r="J238" s="53">
        <f t="shared" si="26"/>
        <v>39</v>
      </c>
      <c r="K238" s="57">
        <v>2.35</v>
      </c>
      <c r="L238" s="58">
        <v>86</v>
      </c>
      <c r="M238" s="57">
        <v>2.35</v>
      </c>
      <c r="N238" s="60">
        <v>86</v>
      </c>
      <c r="O238" s="62"/>
      <c r="P238" s="14"/>
      <c r="Q238" s="14">
        <v>236</v>
      </c>
      <c r="R238" s="14">
        <v>235</v>
      </c>
      <c r="S238" s="14">
        <f t="shared" si="24"/>
        <v>10</v>
      </c>
      <c r="W238" s="13">
        <v>100000</v>
      </c>
      <c r="Z238" s="26">
        <v>2.35</v>
      </c>
      <c r="AA238" s="26">
        <v>58</v>
      </c>
      <c r="AB238" s="26">
        <v>2.35</v>
      </c>
      <c r="AC238" s="13">
        <v>58</v>
      </c>
    </row>
    <row r="239" spans="5:29" x14ac:dyDescent="0.25">
      <c r="E239" s="26"/>
      <c r="F239" s="27"/>
      <c r="G239" s="28"/>
      <c r="H239" s="28"/>
      <c r="I239" s="13">
        <f t="shared" si="25"/>
        <v>2.36</v>
      </c>
      <c r="J239" s="53">
        <f t="shared" si="26"/>
        <v>38</v>
      </c>
      <c r="K239" s="57">
        <v>2.36</v>
      </c>
      <c r="L239" s="58">
        <v>86</v>
      </c>
      <c r="M239" s="57">
        <v>2.36</v>
      </c>
      <c r="N239" s="60">
        <v>86</v>
      </c>
      <c r="O239" s="62"/>
      <c r="P239" s="14"/>
      <c r="Q239" s="14">
        <v>237</v>
      </c>
      <c r="R239" s="14">
        <v>236</v>
      </c>
      <c r="S239" s="14">
        <f t="shared" si="24"/>
        <v>10</v>
      </c>
      <c r="W239" s="13">
        <v>100000</v>
      </c>
      <c r="Z239" s="26">
        <v>2.36</v>
      </c>
      <c r="AA239" s="26">
        <v>58</v>
      </c>
      <c r="AB239" s="26">
        <v>2.36</v>
      </c>
      <c r="AC239" s="13">
        <v>58</v>
      </c>
    </row>
    <row r="240" spans="5:29" x14ac:dyDescent="0.25">
      <c r="E240" s="26"/>
      <c r="F240" s="27"/>
      <c r="G240" s="28"/>
      <c r="H240" s="28"/>
      <c r="I240" s="13">
        <f t="shared" si="25"/>
        <v>2.37</v>
      </c>
      <c r="J240" s="53">
        <f t="shared" si="26"/>
        <v>38</v>
      </c>
      <c r="K240" s="57">
        <v>2.37</v>
      </c>
      <c r="L240" s="58">
        <v>86</v>
      </c>
      <c r="M240" s="57">
        <v>2.37</v>
      </c>
      <c r="N240" s="60">
        <v>86</v>
      </c>
      <c r="O240" s="62"/>
      <c r="P240" s="14"/>
      <c r="Q240" s="14">
        <v>238</v>
      </c>
      <c r="R240" s="14">
        <v>237</v>
      </c>
      <c r="S240" s="14">
        <f t="shared" si="24"/>
        <v>10</v>
      </c>
      <c r="W240" s="13">
        <v>100000</v>
      </c>
      <c r="Z240" s="26">
        <v>2.37</v>
      </c>
      <c r="AA240" s="26">
        <v>58</v>
      </c>
      <c r="AB240" s="26">
        <v>2.37</v>
      </c>
      <c r="AC240" s="13">
        <v>58</v>
      </c>
    </row>
    <row r="241" spans="5:29" x14ac:dyDescent="0.25">
      <c r="E241" s="26"/>
      <c r="F241" s="27"/>
      <c r="G241" s="28"/>
      <c r="H241" s="28"/>
      <c r="I241" s="13">
        <f t="shared" si="25"/>
        <v>2.38</v>
      </c>
      <c r="J241" s="53">
        <f t="shared" si="26"/>
        <v>38</v>
      </c>
      <c r="K241" s="57">
        <v>2.38</v>
      </c>
      <c r="L241" s="58">
        <v>86</v>
      </c>
      <c r="M241" s="57">
        <v>2.38</v>
      </c>
      <c r="N241" s="60">
        <v>86</v>
      </c>
      <c r="O241" s="62"/>
      <c r="P241" s="14"/>
      <c r="Q241" s="14">
        <v>239</v>
      </c>
      <c r="R241" s="14">
        <v>238</v>
      </c>
      <c r="S241" s="14">
        <f t="shared" si="24"/>
        <v>10</v>
      </c>
      <c r="W241" s="13">
        <v>100000</v>
      </c>
      <c r="Z241" s="26">
        <v>2.38</v>
      </c>
      <c r="AA241" s="26">
        <v>58</v>
      </c>
      <c r="AB241" s="26">
        <v>2.38</v>
      </c>
      <c r="AC241" s="13">
        <v>58</v>
      </c>
    </row>
    <row r="242" spans="5:29" x14ac:dyDescent="0.25">
      <c r="E242" s="26"/>
      <c r="F242" s="27"/>
      <c r="G242" s="28"/>
      <c r="H242" s="28"/>
      <c r="I242" s="13">
        <f t="shared" si="25"/>
        <v>2.39</v>
      </c>
      <c r="J242" s="53">
        <f t="shared" si="26"/>
        <v>38</v>
      </c>
      <c r="K242" s="57">
        <v>2.39</v>
      </c>
      <c r="L242" s="58">
        <v>86</v>
      </c>
      <c r="M242" s="57">
        <v>2.39</v>
      </c>
      <c r="N242" s="60">
        <v>86</v>
      </c>
      <c r="O242" s="62"/>
      <c r="P242" s="14"/>
      <c r="Q242" s="14">
        <v>240</v>
      </c>
      <c r="R242" s="14">
        <v>239</v>
      </c>
      <c r="S242" s="14">
        <f t="shared" si="24"/>
        <v>10</v>
      </c>
      <c r="W242" s="13">
        <v>100000</v>
      </c>
      <c r="Z242" s="26">
        <v>2.39</v>
      </c>
      <c r="AA242" s="26">
        <v>58</v>
      </c>
      <c r="AB242" s="26">
        <v>2.39</v>
      </c>
      <c r="AC242" s="13">
        <v>58</v>
      </c>
    </row>
    <row r="243" spans="5:29" x14ac:dyDescent="0.25">
      <c r="E243" s="26"/>
      <c r="F243" s="27"/>
      <c r="G243" s="28"/>
      <c r="H243" s="28"/>
      <c r="I243" s="13">
        <f t="shared" si="25"/>
        <v>2.4</v>
      </c>
      <c r="J243" s="53">
        <f t="shared" si="26"/>
        <v>37</v>
      </c>
      <c r="K243" s="57">
        <v>2.4</v>
      </c>
      <c r="L243" s="58">
        <v>86</v>
      </c>
      <c r="M243" s="57">
        <v>2.4</v>
      </c>
      <c r="N243" s="60">
        <v>86</v>
      </c>
      <c r="O243" s="62"/>
      <c r="P243" s="14"/>
      <c r="Q243" s="14">
        <v>241</v>
      </c>
      <c r="R243" s="14">
        <v>240</v>
      </c>
      <c r="S243" s="14">
        <f t="shared" si="24"/>
        <v>10</v>
      </c>
      <c r="W243" s="13">
        <v>100000</v>
      </c>
      <c r="Z243" s="26">
        <v>2.4</v>
      </c>
      <c r="AA243" s="26">
        <v>58</v>
      </c>
      <c r="AB243" s="26">
        <v>2.4</v>
      </c>
      <c r="AC243" s="13">
        <v>58</v>
      </c>
    </row>
    <row r="244" spans="5:29" x14ac:dyDescent="0.25">
      <c r="E244" s="26"/>
      <c r="F244" s="27"/>
      <c r="G244" s="28"/>
      <c r="H244" s="28"/>
      <c r="I244" s="13">
        <f t="shared" si="25"/>
        <v>2.41</v>
      </c>
      <c r="J244" s="53">
        <f t="shared" si="26"/>
        <v>37</v>
      </c>
      <c r="K244" s="57">
        <v>2.41</v>
      </c>
      <c r="L244" s="58">
        <v>86</v>
      </c>
      <c r="M244" s="57">
        <v>2.41</v>
      </c>
      <c r="N244" s="60">
        <v>86</v>
      </c>
      <c r="O244" s="62"/>
      <c r="P244" s="14"/>
      <c r="Q244" s="14">
        <v>242</v>
      </c>
      <c r="R244" s="14">
        <v>241</v>
      </c>
      <c r="S244" s="14">
        <f t="shared" si="24"/>
        <v>10</v>
      </c>
      <c r="W244" s="13">
        <v>100000</v>
      </c>
      <c r="Z244" s="26">
        <v>2.41</v>
      </c>
      <c r="AA244" s="26">
        <v>58</v>
      </c>
      <c r="AB244" s="26">
        <v>2.41</v>
      </c>
      <c r="AC244" s="13">
        <v>58</v>
      </c>
    </row>
    <row r="245" spans="5:29" x14ac:dyDescent="0.25">
      <c r="E245" s="26"/>
      <c r="F245" s="27"/>
      <c r="G245" s="28"/>
      <c r="H245" s="28"/>
      <c r="I245" s="13">
        <f t="shared" si="25"/>
        <v>2.42</v>
      </c>
      <c r="J245" s="53">
        <f t="shared" si="26"/>
        <v>37</v>
      </c>
      <c r="K245" s="57">
        <v>2.42</v>
      </c>
      <c r="L245" s="58">
        <v>86</v>
      </c>
      <c r="M245" s="57">
        <v>2.42</v>
      </c>
      <c r="N245" s="60">
        <v>86</v>
      </c>
      <c r="O245" s="62"/>
      <c r="P245" s="14"/>
      <c r="Q245" s="14">
        <v>243</v>
      </c>
      <c r="R245" s="14">
        <v>242</v>
      </c>
      <c r="S245" s="14">
        <f t="shared" si="24"/>
        <v>10</v>
      </c>
      <c r="W245" s="13">
        <v>100000</v>
      </c>
      <c r="Z245" s="26">
        <v>2.42</v>
      </c>
      <c r="AA245" s="26">
        <v>58</v>
      </c>
      <c r="AB245" s="26">
        <v>2.42</v>
      </c>
      <c r="AC245" s="13">
        <v>58</v>
      </c>
    </row>
    <row r="246" spans="5:29" x14ac:dyDescent="0.25">
      <c r="E246" s="26"/>
      <c r="F246" s="27"/>
      <c r="G246" s="28"/>
      <c r="H246" s="28"/>
      <c r="I246" s="13">
        <f t="shared" si="25"/>
        <v>2.4300000000000002</v>
      </c>
      <c r="J246" s="53">
        <f t="shared" si="26"/>
        <v>37</v>
      </c>
      <c r="K246" s="57">
        <v>2.4300000000000002</v>
      </c>
      <c r="L246" s="58">
        <v>86</v>
      </c>
      <c r="M246" s="57">
        <v>2.4300000000000002</v>
      </c>
      <c r="N246" s="60">
        <v>86</v>
      </c>
      <c r="O246" s="62"/>
      <c r="P246" s="14"/>
      <c r="Q246" s="14">
        <v>244</v>
      </c>
      <c r="R246" s="14">
        <v>243</v>
      </c>
      <c r="S246" s="14">
        <f t="shared" si="24"/>
        <v>10</v>
      </c>
      <c r="W246" s="13">
        <v>100000</v>
      </c>
      <c r="Z246" s="26">
        <v>2.4300000000000002</v>
      </c>
      <c r="AA246" s="26">
        <v>58</v>
      </c>
      <c r="AB246" s="26">
        <v>2.4300000000000002</v>
      </c>
      <c r="AC246" s="13">
        <v>58</v>
      </c>
    </row>
    <row r="247" spans="5:29" x14ac:dyDescent="0.25">
      <c r="E247" s="26"/>
      <c r="F247" s="27"/>
      <c r="G247" s="28"/>
      <c r="H247" s="28"/>
      <c r="I247" s="13">
        <f t="shared" si="25"/>
        <v>2.44</v>
      </c>
      <c r="J247" s="53">
        <f t="shared" si="26"/>
        <v>36</v>
      </c>
      <c r="K247" s="57">
        <v>2.44</v>
      </c>
      <c r="L247" s="58">
        <v>86</v>
      </c>
      <c r="M247" s="57">
        <v>2.44</v>
      </c>
      <c r="N247" s="60">
        <v>86</v>
      </c>
      <c r="O247" s="62"/>
      <c r="P247" s="14"/>
      <c r="Q247" s="14">
        <v>245</v>
      </c>
      <c r="R247" s="14">
        <v>244</v>
      </c>
      <c r="S247" s="14">
        <f t="shared" ref="S247:S310" si="27">S222+1</f>
        <v>10</v>
      </c>
      <c r="W247" s="13">
        <v>100000</v>
      </c>
      <c r="Z247" s="26">
        <v>2.44</v>
      </c>
      <c r="AA247" s="26">
        <v>58</v>
      </c>
      <c r="AB247" s="26">
        <v>2.44</v>
      </c>
      <c r="AC247" s="13">
        <v>58</v>
      </c>
    </row>
    <row r="248" spans="5:29" x14ac:dyDescent="0.25">
      <c r="E248" s="26"/>
      <c r="F248" s="27"/>
      <c r="G248" s="28"/>
      <c r="H248" s="28"/>
      <c r="I248" s="13">
        <f t="shared" si="25"/>
        <v>2.4500000000000002</v>
      </c>
      <c r="J248" s="53">
        <f t="shared" si="26"/>
        <v>36</v>
      </c>
      <c r="K248" s="57">
        <v>2.4500000000000002</v>
      </c>
      <c r="L248" s="58">
        <v>86</v>
      </c>
      <c r="M248" s="57">
        <v>2.4500000000000002</v>
      </c>
      <c r="N248" s="60">
        <v>86</v>
      </c>
      <c r="O248" s="62"/>
      <c r="P248" s="14"/>
      <c r="Q248" s="14">
        <v>246</v>
      </c>
      <c r="R248" s="14">
        <v>245</v>
      </c>
      <c r="S248" s="14">
        <f t="shared" si="27"/>
        <v>10</v>
      </c>
      <c r="W248" s="13">
        <v>100000</v>
      </c>
      <c r="Z248" s="26">
        <v>2.4500000000000002</v>
      </c>
      <c r="AA248" s="26">
        <v>58</v>
      </c>
      <c r="AB248" s="26">
        <v>2.4500000000000002</v>
      </c>
      <c r="AC248" s="13">
        <v>58</v>
      </c>
    </row>
    <row r="249" spans="5:29" x14ac:dyDescent="0.25">
      <c r="E249" s="26"/>
      <c r="F249" s="27"/>
      <c r="G249" s="28"/>
      <c r="H249" s="28"/>
      <c r="I249" s="13">
        <f t="shared" si="25"/>
        <v>2.46</v>
      </c>
      <c r="J249" s="53">
        <f t="shared" si="26"/>
        <v>36</v>
      </c>
      <c r="K249" s="57">
        <v>2.46</v>
      </c>
      <c r="L249" s="58">
        <v>86</v>
      </c>
      <c r="M249" s="57">
        <v>2.46</v>
      </c>
      <c r="N249" s="60">
        <v>86</v>
      </c>
      <c r="O249" s="62"/>
      <c r="P249" s="14"/>
      <c r="Q249" s="14">
        <v>247</v>
      </c>
      <c r="R249" s="14">
        <v>246</v>
      </c>
      <c r="S249" s="14">
        <f t="shared" si="27"/>
        <v>10</v>
      </c>
      <c r="W249" s="13">
        <v>100000</v>
      </c>
      <c r="Z249" s="26">
        <v>2.46</v>
      </c>
      <c r="AA249" s="26">
        <v>58</v>
      </c>
      <c r="AB249" s="26">
        <v>2.46</v>
      </c>
      <c r="AC249" s="13">
        <v>58</v>
      </c>
    </row>
    <row r="250" spans="5:29" x14ac:dyDescent="0.25">
      <c r="E250" s="26"/>
      <c r="F250" s="27"/>
      <c r="G250" s="28"/>
      <c r="H250" s="28"/>
      <c r="I250" s="13">
        <f t="shared" si="25"/>
        <v>2.4700000000000002</v>
      </c>
      <c r="J250" s="53">
        <f t="shared" si="26"/>
        <v>36</v>
      </c>
      <c r="K250" s="57">
        <v>2.4700000000000002</v>
      </c>
      <c r="L250" s="58">
        <v>86</v>
      </c>
      <c r="M250" s="57">
        <v>2.4700000000000002</v>
      </c>
      <c r="N250" s="60">
        <v>86</v>
      </c>
      <c r="O250" s="62"/>
      <c r="P250" s="14"/>
      <c r="Q250" s="14">
        <v>248</v>
      </c>
      <c r="R250" s="14">
        <v>247</v>
      </c>
      <c r="S250" s="14">
        <f t="shared" si="27"/>
        <v>10</v>
      </c>
      <c r="W250" s="13">
        <v>100000</v>
      </c>
      <c r="Z250" s="26">
        <v>2.4700000000000002</v>
      </c>
      <c r="AA250" s="26">
        <v>58</v>
      </c>
      <c r="AB250" s="26">
        <v>2.4700000000000002</v>
      </c>
      <c r="AC250" s="13">
        <v>58</v>
      </c>
    </row>
    <row r="251" spans="5:29" x14ac:dyDescent="0.25">
      <c r="E251" s="26"/>
      <c r="F251" s="27"/>
      <c r="G251" s="28"/>
      <c r="H251" s="28"/>
      <c r="I251" s="13">
        <f t="shared" si="25"/>
        <v>2.48</v>
      </c>
      <c r="J251" s="53">
        <f t="shared" si="26"/>
        <v>35</v>
      </c>
      <c r="K251" s="57">
        <v>2.48</v>
      </c>
      <c r="L251" s="58">
        <v>86</v>
      </c>
      <c r="M251" s="57">
        <v>2.48</v>
      </c>
      <c r="N251" s="60">
        <v>86</v>
      </c>
      <c r="O251" s="62"/>
      <c r="P251" s="14"/>
      <c r="Q251" s="14">
        <v>249</v>
      </c>
      <c r="R251" s="14">
        <v>248</v>
      </c>
      <c r="S251" s="14">
        <f t="shared" si="27"/>
        <v>10</v>
      </c>
      <c r="W251" s="13">
        <v>100000</v>
      </c>
      <c r="Z251" s="26">
        <v>2.48</v>
      </c>
      <c r="AA251" s="26">
        <v>58</v>
      </c>
      <c r="AB251" s="26">
        <v>2.48</v>
      </c>
      <c r="AC251" s="13">
        <v>58</v>
      </c>
    </row>
    <row r="252" spans="5:29" x14ac:dyDescent="0.25">
      <c r="E252" s="26"/>
      <c r="F252" s="27"/>
      <c r="G252" s="28"/>
      <c r="H252" s="28"/>
      <c r="I252" s="13">
        <f t="shared" si="25"/>
        <v>2.4900000000000002</v>
      </c>
      <c r="J252" s="53">
        <f t="shared" si="26"/>
        <v>35</v>
      </c>
      <c r="K252" s="57"/>
      <c r="L252" s="58"/>
      <c r="M252" s="57"/>
      <c r="O252" s="62"/>
      <c r="P252" s="14"/>
      <c r="Q252" s="14">
        <v>250</v>
      </c>
      <c r="R252" s="14">
        <v>249</v>
      </c>
      <c r="S252" s="14">
        <f t="shared" si="27"/>
        <v>10</v>
      </c>
      <c r="W252" s="13">
        <v>100000</v>
      </c>
      <c r="Z252" s="26">
        <v>2.4900000000000002</v>
      </c>
      <c r="AA252" s="26">
        <v>58</v>
      </c>
      <c r="AB252" s="26">
        <v>2.4900000000000002</v>
      </c>
      <c r="AC252" s="13">
        <v>58</v>
      </c>
    </row>
    <row r="253" spans="5:29" x14ac:dyDescent="0.25">
      <c r="E253" s="26"/>
      <c r="F253" s="27"/>
      <c r="G253" s="28"/>
      <c r="H253" s="28"/>
      <c r="I253" s="13">
        <f t="shared" si="25"/>
        <v>2.5</v>
      </c>
      <c r="J253" s="53">
        <f t="shared" si="26"/>
        <v>35</v>
      </c>
      <c r="K253" s="57"/>
      <c r="L253" s="58"/>
      <c r="M253" s="57"/>
      <c r="O253" s="62"/>
      <c r="P253" s="14"/>
      <c r="Q253" s="14">
        <v>251</v>
      </c>
      <c r="R253" s="14">
        <v>250</v>
      </c>
      <c r="S253" s="14">
        <f t="shared" si="27"/>
        <v>10</v>
      </c>
      <c r="W253" s="13">
        <v>100000</v>
      </c>
      <c r="Z253" s="26">
        <v>2.5</v>
      </c>
      <c r="AA253" s="26">
        <v>58</v>
      </c>
      <c r="AB253" s="26">
        <v>2.5</v>
      </c>
      <c r="AC253" s="13">
        <v>58</v>
      </c>
    </row>
    <row r="254" spans="5:29" x14ac:dyDescent="0.25">
      <c r="E254" s="26"/>
      <c r="F254" s="27"/>
      <c r="G254" s="28"/>
      <c r="H254" s="28"/>
      <c r="I254" s="13">
        <f t="shared" si="25"/>
        <v>2.5099999999999998</v>
      </c>
      <c r="J254" s="53">
        <f t="shared" si="26"/>
        <v>35</v>
      </c>
      <c r="K254" s="57"/>
      <c r="L254" s="58"/>
      <c r="M254" s="57"/>
      <c r="O254" s="62"/>
      <c r="P254" s="14"/>
      <c r="Q254" s="14">
        <v>252</v>
      </c>
      <c r="R254" s="14">
        <v>251</v>
      </c>
      <c r="S254" s="14">
        <f t="shared" si="27"/>
        <v>11</v>
      </c>
      <c r="W254" s="13">
        <v>100000</v>
      </c>
      <c r="Z254" s="26">
        <v>2.5099999999999998</v>
      </c>
      <c r="AA254" s="26">
        <v>58</v>
      </c>
      <c r="AB254" s="26">
        <v>2.5099999999999998</v>
      </c>
      <c r="AC254" s="13">
        <v>58</v>
      </c>
    </row>
    <row r="255" spans="5:29" x14ac:dyDescent="0.25">
      <c r="E255" s="26"/>
      <c r="F255" s="27"/>
      <c r="G255" s="28"/>
      <c r="H255" s="28"/>
      <c r="I255" s="13">
        <f t="shared" si="25"/>
        <v>2.52</v>
      </c>
      <c r="J255" s="53">
        <f t="shared" si="26"/>
        <v>34</v>
      </c>
      <c r="K255" s="57"/>
      <c r="L255" s="58"/>
      <c r="M255" s="57"/>
      <c r="O255" s="62"/>
      <c r="P255" s="14"/>
      <c r="Q255" s="14">
        <v>253</v>
      </c>
      <c r="R255" s="14">
        <v>252</v>
      </c>
      <c r="S255" s="14">
        <f t="shared" si="27"/>
        <v>11</v>
      </c>
      <c r="W255" s="13">
        <v>100000</v>
      </c>
      <c r="Z255" s="26">
        <v>2.52</v>
      </c>
      <c r="AA255" s="26">
        <v>58</v>
      </c>
      <c r="AB255" s="26">
        <v>2.52</v>
      </c>
      <c r="AC255" s="13">
        <v>58</v>
      </c>
    </row>
    <row r="256" spans="5:29" x14ac:dyDescent="0.25">
      <c r="E256" s="26"/>
      <c r="F256" s="27"/>
      <c r="G256" s="28"/>
      <c r="H256" s="28"/>
      <c r="I256" s="13">
        <f t="shared" si="25"/>
        <v>2.5299999999999998</v>
      </c>
      <c r="J256" s="53">
        <f t="shared" si="26"/>
        <v>34</v>
      </c>
      <c r="K256" s="57"/>
      <c r="L256" s="58"/>
      <c r="M256" s="57"/>
      <c r="O256" s="62"/>
      <c r="P256" s="14"/>
      <c r="Q256" s="14">
        <v>254</v>
      </c>
      <c r="R256" s="14">
        <v>253</v>
      </c>
      <c r="S256" s="14">
        <f t="shared" si="27"/>
        <v>11</v>
      </c>
      <c r="W256" s="13">
        <v>100000</v>
      </c>
      <c r="Z256" s="26">
        <v>2.5299999999999998</v>
      </c>
      <c r="AA256" s="26">
        <v>58</v>
      </c>
      <c r="AB256" s="26">
        <v>2.5299999999999998</v>
      </c>
      <c r="AC256" s="13">
        <v>58</v>
      </c>
    </row>
    <row r="257" spans="5:29" x14ac:dyDescent="0.25">
      <c r="E257" s="26"/>
      <c r="F257" s="27"/>
      <c r="G257" s="28"/>
      <c r="H257" s="28"/>
      <c r="I257" s="13">
        <f t="shared" si="25"/>
        <v>2.54</v>
      </c>
      <c r="J257" s="53">
        <f t="shared" si="26"/>
        <v>34</v>
      </c>
      <c r="K257" s="57"/>
      <c r="L257" s="58"/>
      <c r="M257" s="57"/>
      <c r="O257" s="62"/>
      <c r="P257" s="14"/>
      <c r="Q257" s="14">
        <v>255</v>
      </c>
      <c r="R257" s="14">
        <v>254</v>
      </c>
      <c r="S257" s="14">
        <f t="shared" si="27"/>
        <v>11</v>
      </c>
      <c r="W257" s="13">
        <v>100000</v>
      </c>
      <c r="Z257" s="26">
        <v>2.54</v>
      </c>
      <c r="AA257" s="26">
        <v>58</v>
      </c>
      <c r="AB257" s="26">
        <v>2.54</v>
      </c>
      <c r="AC257" s="13">
        <v>58</v>
      </c>
    </row>
    <row r="258" spans="5:29" x14ac:dyDescent="0.25">
      <c r="E258" s="26"/>
      <c r="F258" s="27"/>
      <c r="G258" s="28"/>
      <c r="H258" s="28"/>
      <c r="I258" s="13">
        <f t="shared" si="25"/>
        <v>2.5499999999999998</v>
      </c>
      <c r="J258" s="53">
        <f t="shared" si="26"/>
        <v>34</v>
      </c>
      <c r="K258" s="57"/>
      <c r="L258" s="58"/>
      <c r="M258" s="57"/>
      <c r="O258" s="62"/>
      <c r="P258" s="14"/>
      <c r="Q258" s="14">
        <v>256</v>
      </c>
      <c r="R258" s="14">
        <v>255</v>
      </c>
      <c r="S258" s="14">
        <f t="shared" si="27"/>
        <v>11</v>
      </c>
      <c r="W258" s="13">
        <v>100000</v>
      </c>
      <c r="Z258" s="26">
        <v>2.5499999999999998</v>
      </c>
      <c r="AA258" s="26">
        <v>58</v>
      </c>
      <c r="AB258" s="26">
        <v>2.5499999999999998</v>
      </c>
      <c r="AC258" s="13">
        <v>58</v>
      </c>
    </row>
    <row r="259" spans="5:29" x14ac:dyDescent="0.25">
      <c r="E259" s="26"/>
      <c r="F259" s="27"/>
      <c r="G259" s="28"/>
      <c r="H259" s="28"/>
      <c r="I259" s="13">
        <f t="shared" si="25"/>
        <v>2.56</v>
      </c>
      <c r="J259" s="53">
        <f t="shared" si="26"/>
        <v>33</v>
      </c>
      <c r="K259" s="57"/>
      <c r="L259" s="58"/>
      <c r="M259" s="57"/>
      <c r="O259" s="62"/>
      <c r="P259" s="14"/>
      <c r="Q259" s="14">
        <v>257</v>
      </c>
      <c r="R259" s="14">
        <v>256</v>
      </c>
      <c r="S259" s="14">
        <f t="shared" si="27"/>
        <v>11</v>
      </c>
      <c r="W259" s="13">
        <v>100000</v>
      </c>
      <c r="Z259" s="26">
        <v>2.56</v>
      </c>
      <c r="AA259" s="26">
        <v>58</v>
      </c>
      <c r="AB259" s="26">
        <v>2.56</v>
      </c>
      <c r="AC259" s="13">
        <v>58</v>
      </c>
    </row>
    <row r="260" spans="5:29" x14ac:dyDescent="0.25">
      <c r="E260" s="26"/>
      <c r="F260" s="27"/>
      <c r="G260" s="28"/>
      <c r="H260" s="28"/>
      <c r="I260" s="13">
        <f t="shared" si="25"/>
        <v>2.57</v>
      </c>
      <c r="J260" s="53">
        <f t="shared" si="26"/>
        <v>33</v>
      </c>
      <c r="K260" s="57"/>
      <c r="L260" s="58"/>
      <c r="M260" s="57"/>
      <c r="O260" s="62"/>
      <c r="P260" s="14"/>
      <c r="Q260" s="14">
        <v>258</v>
      </c>
      <c r="R260" s="14">
        <v>257</v>
      </c>
      <c r="S260" s="14">
        <f t="shared" si="27"/>
        <v>11</v>
      </c>
      <c r="W260" s="13">
        <v>100000</v>
      </c>
      <c r="Z260" s="26">
        <v>2.57</v>
      </c>
      <c r="AA260" s="26">
        <v>58</v>
      </c>
      <c r="AB260" s="26">
        <v>2.57</v>
      </c>
      <c r="AC260" s="13">
        <v>58</v>
      </c>
    </row>
    <row r="261" spans="5:29" x14ac:dyDescent="0.25">
      <c r="E261" s="26"/>
      <c r="F261" s="27"/>
      <c r="G261" s="28"/>
      <c r="H261" s="28"/>
      <c r="I261" s="13">
        <f t="shared" ref="I261:I324" si="28">ROUND(I260+0.01,2)</f>
        <v>2.58</v>
      </c>
      <c r="J261" s="53">
        <f t="shared" si="26"/>
        <v>33</v>
      </c>
      <c r="K261" s="57"/>
      <c r="L261" s="58"/>
      <c r="M261" s="57"/>
      <c r="O261" s="62"/>
      <c r="P261" s="14"/>
      <c r="Q261" s="14">
        <v>259</v>
      </c>
      <c r="R261" s="14">
        <v>258</v>
      </c>
      <c r="S261" s="14">
        <f t="shared" si="27"/>
        <v>11</v>
      </c>
      <c r="W261" s="13">
        <v>100000</v>
      </c>
      <c r="Z261" s="26">
        <v>2.58</v>
      </c>
      <c r="AA261" s="26">
        <v>58</v>
      </c>
      <c r="AB261" s="26">
        <v>2.58</v>
      </c>
      <c r="AC261" s="13">
        <v>58</v>
      </c>
    </row>
    <row r="262" spans="5:29" x14ac:dyDescent="0.25">
      <c r="E262" s="26"/>
      <c r="F262" s="27"/>
      <c r="G262" s="28"/>
      <c r="H262" s="28"/>
      <c r="I262" s="13">
        <f t="shared" si="28"/>
        <v>2.59</v>
      </c>
      <c r="J262" s="53">
        <f t="shared" si="26"/>
        <v>33</v>
      </c>
      <c r="K262" s="57"/>
      <c r="L262" s="58"/>
      <c r="M262" s="57"/>
      <c r="O262" s="62"/>
      <c r="P262" s="14"/>
      <c r="Q262" s="14">
        <v>260</v>
      </c>
      <c r="R262" s="14">
        <v>259</v>
      </c>
      <c r="S262" s="14">
        <f t="shared" si="27"/>
        <v>11</v>
      </c>
      <c r="W262" s="13">
        <v>100000</v>
      </c>
      <c r="Z262" s="26">
        <v>2.59</v>
      </c>
      <c r="AA262" s="26">
        <v>58</v>
      </c>
      <c r="AB262" s="26">
        <v>2.59</v>
      </c>
      <c r="AC262" s="13">
        <v>58</v>
      </c>
    </row>
    <row r="263" spans="5:29" x14ac:dyDescent="0.25">
      <c r="E263" s="26"/>
      <c r="F263" s="27"/>
      <c r="G263" s="28"/>
      <c r="H263" s="28"/>
      <c r="I263" s="13">
        <f t="shared" si="28"/>
        <v>2.6</v>
      </c>
      <c r="J263" s="53">
        <f t="shared" si="26"/>
        <v>32</v>
      </c>
      <c r="K263" s="57"/>
      <c r="L263" s="58"/>
      <c r="M263" s="57"/>
      <c r="O263" s="62"/>
      <c r="P263" s="14"/>
      <c r="Q263" s="14">
        <v>261</v>
      </c>
      <c r="R263" s="14">
        <v>260</v>
      </c>
      <c r="S263" s="14">
        <f t="shared" si="27"/>
        <v>11</v>
      </c>
      <c r="W263" s="13">
        <v>100000</v>
      </c>
      <c r="Z263" s="26">
        <v>2.6</v>
      </c>
      <c r="AA263" s="26">
        <v>58</v>
      </c>
      <c r="AB263" s="26">
        <v>2.6</v>
      </c>
      <c r="AC263" s="13">
        <v>58</v>
      </c>
    </row>
    <row r="264" spans="5:29" x14ac:dyDescent="0.25">
      <c r="E264" s="26"/>
      <c r="F264" s="27"/>
      <c r="G264" s="28"/>
      <c r="H264" s="28"/>
      <c r="I264" s="13">
        <f t="shared" si="28"/>
        <v>2.61</v>
      </c>
      <c r="J264" s="53">
        <f t="shared" si="26"/>
        <v>32</v>
      </c>
      <c r="K264" s="57"/>
      <c r="L264" s="58"/>
      <c r="M264" s="57"/>
      <c r="O264" s="62"/>
      <c r="P264" s="14"/>
      <c r="Q264" s="14">
        <v>262</v>
      </c>
      <c r="R264" s="14">
        <v>261</v>
      </c>
      <c r="S264" s="14">
        <f t="shared" si="27"/>
        <v>11</v>
      </c>
      <c r="W264" s="13">
        <v>100000</v>
      </c>
      <c r="Z264" s="26">
        <v>2.61</v>
      </c>
      <c r="AA264" s="26">
        <v>58</v>
      </c>
      <c r="AB264" s="26">
        <v>2.61</v>
      </c>
      <c r="AC264" s="13">
        <v>58</v>
      </c>
    </row>
    <row r="265" spans="5:29" x14ac:dyDescent="0.25">
      <c r="E265" s="26"/>
      <c r="F265" s="27"/>
      <c r="G265" s="28"/>
      <c r="H265" s="28"/>
      <c r="I265" s="13">
        <f t="shared" si="28"/>
        <v>2.62</v>
      </c>
      <c r="J265" s="53">
        <f t="shared" si="26"/>
        <v>32</v>
      </c>
      <c r="K265" s="57"/>
      <c r="L265" s="58"/>
      <c r="M265" s="57"/>
      <c r="O265" s="62"/>
      <c r="P265" s="14"/>
      <c r="Q265" s="14">
        <v>263</v>
      </c>
      <c r="R265" s="14">
        <v>262</v>
      </c>
      <c r="S265" s="14">
        <f t="shared" si="27"/>
        <v>11</v>
      </c>
      <c r="W265" s="13">
        <v>100000</v>
      </c>
      <c r="Z265" s="26">
        <v>2.62</v>
      </c>
      <c r="AA265" s="26">
        <v>58</v>
      </c>
      <c r="AB265" s="26">
        <v>2.62</v>
      </c>
      <c r="AC265" s="13">
        <v>58</v>
      </c>
    </row>
    <row r="266" spans="5:29" x14ac:dyDescent="0.25">
      <c r="E266" s="26"/>
      <c r="F266" s="27"/>
      <c r="G266" s="28"/>
      <c r="H266" s="28"/>
      <c r="I266" s="13">
        <f t="shared" si="28"/>
        <v>2.63</v>
      </c>
      <c r="J266" s="53">
        <f t="shared" si="26"/>
        <v>32</v>
      </c>
      <c r="K266" s="57"/>
      <c r="L266" s="58"/>
      <c r="M266" s="57"/>
      <c r="O266" s="62"/>
      <c r="P266" s="14"/>
      <c r="Q266" s="14">
        <v>264</v>
      </c>
      <c r="R266" s="14">
        <v>263</v>
      </c>
      <c r="S266" s="14">
        <f t="shared" si="27"/>
        <v>11</v>
      </c>
      <c r="W266" s="13">
        <v>100000</v>
      </c>
      <c r="Z266" s="26">
        <v>2.63</v>
      </c>
      <c r="AA266" s="26">
        <v>58</v>
      </c>
      <c r="AB266" s="26">
        <v>2.63</v>
      </c>
      <c r="AC266" s="13">
        <v>58</v>
      </c>
    </row>
    <row r="267" spans="5:29" x14ac:dyDescent="0.25">
      <c r="E267" s="26"/>
      <c r="F267" s="27"/>
      <c r="G267" s="28"/>
      <c r="H267" s="28"/>
      <c r="I267" s="13">
        <f t="shared" si="28"/>
        <v>2.64</v>
      </c>
      <c r="J267" s="53">
        <f t="shared" si="26"/>
        <v>31</v>
      </c>
      <c r="K267" s="57"/>
      <c r="L267" s="58"/>
      <c r="M267" s="57"/>
      <c r="O267" s="62"/>
      <c r="P267" s="14"/>
      <c r="Q267" s="14">
        <v>265</v>
      </c>
      <c r="R267" s="14">
        <v>264</v>
      </c>
      <c r="S267" s="14">
        <f t="shared" si="27"/>
        <v>11</v>
      </c>
      <c r="W267" s="13">
        <v>100000</v>
      </c>
      <c r="Z267" s="26">
        <v>2.64</v>
      </c>
      <c r="AA267" s="26">
        <v>58</v>
      </c>
      <c r="AB267" s="26">
        <v>2.64</v>
      </c>
      <c r="AC267" s="13">
        <v>58</v>
      </c>
    </row>
    <row r="268" spans="5:29" x14ac:dyDescent="0.25">
      <c r="E268" s="26"/>
      <c r="F268" s="27"/>
      <c r="G268" s="28"/>
      <c r="H268" s="28"/>
      <c r="I268" s="13">
        <f t="shared" si="28"/>
        <v>2.65</v>
      </c>
      <c r="J268" s="53">
        <f t="shared" si="26"/>
        <v>31</v>
      </c>
      <c r="K268" s="57"/>
      <c r="L268" s="58"/>
      <c r="M268" s="57"/>
      <c r="O268" s="62"/>
      <c r="P268" s="14"/>
      <c r="Q268" s="14">
        <v>266</v>
      </c>
      <c r="R268" s="14">
        <v>265</v>
      </c>
      <c r="S268" s="14">
        <f t="shared" si="27"/>
        <v>11</v>
      </c>
      <c r="W268" s="13">
        <v>100000</v>
      </c>
      <c r="Z268" s="26">
        <v>2.65</v>
      </c>
      <c r="AA268" s="26">
        <v>58</v>
      </c>
      <c r="AB268" s="26">
        <v>2.65</v>
      </c>
      <c r="AC268" s="13">
        <v>58</v>
      </c>
    </row>
    <row r="269" spans="5:29" x14ac:dyDescent="0.25">
      <c r="E269" s="26"/>
      <c r="F269" s="27"/>
      <c r="G269" s="28"/>
      <c r="H269" s="28"/>
      <c r="I269" s="13">
        <f t="shared" si="28"/>
        <v>2.66</v>
      </c>
      <c r="J269" s="53">
        <f t="shared" si="26"/>
        <v>31</v>
      </c>
      <c r="K269" s="57"/>
      <c r="L269" s="58"/>
      <c r="M269" s="57"/>
      <c r="O269" s="62"/>
      <c r="P269" s="14"/>
      <c r="Q269" s="14">
        <v>267</v>
      </c>
      <c r="R269" s="14">
        <v>266</v>
      </c>
      <c r="S269" s="14">
        <f t="shared" si="27"/>
        <v>11</v>
      </c>
      <c r="W269" s="13">
        <v>100000</v>
      </c>
      <c r="Z269" s="26">
        <v>2.66</v>
      </c>
      <c r="AA269" s="26">
        <v>58</v>
      </c>
      <c r="AB269" s="26">
        <v>2.66</v>
      </c>
      <c r="AC269" s="13">
        <v>58</v>
      </c>
    </row>
    <row r="270" spans="5:29" x14ac:dyDescent="0.25">
      <c r="E270" s="26"/>
      <c r="F270" s="27"/>
      <c r="G270" s="28"/>
      <c r="H270" s="28"/>
      <c r="I270" s="13">
        <f t="shared" si="28"/>
        <v>2.67</v>
      </c>
      <c r="J270" s="53">
        <f t="shared" si="26"/>
        <v>31</v>
      </c>
      <c r="K270" s="57"/>
      <c r="L270" s="58"/>
      <c r="M270" s="57"/>
      <c r="O270" s="62"/>
      <c r="P270" s="14"/>
      <c r="Q270" s="14">
        <v>268</v>
      </c>
      <c r="R270" s="14">
        <v>267</v>
      </c>
      <c r="S270" s="14">
        <f t="shared" si="27"/>
        <v>11</v>
      </c>
      <c r="W270" s="13">
        <v>100000</v>
      </c>
      <c r="Z270" s="26">
        <v>2.67</v>
      </c>
      <c r="AA270" s="26">
        <v>58</v>
      </c>
      <c r="AB270" s="26">
        <v>2.67</v>
      </c>
      <c r="AC270" s="13">
        <v>58</v>
      </c>
    </row>
    <row r="271" spans="5:29" x14ac:dyDescent="0.25">
      <c r="E271" s="26"/>
      <c r="F271" s="27"/>
      <c r="G271" s="28"/>
      <c r="H271" s="28"/>
      <c r="I271" s="13">
        <f t="shared" si="28"/>
        <v>2.68</v>
      </c>
      <c r="J271" s="53">
        <f t="shared" si="26"/>
        <v>30</v>
      </c>
      <c r="K271" s="57"/>
      <c r="L271" s="58"/>
      <c r="M271" s="57"/>
      <c r="O271" s="62"/>
      <c r="P271" s="14"/>
      <c r="Q271" s="14">
        <v>269</v>
      </c>
      <c r="R271" s="14">
        <v>268</v>
      </c>
      <c r="S271" s="14">
        <f t="shared" si="27"/>
        <v>11</v>
      </c>
      <c r="W271" s="13">
        <v>100000</v>
      </c>
      <c r="Z271" s="26">
        <v>2.68</v>
      </c>
      <c r="AA271" s="26">
        <v>58</v>
      </c>
      <c r="AB271" s="26">
        <v>2.68</v>
      </c>
      <c r="AC271" s="13">
        <v>58</v>
      </c>
    </row>
    <row r="272" spans="5:29" x14ac:dyDescent="0.25">
      <c r="E272" s="26"/>
      <c r="F272" s="27"/>
      <c r="G272" s="28"/>
      <c r="H272" s="28"/>
      <c r="I272" s="13">
        <f t="shared" si="28"/>
        <v>2.69</v>
      </c>
      <c r="J272" s="53">
        <f t="shared" si="26"/>
        <v>30</v>
      </c>
      <c r="K272" s="57"/>
      <c r="L272" s="58"/>
      <c r="M272" s="57"/>
      <c r="O272" s="62"/>
      <c r="P272" s="14"/>
      <c r="Q272" s="14">
        <v>270</v>
      </c>
      <c r="R272" s="14">
        <v>269</v>
      </c>
      <c r="S272" s="14">
        <f t="shared" si="27"/>
        <v>11</v>
      </c>
      <c r="W272" s="13">
        <v>100000</v>
      </c>
      <c r="Z272" s="26">
        <v>2.69</v>
      </c>
      <c r="AA272" s="26">
        <v>58</v>
      </c>
      <c r="AB272" s="26">
        <v>2.69</v>
      </c>
      <c r="AC272" s="13">
        <v>58</v>
      </c>
    </row>
    <row r="273" spans="5:29" x14ac:dyDescent="0.25">
      <c r="E273" s="26"/>
      <c r="F273" s="27"/>
      <c r="G273" s="28"/>
      <c r="H273" s="28"/>
      <c r="I273" s="13">
        <f t="shared" si="28"/>
        <v>2.7</v>
      </c>
      <c r="J273" s="53">
        <f t="shared" si="26"/>
        <v>30</v>
      </c>
      <c r="K273" s="57"/>
      <c r="L273" s="58"/>
      <c r="M273" s="57"/>
      <c r="O273" s="62"/>
      <c r="P273" s="14"/>
      <c r="Q273" s="14">
        <v>271</v>
      </c>
      <c r="R273" s="14">
        <v>270</v>
      </c>
      <c r="S273" s="14">
        <f t="shared" si="27"/>
        <v>11</v>
      </c>
      <c r="W273" s="13">
        <v>100000</v>
      </c>
      <c r="Z273" s="26">
        <v>2.7</v>
      </c>
      <c r="AA273" s="26">
        <v>58</v>
      </c>
      <c r="AB273" s="26">
        <v>2.7</v>
      </c>
      <c r="AC273" s="13">
        <v>58</v>
      </c>
    </row>
    <row r="274" spans="5:29" x14ac:dyDescent="0.25">
      <c r="E274" s="26"/>
      <c r="F274" s="27"/>
      <c r="G274" s="28"/>
      <c r="H274" s="28"/>
      <c r="I274" s="13">
        <f t="shared" si="28"/>
        <v>2.71</v>
      </c>
      <c r="J274" s="53">
        <f t="shared" si="26"/>
        <v>30</v>
      </c>
      <c r="K274" s="57"/>
      <c r="L274" s="58"/>
      <c r="M274" s="57"/>
      <c r="O274" s="62"/>
      <c r="P274" s="14"/>
      <c r="Q274" s="14">
        <v>272</v>
      </c>
      <c r="R274" s="14">
        <v>271</v>
      </c>
      <c r="S274" s="14">
        <f t="shared" si="27"/>
        <v>11</v>
      </c>
      <c r="W274" s="13">
        <v>100000</v>
      </c>
      <c r="Z274" s="26">
        <v>2.71</v>
      </c>
      <c r="AA274" s="26">
        <v>58</v>
      </c>
      <c r="AB274" s="26">
        <v>2.71</v>
      </c>
      <c r="AC274" s="13">
        <v>58</v>
      </c>
    </row>
    <row r="275" spans="5:29" x14ac:dyDescent="0.25">
      <c r="E275" s="26"/>
      <c r="F275" s="27"/>
      <c r="G275" s="28"/>
      <c r="H275" s="28"/>
      <c r="I275" s="13">
        <f t="shared" si="28"/>
        <v>2.72</v>
      </c>
      <c r="J275" s="53">
        <f t="shared" si="26"/>
        <v>29</v>
      </c>
      <c r="K275" s="57"/>
      <c r="L275" s="58"/>
      <c r="M275" s="57"/>
      <c r="O275" s="62"/>
      <c r="P275" s="14"/>
      <c r="Q275" s="14">
        <v>273</v>
      </c>
      <c r="R275" s="14">
        <v>272</v>
      </c>
      <c r="S275" s="14">
        <f t="shared" si="27"/>
        <v>11</v>
      </c>
      <c r="W275" s="13">
        <v>100000</v>
      </c>
      <c r="Z275" s="26">
        <v>2.72</v>
      </c>
      <c r="AA275" s="26">
        <v>58</v>
      </c>
      <c r="AB275" s="26">
        <v>2.72</v>
      </c>
      <c r="AC275" s="13">
        <v>58</v>
      </c>
    </row>
    <row r="276" spans="5:29" x14ac:dyDescent="0.25">
      <c r="E276" s="26"/>
      <c r="F276" s="27"/>
      <c r="G276" s="28"/>
      <c r="H276" s="28"/>
      <c r="I276" s="13">
        <f t="shared" si="28"/>
        <v>2.73</v>
      </c>
      <c r="J276" s="53">
        <f t="shared" si="26"/>
        <v>29</v>
      </c>
      <c r="K276" s="57"/>
      <c r="L276" s="58"/>
      <c r="M276" s="57"/>
      <c r="O276" s="62"/>
      <c r="P276" s="14"/>
      <c r="Q276" s="14">
        <v>274</v>
      </c>
      <c r="R276" s="14">
        <v>273</v>
      </c>
      <c r="S276" s="14">
        <f t="shared" si="27"/>
        <v>11</v>
      </c>
      <c r="W276" s="13">
        <v>100000</v>
      </c>
      <c r="Z276" s="26">
        <v>2.73</v>
      </c>
      <c r="AA276" s="26">
        <v>58</v>
      </c>
      <c r="AB276" s="26">
        <v>2.73</v>
      </c>
      <c r="AC276" s="13">
        <v>58</v>
      </c>
    </row>
    <row r="277" spans="5:29" x14ac:dyDescent="0.25">
      <c r="E277" s="26"/>
      <c r="F277" s="27"/>
      <c r="G277" s="28"/>
      <c r="H277" s="28"/>
      <c r="I277" s="13">
        <f t="shared" si="28"/>
        <v>2.74</v>
      </c>
      <c r="J277" s="53">
        <f t="shared" si="26"/>
        <v>29</v>
      </c>
      <c r="K277" s="57"/>
      <c r="L277" s="58"/>
      <c r="M277" s="57"/>
      <c r="O277" s="62"/>
      <c r="P277" s="14"/>
      <c r="Q277" s="14">
        <v>275</v>
      </c>
      <c r="R277" s="14">
        <v>274</v>
      </c>
      <c r="S277" s="14">
        <f t="shared" si="27"/>
        <v>11</v>
      </c>
      <c r="W277" s="13">
        <v>100000</v>
      </c>
      <c r="Z277" s="26">
        <v>2.74</v>
      </c>
      <c r="AA277" s="26">
        <v>58</v>
      </c>
      <c r="AB277" s="26">
        <v>2.74</v>
      </c>
      <c r="AC277" s="13">
        <v>58</v>
      </c>
    </row>
    <row r="278" spans="5:29" x14ac:dyDescent="0.25">
      <c r="E278" s="26"/>
      <c r="F278" s="27"/>
      <c r="G278" s="28"/>
      <c r="H278" s="28"/>
      <c r="I278" s="13">
        <f t="shared" si="28"/>
        <v>2.75</v>
      </c>
      <c r="J278" s="53">
        <f t="shared" si="26"/>
        <v>29</v>
      </c>
      <c r="K278" s="57"/>
      <c r="L278" s="58"/>
      <c r="M278" s="57"/>
      <c r="O278" s="62"/>
      <c r="P278" s="14"/>
      <c r="Q278" s="14">
        <v>276</v>
      </c>
      <c r="R278" s="14">
        <v>275</v>
      </c>
      <c r="S278" s="14">
        <f t="shared" si="27"/>
        <v>11</v>
      </c>
      <c r="W278" s="13">
        <v>100000</v>
      </c>
      <c r="Z278" s="26">
        <v>2.75</v>
      </c>
      <c r="AA278" s="26">
        <v>58</v>
      </c>
      <c r="AB278" s="26">
        <v>2.75</v>
      </c>
      <c r="AC278" s="13">
        <v>58</v>
      </c>
    </row>
    <row r="279" spans="5:29" x14ac:dyDescent="0.25">
      <c r="E279" s="26"/>
      <c r="F279" s="27"/>
      <c r="G279" s="28"/>
      <c r="H279" s="28"/>
      <c r="I279" s="13">
        <f t="shared" si="28"/>
        <v>2.76</v>
      </c>
      <c r="J279" s="53">
        <f t="shared" si="26"/>
        <v>28</v>
      </c>
      <c r="K279" s="57"/>
      <c r="L279" s="58"/>
      <c r="M279" s="57"/>
      <c r="O279" s="62"/>
      <c r="P279" s="14"/>
      <c r="Q279" s="14">
        <v>277</v>
      </c>
      <c r="R279" s="14">
        <v>276</v>
      </c>
      <c r="S279" s="14">
        <f t="shared" si="27"/>
        <v>12</v>
      </c>
      <c r="W279" s="13">
        <v>100000</v>
      </c>
      <c r="Z279" s="26">
        <v>2.76</v>
      </c>
      <c r="AA279" s="26">
        <v>58</v>
      </c>
      <c r="AB279" s="26">
        <v>2.76</v>
      </c>
      <c r="AC279" s="13">
        <v>58</v>
      </c>
    </row>
    <row r="280" spans="5:29" x14ac:dyDescent="0.25">
      <c r="E280" s="26"/>
      <c r="F280" s="27"/>
      <c r="G280" s="28"/>
      <c r="H280" s="28"/>
      <c r="I280" s="13">
        <f t="shared" si="28"/>
        <v>2.77</v>
      </c>
      <c r="J280" s="53">
        <f t="shared" si="26"/>
        <v>28</v>
      </c>
      <c r="K280" s="57"/>
      <c r="L280" s="58"/>
      <c r="M280" s="57"/>
      <c r="O280" s="62"/>
      <c r="P280" s="14"/>
      <c r="Q280" s="14">
        <v>278</v>
      </c>
      <c r="R280" s="14">
        <v>277</v>
      </c>
      <c r="S280" s="14">
        <f t="shared" si="27"/>
        <v>12</v>
      </c>
      <c r="W280" s="13">
        <v>100000</v>
      </c>
      <c r="Z280" s="26">
        <v>2.77</v>
      </c>
      <c r="AA280" s="26">
        <v>58</v>
      </c>
      <c r="AB280" s="26">
        <v>2.77</v>
      </c>
      <c r="AC280" s="13">
        <v>58</v>
      </c>
    </row>
    <row r="281" spans="5:29" x14ac:dyDescent="0.25">
      <c r="E281" s="26"/>
      <c r="F281" s="27"/>
      <c r="G281" s="28"/>
      <c r="H281" s="28"/>
      <c r="I281" s="13">
        <f t="shared" si="28"/>
        <v>2.78</v>
      </c>
      <c r="J281" s="53">
        <f t="shared" si="26"/>
        <v>28</v>
      </c>
      <c r="K281" s="57"/>
      <c r="L281" s="58"/>
      <c r="M281" s="57"/>
      <c r="O281" s="62"/>
      <c r="P281" s="14"/>
      <c r="Q281" s="14">
        <v>279</v>
      </c>
      <c r="R281" s="14">
        <v>278</v>
      </c>
      <c r="S281" s="14">
        <f t="shared" si="27"/>
        <v>12</v>
      </c>
      <c r="W281" s="13">
        <v>100000</v>
      </c>
      <c r="Z281" s="26">
        <v>2.78</v>
      </c>
      <c r="AA281" s="26">
        <v>58</v>
      </c>
      <c r="AB281" s="26">
        <v>2.78</v>
      </c>
      <c r="AC281" s="13">
        <v>58</v>
      </c>
    </row>
    <row r="282" spans="5:29" x14ac:dyDescent="0.25">
      <c r="E282" s="26"/>
      <c r="F282" s="27"/>
      <c r="G282" s="28"/>
      <c r="H282" s="28"/>
      <c r="I282" s="13">
        <f t="shared" si="28"/>
        <v>2.79</v>
      </c>
      <c r="J282" s="53">
        <f t="shared" si="26"/>
        <v>28</v>
      </c>
      <c r="K282" s="57"/>
      <c r="L282" s="58"/>
      <c r="M282" s="57"/>
      <c r="O282" s="62"/>
      <c r="P282" s="14"/>
      <c r="Q282" s="14">
        <v>280</v>
      </c>
      <c r="R282" s="14">
        <v>279</v>
      </c>
      <c r="S282" s="14">
        <f t="shared" si="27"/>
        <v>12</v>
      </c>
      <c r="W282" s="13">
        <v>100000</v>
      </c>
      <c r="Z282" s="26">
        <v>2.79</v>
      </c>
      <c r="AA282" s="26">
        <v>58</v>
      </c>
      <c r="AB282" s="26">
        <v>2.79</v>
      </c>
      <c r="AC282" s="13">
        <v>58</v>
      </c>
    </row>
    <row r="283" spans="5:29" x14ac:dyDescent="0.25">
      <c r="E283" s="26"/>
      <c r="F283" s="27"/>
      <c r="G283" s="28"/>
      <c r="H283" s="28"/>
      <c r="I283" s="13">
        <f t="shared" si="28"/>
        <v>2.8</v>
      </c>
      <c r="J283" s="53">
        <f t="shared" si="26"/>
        <v>27</v>
      </c>
      <c r="K283" s="57"/>
      <c r="L283" s="58"/>
      <c r="M283" s="57"/>
      <c r="O283" s="62"/>
      <c r="P283" s="14"/>
      <c r="Q283" s="14">
        <v>281</v>
      </c>
      <c r="R283" s="14">
        <v>280</v>
      </c>
      <c r="S283" s="14">
        <f t="shared" si="27"/>
        <v>12</v>
      </c>
      <c r="W283" s="13">
        <v>100000</v>
      </c>
      <c r="Z283" s="26">
        <v>2.8</v>
      </c>
      <c r="AA283" s="26">
        <v>58</v>
      </c>
      <c r="AB283" s="26">
        <v>2.8</v>
      </c>
      <c r="AC283" s="13">
        <v>58</v>
      </c>
    </row>
    <row r="284" spans="5:29" x14ac:dyDescent="0.25">
      <c r="E284" s="26"/>
      <c r="F284" s="27"/>
      <c r="G284" s="28"/>
      <c r="H284" s="28"/>
      <c r="I284" s="13">
        <f t="shared" si="28"/>
        <v>2.81</v>
      </c>
      <c r="J284" s="53">
        <f t="shared" si="26"/>
        <v>27</v>
      </c>
      <c r="K284" s="57"/>
      <c r="L284" s="58"/>
      <c r="M284" s="57"/>
      <c r="O284" s="62"/>
      <c r="P284" s="14"/>
      <c r="Q284" s="14">
        <v>282</v>
      </c>
      <c r="R284" s="14">
        <v>281</v>
      </c>
      <c r="S284" s="14">
        <f t="shared" si="27"/>
        <v>12</v>
      </c>
      <c r="W284" s="13">
        <v>100000</v>
      </c>
      <c r="Z284" s="26">
        <v>2.81</v>
      </c>
      <c r="AA284" s="26">
        <v>58</v>
      </c>
      <c r="AB284" s="26">
        <v>2.81</v>
      </c>
      <c r="AC284" s="13">
        <v>58</v>
      </c>
    </row>
    <row r="285" spans="5:29" x14ac:dyDescent="0.25">
      <c r="E285" s="26"/>
      <c r="F285" s="27"/>
      <c r="G285" s="28"/>
      <c r="H285" s="28"/>
      <c r="I285" s="13">
        <f t="shared" si="28"/>
        <v>2.82</v>
      </c>
      <c r="J285" s="53">
        <f t="shared" si="26"/>
        <v>27</v>
      </c>
      <c r="K285" s="57"/>
      <c r="L285" s="58"/>
      <c r="M285" s="57"/>
      <c r="O285" s="62"/>
      <c r="P285" s="14"/>
      <c r="Q285" s="14">
        <v>283</v>
      </c>
      <c r="R285" s="14">
        <v>282</v>
      </c>
      <c r="S285" s="14">
        <f t="shared" si="27"/>
        <v>12</v>
      </c>
      <c r="W285" s="13">
        <v>100000</v>
      </c>
      <c r="Z285" s="26">
        <v>2.82</v>
      </c>
      <c r="AA285" s="26">
        <v>58</v>
      </c>
      <c r="AB285" s="26">
        <v>2.82</v>
      </c>
      <c r="AC285" s="13">
        <v>58</v>
      </c>
    </row>
    <row r="286" spans="5:29" x14ac:dyDescent="0.25">
      <c r="E286" s="26"/>
      <c r="F286" s="27"/>
      <c r="G286" s="28"/>
      <c r="H286" s="28"/>
      <c r="I286" s="13">
        <f t="shared" si="28"/>
        <v>2.83</v>
      </c>
      <c r="J286" s="53">
        <f t="shared" ref="J286:J349" si="29">J282-1</f>
        <v>27</v>
      </c>
      <c r="K286" s="57"/>
      <c r="L286" s="58"/>
      <c r="M286" s="57"/>
      <c r="O286" s="62"/>
      <c r="P286" s="14"/>
      <c r="Q286" s="14">
        <v>284</v>
      </c>
      <c r="R286" s="14">
        <v>283</v>
      </c>
      <c r="S286" s="14">
        <f t="shared" si="27"/>
        <v>12</v>
      </c>
      <c r="W286" s="13">
        <v>100000</v>
      </c>
      <c r="Z286" s="26">
        <v>2.83</v>
      </c>
      <c r="AA286" s="26">
        <v>58</v>
      </c>
      <c r="AB286" s="26">
        <v>2.83</v>
      </c>
      <c r="AC286" s="13">
        <v>58</v>
      </c>
    </row>
    <row r="287" spans="5:29" x14ac:dyDescent="0.25">
      <c r="E287" s="26"/>
      <c r="F287" s="27"/>
      <c r="G287" s="28"/>
      <c r="H287" s="28"/>
      <c r="I287" s="13">
        <f t="shared" si="28"/>
        <v>2.84</v>
      </c>
      <c r="J287" s="53">
        <f t="shared" si="29"/>
        <v>26</v>
      </c>
      <c r="K287" s="57"/>
      <c r="L287" s="58"/>
      <c r="M287" s="57"/>
      <c r="O287" s="62"/>
      <c r="P287" s="14"/>
      <c r="Q287" s="14">
        <v>285</v>
      </c>
      <c r="R287" s="14">
        <v>284</v>
      </c>
      <c r="S287" s="14">
        <f t="shared" si="27"/>
        <v>12</v>
      </c>
      <c r="W287" s="13">
        <v>100000</v>
      </c>
      <c r="Z287" s="26">
        <v>2.84</v>
      </c>
      <c r="AA287" s="26">
        <v>58</v>
      </c>
      <c r="AB287" s="26">
        <v>2.84</v>
      </c>
      <c r="AC287" s="13">
        <v>58</v>
      </c>
    </row>
    <row r="288" spans="5:29" x14ac:dyDescent="0.25">
      <c r="E288" s="26"/>
      <c r="F288" s="27"/>
      <c r="G288" s="28"/>
      <c r="H288" s="28"/>
      <c r="I288" s="13">
        <f t="shared" si="28"/>
        <v>2.85</v>
      </c>
      <c r="J288" s="53">
        <f t="shared" si="29"/>
        <v>26</v>
      </c>
      <c r="K288" s="57"/>
      <c r="L288" s="58"/>
      <c r="M288" s="57"/>
      <c r="O288" s="62"/>
      <c r="P288" s="14"/>
      <c r="Q288" s="14">
        <v>286</v>
      </c>
      <c r="R288" s="14">
        <v>285</v>
      </c>
      <c r="S288" s="14">
        <f t="shared" si="27"/>
        <v>12</v>
      </c>
      <c r="W288" s="13">
        <v>100000</v>
      </c>
      <c r="Z288" s="26">
        <v>2.85</v>
      </c>
      <c r="AA288" s="26">
        <v>58</v>
      </c>
      <c r="AB288" s="26">
        <v>2.85</v>
      </c>
      <c r="AC288" s="13">
        <v>58</v>
      </c>
    </row>
    <row r="289" spans="5:29" x14ac:dyDescent="0.25">
      <c r="E289" s="26"/>
      <c r="F289" s="27"/>
      <c r="G289" s="28"/>
      <c r="H289" s="28"/>
      <c r="I289" s="13">
        <f t="shared" si="28"/>
        <v>2.86</v>
      </c>
      <c r="J289" s="53">
        <f t="shared" si="29"/>
        <v>26</v>
      </c>
      <c r="K289" s="57"/>
      <c r="L289" s="58"/>
      <c r="M289" s="57"/>
      <c r="O289" s="62"/>
      <c r="P289" s="14"/>
      <c r="Q289" s="14">
        <v>287</v>
      </c>
      <c r="R289" s="14">
        <v>286</v>
      </c>
      <c r="S289" s="14">
        <f t="shared" si="27"/>
        <v>12</v>
      </c>
      <c r="W289" s="13">
        <v>100000</v>
      </c>
      <c r="Z289" s="26">
        <v>2.86</v>
      </c>
      <c r="AA289" s="26">
        <v>58</v>
      </c>
      <c r="AB289" s="26">
        <v>2.86</v>
      </c>
      <c r="AC289" s="13">
        <v>58</v>
      </c>
    </row>
    <row r="290" spans="5:29" x14ac:dyDescent="0.25">
      <c r="E290" s="26"/>
      <c r="F290" s="27"/>
      <c r="G290" s="28"/>
      <c r="H290" s="28"/>
      <c r="I290" s="13">
        <f t="shared" si="28"/>
        <v>2.87</v>
      </c>
      <c r="J290" s="53">
        <f t="shared" si="29"/>
        <v>26</v>
      </c>
      <c r="K290" s="57"/>
      <c r="L290" s="58"/>
      <c r="M290" s="57"/>
      <c r="O290" s="62"/>
      <c r="P290" s="14"/>
      <c r="Q290" s="14">
        <v>288</v>
      </c>
      <c r="R290" s="14">
        <v>287</v>
      </c>
      <c r="S290" s="14">
        <f t="shared" si="27"/>
        <v>12</v>
      </c>
      <c r="W290" s="13">
        <v>100000</v>
      </c>
      <c r="Z290" s="26">
        <v>2.87</v>
      </c>
      <c r="AA290" s="26">
        <v>58</v>
      </c>
      <c r="AB290" s="26">
        <v>2.87</v>
      </c>
      <c r="AC290" s="13">
        <v>58</v>
      </c>
    </row>
    <row r="291" spans="5:29" x14ac:dyDescent="0.25">
      <c r="E291" s="26"/>
      <c r="F291" s="27"/>
      <c r="G291" s="28"/>
      <c r="H291" s="28"/>
      <c r="I291" s="13">
        <f t="shared" si="28"/>
        <v>2.88</v>
      </c>
      <c r="J291" s="53">
        <f t="shared" si="29"/>
        <v>25</v>
      </c>
      <c r="K291" s="57"/>
      <c r="L291" s="58"/>
      <c r="M291" s="57"/>
      <c r="O291" s="62"/>
      <c r="P291" s="14"/>
      <c r="Q291" s="14">
        <v>289</v>
      </c>
      <c r="R291" s="14">
        <v>288</v>
      </c>
      <c r="S291" s="14">
        <f t="shared" si="27"/>
        <v>12</v>
      </c>
      <c r="W291" s="13">
        <v>100000</v>
      </c>
      <c r="Z291" s="26">
        <v>2.88</v>
      </c>
      <c r="AA291" s="26">
        <v>58</v>
      </c>
      <c r="AB291" s="26">
        <v>2.88</v>
      </c>
      <c r="AC291" s="13">
        <v>58</v>
      </c>
    </row>
    <row r="292" spans="5:29" x14ac:dyDescent="0.25">
      <c r="E292" s="26"/>
      <c r="F292" s="27"/>
      <c r="G292" s="28"/>
      <c r="H292" s="28"/>
      <c r="I292" s="13">
        <f t="shared" si="28"/>
        <v>2.89</v>
      </c>
      <c r="J292" s="53">
        <f t="shared" si="29"/>
        <v>25</v>
      </c>
      <c r="K292" s="57"/>
      <c r="L292" s="58"/>
      <c r="M292" s="57"/>
      <c r="O292" s="62"/>
      <c r="P292" s="14"/>
      <c r="Q292" s="14">
        <v>290</v>
      </c>
      <c r="R292" s="14">
        <v>289</v>
      </c>
      <c r="S292" s="14">
        <f t="shared" si="27"/>
        <v>12</v>
      </c>
      <c r="W292" s="13">
        <v>100000</v>
      </c>
      <c r="Z292" s="26">
        <v>2.89</v>
      </c>
      <c r="AA292" s="26">
        <v>58</v>
      </c>
      <c r="AB292" s="26">
        <v>2.89</v>
      </c>
      <c r="AC292" s="13">
        <v>58</v>
      </c>
    </row>
    <row r="293" spans="5:29" x14ac:dyDescent="0.25">
      <c r="E293" s="26"/>
      <c r="F293" s="27"/>
      <c r="G293" s="28"/>
      <c r="H293" s="28"/>
      <c r="I293" s="13">
        <f t="shared" si="28"/>
        <v>2.9</v>
      </c>
      <c r="J293" s="53">
        <f t="shared" si="29"/>
        <v>25</v>
      </c>
      <c r="K293" s="57"/>
      <c r="L293" s="58"/>
      <c r="M293" s="57"/>
      <c r="O293" s="62"/>
      <c r="P293" s="14"/>
      <c r="Q293" s="14">
        <v>291</v>
      </c>
      <c r="R293" s="14">
        <v>290</v>
      </c>
      <c r="S293" s="14">
        <f t="shared" si="27"/>
        <v>12</v>
      </c>
      <c r="W293" s="13">
        <v>100000</v>
      </c>
      <c r="Z293" s="26">
        <v>2.9</v>
      </c>
      <c r="AA293" s="26">
        <v>58</v>
      </c>
      <c r="AB293" s="26">
        <v>2.9</v>
      </c>
      <c r="AC293" s="13">
        <v>58</v>
      </c>
    </row>
    <row r="294" spans="5:29" x14ac:dyDescent="0.25">
      <c r="E294" s="26"/>
      <c r="F294" s="27"/>
      <c r="G294" s="28"/>
      <c r="H294" s="28"/>
      <c r="I294" s="13">
        <f t="shared" si="28"/>
        <v>2.91</v>
      </c>
      <c r="J294" s="53">
        <f t="shared" si="29"/>
        <v>25</v>
      </c>
      <c r="K294" s="57"/>
      <c r="L294" s="58"/>
      <c r="M294" s="57"/>
      <c r="O294" s="62"/>
      <c r="P294" s="14"/>
      <c r="Q294" s="14">
        <v>292</v>
      </c>
      <c r="R294" s="14">
        <v>291</v>
      </c>
      <c r="S294" s="14">
        <f t="shared" si="27"/>
        <v>12</v>
      </c>
      <c r="W294" s="13">
        <v>100000</v>
      </c>
      <c r="Z294" s="26">
        <v>2.91</v>
      </c>
      <c r="AA294" s="26">
        <v>58</v>
      </c>
      <c r="AB294" s="26">
        <v>2.91</v>
      </c>
      <c r="AC294" s="13">
        <v>58</v>
      </c>
    </row>
    <row r="295" spans="5:29" x14ac:dyDescent="0.25">
      <c r="E295" s="26"/>
      <c r="F295" s="27"/>
      <c r="G295" s="28"/>
      <c r="H295" s="28"/>
      <c r="I295" s="13">
        <f t="shared" si="28"/>
        <v>2.92</v>
      </c>
      <c r="J295" s="53">
        <f t="shared" si="29"/>
        <v>24</v>
      </c>
      <c r="K295" s="57"/>
      <c r="L295" s="58"/>
      <c r="M295" s="57"/>
      <c r="O295" s="62"/>
      <c r="P295" s="14"/>
      <c r="Q295" s="14">
        <v>293</v>
      </c>
      <c r="R295" s="14">
        <v>292</v>
      </c>
      <c r="S295" s="14">
        <f t="shared" si="27"/>
        <v>12</v>
      </c>
      <c r="W295" s="13">
        <v>100000</v>
      </c>
      <c r="Z295" s="26">
        <v>2.92</v>
      </c>
      <c r="AA295" s="26">
        <v>58</v>
      </c>
      <c r="AB295" s="26">
        <v>2.92</v>
      </c>
      <c r="AC295" s="13">
        <v>58</v>
      </c>
    </row>
    <row r="296" spans="5:29" x14ac:dyDescent="0.25">
      <c r="E296" s="26"/>
      <c r="F296" s="27"/>
      <c r="G296" s="28"/>
      <c r="H296" s="28"/>
      <c r="I296" s="13">
        <f t="shared" si="28"/>
        <v>2.93</v>
      </c>
      <c r="J296" s="53">
        <f t="shared" si="29"/>
        <v>24</v>
      </c>
      <c r="K296" s="57"/>
      <c r="L296" s="58"/>
      <c r="M296" s="57"/>
      <c r="O296" s="62"/>
      <c r="P296" s="14"/>
      <c r="Q296" s="14">
        <v>294</v>
      </c>
      <c r="R296" s="14">
        <v>293</v>
      </c>
      <c r="S296" s="14">
        <f t="shared" si="27"/>
        <v>12</v>
      </c>
      <c r="W296" s="13">
        <v>100000</v>
      </c>
      <c r="Z296" s="26">
        <v>2.93</v>
      </c>
      <c r="AA296" s="26">
        <v>58</v>
      </c>
      <c r="AB296" s="26">
        <v>2.93</v>
      </c>
      <c r="AC296" s="13">
        <v>58</v>
      </c>
    </row>
    <row r="297" spans="5:29" x14ac:dyDescent="0.25">
      <c r="E297" s="26"/>
      <c r="F297" s="27"/>
      <c r="G297" s="28"/>
      <c r="H297" s="28"/>
      <c r="I297" s="13">
        <f t="shared" si="28"/>
        <v>2.94</v>
      </c>
      <c r="J297" s="53">
        <f t="shared" si="29"/>
        <v>24</v>
      </c>
      <c r="K297" s="57"/>
      <c r="L297" s="58"/>
      <c r="M297" s="57"/>
      <c r="O297" s="62"/>
      <c r="P297" s="14"/>
      <c r="Q297" s="14">
        <v>295</v>
      </c>
      <c r="R297" s="14">
        <v>294</v>
      </c>
      <c r="S297" s="14">
        <f t="shared" si="27"/>
        <v>12</v>
      </c>
      <c r="W297" s="13">
        <v>100000</v>
      </c>
      <c r="Z297" s="26">
        <v>2.94</v>
      </c>
      <c r="AA297" s="26">
        <v>58</v>
      </c>
      <c r="AB297" s="26">
        <v>2.94</v>
      </c>
      <c r="AC297" s="13">
        <v>58</v>
      </c>
    </row>
    <row r="298" spans="5:29" x14ac:dyDescent="0.25">
      <c r="E298" s="26"/>
      <c r="F298" s="27"/>
      <c r="G298" s="28"/>
      <c r="H298" s="28"/>
      <c r="I298" s="13">
        <f t="shared" si="28"/>
        <v>2.95</v>
      </c>
      <c r="J298" s="53">
        <f t="shared" si="29"/>
        <v>24</v>
      </c>
      <c r="K298" s="57"/>
      <c r="L298" s="58"/>
      <c r="M298" s="57"/>
      <c r="O298" s="62"/>
      <c r="P298" s="14"/>
      <c r="Q298" s="14">
        <v>296</v>
      </c>
      <c r="R298" s="14">
        <v>295</v>
      </c>
      <c r="S298" s="14">
        <f t="shared" si="27"/>
        <v>12</v>
      </c>
      <c r="W298" s="13">
        <v>100000</v>
      </c>
      <c r="Z298" s="26">
        <v>2.95</v>
      </c>
      <c r="AA298" s="26">
        <v>58</v>
      </c>
      <c r="AB298" s="26">
        <v>2.95</v>
      </c>
      <c r="AC298" s="13">
        <v>58</v>
      </c>
    </row>
    <row r="299" spans="5:29" x14ac:dyDescent="0.25">
      <c r="E299" s="26"/>
      <c r="F299" s="27"/>
      <c r="G299" s="28"/>
      <c r="H299" s="28"/>
      <c r="I299" s="13">
        <f t="shared" si="28"/>
        <v>2.96</v>
      </c>
      <c r="J299" s="53">
        <f t="shared" si="29"/>
        <v>23</v>
      </c>
      <c r="K299" s="57"/>
      <c r="L299" s="58"/>
      <c r="M299" s="57"/>
      <c r="O299" s="62"/>
      <c r="P299" s="14"/>
      <c r="Q299" s="14">
        <v>297</v>
      </c>
      <c r="R299" s="14">
        <v>296</v>
      </c>
      <c r="S299" s="14">
        <f t="shared" si="27"/>
        <v>12</v>
      </c>
      <c r="W299" s="13">
        <v>100000</v>
      </c>
      <c r="Z299" s="26">
        <v>2.96</v>
      </c>
      <c r="AA299" s="26">
        <v>58</v>
      </c>
      <c r="AB299" s="26">
        <v>2.96</v>
      </c>
      <c r="AC299" s="13">
        <v>58</v>
      </c>
    </row>
    <row r="300" spans="5:29" x14ac:dyDescent="0.25">
      <c r="E300" s="26"/>
      <c r="F300" s="27"/>
      <c r="G300" s="28"/>
      <c r="H300" s="28"/>
      <c r="I300" s="13">
        <f t="shared" si="28"/>
        <v>2.97</v>
      </c>
      <c r="J300" s="53">
        <f t="shared" si="29"/>
        <v>23</v>
      </c>
      <c r="K300" s="57"/>
      <c r="L300" s="58"/>
      <c r="M300" s="57"/>
      <c r="O300" s="62"/>
      <c r="P300" s="14"/>
      <c r="Q300" s="14">
        <v>298</v>
      </c>
      <c r="R300" s="14">
        <v>297</v>
      </c>
      <c r="S300" s="14">
        <f t="shared" si="27"/>
        <v>12</v>
      </c>
      <c r="W300" s="13">
        <v>100000</v>
      </c>
      <c r="Z300" s="26">
        <v>2.97</v>
      </c>
      <c r="AA300" s="26">
        <v>58</v>
      </c>
      <c r="AB300" s="26">
        <v>2.97</v>
      </c>
      <c r="AC300" s="13">
        <v>58</v>
      </c>
    </row>
    <row r="301" spans="5:29" x14ac:dyDescent="0.25">
      <c r="E301" s="26"/>
      <c r="F301" s="27"/>
      <c r="G301" s="28"/>
      <c r="H301" s="28"/>
      <c r="I301" s="13">
        <f t="shared" si="28"/>
        <v>2.98</v>
      </c>
      <c r="J301" s="53">
        <f t="shared" si="29"/>
        <v>23</v>
      </c>
      <c r="K301" s="57"/>
      <c r="L301" s="58"/>
      <c r="M301" s="57"/>
      <c r="O301" s="62"/>
      <c r="P301" s="14"/>
      <c r="Q301" s="14">
        <v>299</v>
      </c>
      <c r="R301" s="14">
        <v>298</v>
      </c>
      <c r="S301" s="14">
        <f t="shared" si="27"/>
        <v>12</v>
      </c>
      <c r="W301" s="13">
        <v>100000</v>
      </c>
      <c r="Z301" s="26">
        <v>2.98</v>
      </c>
      <c r="AA301" s="26">
        <v>58</v>
      </c>
      <c r="AB301" s="26">
        <v>2.98</v>
      </c>
      <c r="AC301" s="13">
        <v>58</v>
      </c>
    </row>
    <row r="302" spans="5:29" x14ac:dyDescent="0.25">
      <c r="E302" s="26"/>
      <c r="F302" s="27"/>
      <c r="G302" s="28"/>
      <c r="H302" s="28"/>
      <c r="I302" s="13">
        <f t="shared" si="28"/>
        <v>2.99</v>
      </c>
      <c r="J302" s="53">
        <f t="shared" si="29"/>
        <v>23</v>
      </c>
      <c r="K302" s="57"/>
      <c r="L302" s="58"/>
      <c r="M302" s="57"/>
      <c r="O302" s="62"/>
      <c r="P302" s="14"/>
      <c r="Q302" s="14">
        <v>300</v>
      </c>
      <c r="R302" s="14">
        <v>299</v>
      </c>
      <c r="S302" s="14">
        <f t="shared" si="27"/>
        <v>12</v>
      </c>
      <c r="W302" s="13">
        <v>100000</v>
      </c>
      <c r="Z302" s="26">
        <v>2.99</v>
      </c>
      <c r="AA302" s="26">
        <v>58</v>
      </c>
      <c r="AB302" s="26">
        <v>2.99</v>
      </c>
      <c r="AC302" s="13">
        <v>58</v>
      </c>
    </row>
    <row r="303" spans="5:29" x14ac:dyDescent="0.25">
      <c r="E303" s="26"/>
      <c r="F303" s="27"/>
      <c r="G303" s="28"/>
      <c r="H303" s="28"/>
      <c r="I303" s="13">
        <f t="shared" si="28"/>
        <v>3</v>
      </c>
      <c r="J303" s="53">
        <f t="shared" si="29"/>
        <v>22</v>
      </c>
      <c r="K303" s="57"/>
      <c r="L303" s="58"/>
      <c r="M303" s="57"/>
      <c r="O303" s="62"/>
      <c r="P303" s="14"/>
      <c r="Q303" s="14">
        <v>301</v>
      </c>
      <c r="R303" s="14">
        <v>300</v>
      </c>
      <c r="S303" s="14">
        <f t="shared" si="27"/>
        <v>12</v>
      </c>
      <c r="W303" s="13">
        <v>100000</v>
      </c>
      <c r="Z303" s="26">
        <v>3</v>
      </c>
      <c r="AA303" s="26">
        <v>58</v>
      </c>
      <c r="AB303" s="26">
        <v>3</v>
      </c>
      <c r="AC303" s="13">
        <v>58</v>
      </c>
    </row>
    <row r="304" spans="5:29" x14ac:dyDescent="0.25">
      <c r="E304" s="26"/>
      <c r="F304" s="27"/>
      <c r="G304" s="28"/>
      <c r="H304" s="28"/>
      <c r="I304" s="13">
        <f t="shared" si="28"/>
        <v>3.01</v>
      </c>
      <c r="J304" s="53">
        <f t="shared" si="29"/>
        <v>22</v>
      </c>
      <c r="K304" s="57"/>
      <c r="L304" s="58"/>
      <c r="M304" s="57"/>
      <c r="O304" s="62"/>
      <c r="P304" s="14"/>
      <c r="Q304" s="14">
        <v>302</v>
      </c>
      <c r="R304" s="14">
        <v>301</v>
      </c>
      <c r="S304" s="14">
        <f t="shared" si="27"/>
        <v>13</v>
      </c>
      <c r="W304" s="13">
        <v>100000</v>
      </c>
      <c r="Z304" s="26">
        <v>3.01</v>
      </c>
      <c r="AA304" s="26">
        <v>58</v>
      </c>
      <c r="AB304" s="26">
        <v>3.01</v>
      </c>
      <c r="AC304" s="13">
        <v>58</v>
      </c>
    </row>
    <row r="305" spans="5:29" x14ac:dyDescent="0.25">
      <c r="E305" s="26"/>
      <c r="F305" s="27"/>
      <c r="G305" s="28"/>
      <c r="H305" s="28"/>
      <c r="I305" s="13">
        <f t="shared" si="28"/>
        <v>3.02</v>
      </c>
      <c r="J305" s="53">
        <f t="shared" si="29"/>
        <v>22</v>
      </c>
      <c r="K305" s="57"/>
      <c r="L305" s="58"/>
      <c r="M305" s="57"/>
      <c r="O305" s="62"/>
      <c r="P305" s="14"/>
      <c r="Q305" s="14">
        <v>303</v>
      </c>
      <c r="R305" s="14">
        <v>302</v>
      </c>
      <c r="S305" s="14">
        <f t="shared" si="27"/>
        <v>13</v>
      </c>
      <c r="W305" s="13">
        <v>100000</v>
      </c>
      <c r="Z305" s="26">
        <v>3.02</v>
      </c>
      <c r="AA305" s="26">
        <v>58</v>
      </c>
      <c r="AB305" s="26">
        <v>3.02</v>
      </c>
      <c r="AC305" s="13">
        <v>58</v>
      </c>
    </row>
    <row r="306" spans="5:29" x14ac:dyDescent="0.25">
      <c r="E306" s="26"/>
      <c r="F306" s="27"/>
      <c r="G306" s="28"/>
      <c r="H306" s="28"/>
      <c r="I306" s="13">
        <f t="shared" si="28"/>
        <v>3.03</v>
      </c>
      <c r="J306" s="53">
        <f t="shared" si="29"/>
        <v>22</v>
      </c>
      <c r="K306" s="57"/>
      <c r="L306" s="58"/>
      <c r="M306" s="57"/>
      <c r="O306" s="62"/>
      <c r="P306" s="14"/>
      <c r="Q306" s="14">
        <v>304</v>
      </c>
      <c r="R306" s="14">
        <v>303</v>
      </c>
      <c r="S306" s="14">
        <f t="shared" si="27"/>
        <v>13</v>
      </c>
      <c r="W306" s="13">
        <v>100000</v>
      </c>
      <c r="Z306" s="26">
        <v>3.03</v>
      </c>
      <c r="AA306" s="26">
        <v>58</v>
      </c>
      <c r="AB306" s="26">
        <v>3.03</v>
      </c>
      <c r="AC306" s="13">
        <v>58</v>
      </c>
    </row>
    <row r="307" spans="5:29" x14ac:dyDescent="0.25">
      <c r="E307" s="26"/>
      <c r="F307" s="27"/>
      <c r="G307" s="28"/>
      <c r="H307" s="28"/>
      <c r="I307" s="13">
        <f t="shared" si="28"/>
        <v>3.04</v>
      </c>
      <c r="J307" s="53">
        <f t="shared" si="29"/>
        <v>21</v>
      </c>
      <c r="K307" s="57"/>
      <c r="L307" s="58"/>
      <c r="M307" s="57"/>
      <c r="O307" s="62"/>
      <c r="P307" s="14"/>
      <c r="Q307" s="14">
        <v>305</v>
      </c>
      <c r="R307" s="14">
        <v>304</v>
      </c>
      <c r="S307" s="14">
        <f t="shared" si="27"/>
        <v>13</v>
      </c>
      <c r="W307" s="13">
        <v>100000</v>
      </c>
      <c r="Z307" s="26">
        <v>3.04</v>
      </c>
      <c r="AA307" s="26">
        <v>58</v>
      </c>
      <c r="AB307" s="26">
        <v>3.04</v>
      </c>
      <c r="AC307" s="13">
        <v>58</v>
      </c>
    </row>
    <row r="308" spans="5:29" x14ac:dyDescent="0.25">
      <c r="E308" s="26"/>
      <c r="F308" s="27"/>
      <c r="G308" s="28"/>
      <c r="H308" s="28"/>
      <c r="I308" s="13">
        <f t="shared" si="28"/>
        <v>3.05</v>
      </c>
      <c r="J308" s="53">
        <f t="shared" si="29"/>
        <v>21</v>
      </c>
      <c r="K308" s="57"/>
      <c r="L308" s="58"/>
      <c r="M308" s="57"/>
      <c r="O308" s="62"/>
      <c r="P308" s="14"/>
      <c r="Q308" s="14">
        <v>306</v>
      </c>
      <c r="R308" s="14">
        <v>305</v>
      </c>
      <c r="S308" s="14">
        <f t="shared" si="27"/>
        <v>13</v>
      </c>
      <c r="W308" s="13">
        <v>100000</v>
      </c>
      <c r="Z308" s="26">
        <v>3.05</v>
      </c>
      <c r="AA308" s="26">
        <v>58</v>
      </c>
      <c r="AB308" s="26">
        <v>3.05</v>
      </c>
      <c r="AC308" s="13">
        <v>58</v>
      </c>
    </row>
    <row r="309" spans="5:29" x14ac:dyDescent="0.25">
      <c r="E309" s="26"/>
      <c r="F309" s="27"/>
      <c r="G309" s="28"/>
      <c r="H309" s="28"/>
      <c r="I309" s="13">
        <f t="shared" si="28"/>
        <v>3.06</v>
      </c>
      <c r="J309" s="53">
        <f t="shared" si="29"/>
        <v>21</v>
      </c>
      <c r="K309" s="57"/>
      <c r="L309" s="58"/>
      <c r="M309" s="57"/>
      <c r="O309" s="62"/>
      <c r="P309" s="14"/>
      <c r="Q309" s="14">
        <v>307</v>
      </c>
      <c r="R309" s="14">
        <v>306</v>
      </c>
      <c r="S309" s="14">
        <f t="shared" si="27"/>
        <v>13</v>
      </c>
      <c r="W309" s="13">
        <v>100000</v>
      </c>
      <c r="Z309" s="26">
        <v>3.06</v>
      </c>
      <c r="AA309" s="26">
        <v>58</v>
      </c>
      <c r="AB309" s="26">
        <v>3.06</v>
      </c>
      <c r="AC309" s="13">
        <v>58</v>
      </c>
    </row>
    <row r="310" spans="5:29" x14ac:dyDescent="0.25">
      <c r="E310" s="26"/>
      <c r="F310" s="27"/>
      <c r="G310" s="28"/>
      <c r="H310" s="28"/>
      <c r="I310" s="13">
        <f t="shared" si="28"/>
        <v>3.07</v>
      </c>
      <c r="J310" s="53">
        <f t="shared" si="29"/>
        <v>21</v>
      </c>
      <c r="K310" s="57"/>
      <c r="L310" s="58"/>
      <c r="M310" s="57"/>
      <c r="O310" s="62"/>
      <c r="P310" s="14"/>
      <c r="Q310" s="14">
        <v>308</v>
      </c>
      <c r="R310" s="14">
        <v>307</v>
      </c>
      <c r="S310" s="14">
        <f t="shared" si="27"/>
        <v>13</v>
      </c>
      <c r="W310" s="13">
        <v>100000</v>
      </c>
      <c r="Z310" s="26">
        <v>3.07</v>
      </c>
      <c r="AA310" s="26">
        <v>58</v>
      </c>
      <c r="AB310" s="26">
        <v>3.07</v>
      </c>
      <c r="AC310" s="13">
        <v>58</v>
      </c>
    </row>
    <row r="311" spans="5:29" x14ac:dyDescent="0.25">
      <c r="E311" s="26"/>
      <c r="F311" s="27"/>
      <c r="G311" s="28"/>
      <c r="H311" s="28"/>
      <c r="I311" s="13">
        <f t="shared" si="28"/>
        <v>3.08</v>
      </c>
      <c r="J311" s="53">
        <f t="shared" si="29"/>
        <v>20</v>
      </c>
      <c r="K311" s="57"/>
      <c r="L311" s="58"/>
      <c r="M311" s="57"/>
      <c r="O311" s="62"/>
      <c r="P311" s="14"/>
      <c r="Q311" s="14">
        <v>309</v>
      </c>
      <c r="R311" s="14">
        <v>308</v>
      </c>
      <c r="S311" s="14">
        <f t="shared" ref="S311:S374" si="30">S286+1</f>
        <v>13</v>
      </c>
      <c r="W311" s="13">
        <v>100000</v>
      </c>
      <c r="Z311" s="26">
        <v>3.08</v>
      </c>
      <c r="AA311" s="26">
        <v>58</v>
      </c>
      <c r="AB311" s="26">
        <v>3.08</v>
      </c>
      <c r="AC311" s="13">
        <v>58</v>
      </c>
    </row>
    <row r="312" spans="5:29" x14ac:dyDescent="0.25">
      <c r="E312" s="26"/>
      <c r="F312" s="27"/>
      <c r="G312" s="28"/>
      <c r="H312" s="28"/>
      <c r="I312" s="13">
        <f t="shared" si="28"/>
        <v>3.09</v>
      </c>
      <c r="J312" s="53">
        <f t="shared" si="29"/>
        <v>20</v>
      </c>
      <c r="K312" s="57"/>
      <c r="L312" s="58"/>
      <c r="M312" s="57"/>
      <c r="O312" s="62"/>
      <c r="P312" s="14"/>
      <c r="Q312" s="14">
        <v>310</v>
      </c>
      <c r="R312" s="14">
        <v>309</v>
      </c>
      <c r="S312" s="14">
        <f t="shared" si="30"/>
        <v>13</v>
      </c>
      <c r="W312" s="13">
        <v>100000</v>
      </c>
      <c r="Z312" s="26">
        <v>3.09</v>
      </c>
      <c r="AA312" s="26">
        <v>58</v>
      </c>
      <c r="AB312" s="26">
        <v>3.09</v>
      </c>
      <c r="AC312" s="13">
        <v>58</v>
      </c>
    </row>
    <row r="313" spans="5:29" x14ac:dyDescent="0.25">
      <c r="E313" s="26"/>
      <c r="F313" s="27"/>
      <c r="G313" s="28"/>
      <c r="H313" s="28"/>
      <c r="I313" s="13">
        <f t="shared" si="28"/>
        <v>3.1</v>
      </c>
      <c r="J313" s="53">
        <f t="shared" si="29"/>
        <v>20</v>
      </c>
      <c r="K313" s="57"/>
      <c r="L313" s="58"/>
      <c r="M313" s="57"/>
      <c r="O313" s="62"/>
      <c r="P313" s="14"/>
      <c r="Q313" s="14">
        <v>311</v>
      </c>
      <c r="R313" s="14">
        <v>310</v>
      </c>
      <c r="S313" s="14">
        <f t="shared" si="30"/>
        <v>13</v>
      </c>
      <c r="W313" s="13">
        <v>100000</v>
      </c>
      <c r="Z313" s="26">
        <v>3.1</v>
      </c>
      <c r="AA313" s="26">
        <v>58</v>
      </c>
      <c r="AB313" s="26">
        <v>3.1</v>
      </c>
      <c r="AC313" s="13">
        <v>58</v>
      </c>
    </row>
    <row r="314" spans="5:29" x14ac:dyDescent="0.25">
      <c r="E314" s="26"/>
      <c r="F314" s="27"/>
      <c r="G314" s="28"/>
      <c r="H314" s="28"/>
      <c r="I314" s="13">
        <f t="shared" si="28"/>
        <v>3.11</v>
      </c>
      <c r="J314" s="53">
        <f t="shared" si="29"/>
        <v>20</v>
      </c>
      <c r="K314" s="57"/>
      <c r="L314" s="58"/>
      <c r="M314" s="57"/>
      <c r="O314" s="62"/>
      <c r="P314" s="14"/>
      <c r="Q314" s="14">
        <v>312</v>
      </c>
      <c r="R314" s="14">
        <v>311</v>
      </c>
      <c r="S314" s="14">
        <f t="shared" si="30"/>
        <v>13</v>
      </c>
      <c r="W314" s="13">
        <v>100000</v>
      </c>
      <c r="Z314" s="26">
        <v>3.11</v>
      </c>
      <c r="AA314" s="26">
        <v>58</v>
      </c>
      <c r="AB314" s="26">
        <v>3.11</v>
      </c>
      <c r="AC314" s="13">
        <v>58</v>
      </c>
    </row>
    <row r="315" spans="5:29" x14ac:dyDescent="0.25">
      <c r="E315" s="26"/>
      <c r="F315" s="27"/>
      <c r="G315" s="28"/>
      <c r="H315" s="28"/>
      <c r="I315" s="13">
        <f t="shared" si="28"/>
        <v>3.12</v>
      </c>
      <c r="J315" s="53">
        <f t="shared" si="29"/>
        <v>19</v>
      </c>
      <c r="K315" s="57"/>
      <c r="L315" s="58"/>
      <c r="M315" s="57"/>
      <c r="O315" s="62"/>
      <c r="P315" s="14"/>
      <c r="Q315" s="14">
        <v>313</v>
      </c>
      <c r="R315" s="14">
        <v>312</v>
      </c>
      <c r="S315" s="14">
        <f t="shared" si="30"/>
        <v>13</v>
      </c>
      <c r="W315" s="13">
        <v>100000</v>
      </c>
      <c r="Z315" s="26">
        <v>3.12</v>
      </c>
      <c r="AA315" s="26">
        <v>58</v>
      </c>
      <c r="AB315" s="26">
        <v>3.12</v>
      </c>
      <c r="AC315" s="13">
        <v>58</v>
      </c>
    </row>
    <row r="316" spans="5:29" x14ac:dyDescent="0.25">
      <c r="E316" s="26"/>
      <c r="F316" s="27"/>
      <c r="G316" s="28"/>
      <c r="H316" s="28"/>
      <c r="I316" s="13">
        <f t="shared" si="28"/>
        <v>3.13</v>
      </c>
      <c r="J316" s="53">
        <f t="shared" si="29"/>
        <v>19</v>
      </c>
      <c r="K316" s="57"/>
      <c r="L316" s="58"/>
      <c r="M316" s="57"/>
      <c r="O316" s="62"/>
      <c r="P316" s="14"/>
      <c r="Q316" s="14">
        <v>314</v>
      </c>
      <c r="R316" s="14">
        <v>313</v>
      </c>
      <c r="S316" s="14">
        <f t="shared" si="30"/>
        <v>13</v>
      </c>
      <c r="W316" s="13">
        <v>100000</v>
      </c>
      <c r="Z316" s="26">
        <v>3.13</v>
      </c>
      <c r="AA316" s="26">
        <v>58</v>
      </c>
      <c r="AB316" s="26">
        <v>3.13</v>
      </c>
      <c r="AC316" s="13">
        <v>58</v>
      </c>
    </row>
    <row r="317" spans="5:29" x14ac:dyDescent="0.25">
      <c r="E317" s="26"/>
      <c r="F317" s="27"/>
      <c r="G317" s="28"/>
      <c r="H317" s="28"/>
      <c r="I317" s="13">
        <f t="shared" si="28"/>
        <v>3.14</v>
      </c>
      <c r="J317" s="53">
        <f t="shared" si="29"/>
        <v>19</v>
      </c>
      <c r="K317" s="57"/>
      <c r="L317" s="58"/>
      <c r="M317" s="57"/>
      <c r="O317" s="62"/>
      <c r="P317" s="14"/>
      <c r="Q317" s="14">
        <v>315</v>
      </c>
      <c r="R317" s="14">
        <v>314</v>
      </c>
      <c r="S317" s="14">
        <f t="shared" si="30"/>
        <v>13</v>
      </c>
      <c r="W317" s="13">
        <v>100000</v>
      </c>
      <c r="Z317" s="26">
        <v>3.14</v>
      </c>
      <c r="AA317" s="26">
        <v>58</v>
      </c>
      <c r="AB317" s="26">
        <v>3.14</v>
      </c>
      <c r="AC317" s="13">
        <v>58</v>
      </c>
    </row>
    <row r="318" spans="5:29" x14ac:dyDescent="0.25">
      <c r="E318" s="26"/>
      <c r="F318" s="27"/>
      <c r="G318" s="28"/>
      <c r="H318" s="28"/>
      <c r="I318" s="13">
        <f t="shared" si="28"/>
        <v>3.15</v>
      </c>
      <c r="J318" s="53">
        <f t="shared" si="29"/>
        <v>19</v>
      </c>
      <c r="K318" s="57"/>
      <c r="L318" s="58"/>
      <c r="M318" s="57"/>
      <c r="O318" s="62"/>
      <c r="P318" s="14"/>
      <c r="Q318" s="14">
        <v>316</v>
      </c>
      <c r="R318" s="14">
        <v>315</v>
      </c>
      <c r="S318" s="14">
        <f t="shared" si="30"/>
        <v>13</v>
      </c>
      <c r="W318" s="13">
        <v>100000</v>
      </c>
      <c r="Z318" s="26">
        <v>3.15</v>
      </c>
      <c r="AA318" s="26">
        <v>58</v>
      </c>
      <c r="AB318" s="26">
        <v>3.15</v>
      </c>
      <c r="AC318" s="13">
        <v>58</v>
      </c>
    </row>
    <row r="319" spans="5:29" x14ac:dyDescent="0.25">
      <c r="E319" s="26"/>
      <c r="F319" s="27"/>
      <c r="G319" s="28"/>
      <c r="H319" s="28"/>
      <c r="I319" s="13">
        <f t="shared" si="28"/>
        <v>3.16</v>
      </c>
      <c r="J319" s="53">
        <f t="shared" si="29"/>
        <v>18</v>
      </c>
      <c r="K319" s="57"/>
      <c r="L319" s="58"/>
      <c r="M319" s="57"/>
      <c r="O319" s="62"/>
      <c r="P319" s="14"/>
      <c r="Q319" s="14">
        <v>317</v>
      </c>
      <c r="R319" s="14">
        <v>316</v>
      </c>
      <c r="S319" s="14">
        <f t="shared" si="30"/>
        <v>13</v>
      </c>
      <c r="W319" s="13">
        <v>100000</v>
      </c>
      <c r="Z319" s="26">
        <v>3.16</v>
      </c>
      <c r="AA319" s="26">
        <v>58</v>
      </c>
      <c r="AB319" s="26">
        <v>3.16</v>
      </c>
      <c r="AC319" s="13">
        <v>58</v>
      </c>
    </row>
    <row r="320" spans="5:29" x14ac:dyDescent="0.25">
      <c r="E320" s="26"/>
      <c r="F320" s="27"/>
      <c r="G320" s="28"/>
      <c r="H320" s="28"/>
      <c r="I320" s="13">
        <f t="shared" si="28"/>
        <v>3.17</v>
      </c>
      <c r="J320" s="53">
        <f t="shared" si="29"/>
        <v>18</v>
      </c>
      <c r="K320" s="57"/>
      <c r="L320" s="58"/>
      <c r="M320" s="57"/>
      <c r="O320" s="62"/>
      <c r="P320" s="14"/>
      <c r="Q320" s="14">
        <v>318</v>
      </c>
      <c r="R320" s="14">
        <v>317</v>
      </c>
      <c r="S320" s="14">
        <f t="shared" si="30"/>
        <v>13</v>
      </c>
      <c r="W320" s="13">
        <v>100000</v>
      </c>
      <c r="Z320" s="26">
        <v>3.17</v>
      </c>
      <c r="AA320" s="26">
        <v>58</v>
      </c>
      <c r="AB320" s="26">
        <v>3.17</v>
      </c>
      <c r="AC320" s="13">
        <v>58</v>
      </c>
    </row>
    <row r="321" spans="5:29" x14ac:dyDescent="0.25">
      <c r="E321" s="26"/>
      <c r="F321" s="27"/>
      <c r="G321" s="28"/>
      <c r="H321" s="28"/>
      <c r="I321" s="13">
        <f t="shared" si="28"/>
        <v>3.18</v>
      </c>
      <c r="J321" s="53">
        <f t="shared" si="29"/>
        <v>18</v>
      </c>
      <c r="K321" s="57"/>
      <c r="L321" s="58"/>
      <c r="M321" s="57"/>
      <c r="O321" s="62"/>
      <c r="P321" s="14"/>
      <c r="Q321" s="14">
        <v>319</v>
      </c>
      <c r="R321" s="14">
        <v>318</v>
      </c>
      <c r="S321" s="14">
        <f t="shared" si="30"/>
        <v>13</v>
      </c>
      <c r="W321" s="13">
        <v>100000</v>
      </c>
      <c r="Z321" s="26">
        <v>3.18</v>
      </c>
      <c r="AA321" s="26">
        <v>58</v>
      </c>
      <c r="AB321" s="26">
        <v>3.18</v>
      </c>
      <c r="AC321" s="13">
        <v>58</v>
      </c>
    </row>
    <row r="322" spans="5:29" x14ac:dyDescent="0.25">
      <c r="E322" s="26"/>
      <c r="F322" s="27"/>
      <c r="G322" s="28"/>
      <c r="H322" s="28"/>
      <c r="I322" s="13">
        <f t="shared" si="28"/>
        <v>3.19</v>
      </c>
      <c r="J322" s="53">
        <f t="shared" si="29"/>
        <v>18</v>
      </c>
      <c r="K322" s="57"/>
      <c r="L322" s="58"/>
      <c r="M322" s="57"/>
      <c r="O322" s="62"/>
      <c r="P322" s="14"/>
      <c r="Q322" s="14">
        <v>320</v>
      </c>
      <c r="R322" s="14">
        <v>319</v>
      </c>
      <c r="S322" s="14">
        <f t="shared" si="30"/>
        <v>13</v>
      </c>
      <c r="W322" s="13">
        <v>100000</v>
      </c>
      <c r="Z322" s="26">
        <v>3.19</v>
      </c>
      <c r="AA322" s="26">
        <v>58</v>
      </c>
      <c r="AB322" s="26">
        <v>3.19</v>
      </c>
      <c r="AC322" s="13">
        <v>58</v>
      </c>
    </row>
    <row r="323" spans="5:29" x14ac:dyDescent="0.25">
      <c r="E323" s="26"/>
      <c r="F323" s="27"/>
      <c r="G323" s="28"/>
      <c r="H323" s="28"/>
      <c r="I323" s="13">
        <f t="shared" si="28"/>
        <v>3.2</v>
      </c>
      <c r="J323" s="53">
        <f t="shared" si="29"/>
        <v>17</v>
      </c>
      <c r="K323" s="57"/>
      <c r="L323" s="58"/>
      <c r="M323" s="57"/>
      <c r="O323" s="62"/>
      <c r="P323" s="14"/>
      <c r="Q323" s="14">
        <v>321</v>
      </c>
      <c r="R323" s="14">
        <v>320</v>
      </c>
      <c r="S323" s="14">
        <f t="shared" si="30"/>
        <v>13</v>
      </c>
      <c r="W323" s="13">
        <v>100000</v>
      </c>
      <c r="Z323" s="26">
        <v>3.2</v>
      </c>
      <c r="AA323" s="26">
        <v>58</v>
      </c>
      <c r="AB323" s="26">
        <v>3.2</v>
      </c>
      <c r="AC323" s="13">
        <v>58</v>
      </c>
    </row>
    <row r="324" spans="5:29" x14ac:dyDescent="0.25">
      <c r="E324" s="26"/>
      <c r="F324" s="27"/>
      <c r="G324" s="28"/>
      <c r="H324" s="28"/>
      <c r="I324" s="13">
        <f t="shared" si="28"/>
        <v>3.21</v>
      </c>
      <c r="J324" s="53">
        <f t="shared" si="29"/>
        <v>17</v>
      </c>
      <c r="K324" s="57"/>
      <c r="L324" s="58"/>
      <c r="M324" s="57"/>
      <c r="O324" s="62"/>
      <c r="P324" s="14"/>
      <c r="Q324" s="14">
        <v>322</v>
      </c>
      <c r="R324" s="14">
        <v>321</v>
      </c>
      <c r="S324" s="14">
        <f t="shared" si="30"/>
        <v>13</v>
      </c>
      <c r="W324" s="13">
        <v>100000</v>
      </c>
      <c r="Z324" s="26">
        <v>3.21</v>
      </c>
      <c r="AA324" s="26">
        <v>58</v>
      </c>
      <c r="AB324" s="26">
        <v>3.21</v>
      </c>
      <c r="AC324" s="13">
        <v>58</v>
      </c>
    </row>
    <row r="325" spans="5:29" x14ac:dyDescent="0.25">
      <c r="E325" s="26"/>
      <c r="F325" s="27"/>
      <c r="G325" s="28"/>
      <c r="H325" s="28"/>
      <c r="I325" s="13">
        <f t="shared" ref="I325:I388" si="31">ROUND(I324+0.01,2)</f>
        <v>3.22</v>
      </c>
      <c r="J325" s="53">
        <f t="shared" si="29"/>
        <v>17</v>
      </c>
      <c r="K325" s="57"/>
      <c r="L325" s="58"/>
      <c r="M325" s="57"/>
      <c r="O325" s="62"/>
      <c r="P325" s="14"/>
      <c r="Q325" s="14">
        <v>323</v>
      </c>
      <c r="R325" s="14">
        <v>322</v>
      </c>
      <c r="S325" s="14">
        <f t="shared" si="30"/>
        <v>13</v>
      </c>
      <c r="W325" s="13">
        <v>100000</v>
      </c>
      <c r="Z325" s="26">
        <v>3.22</v>
      </c>
      <c r="AA325" s="26">
        <v>58</v>
      </c>
      <c r="AB325" s="26">
        <v>3.22</v>
      </c>
      <c r="AC325" s="13">
        <v>58</v>
      </c>
    </row>
    <row r="326" spans="5:29" x14ac:dyDescent="0.25">
      <c r="E326" s="26"/>
      <c r="F326" s="27"/>
      <c r="G326" s="28"/>
      <c r="H326" s="28"/>
      <c r="I326" s="13">
        <f t="shared" si="31"/>
        <v>3.23</v>
      </c>
      <c r="J326" s="53">
        <f t="shared" si="29"/>
        <v>17</v>
      </c>
      <c r="K326" s="57"/>
      <c r="L326" s="58"/>
      <c r="M326" s="57"/>
      <c r="O326" s="62"/>
      <c r="P326" s="14"/>
      <c r="Q326" s="14">
        <v>324</v>
      </c>
      <c r="R326" s="14">
        <v>323</v>
      </c>
      <c r="S326" s="14">
        <f t="shared" si="30"/>
        <v>13</v>
      </c>
      <c r="W326" s="13">
        <v>100000</v>
      </c>
      <c r="Z326" s="26">
        <v>3.23</v>
      </c>
      <c r="AA326" s="26">
        <v>58</v>
      </c>
      <c r="AB326" s="26">
        <v>3.23</v>
      </c>
      <c r="AC326" s="13">
        <v>58</v>
      </c>
    </row>
    <row r="327" spans="5:29" x14ac:dyDescent="0.25">
      <c r="E327" s="26"/>
      <c r="F327" s="27"/>
      <c r="G327" s="28"/>
      <c r="H327" s="28"/>
      <c r="I327" s="13">
        <f t="shared" si="31"/>
        <v>3.24</v>
      </c>
      <c r="J327" s="53">
        <f t="shared" si="29"/>
        <v>16</v>
      </c>
      <c r="K327" s="57"/>
      <c r="L327" s="58"/>
      <c r="M327" s="57"/>
      <c r="O327" s="62"/>
      <c r="P327" s="14"/>
      <c r="Q327" s="14">
        <v>325</v>
      </c>
      <c r="R327" s="14">
        <v>324</v>
      </c>
      <c r="S327" s="14">
        <f t="shared" si="30"/>
        <v>13</v>
      </c>
      <c r="W327" s="13">
        <v>100000</v>
      </c>
      <c r="Z327" s="26">
        <v>3.24</v>
      </c>
      <c r="AA327" s="26">
        <v>58</v>
      </c>
      <c r="AB327" s="26">
        <v>3.24</v>
      </c>
      <c r="AC327" s="13">
        <v>58</v>
      </c>
    </row>
    <row r="328" spans="5:29" x14ac:dyDescent="0.25">
      <c r="E328" s="26"/>
      <c r="F328" s="27"/>
      <c r="G328" s="28"/>
      <c r="H328" s="28"/>
      <c r="I328" s="13">
        <f t="shared" si="31"/>
        <v>3.25</v>
      </c>
      <c r="J328" s="53">
        <f t="shared" si="29"/>
        <v>16</v>
      </c>
      <c r="K328" s="57"/>
      <c r="L328" s="58"/>
      <c r="M328" s="57"/>
      <c r="O328" s="62"/>
      <c r="P328" s="14"/>
      <c r="Q328" s="14">
        <v>326</v>
      </c>
      <c r="R328" s="14">
        <v>325</v>
      </c>
      <c r="S328" s="14">
        <f t="shared" si="30"/>
        <v>13</v>
      </c>
      <c r="W328" s="13">
        <v>100000</v>
      </c>
      <c r="Z328" s="26">
        <v>3.25</v>
      </c>
      <c r="AA328" s="26">
        <v>58</v>
      </c>
      <c r="AB328" s="26">
        <v>3.25</v>
      </c>
      <c r="AC328" s="13">
        <v>58</v>
      </c>
    </row>
    <row r="329" spans="5:29" x14ac:dyDescent="0.25">
      <c r="E329" s="26"/>
      <c r="F329" s="27"/>
      <c r="G329" s="28"/>
      <c r="H329" s="28"/>
      <c r="I329" s="13">
        <f t="shared" si="31"/>
        <v>3.26</v>
      </c>
      <c r="J329" s="53">
        <f t="shared" si="29"/>
        <v>16</v>
      </c>
      <c r="K329" s="57"/>
      <c r="L329" s="58"/>
      <c r="M329" s="57"/>
      <c r="O329" s="62"/>
      <c r="P329" s="14"/>
      <c r="Q329" s="14">
        <v>327</v>
      </c>
      <c r="R329" s="14">
        <v>326</v>
      </c>
      <c r="S329" s="14">
        <f t="shared" si="30"/>
        <v>14</v>
      </c>
      <c r="W329" s="13">
        <v>100000</v>
      </c>
      <c r="Z329" s="26">
        <v>3.26</v>
      </c>
      <c r="AA329" s="26">
        <v>58</v>
      </c>
      <c r="AB329" s="26">
        <v>3.26</v>
      </c>
      <c r="AC329" s="13">
        <v>58</v>
      </c>
    </row>
    <row r="330" spans="5:29" x14ac:dyDescent="0.25">
      <c r="E330" s="26"/>
      <c r="F330" s="27"/>
      <c r="G330" s="28"/>
      <c r="H330" s="28"/>
      <c r="I330" s="13">
        <f t="shared" si="31"/>
        <v>3.27</v>
      </c>
      <c r="J330" s="53">
        <f t="shared" si="29"/>
        <v>16</v>
      </c>
      <c r="K330" s="57"/>
      <c r="L330" s="58"/>
      <c r="M330" s="57"/>
      <c r="O330" s="62"/>
      <c r="P330" s="14"/>
      <c r="Q330" s="14">
        <v>328</v>
      </c>
      <c r="R330" s="14">
        <v>327</v>
      </c>
      <c r="S330" s="14">
        <f t="shared" si="30"/>
        <v>14</v>
      </c>
      <c r="W330" s="13">
        <v>100000</v>
      </c>
      <c r="Z330" s="26">
        <v>3.27</v>
      </c>
      <c r="AA330" s="26">
        <v>58</v>
      </c>
      <c r="AB330" s="26">
        <v>3.27</v>
      </c>
      <c r="AC330" s="13">
        <v>58</v>
      </c>
    </row>
    <row r="331" spans="5:29" x14ac:dyDescent="0.25">
      <c r="E331" s="26"/>
      <c r="F331" s="27"/>
      <c r="G331" s="28"/>
      <c r="H331" s="28"/>
      <c r="I331" s="13">
        <f t="shared" si="31"/>
        <v>3.28</v>
      </c>
      <c r="J331" s="53">
        <f t="shared" si="29"/>
        <v>15</v>
      </c>
      <c r="K331" s="57"/>
      <c r="L331" s="58"/>
      <c r="M331" s="57"/>
      <c r="O331" s="62"/>
      <c r="P331" s="14"/>
      <c r="Q331" s="14">
        <v>329</v>
      </c>
      <c r="R331" s="14">
        <v>328</v>
      </c>
      <c r="S331" s="14">
        <f t="shared" si="30"/>
        <v>14</v>
      </c>
      <c r="W331" s="13">
        <v>100000</v>
      </c>
      <c r="Z331" s="26">
        <v>3.28</v>
      </c>
      <c r="AA331" s="26">
        <v>58</v>
      </c>
      <c r="AB331" s="26">
        <v>3.28</v>
      </c>
      <c r="AC331" s="13">
        <v>58</v>
      </c>
    </row>
    <row r="332" spans="5:29" x14ac:dyDescent="0.25">
      <c r="E332" s="26"/>
      <c r="F332" s="27"/>
      <c r="G332" s="28"/>
      <c r="H332" s="28"/>
      <c r="I332" s="13">
        <f t="shared" si="31"/>
        <v>3.29</v>
      </c>
      <c r="J332" s="53">
        <f t="shared" si="29"/>
        <v>15</v>
      </c>
      <c r="K332" s="57"/>
      <c r="L332" s="58"/>
      <c r="M332" s="57"/>
      <c r="O332" s="62"/>
      <c r="P332" s="14"/>
      <c r="Q332" s="14">
        <v>330</v>
      </c>
      <c r="R332" s="14">
        <v>329</v>
      </c>
      <c r="S332" s="14">
        <f t="shared" si="30"/>
        <v>14</v>
      </c>
      <c r="W332" s="13">
        <v>100000</v>
      </c>
      <c r="Z332" s="26">
        <v>3.29</v>
      </c>
      <c r="AA332" s="26">
        <v>58</v>
      </c>
      <c r="AB332" s="26">
        <v>3.29</v>
      </c>
      <c r="AC332" s="13">
        <v>58</v>
      </c>
    </row>
    <row r="333" spans="5:29" x14ac:dyDescent="0.25">
      <c r="E333" s="26"/>
      <c r="F333" s="27"/>
      <c r="G333" s="28"/>
      <c r="H333" s="28"/>
      <c r="I333" s="13">
        <f t="shared" si="31"/>
        <v>3.3</v>
      </c>
      <c r="J333" s="53">
        <f t="shared" si="29"/>
        <v>15</v>
      </c>
      <c r="K333" s="57"/>
      <c r="L333" s="58"/>
      <c r="M333" s="57"/>
      <c r="O333" s="62"/>
      <c r="P333" s="14"/>
      <c r="Q333" s="14">
        <v>331</v>
      </c>
      <c r="R333" s="14">
        <v>330</v>
      </c>
      <c r="S333" s="14">
        <f t="shared" si="30"/>
        <v>14</v>
      </c>
      <c r="W333" s="13">
        <v>100000</v>
      </c>
      <c r="Z333" s="26">
        <v>3.3</v>
      </c>
      <c r="AA333" s="26">
        <v>58</v>
      </c>
      <c r="AB333" s="26">
        <v>3.3</v>
      </c>
      <c r="AC333" s="13">
        <v>58</v>
      </c>
    </row>
    <row r="334" spans="5:29" x14ac:dyDescent="0.25">
      <c r="E334" s="26"/>
      <c r="F334" s="27"/>
      <c r="G334" s="28"/>
      <c r="H334" s="28"/>
      <c r="I334" s="13">
        <f t="shared" si="31"/>
        <v>3.31</v>
      </c>
      <c r="J334" s="53">
        <f t="shared" si="29"/>
        <v>15</v>
      </c>
      <c r="K334" s="57"/>
      <c r="L334" s="58"/>
      <c r="M334" s="57"/>
      <c r="O334" s="62"/>
      <c r="P334" s="14"/>
      <c r="Q334" s="14">
        <v>332</v>
      </c>
      <c r="R334" s="14">
        <v>331</v>
      </c>
      <c r="S334" s="14">
        <f t="shared" si="30"/>
        <v>14</v>
      </c>
      <c r="W334" s="13">
        <v>100000</v>
      </c>
      <c r="Z334" s="26">
        <v>3.31</v>
      </c>
      <c r="AA334" s="26">
        <v>58</v>
      </c>
      <c r="AB334" s="26">
        <v>3.31</v>
      </c>
      <c r="AC334" s="13">
        <v>58</v>
      </c>
    </row>
    <row r="335" spans="5:29" x14ac:dyDescent="0.25">
      <c r="E335" s="26"/>
      <c r="F335" s="27"/>
      <c r="G335" s="28"/>
      <c r="H335" s="28"/>
      <c r="I335" s="13">
        <f t="shared" si="31"/>
        <v>3.32</v>
      </c>
      <c r="J335" s="53">
        <f t="shared" si="29"/>
        <v>14</v>
      </c>
      <c r="K335" s="57"/>
      <c r="L335" s="58"/>
      <c r="M335" s="57"/>
      <c r="O335" s="62"/>
      <c r="P335" s="14"/>
      <c r="Q335" s="14">
        <v>333</v>
      </c>
      <c r="R335" s="14">
        <v>332</v>
      </c>
      <c r="S335" s="14">
        <f t="shared" si="30"/>
        <v>14</v>
      </c>
      <c r="W335" s="13">
        <v>100000</v>
      </c>
      <c r="Z335" s="26">
        <v>3.32</v>
      </c>
      <c r="AA335" s="26">
        <v>58</v>
      </c>
      <c r="AB335" s="26">
        <v>3.32</v>
      </c>
      <c r="AC335" s="13">
        <v>58</v>
      </c>
    </row>
    <row r="336" spans="5:29" x14ac:dyDescent="0.25">
      <c r="E336" s="26"/>
      <c r="F336" s="27"/>
      <c r="G336" s="28"/>
      <c r="H336" s="28"/>
      <c r="I336" s="13">
        <f t="shared" si="31"/>
        <v>3.33</v>
      </c>
      <c r="J336" s="53">
        <f t="shared" si="29"/>
        <v>14</v>
      </c>
      <c r="K336" s="57"/>
      <c r="L336" s="58"/>
      <c r="M336" s="57"/>
      <c r="O336" s="62"/>
      <c r="P336" s="14"/>
      <c r="Q336" s="14">
        <v>334</v>
      </c>
      <c r="R336" s="14">
        <v>333</v>
      </c>
      <c r="S336" s="14">
        <f t="shared" si="30"/>
        <v>14</v>
      </c>
      <c r="W336" s="13">
        <v>100000</v>
      </c>
      <c r="Z336" s="26">
        <v>3.33</v>
      </c>
      <c r="AA336" s="26">
        <v>58</v>
      </c>
      <c r="AB336" s="26">
        <v>3.33</v>
      </c>
      <c r="AC336" s="13">
        <v>58</v>
      </c>
    </row>
    <row r="337" spans="5:29" x14ac:dyDescent="0.25">
      <c r="E337" s="26"/>
      <c r="F337" s="27"/>
      <c r="G337" s="28"/>
      <c r="H337" s="28"/>
      <c r="I337" s="13">
        <f t="shared" si="31"/>
        <v>3.34</v>
      </c>
      <c r="J337" s="53">
        <f t="shared" si="29"/>
        <v>14</v>
      </c>
      <c r="K337" s="57"/>
      <c r="L337" s="58"/>
      <c r="M337" s="57"/>
      <c r="O337" s="62"/>
      <c r="P337" s="14"/>
      <c r="Q337" s="14">
        <v>335</v>
      </c>
      <c r="R337" s="14">
        <v>334</v>
      </c>
      <c r="S337" s="14">
        <f t="shared" si="30"/>
        <v>14</v>
      </c>
      <c r="W337" s="13">
        <v>100000</v>
      </c>
      <c r="Z337" s="26">
        <v>3.34</v>
      </c>
      <c r="AA337" s="26">
        <v>58</v>
      </c>
      <c r="AB337" s="26">
        <v>3.34</v>
      </c>
      <c r="AC337" s="13">
        <v>58</v>
      </c>
    </row>
    <row r="338" spans="5:29" x14ac:dyDescent="0.25">
      <c r="E338" s="26"/>
      <c r="F338" s="27"/>
      <c r="G338" s="28"/>
      <c r="H338" s="28"/>
      <c r="I338" s="13">
        <f t="shared" si="31"/>
        <v>3.35</v>
      </c>
      <c r="J338" s="53">
        <f t="shared" si="29"/>
        <v>14</v>
      </c>
      <c r="K338" s="57"/>
      <c r="L338" s="58"/>
      <c r="M338" s="57"/>
      <c r="O338" s="62"/>
      <c r="P338" s="14"/>
      <c r="Q338" s="14">
        <v>336</v>
      </c>
      <c r="R338" s="14">
        <v>335</v>
      </c>
      <c r="S338" s="14">
        <f t="shared" si="30"/>
        <v>14</v>
      </c>
      <c r="W338" s="13">
        <v>100000</v>
      </c>
      <c r="Z338" s="26">
        <v>3.35</v>
      </c>
      <c r="AA338" s="26">
        <v>58</v>
      </c>
      <c r="AB338" s="26">
        <v>3.35</v>
      </c>
      <c r="AC338" s="13">
        <v>58</v>
      </c>
    </row>
    <row r="339" spans="5:29" x14ac:dyDescent="0.25">
      <c r="E339" s="26"/>
      <c r="F339" s="27"/>
      <c r="G339" s="28"/>
      <c r="H339" s="28"/>
      <c r="I339" s="13">
        <f t="shared" si="31"/>
        <v>3.36</v>
      </c>
      <c r="J339" s="53">
        <f t="shared" si="29"/>
        <v>13</v>
      </c>
      <c r="K339" s="57"/>
      <c r="L339" s="58"/>
      <c r="M339" s="57"/>
      <c r="O339" s="62"/>
      <c r="P339" s="14"/>
      <c r="Q339" s="14">
        <v>337</v>
      </c>
      <c r="R339" s="14">
        <v>336</v>
      </c>
      <c r="S339" s="14">
        <f t="shared" si="30"/>
        <v>14</v>
      </c>
      <c r="W339" s="13">
        <v>100000</v>
      </c>
      <c r="Z339" s="26">
        <v>3.36</v>
      </c>
      <c r="AA339" s="26">
        <v>58</v>
      </c>
      <c r="AB339" s="26">
        <v>3.36</v>
      </c>
      <c r="AC339" s="13">
        <v>58</v>
      </c>
    </row>
    <row r="340" spans="5:29" x14ac:dyDescent="0.25">
      <c r="E340" s="26"/>
      <c r="F340" s="27"/>
      <c r="G340" s="28"/>
      <c r="H340" s="28"/>
      <c r="I340" s="13">
        <f t="shared" si="31"/>
        <v>3.37</v>
      </c>
      <c r="J340" s="53">
        <f t="shared" si="29"/>
        <v>13</v>
      </c>
      <c r="K340" s="57"/>
      <c r="L340" s="58"/>
      <c r="M340" s="57"/>
      <c r="O340" s="62"/>
      <c r="P340" s="14"/>
      <c r="Q340" s="14">
        <v>338</v>
      </c>
      <c r="R340" s="14">
        <v>337</v>
      </c>
      <c r="S340" s="14">
        <f t="shared" si="30"/>
        <v>14</v>
      </c>
      <c r="W340" s="13">
        <v>100000</v>
      </c>
      <c r="Z340" s="26">
        <v>3.37</v>
      </c>
      <c r="AA340" s="26">
        <v>58</v>
      </c>
      <c r="AB340" s="26">
        <v>3.37</v>
      </c>
      <c r="AC340" s="13">
        <v>58</v>
      </c>
    </row>
    <row r="341" spans="5:29" x14ac:dyDescent="0.25">
      <c r="E341" s="26"/>
      <c r="F341" s="27"/>
      <c r="G341" s="28"/>
      <c r="H341" s="28"/>
      <c r="I341" s="13">
        <f t="shared" si="31"/>
        <v>3.38</v>
      </c>
      <c r="J341" s="53">
        <f t="shared" si="29"/>
        <v>13</v>
      </c>
      <c r="K341" s="57"/>
      <c r="L341" s="58"/>
      <c r="M341" s="57"/>
      <c r="O341" s="62"/>
      <c r="P341" s="14"/>
      <c r="Q341" s="14">
        <v>339</v>
      </c>
      <c r="R341" s="14">
        <v>338</v>
      </c>
      <c r="S341" s="14">
        <f t="shared" si="30"/>
        <v>14</v>
      </c>
      <c r="W341" s="13">
        <v>100000</v>
      </c>
      <c r="Z341" s="26">
        <v>3.38</v>
      </c>
      <c r="AA341" s="26">
        <v>58</v>
      </c>
      <c r="AB341" s="26">
        <v>3.38</v>
      </c>
      <c r="AC341" s="13">
        <v>58</v>
      </c>
    </row>
    <row r="342" spans="5:29" x14ac:dyDescent="0.25">
      <c r="E342" s="26"/>
      <c r="F342" s="27"/>
      <c r="G342" s="28"/>
      <c r="H342" s="28"/>
      <c r="I342" s="13">
        <f t="shared" si="31"/>
        <v>3.39</v>
      </c>
      <c r="J342" s="53">
        <f t="shared" si="29"/>
        <v>13</v>
      </c>
      <c r="K342" s="57"/>
      <c r="L342" s="58"/>
      <c r="M342" s="57"/>
      <c r="O342" s="62"/>
      <c r="P342" s="14"/>
      <c r="Q342" s="14">
        <v>340</v>
      </c>
      <c r="R342" s="14">
        <v>339</v>
      </c>
      <c r="S342" s="14">
        <f t="shared" si="30"/>
        <v>14</v>
      </c>
      <c r="W342" s="13">
        <v>100000</v>
      </c>
      <c r="Z342" s="26">
        <v>3.39</v>
      </c>
      <c r="AA342" s="26">
        <v>58</v>
      </c>
      <c r="AB342" s="26">
        <v>3.39</v>
      </c>
      <c r="AC342" s="13">
        <v>58</v>
      </c>
    </row>
    <row r="343" spans="5:29" x14ac:dyDescent="0.25">
      <c r="E343" s="26"/>
      <c r="F343" s="27"/>
      <c r="G343" s="28"/>
      <c r="H343" s="28"/>
      <c r="I343" s="13">
        <f t="shared" si="31"/>
        <v>3.4</v>
      </c>
      <c r="J343" s="53">
        <f t="shared" si="29"/>
        <v>12</v>
      </c>
      <c r="K343" s="57"/>
      <c r="L343" s="58"/>
      <c r="M343" s="57"/>
      <c r="O343" s="62"/>
      <c r="P343" s="14"/>
      <c r="Q343" s="14">
        <v>341</v>
      </c>
      <c r="R343" s="14">
        <v>340</v>
      </c>
      <c r="S343" s="14">
        <f t="shared" si="30"/>
        <v>14</v>
      </c>
      <c r="W343" s="13">
        <v>100000</v>
      </c>
      <c r="Z343" s="26">
        <v>3.4</v>
      </c>
      <c r="AA343" s="26">
        <v>58</v>
      </c>
      <c r="AB343" s="26">
        <v>3.4</v>
      </c>
      <c r="AC343" s="13">
        <v>58</v>
      </c>
    </row>
    <row r="344" spans="5:29" x14ac:dyDescent="0.25">
      <c r="E344" s="26"/>
      <c r="F344" s="27"/>
      <c r="G344" s="28"/>
      <c r="H344" s="28"/>
      <c r="I344" s="13">
        <f t="shared" si="31"/>
        <v>3.41</v>
      </c>
      <c r="J344" s="53">
        <f t="shared" si="29"/>
        <v>12</v>
      </c>
      <c r="K344" s="57"/>
      <c r="L344" s="58"/>
      <c r="M344" s="57"/>
      <c r="O344" s="62"/>
      <c r="P344" s="14"/>
      <c r="Q344" s="14">
        <v>342</v>
      </c>
      <c r="R344" s="14">
        <v>341</v>
      </c>
      <c r="S344" s="14">
        <f t="shared" si="30"/>
        <v>14</v>
      </c>
      <c r="W344" s="13">
        <v>100000</v>
      </c>
      <c r="Z344" s="26">
        <v>3.41</v>
      </c>
      <c r="AA344" s="26">
        <v>58</v>
      </c>
      <c r="AB344" s="26">
        <v>3.41</v>
      </c>
      <c r="AC344" s="13">
        <v>58</v>
      </c>
    </row>
    <row r="345" spans="5:29" x14ac:dyDescent="0.25">
      <c r="E345" s="26"/>
      <c r="F345" s="27"/>
      <c r="G345" s="28"/>
      <c r="H345" s="28"/>
      <c r="I345" s="13">
        <f t="shared" si="31"/>
        <v>3.42</v>
      </c>
      <c r="J345" s="53">
        <f t="shared" si="29"/>
        <v>12</v>
      </c>
      <c r="K345" s="57"/>
      <c r="L345" s="58"/>
      <c r="M345" s="57"/>
      <c r="O345" s="62"/>
      <c r="P345" s="14"/>
      <c r="Q345" s="14">
        <v>343</v>
      </c>
      <c r="R345" s="14">
        <v>342</v>
      </c>
      <c r="S345" s="14">
        <f t="shared" si="30"/>
        <v>14</v>
      </c>
      <c r="W345" s="13">
        <v>100000</v>
      </c>
      <c r="Z345" s="26">
        <v>3.42</v>
      </c>
      <c r="AA345" s="26">
        <v>58</v>
      </c>
      <c r="AB345" s="26">
        <v>3.42</v>
      </c>
      <c r="AC345" s="13">
        <v>58</v>
      </c>
    </row>
    <row r="346" spans="5:29" x14ac:dyDescent="0.25">
      <c r="E346" s="26"/>
      <c r="F346" s="27"/>
      <c r="G346" s="28"/>
      <c r="H346" s="28"/>
      <c r="I346" s="13">
        <f t="shared" si="31"/>
        <v>3.43</v>
      </c>
      <c r="J346" s="53">
        <f t="shared" si="29"/>
        <v>12</v>
      </c>
      <c r="K346" s="57"/>
      <c r="L346" s="58"/>
      <c r="M346" s="57"/>
      <c r="O346" s="62"/>
      <c r="P346" s="14"/>
      <c r="Q346" s="14">
        <v>344</v>
      </c>
      <c r="R346" s="14">
        <v>343</v>
      </c>
      <c r="S346" s="14">
        <f t="shared" si="30"/>
        <v>14</v>
      </c>
      <c r="W346" s="13">
        <v>100000</v>
      </c>
      <c r="Z346" s="26">
        <v>3.43</v>
      </c>
      <c r="AA346" s="26">
        <v>58</v>
      </c>
      <c r="AB346" s="26">
        <v>3.43</v>
      </c>
      <c r="AC346" s="13">
        <v>58</v>
      </c>
    </row>
    <row r="347" spans="5:29" x14ac:dyDescent="0.25">
      <c r="E347" s="26"/>
      <c r="F347" s="27"/>
      <c r="G347" s="28"/>
      <c r="H347" s="28"/>
      <c r="I347" s="13">
        <f t="shared" si="31"/>
        <v>3.44</v>
      </c>
      <c r="J347" s="53">
        <f t="shared" si="29"/>
        <v>11</v>
      </c>
      <c r="K347" s="57"/>
      <c r="L347" s="58"/>
      <c r="M347" s="57"/>
      <c r="O347" s="62"/>
      <c r="P347" s="14"/>
      <c r="Q347" s="14">
        <v>345</v>
      </c>
      <c r="R347" s="14">
        <v>344</v>
      </c>
      <c r="S347" s="14">
        <f t="shared" si="30"/>
        <v>14</v>
      </c>
      <c r="W347" s="13">
        <v>100000</v>
      </c>
      <c r="Z347" s="26">
        <v>3.44</v>
      </c>
      <c r="AA347" s="26">
        <v>58</v>
      </c>
      <c r="AB347" s="26">
        <v>3.44</v>
      </c>
      <c r="AC347" s="13">
        <v>58</v>
      </c>
    </row>
    <row r="348" spans="5:29" x14ac:dyDescent="0.25">
      <c r="E348" s="26"/>
      <c r="F348" s="27"/>
      <c r="G348" s="28"/>
      <c r="H348" s="28"/>
      <c r="I348" s="13">
        <f t="shared" si="31"/>
        <v>3.45</v>
      </c>
      <c r="J348" s="53">
        <f t="shared" si="29"/>
        <v>11</v>
      </c>
      <c r="K348" s="57"/>
      <c r="L348" s="58"/>
      <c r="M348" s="57"/>
      <c r="O348" s="62"/>
      <c r="P348" s="14"/>
      <c r="Q348" s="14">
        <v>346</v>
      </c>
      <c r="R348" s="14">
        <v>345</v>
      </c>
      <c r="S348" s="14">
        <f t="shared" si="30"/>
        <v>14</v>
      </c>
      <c r="W348" s="13">
        <v>100000</v>
      </c>
      <c r="Z348" s="26">
        <v>3.45</v>
      </c>
      <c r="AA348" s="26">
        <v>58</v>
      </c>
      <c r="AB348" s="26">
        <v>3.45</v>
      </c>
      <c r="AC348" s="13">
        <v>58</v>
      </c>
    </row>
    <row r="349" spans="5:29" x14ac:dyDescent="0.25">
      <c r="E349" s="26"/>
      <c r="F349" s="27"/>
      <c r="G349" s="28"/>
      <c r="H349" s="28"/>
      <c r="I349" s="13">
        <f t="shared" si="31"/>
        <v>3.46</v>
      </c>
      <c r="J349" s="53">
        <f t="shared" si="29"/>
        <v>11</v>
      </c>
      <c r="K349" s="57"/>
      <c r="L349" s="58"/>
      <c r="M349" s="57"/>
      <c r="O349" s="62"/>
      <c r="P349" s="14"/>
      <c r="Q349" s="14">
        <v>347</v>
      </c>
      <c r="R349" s="14">
        <v>346</v>
      </c>
      <c r="S349" s="14">
        <f t="shared" si="30"/>
        <v>14</v>
      </c>
      <c r="W349" s="13">
        <v>100000</v>
      </c>
      <c r="Z349" s="26">
        <v>3.46</v>
      </c>
      <c r="AA349" s="26">
        <v>58</v>
      </c>
      <c r="AB349" s="26">
        <v>3.46</v>
      </c>
      <c r="AC349" s="13">
        <v>58</v>
      </c>
    </row>
    <row r="350" spans="5:29" x14ac:dyDescent="0.25">
      <c r="E350" s="26"/>
      <c r="F350" s="27"/>
      <c r="G350" s="28"/>
      <c r="H350" s="28"/>
      <c r="I350" s="13">
        <f t="shared" si="31"/>
        <v>3.47</v>
      </c>
      <c r="J350" s="53">
        <f t="shared" ref="J350:J390" si="32">J346-1</f>
        <v>11</v>
      </c>
      <c r="K350" s="57"/>
      <c r="L350" s="58"/>
      <c r="M350" s="57"/>
      <c r="O350" s="62"/>
      <c r="P350" s="14"/>
      <c r="Q350" s="14">
        <v>348</v>
      </c>
      <c r="R350" s="14">
        <v>347</v>
      </c>
      <c r="S350" s="14">
        <f t="shared" si="30"/>
        <v>14</v>
      </c>
      <c r="W350" s="13">
        <v>100000</v>
      </c>
      <c r="Z350" s="26">
        <v>3.47</v>
      </c>
      <c r="AA350" s="26">
        <v>58</v>
      </c>
      <c r="AB350" s="26">
        <v>3.47</v>
      </c>
      <c r="AC350" s="13">
        <v>58</v>
      </c>
    </row>
    <row r="351" spans="5:29" x14ac:dyDescent="0.25">
      <c r="E351" s="26"/>
      <c r="F351" s="27"/>
      <c r="G351" s="28"/>
      <c r="H351" s="28"/>
      <c r="I351" s="13">
        <f t="shared" si="31"/>
        <v>3.48</v>
      </c>
      <c r="J351" s="53">
        <f t="shared" si="32"/>
        <v>10</v>
      </c>
      <c r="K351" s="57"/>
      <c r="L351" s="58"/>
      <c r="M351" s="57"/>
      <c r="O351" s="62"/>
      <c r="P351" s="14"/>
      <c r="Q351" s="14">
        <v>349</v>
      </c>
      <c r="R351" s="14">
        <v>348</v>
      </c>
      <c r="S351" s="14">
        <f t="shared" si="30"/>
        <v>14</v>
      </c>
      <c r="W351" s="13">
        <v>100000</v>
      </c>
      <c r="Z351" s="26">
        <v>3.48</v>
      </c>
      <c r="AA351" s="26">
        <v>58</v>
      </c>
      <c r="AB351" s="26">
        <v>3.48</v>
      </c>
      <c r="AC351" s="13">
        <v>58</v>
      </c>
    </row>
    <row r="352" spans="5:29" x14ac:dyDescent="0.25">
      <c r="E352" s="26"/>
      <c r="F352" s="27"/>
      <c r="G352" s="28"/>
      <c r="H352" s="28"/>
      <c r="I352" s="13">
        <f t="shared" si="31"/>
        <v>3.49</v>
      </c>
      <c r="J352" s="53">
        <f t="shared" si="32"/>
        <v>10</v>
      </c>
      <c r="K352" s="57"/>
      <c r="L352" s="58"/>
      <c r="M352" s="57"/>
      <c r="O352" s="62"/>
      <c r="P352" s="14"/>
      <c r="Q352" s="14">
        <v>350</v>
      </c>
      <c r="R352" s="14">
        <v>349</v>
      </c>
      <c r="S352" s="14">
        <f t="shared" si="30"/>
        <v>14</v>
      </c>
      <c r="W352" s="13">
        <v>100000</v>
      </c>
      <c r="Z352" s="26">
        <v>3.49</v>
      </c>
      <c r="AA352" s="26">
        <v>58</v>
      </c>
      <c r="AB352" s="26">
        <v>3.49</v>
      </c>
      <c r="AC352" s="13">
        <v>58</v>
      </c>
    </row>
    <row r="353" spans="5:29" x14ac:dyDescent="0.25">
      <c r="E353" s="26"/>
      <c r="F353" s="27"/>
      <c r="G353" s="28"/>
      <c r="H353" s="28"/>
      <c r="I353" s="13">
        <f t="shared" si="31"/>
        <v>3.5</v>
      </c>
      <c r="J353" s="53">
        <f t="shared" si="32"/>
        <v>10</v>
      </c>
      <c r="K353" s="57"/>
      <c r="L353" s="58"/>
      <c r="M353" s="57"/>
      <c r="O353" s="62"/>
      <c r="P353" s="14"/>
      <c r="Q353" s="14">
        <v>351</v>
      </c>
      <c r="R353" s="14">
        <v>350</v>
      </c>
      <c r="S353" s="14">
        <f t="shared" si="30"/>
        <v>14</v>
      </c>
      <c r="W353" s="13">
        <v>100000</v>
      </c>
      <c r="Z353" s="26">
        <v>3.5</v>
      </c>
      <c r="AA353" s="26">
        <v>58</v>
      </c>
      <c r="AB353" s="26">
        <v>3.5</v>
      </c>
      <c r="AC353" s="13">
        <v>58</v>
      </c>
    </row>
    <row r="354" spans="5:29" x14ac:dyDescent="0.25">
      <c r="E354" s="26"/>
      <c r="F354" s="27"/>
      <c r="G354" s="28"/>
      <c r="H354" s="28"/>
      <c r="I354" s="13">
        <f t="shared" si="31"/>
        <v>3.51</v>
      </c>
      <c r="J354" s="53">
        <f t="shared" si="32"/>
        <v>10</v>
      </c>
      <c r="K354" s="57"/>
      <c r="L354" s="58"/>
      <c r="M354" s="57"/>
      <c r="O354" s="62"/>
      <c r="P354" s="14"/>
      <c r="Q354" s="14">
        <v>352</v>
      </c>
      <c r="R354" s="14">
        <v>351</v>
      </c>
      <c r="S354" s="14">
        <f t="shared" si="30"/>
        <v>15</v>
      </c>
      <c r="W354" s="13">
        <v>100000</v>
      </c>
      <c r="Z354" s="26">
        <v>3.51</v>
      </c>
      <c r="AA354" s="26">
        <v>58</v>
      </c>
      <c r="AB354" s="26">
        <v>3.51</v>
      </c>
      <c r="AC354" s="13">
        <v>58</v>
      </c>
    </row>
    <row r="355" spans="5:29" x14ac:dyDescent="0.25">
      <c r="E355" s="26"/>
      <c r="F355" s="27"/>
      <c r="G355" s="28"/>
      <c r="H355" s="28"/>
      <c r="I355" s="13">
        <f t="shared" si="31"/>
        <v>3.52</v>
      </c>
      <c r="J355" s="53">
        <f t="shared" si="32"/>
        <v>9</v>
      </c>
      <c r="K355" s="57"/>
      <c r="L355" s="58"/>
      <c r="M355" s="57"/>
      <c r="O355" s="62"/>
      <c r="P355" s="14"/>
      <c r="Q355" s="14">
        <v>353</v>
      </c>
      <c r="R355" s="14">
        <v>352</v>
      </c>
      <c r="S355" s="14">
        <f t="shared" si="30"/>
        <v>15</v>
      </c>
      <c r="W355" s="13">
        <v>100000</v>
      </c>
      <c r="Z355" s="26">
        <v>3.52</v>
      </c>
      <c r="AA355" s="26">
        <v>58</v>
      </c>
      <c r="AB355" s="26">
        <v>3.52</v>
      </c>
      <c r="AC355" s="13">
        <v>58</v>
      </c>
    </row>
    <row r="356" spans="5:29" x14ac:dyDescent="0.25">
      <c r="E356" s="26"/>
      <c r="F356" s="27"/>
      <c r="G356" s="28"/>
      <c r="H356" s="28"/>
      <c r="I356" s="13">
        <f t="shared" si="31"/>
        <v>3.53</v>
      </c>
      <c r="J356" s="53">
        <f t="shared" si="32"/>
        <v>9</v>
      </c>
      <c r="K356" s="57"/>
      <c r="L356" s="58"/>
      <c r="M356" s="57"/>
      <c r="O356" s="62"/>
      <c r="P356" s="14"/>
      <c r="Q356" s="14">
        <v>354</v>
      </c>
      <c r="R356" s="14">
        <v>353</v>
      </c>
      <c r="S356" s="14">
        <f t="shared" si="30"/>
        <v>15</v>
      </c>
      <c r="W356" s="13">
        <v>100000</v>
      </c>
      <c r="Z356" s="26">
        <v>3.53</v>
      </c>
      <c r="AA356" s="26">
        <v>58</v>
      </c>
      <c r="AB356" s="26">
        <v>3.53</v>
      </c>
      <c r="AC356" s="13">
        <v>58</v>
      </c>
    </row>
    <row r="357" spans="5:29" x14ac:dyDescent="0.25">
      <c r="E357" s="26"/>
      <c r="F357" s="27"/>
      <c r="G357" s="28"/>
      <c r="H357" s="28"/>
      <c r="I357" s="13">
        <f t="shared" si="31"/>
        <v>3.54</v>
      </c>
      <c r="J357" s="53">
        <f t="shared" si="32"/>
        <v>9</v>
      </c>
      <c r="K357" s="57"/>
      <c r="L357" s="58"/>
      <c r="M357" s="57"/>
      <c r="O357" s="62"/>
      <c r="P357" s="14"/>
      <c r="Q357" s="14">
        <v>355</v>
      </c>
      <c r="R357" s="14">
        <v>354</v>
      </c>
      <c r="S357" s="14">
        <f t="shared" si="30"/>
        <v>15</v>
      </c>
      <c r="W357" s="13">
        <v>100000</v>
      </c>
      <c r="Z357" s="26">
        <v>3.54</v>
      </c>
      <c r="AA357" s="26">
        <v>58</v>
      </c>
      <c r="AB357" s="26">
        <v>3.54</v>
      </c>
      <c r="AC357" s="13">
        <v>58</v>
      </c>
    </row>
    <row r="358" spans="5:29" x14ac:dyDescent="0.25">
      <c r="E358" s="26"/>
      <c r="F358" s="27"/>
      <c r="G358" s="28"/>
      <c r="H358" s="28"/>
      <c r="I358" s="13">
        <f t="shared" si="31"/>
        <v>3.55</v>
      </c>
      <c r="J358" s="53">
        <f t="shared" si="32"/>
        <v>9</v>
      </c>
      <c r="K358" s="57"/>
      <c r="L358" s="58"/>
      <c r="M358" s="57"/>
      <c r="O358" s="62"/>
      <c r="P358" s="14"/>
      <c r="Q358" s="14">
        <v>356</v>
      </c>
      <c r="R358" s="14">
        <v>355</v>
      </c>
      <c r="S358" s="14">
        <f t="shared" si="30"/>
        <v>15</v>
      </c>
      <c r="W358" s="13">
        <v>100000</v>
      </c>
      <c r="Z358" s="26">
        <v>3.55</v>
      </c>
      <c r="AA358" s="26">
        <v>58</v>
      </c>
      <c r="AB358" s="26">
        <v>3.55</v>
      </c>
      <c r="AC358" s="13">
        <v>58</v>
      </c>
    </row>
    <row r="359" spans="5:29" x14ac:dyDescent="0.25">
      <c r="E359" s="26"/>
      <c r="F359" s="27"/>
      <c r="G359" s="28"/>
      <c r="H359" s="28"/>
      <c r="I359" s="13">
        <f t="shared" si="31"/>
        <v>3.56</v>
      </c>
      <c r="J359" s="53">
        <f t="shared" si="32"/>
        <v>8</v>
      </c>
      <c r="K359" s="57"/>
      <c r="L359" s="58"/>
      <c r="M359" s="57"/>
      <c r="O359" s="62"/>
      <c r="P359" s="14"/>
      <c r="Q359" s="14">
        <v>357</v>
      </c>
      <c r="R359" s="14">
        <v>356</v>
      </c>
      <c r="S359" s="14">
        <f t="shared" si="30"/>
        <v>15</v>
      </c>
      <c r="W359" s="13">
        <v>100000</v>
      </c>
      <c r="Z359" s="26">
        <v>3.56</v>
      </c>
      <c r="AA359" s="26">
        <v>58</v>
      </c>
      <c r="AB359" s="26">
        <v>3.56</v>
      </c>
      <c r="AC359" s="13">
        <v>58</v>
      </c>
    </row>
    <row r="360" spans="5:29" x14ac:dyDescent="0.25">
      <c r="E360" s="26"/>
      <c r="F360" s="27"/>
      <c r="G360" s="28"/>
      <c r="H360" s="28"/>
      <c r="I360" s="13">
        <f t="shared" si="31"/>
        <v>3.57</v>
      </c>
      <c r="J360" s="53">
        <f t="shared" si="32"/>
        <v>8</v>
      </c>
      <c r="K360" s="57"/>
      <c r="L360" s="58"/>
      <c r="M360" s="57"/>
      <c r="O360" s="62"/>
      <c r="P360" s="14"/>
      <c r="Q360" s="14">
        <v>358</v>
      </c>
      <c r="R360" s="14">
        <v>357</v>
      </c>
      <c r="S360" s="14">
        <f t="shared" si="30"/>
        <v>15</v>
      </c>
      <c r="W360" s="13">
        <v>100000</v>
      </c>
      <c r="Z360" s="26">
        <v>3.57</v>
      </c>
      <c r="AA360" s="26">
        <v>58</v>
      </c>
      <c r="AB360" s="26">
        <v>3.57</v>
      </c>
      <c r="AC360" s="13">
        <v>58</v>
      </c>
    </row>
    <row r="361" spans="5:29" x14ac:dyDescent="0.25">
      <c r="E361" s="26"/>
      <c r="F361" s="27"/>
      <c r="G361" s="28"/>
      <c r="H361" s="28"/>
      <c r="I361" s="13">
        <f t="shared" si="31"/>
        <v>3.58</v>
      </c>
      <c r="J361" s="53">
        <f t="shared" si="32"/>
        <v>8</v>
      </c>
      <c r="K361" s="57"/>
      <c r="L361" s="58"/>
      <c r="M361" s="57"/>
      <c r="O361" s="62"/>
      <c r="P361" s="14"/>
      <c r="Q361" s="14">
        <v>359</v>
      </c>
      <c r="R361" s="14">
        <v>358</v>
      </c>
      <c r="S361" s="14">
        <f t="shared" si="30"/>
        <v>15</v>
      </c>
      <c r="W361" s="13">
        <v>100000</v>
      </c>
      <c r="Z361" s="26">
        <v>3.58</v>
      </c>
      <c r="AA361" s="26">
        <v>58</v>
      </c>
      <c r="AB361" s="26">
        <v>3.58</v>
      </c>
      <c r="AC361" s="13">
        <v>58</v>
      </c>
    </row>
    <row r="362" spans="5:29" x14ac:dyDescent="0.25">
      <c r="E362" s="26"/>
      <c r="F362" s="27"/>
      <c r="G362" s="28"/>
      <c r="H362" s="28"/>
      <c r="I362" s="13">
        <f t="shared" si="31"/>
        <v>3.59</v>
      </c>
      <c r="J362" s="53">
        <f t="shared" si="32"/>
        <v>8</v>
      </c>
      <c r="K362" s="57"/>
      <c r="L362" s="58"/>
      <c r="M362" s="57"/>
      <c r="O362" s="62"/>
      <c r="P362" s="14"/>
      <c r="Q362" s="14">
        <v>360</v>
      </c>
      <c r="R362" s="14">
        <v>359</v>
      </c>
      <c r="S362" s="14">
        <f t="shared" si="30"/>
        <v>15</v>
      </c>
      <c r="W362" s="13">
        <v>100000</v>
      </c>
      <c r="Z362" s="26">
        <v>3.59</v>
      </c>
      <c r="AA362" s="26">
        <v>58</v>
      </c>
      <c r="AB362" s="26">
        <v>3.59</v>
      </c>
      <c r="AC362" s="13">
        <v>58</v>
      </c>
    </row>
    <row r="363" spans="5:29" x14ac:dyDescent="0.25">
      <c r="E363" s="26"/>
      <c r="F363" s="27"/>
      <c r="G363" s="28"/>
      <c r="H363" s="28"/>
      <c r="I363" s="13">
        <f t="shared" si="31"/>
        <v>3.6</v>
      </c>
      <c r="J363" s="53">
        <f t="shared" si="32"/>
        <v>7</v>
      </c>
      <c r="K363" s="57"/>
      <c r="L363" s="58"/>
      <c r="M363" s="57"/>
      <c r="O363" s="62"/>
      <c r="P363" s="14"/>
      <c r="Q363" s="14">
        <v>361</v>
      </c>
      <c r="R363" s="14">
        <v>360</v>
      </c>
      <c r="S363" s="14">
        <f t="shared" si="30"/>
        <v>15</v>
      </c>
      <c r="W363" s="13">
        <v>100000</v>
      </c>
      <c r="Z363" s="26">
        <v>3.6</v>
      </c>
      <c r="AA363" s="26">
        <v>58</v>
      </c>
      <c r="AB363" s="26">
        <v>3.6</v>
      </c>
      <c r="AC363" s="13">
        <v>58</v>
      </c>
    </row>
    <row r="364" spans="5:29" x14ac:dyDescent="0.25">
      <c r="E364" s="26"/>
      <c r="F364" s="27"/>
      <c r="G364" s="28"/>
      <c r="H364" s="28"/>
      <c r="I364" s="13">
        <f t="shared" si="31"/>
        <v>3.61</v>
      </c>
      <c r="J364" s="53">
        <f t="shared" si="32"/>
        <v>7</v>
      </c>
      <c r="K364" s="57"/>
      <c r="L364" s="58"/>
      <c r="M364" s="57"/>
      <c r="O364" s="62"/>
      <c r="P364" s="14"/>
      <c r="Q364" s="14">
        <v>362</v>
      </c>
      <c r="R364" s="14">
        <v>361</v>
      </c>
      <c r="S364" s="14">
        <f t="shared" si="30"/>
        <v>15</v>
      </c>
      <c r="W364" s="13">
        <v>100000</v>
      </c>
      <c r="Z364" s="26">
        <v>3.61</v>
      </c>
      <c r="AA364" s="26">
        <v>58</v>
      </c>
      <c r="AB364" s="26">
        <v>3.61</v>
      </c>
      <c r="AC364" s="13">
        <v>58</v>
      </c>
    </row>
    <row r="365" spans="5:29" x14ac:dyDescent="0.25">
      <c r="E365" s="26"/>
      <c r="F365" s="27"/>
      <c r="G365" s="28"/>
      <c r="H365" s="28"/>
      <c r="I365" s="13">
        <f t="shared" si="31"/>
        <v>3.62</v>
      </c>
      <c r="J365" s="53">
        <f t="shared" si="32"/>
        <v>7</v>
      </c>
      <c r="K365" s="57"/>
      <c r="L365" s="58"/>
      <c r="M365" s="57"/>
      <c r="O365" s="62"/>
      <c r="P365" s="14"/>
      <c r="Q365" s="14">
        <v>363</v>
      </c>
      <c r="R365" s="14">
        <v>362</v>
      </c>
      <c r="S365" s="14">
        <f t="shared" si="30"/>
        <v>15</v>
      </c>
      <c r="W365" s="13">
        <v>100000</v>
      </c>
      <c r="Z365" s="26">
        <v>3.62</v>
      </c>
      <c r="AA365" s="26">
        <v>58</v>
      </c>
      <c r="AB365" s="26">
        <v>3.62</v>
      </c>
      <c r="AC365" s="13">
        <v>58</v>
      </c>
    </row>
    <row r="366" spans="5:29" x14ac:dyDescent="0.25">
      <c r="E366" s="26"/>
      <c r="F366" s="27"/>
      <c r="G366" s="28"/>
      <c r="H366" s="28"/>
      <c r="I366" s="13">
        <f t="shared" si="31"/>
        <v>3.63</v>
      </c>
      <c r="J366" s="53">
        <f t="shared" si="32"/>
        <v>7</v>
      </c>
      <c r="K366" s="57"/>
      <c r="L366" s="58"/>
      <c r="M366" s="57"/>
      <c r="O366" s="62"/>
      <c r="P366" s="14"/>
      <c r="Q366" s="14">
        <v>364</v>
      </c>
      <c r="R366" s="14">
        <v>363</v>
      </c>
      <c r="S366" s="14">
        <f t="shared" si="30"/>
        <v>15</v>
      </c>
      <c r="W366" s="13">
        <v>100000</v>
      </c>
      <c r="Z366" s="26">
        <v>3.63</v>
      </c>
      <c r="AA366" s="26">
        <v>58</v>
      </c>
      <c r="AB366" s="26">
        <v>3.63</v>
      </c>
      <c r="AC366" s="13">
        <v>58</v>
      </c>
    </row>
    <row r="367" spans="5:29" x14ac:dyDescent="0.25">
      <c r="E367" s="26"/>
      <c r="F367" s="27"/>
      <c r="G367" s="28"/>
      <c r="H367" s="28"/>
      <c r="I367" s="13">
        <f t="shared" si="31"/>
        <v>3.64</v>
      </c>
      <c r="J367" s="53">
        <f t="shared" si="32"/>
        <v>6</v>
      </c>
      <c r="K367" s="57"/>
      <c r="L367" s="58"/>
      <c r="M367" s="57"/>
      <c r="O367" s="62"/>
      <c r="P367" s="14"/>
      <c r="Q367" s="14">
        <v>365</v>
      </c>
      <c r="R367" s="14">
        <v>364</v>
      </c>
      <c r="S367" s="14">
        <f t="shared" si="30"/>
        <v>15</v>
      </c>
      <c r="W367" s="13">
        <v>100000</v>
      </c>
      <c r="Z367" s="26">
        <v>3.64</v>
      </c>
      <c r="AA367" s="26">
        <v>58</v>
      </c>
      <c r="AB367" s="26">
        <v>3.64</v>
      </c>
      <c r="AC367" s="13">
        <v>58</v>
      </c>
    </row>
    <row r="368" spans="5:29" x14ac:dyDescent="0.25">
      <c r="E368" s="26"/>
      <c r="F368" s="27"/>
      <c r="G368" s="28"/>
      <c r="H368" s="28"/>
      <c r="I368" s="13">
        <f t="shared" si="31"/>
        <v>3.65</v>
      </c>
      <c r="J368" s="53">
        <f t="shared" si="32"/>
        <v>6</v>
      </c>
      <c r="K368" s="57"/>
      <c r="L368" s="58"/>
      <c r="M368" s="57"/>
      <c r="O368" s="62"/>
      <c r="P368" s="14"/>
      <c r="Q368" s="14">
        <v>366</v>
      </c>
      <c r="R368" s="14">
        <v>365</v>
      </c>
      <c r="S368" s="14">
        <f t="shared" si="30"/>
        <v>15</v>
      </c>
      <c r="W368" s="13">
        <v>100000</v>
      </c>
      <c r="Z368" s="26">
        <v>3.65</v>
      </c>
      <c r="AA368" s="26">
        <v>58</v>
      </c>
      <c r="AB368" s="26">
        <v>3.65</v>
      </c>
      <c r="AC368" s="13">
        <v>58</v>
      </c>
    </row>
    <row r="369" spans="5:29" x14ac:dyDescent="0.25">
      <c r="E369" s="26"/>
      <c r="F369" s="27"/>
      <c r="G369" s="28"/>
      <c r="H369" s="28"/>
      <c r="I369" s="13">
        <f t="shared" si="31"/>
        <v>3.66</v>
      </c>
      <c r="J369" s="53">
        <f t="shared" si="32"/>
        <v>6</v>
      </c>
      <c r="K369" s="57"/>
      <c r="L369" s="58"/>
      <c r="M369" s="57"/>
      <c r="O369" s="62"/>
      <c r="P369" s="14"/>
      <c r="Q369" s="14">
        <v>367</v>
      </c>
      <c r="R369" s="14">
        <v>366</v>
      </c>
      <c r="S369" s="14">
        <f t="shared" si="30"/>
        <v>15</v>
      </c>
      <c r="W369" s="13">
        <v>100000</v>
      </c>
      <c r="Z369" s="26">
        <v>3.66</v>
      </c>
      <c r="AA369" s="26">
        <v>58</v>
      </c>
      <c r="AB369" s="26">
        <v>3.66</v>
      </c>
      <c r="AC369" s="13">
        <v>58</v>
      </c>
    </row>
    <row r="370" spans="5:29" x14ac:dyDescent="0.25">
      <c r="E370" s="26"/>
      <c r="F370" s="27"/>
      <c r="G370" s="28"/>
      <c r="H370" s="28"/>
      <c r="I370" s="13">
        <f t="shared" si="31"/>
        <v>3.67</v>
      </c>
      <c r="J370" s="53">
        <f t="shared" si="32"/>
        <v>6</v>
      </c>
      <c r="K370" s="57"/>
      <c r="L370" s="58"/>
      <c r="M370" s="57"/>
      <c r="O370" s="62"/>
      <c r="P370" s="14"/>
      <c r="Q370" s="14">
        <v>368</v>
      </c>
      <c r="R370" s="14">
        <v>367</v>
      </c>
      <c r="S370" s="14">
        <f t="shared" si="30"/>
        <v>15</v>
      </c>
      <c r="W370" s="13">
        <v>100000</v>
      </c>
      <c r="Z370" s="26">
        <v>3.67</v>
      </c>
      <c r="AA370" s="26">
        <v>58</v>
      </c>
      <c r="AB370" s="26">
        <v>3.67</v>
      </c>
      <c r="AC370" s="13">
        <v>58</v>
      </c>
    </row>
    <row r="371" spans="5:29" x14ac:dyDescent="0.25">
      <c r="E371" s="26"/>
      <c r="F371" s="27"/>
      <c r="G371" s="28"/>
      <c r="H371" s="28"/>
      <c r="I371" s="13">
        <f t="shared" si="31"/>
        <v>3.68</v>
      </c>
      <c r="J371" s="53">
        <f t="shared" si="32"/>
        <v>5</v>
      </c>
      <c r="K371" s="57"/>
      <c r="L371" s="58"/>
      <c r="M371" s="57"/>
      <c r="O371" s="62"/>
      <c r="P371" s="14"/>
      <c r="Q371" s="14">
        <v>369</v>
      </c>
      <c r="R371" s="14">
        <v>368</v>
      </c>
      <c r="S371" s="14">
        <f t="shared" si="30"/>
        <v>15</v>
      </c>
      <c r="W371" s="13">
        <v>100000</v>
      </c>
      <c r="Z371" s="26">
        <v>3.68</v>
      </c>
      <c r="AA371" s="26">
        <v>58</v>
      </c>
      <c r="AB371" s="26">
        <v>3.68</v>
      </c>
      <c r="AC371" s="13">
        <v>58</v>
      </c>
    </row>
    <row r="372" spans="5:29" x14ac:dyDescent="0.25">
      <c r="E372" s="26"/>
      <c r="F372" s="27"/>
      <c r="G372" s="28"/>
      <c r="H372" s="28"/>
      <c r="I372" s="13">
        <f t="shared" si="31"/>
        <v>3.69</v>
      </c>
      <c r="J372" s="53">
        <f t="shared" si="32"/>
        <v>5</v>
      </c>
      <c r="K372" s="57"/>
      <c r="L372" s="58"/>
      <c r="M372" s="57"/>
      <c r="O372" s="62"/>
      <c r="P372" s="14"/>
      <c r="Q372" s="14">
        <v>370</v>
      </c>
      <c r="R372" s="14">
        <v>369</v>
      </c>
      <c r="S372" s="14">
        <f t="shared" si="30"/>
        <v>15</v>
      </c>
      <c r="W372" s="13">
        <v>100000</v>
      </c>
      <c r="Z372" s="26">
        <v>3.69</v>
      </c>
      <c r="AA372" s="26">
        <v>58</v>
      </c>
      <c r="AB372" s="26">
        <v>3.69</v>
      </c>
      <c r="AC372" s="13">
        <v>58</v>
      </c>
    </row>
    <row r="373" spans="5:29" x14ac:dyDescent="0.25">
      <c r="E373" s="26"/>
      <c r="F373" s="27"/>
      <c r="G373" s="28"/>
      <c r="H373" s="28"/>
      <c r="I373" s="13">
        <f t="shared" si="31"/>
        <v>3.7</v>
      </c>
      <c r="J373" s="53">
        <f t="shared" si="32"/>
        <v>5</v>
      </c>
      <c r="K373" s="57"/>
      <c r="L373" s="58"/>
      <c r="M373" s="57"/>
      <c r="O373" s="62"/>
      <c r="P373" s="14"/>
      <c r="Q373" s="14">
        <v>371</v>
      </c>
      <c r="R373" s="14">
        <v>370</v>
      </c>
      <c r="S373" s="14">
        <f t="shared" si="30"/>
        <v>15</v>
      </c>
      <c r="W373" s="13">
        <v>100000</v>
      </c>
      <c r="Z373" s="26">
        <v>3.7</v>
      </c>
      <c r="AA373" s="26">
        <v>58</v>
      </c>
      <c r="AB373" s="26">
        <v>3.7</v>
      </c>
      <c r="AC373" s="13">
        <v>58</v>
      </c>
    </row>
    <row r="374" spans="5:29" x14ac:dyDescent="0.25">
      <c r="E374" s="26"/>
      <c r="F374" s="27"/>
      <c r="G374" s="28"/>
      <c r="H374" s="28"/>
      <c r="I374" s="13">
        <f t="shared" si="31"/>
        <v>3.71</v>
      </c>
      <c r="J374" s="53">
        <f t="shared" si="32"/>
        <v>5</v>
      </c>
      <c r="K374" s="57"/>
      <c r="L374" s="58"/>
      <c r="M374" s="57"/>
      <c r="O374" s="62"/>
      <c r="P374" s="14"/>
      <c r="Q374" s="14">
        <v>372</v>
      </c>
      <c r="R374" s="14">
        <v>371</v>
      </c>
      <c r="S374" s="14">
        <f t="shared" si="30"/>
        <v>15</v>
      </c>
      <c r="W374" s="13">
        <v>100000</v>
      </c>
      <c r="Z374" s="26">
        <v>3.71</v>
      </c>
      <c r="AA374" s="26">
        <v>58</v>
      </c>
      <c r="AB374" s="26">
        <v>3.71</v>
      </c>
      <c r="AC374" s="13">
        <v>58</v>
      </c>
    </row>
    <row r="375" spans="5:29" x14ac:dyDescent="0.25">
      <c r="E375" s="26"/>
      <c r="F375" s="27"/>
      <c r="G375" s="28"/>
      <c r="H375" s="28"/>
      <c r="I375" s="13">
        <f t="shared" si="31"/>
        <v>3.72</v>
      </c>
      <c r="J375" s="53">
        <f t="shared" si="32"/>
        <v>4</v>
      </c>
      <c r="K375" s="57"/>
      <c r="L375" s="58"/>
      <c r="M375" s="57"/>
      <c r="O375" s="62"/>
      <c r="P375" s="14"/>
      <c r="Q375" s="14">
        <v>373</v>
      </c>
      <c r="R375" s="14">
        <v>372</v>
      </c>
      <c r="S375" s="14">
        <f t="shared" ref="S375:S438" si="33">S350+1</f>
        <v>15</v>
      </c>
      <c r="W375" s="13">
        <v>100000</v>
      </c>
      <c r="Z375" s="26">
        <v>3.72</v>
      </c>
      <c r="AA375" s="26">
        <v>58</v>
      </c>
      <c r="AB375" s="26">
        <v>3.72</v>
      </c>
      <c r="AC375" s="13">
        <v>58</v>
      </c>
    </row>
    <row r="376" spans="5:29" x14ac:dyDescent="0.25">
      <c r="E376" s="26"/>
      <c r="F376" s="27"/>
      <c r="G376" s="28"/>
      <c r="H376" s="28"/>
      <c r="I376" s="13">
        <f t="shared" si="31"/>
        <v>3.73</v>
      </c>
      <c r="J376" s="53">
        <f t="shared" si="32"/>
        <v>4</v>
      </c>
      <c r="K376" s="57"/>
      <c r="L376" s="58"/>
      <c r="M376" s="57"/>
      <c r="O376" s="62"/>
      <c r="P376" s="14"/>
      <c r="Q376" s="14">
        <v>374</v>
      </c>
      <c r="R376" s="14">
        <v>373</v>
      </c>
      <c r="S376" s="14">
        <f t="shared" si="33"/>
        <v>15</v>
      </c>
      <c r="W376" s="13">
        <v>100000</v>
      </c>
      <c r="Z376" s="26">
        <v>3.73</v>
      </c>
      <c r="AA376" s="26">
        <v>58</v>
      </c>
      <c r="AB376" s="26">
        <v>3.73</v>
      </c>
      <c r="AC376" s="13">
        <v>58</v>
      </c>
    </row>
    <row r="377" spans="5:29" x14ac:dyDescent="0.25">
      <c r="E377" s="26"/>
      <c r="F377" s="27"/>
      <c r="G377" s="28"/>
      <c r="H377" s="28"/>
      <c r="I377" s="13">
        <f t="shared" si="31"/>
        <v>3.74</v>
      </c>
      <c r="J377" s="53">
        <f t="shared" si="32"/>
        <v>4</v>
      </c>
      <c r="K377" s="57"/>
      <c r="L377" s="58"/>
      <c r="M377" s="57"/>
      <c r="O377" s="62"/>
      <c r="P377" s="14"/>
      <c r="Q377" s="14">
        <v>375</v>
      </c>
      <c r="R377" s="14">
        <v>374</v>
      </c>
      <c r="S377" s="14">
        <f t="shared" si="33"/>
        <v>15</v>
      </c>
      <c r="W377" s="13">
        <v>100000</v>
      </c>
      <c r="Z377" s="26">
        <v>3.74</v>
      </c>
      <c r="AA377" s="26">
        <v>58</v>
      </c>
      <c r="AB377" s="26">
        <v>3.74</v>
      </c>
      <c r="AC377" s="13">
        <v>58</v>
      </c>
    </row>
    <row r="378" spans="5:29" x14ac:dyDescent="0.25">
      <c r="E378" s="26"/>
      <c r="F378" s="27"/>
      <c r="G378" s="28"/>
      <c r="H378" s="28"/>
      <c r="I378" s="13">
        <f t="shared" si="31"/>
        <v>3.75</v>
      </c>
      <c r="J378" s="53">
        <f t="shared" si="32"/>
        <v>4</v>
      </c>
      <c r="K378" s="57"/>
      <c r="L378" s="58"/>
      <c r="M378" s="57"/>
      <c r="O378" s="62"/>
      <c r="P378" s="14"/>
      <c r="Q378" s="14">
        <v>376</v>
      </c>
      <c r="R378" s="14">
        <v>375</v>
      </c>
      <c r="S378" s="14">
        <f t="shared" si="33"/>
        <v>15</v>
      </c>
      <c r="W378" s="13">
        <v>100000</v>
      </c>
      <c r="Z378" s="26">
        <v>3.75</v>
      </c>
      <c r="AA378" s="26">
        <v>58</v>
      </c>
      <c r="AB378" s="26">
        <v>3.75</v>
      </c>
      <c r="AC378" s="13">
        <v>58</v>
      </c>
    </row>
    <row r="379" spans="5:29" x14ac:dyDescent="0.25">
      <c r="E379" s="26"/>
      <c r="F379" s="27"/>
      <c r="G379" s="28"/>
      <c r="H379" s="28"/>
      <c r="I379" s="13">
        <f t="shared" si="31"/>
        <v>3.76</v>
      </c>
      <c r="J379" s="53">
        <f t="shared" si="32"/>
        <v>3</v>
      </c>
      <c r="K379" s="57"/>
      <c r="L379" s="58"/>
      <c r="M379" s="57"/>
      <c r="O379" s="62"/>
      <c r="P379" s="14"/>
      <c r="Q379" s="14">
        <v>377</v>
      </c>
      <c r="R379" s="14">
        <v>376</v>
      </c>
      <c r="S379" s="14">
        <f t="shared" si="33"/>
        <v>16</v>
      </c>
      <c r="W379" s="13">
        <v>100000</v>
      </c>
      <c r="Z379" s="26">
        <v>3.76</v>
      </c>
      <c r="AA379" s="26">
        <v>58</v>
      </c>
      <c r="AB379" s="26">
        <v>3.76</v>
      </c>
      <c r="AC379" s="13">
        <v>58</v>
      </c>
    </row>
    <row r="380" spans="5:29" x14ac:dyDescent="0.25">
      <c r="E380" s="26"/>
      <c r="F380" s="27"/>
      <c r="G380" s="28"/>
      <c r="H380" s="28"/>
      <c r="I380" s="13">
        <f t="shared" si="31"/>
        <v>3.77</v>
      </c>
      <c r="J380" s="53">
        <f t="shared" si="32"/>
        <v>3</v>
      </c>
      <c r="K380" s="57"/>
      <c r="L380" s="58"/>
      <c r="M380" s="57"/>
      <c r="O380" s="62"/>
      <c r="P380" s="14"/>
      <c r="Q380" s="14">
        <v>378</v>
      </c>
      <c r="R380" s="14">
        <v>377</v>
      </c>
      <c r="S380" s="14">
        <f t="shared" si="33"/>
        <v>16</v>
      </c>
      <c r="W380" s="13">
        <v>100000</v>
      </c>
      <c r="Z380" s="26">
        <v>3.77</v>
      </c>
      <c r="AA380" s="26">
        <v>58</v>
      </c>
      <c r="AB380" s="26">
        <v>3.77</v>
      </c>
      <c r="AC380" s="13">
        <v>58</v>
      </c>
    </row>
    <row r="381" spans="5:29" x14ac:dyDescent="0.25">
      <c r="E381" s="26"/>
      <c r="F381" s="27"/>
      <c r="G381" s="28"/>
      <c r="H381" s="28"/>
      <c r="I381" s="13">
        <f t="shared" si="31"/>
        <v>3.78</v>
      </c>
      <c r="J381" s="53">
        <f t="shared" si="32"/>
        <v>3</v>
      </c>
      <c r="K381" s="57"/>
      <c r="L381" s="58"/>
      <c r="M381" s="57"/>
      <c r="O381" s="62"/>
      <c r="P381" s="14"/>
      <c r="Q381" s="14">
        <v>379</v>
      </c>
      <c r="R381" s="14">
        <v>378</v>
      </c>
      <c r="S381" s="14">
        <f t="shared" si="33"/>
        <v>16</v>
      </c>
      <c r="W381" s="13">
        <v>100000</v>
      </c>
      <c r="Z381" s="26">
        <v>3.78</v>
      </c>
      <c r="AA381" s="26">
        <v>58</v>
      </c>
      <c r="AB381" s="26">
        <v>3.78</v>
      </c>
      <c r="AC381" s="13">
        <v>58</v>
      </c>
    </row>
    <row r="382" spans="5:29" x14ac:dyDescent="0.25">
      <c r="E382" s="26"/>
      <c r="F382" s="27"/>
      <c r="G382" s="28"/>
      <c r="H382" s="28"/>
      <c r="I382" s="13">
        <f t="shared" si="31"/>
        <v>3.79</v>
      </c>
      <c r="J382" s="53">
        <f t="shared" si="32"/>
        <v>3</v>
      </c>
      <c r="K382" s="57"/>
      <c r="L382" s="58"/>
      <c r="M382" s="57"/>
      <c r="O382" s="62"/>
      <c r="P382" s="14"/>
      <c r="Q382" s="14">
        <v>380</v>
      </c>
      <c r="R382" s="14">
        <v>379</v>
      </c>
      <c r="S382" s="14">
        <f t="shared" si="33"/>
        <v>16</v>
      </c>
      <c r="W382" s="13">
        <v>100000</v>
      </c>
      <c r="Z382" s="26">
        <v>3.79</v>
      </c>
      <c r="AA382" s="26">
        <v>58</v>
      </c>
      <c r="AB382" s="26">
        <v>3.79</v>
      </c>
      <c r="AC382" s="13">
        <v>58</v>
      </c>
    </row>
    <row r="383" spans="5:29" x14ac:dyDescent="0.25">
      <c r="E383" s="26"/>
      <c r="F383" s="27"/>
      <c r="G383" s="28"/>
      <c r="H383" s="28"/>
      <c r="I383" s="13">
        <f t="shared" si="31"/>
        <v>3.8</v>
      </c>
      <c r="J383" s="53">
        <f t="shared" si="32"/>
        <v>2</v>
      </c>
      <c r="K383" s="57"/>
      <c r="L383" s="58"/>
      <c r="M383" s="57"/>
      <c r="O383" s="62"/>
      <c r="P383" s="14"/>
      <c r="Q383" s="14">
        <v>381</v>
      </c>
      <c r="R383" s="14">
        <v>380</v>
      </c>
      <c r="S383" s="14">
        <f t="shared" si="33"/>
        <v>16</v>
      </c>
      <c r="W383" s="13">
        <v>100000</v>
      </c>
      <c r="Z383" s="26">
        <v>3.8</v>
      </c>
      <c r="AA383" s="26">
        <v>58</v>
      </c>
      <c r="AB383" s="26">
        <v>3.8</v>
      </c>
      <c r="AC383" s="13">
        <v>58</v>
      </c>
    </row>
    <row r="384" spans="5:29" x14ac:dyDescent="0.25">
      <c r="E384" s="26"/>
      <c r="F384" s="27"/>
      <c r="G384" s="28"/>
      <c r="H384" s="28"/>
      <c r="I384" s="13">
        <f t="shared" si="31"/>
        <v>3.81</v>
      </c>
      <c r="J384" s="53">
        <f t="shared" si="32"/>
        <v>2</v>
      </c>
      <c r="K384" s="57"/>
      <c r="L384" s="58"/>
      <c r="M384" s="57"/>
      <c r="O384" s="62"/>
      <c r="P384" s="14"/>
      <c r="Q384" s="14">
        <v>382</v>
      </c>
      <c r="R384" s="14">
        <v>381</v>
      </c>
      <c r="S384" s="14">
        <f t="shared" si="33"/>
        <v>16</v>
      </c>
      <c r="W384" s="13">
        <v>100000</v>
      </c>
      <c r="Z384" s="26">
        <v>3.81</v>
      </c>
      <c r="AA384" s="26">
        <v>58</v>
      </c>
      <c r="AB384" s="26">
        <v>3.81</v>
      </c>
      <c r="AC384" s="13">
        <v>58</v>
      </c>
    </row>
    <row r="385" spans="5:29" x14ac:dyDescent="0.25">
      <c r="E385" s="26"/>
      <c r="F385" s="27"/>
      <c r="G385" s="28"/>
      <c r="H385" s="28"/>
      <c r="I385" s="13">
        <f t="shared" si="31"/>
        <v>3.82</v>
      </c>
      <c r="J385" s="53">
        <f t="shared" si="32"/>
        <v>2</v>
      </c>
      <c r="K385" s="57"/>
      <c r="L385" s="58"/>
      <c r="M385" s="57"/>
      <c r="O385" s="62"/>
      <c r="P385" s="14"/>
      <c r="Q385" s="14">
        <v>383</v>
      </c>
      <c r="R385" s="14">
        <v>382</v>
      </c>
      <c r="S385" s="14">
        <f t="shared" si="33"/>
        <v>16</v>
      </c>
      <c r="W385" s="13">
        <v>100000</v>
      </c>
      <c r="Z385" s="26">
        <v>3.82</v>
      </c>
      <c r="AA385" s="26">
        <v>58</v>
      </c>
      <c r="AB385" s="26">
        <v>3.82</v>
      </c>
      <c r="AC385" s="13">
        <v>58</v>
      </c>
    </row>
    <row r="386" spans="5:29" x14ac:dyDescent="0.25">
      <c r="E386" s="26"/>
      <c r="F386" s="27"/>
      <c r="G386" s="28"/>
      <c r="H386" s="28"/>
      <c r="I386" s="13">
        <f t="shared" si="31"/>
        <v>3.83</v>
      </c>
      <c r="J386" s="53">
        <f t="shared" si="32"/>
        <v>2</v>
      </c>
      <c r="K386" s="57"/>
      <c r="L386" s="58"/>
      <c r="M386" s="57"/>
      <c r="O386" s="62"/>
      <c r="P386" s="14"/>
      <c r="Q386" s="14">
        <v>384</v>
      </c>
      <c r="R386" s="14">
        <v>383</v>
      </c>
      <c r="S386" s="14">
        <f t="shared" si="33"/>
        <v>16</v>
      </c>
      <c r="W386" s="13">
        <v>100000</v>
      </c>
      <c r="Z386" s="26">
        <v>3.83</v>
      </c>
      <c r="AA386" s="26">
        <v>58</v>
      </c>
      <c r="AB386" s="26">
        <v>3.83</v>
      </c>
      <c r="AC386" s="13">
        <v>58</v>
      </c>
    </row>
    <row r="387" spans="5:29" x14ac:dyDescent="0.25">
      <c r="E387" s="26"/>
      <c r="F387" s="27"/>
      <c r="G387" s="28"/>
      <c r="H387" s="28"/>
      <c r="I387" s="13">
        <f t="shared" si="31"/>
        <v>3.84</v>
      </c>
      <c r="J387" s="53">
        <f t="shared" si="32"/>
        <v>1</v>
      </c>
      <c r="K387" s="57"/>
      <c r="L387" s="58"/>
      <c r="M387" s="57"/>
      <c r="O387" s="62"/>
      <c r="P387" s="14"/>
      <c r="Q387" s="14">
        <v>385</v>
      </c>
      <c r="R387" s="14">
        <v>384</v>
      </c>
      <c r="S387" s="14">
        <f t="shared" si="33"/>
        <v>16</v>
      </c>
      <c r="W387" s="13">
        <v>100000</v>
      </c>
      <c r="Z387" s="26">
        <v>3.84</v>
      </c>
      <c r="AA387" s="26">
        <v>58</v>
      </c>
      <c r="AB387" s="26">
        <v>3.84</v>
      </c>
      <c r="AC387" s="13">
        <v>58</v>
      </c>
    </row>
    <row r="388" spans="5:29" x14ac:dyDescent="0.25">
      <c r="E388" s="26"/>
      <c r="F388" s="27"/>
      <c r="G388" s="28"/>
      <c r="H388" s="28"/>
      <c r="I388" s="13">
        <f t="shared" si="31"/>
        <v>3.85</v>
      </c>
      <c r="J388" s="53">
        <f t="shared" si="32"/>
        <v>1</v>
      </c>
      <c r="K388" s="57"/>
      <c r="L388" s="58"/>
      <c r="M388" s="57"/>
      <c r="O388" s="62"/>
      <c r="P388" s="14"/>
      <c r="Q388" s="14">
        <v>386</v>
      </c>
      <c r="R388" s="14">
        <v>385</v>
      </c>
      <c r="S388" s="14">
        <f t="shared" si="33"/>
        <v>16</v>
      </c>
      <c r="W388" s="13">
        <v>100000</v>
      </c>
      <c r="Z388" s="26">
        <v>3.85</v>
      </c>
      <c r="AA388" s="26">
        <v>58</v>
      </c>
      <c r="AB388" s="26">
        <v>3.85</v>
      </c>
      <c r="AC388" s="13">
        <v>58</v>
      </c>
    </row>
    <row r="389" spans="5:29" x14ac:dyDescent="0.25">
      <c r="E389" s="26"/>
      <c r="F389" s="27"/>
      <c r="G389" s="28"/>
      <c r="H389" s="28"/>
      <c r="I389" s="13">
        <f t="shared" ref="I389:I390" si="34">ROUND(I388+0.01,2)</f>
        <v>3.86</v>
      </c>
      <c r="J389" s="53">
        <f t="shared" si="32"/>
        <v>1</v>
      </c>
      <c r="K389" s="57"/>
      <c r="L389" s="58"/>
      <c r="M389" s="57"/>
      <c r="O389" s="62"/>
      <c r="P389" s="14"/>
      <c r="Q389" s="14">
        <v>387</v>
      </c>
      <c r="R389" s="14">
        <v>386</v>
      </c>
      <c r="S389" s="14">
        <f t="shared" si="33"/>
        <v>16</v>
      </c>
      <c r="W389" s="13">
        <v>100000</v>
      </c>
      <c r="Z389" s="26">
        <v>3.86</v>
      </c>
      <c r="AA389" s="26">
        <v>58</v>
      </c>
      <c r="AB389" s="26">
        <v>3.86</v>
      </c>
      <c r="AC389" s="13">
        <v>58</v>
      </c>
    </row>
    <row r="390" spans="5:29" x14ac:dyDescent="0.25">
      <c r="E390" s="26"/>
      <c r="F390" s="27"/>
      <c r="G390" s="28"/>
      <c r="H390" s="28"/>
      <c r="I390" s="13">
        <f t="shared" si="34"/>
        <v>3.87</v>
      </c>
      <c r="J390" s="53">
        <f t="shared" si="32"/>
        <v>1</v>
      </c>
      <c r="K390" s="57"/>
      <c r="L390" s="58"/>
      <c r="M390" s="57"/>
      <c r="O390" s="62"/>
      <c r="P390" s="14"/>
      <c r="Q390" s="14">
        <v>388</v>
      </c>
      <c r="R390" s="14">
        <v>387</v>
      </c>
      <c r="S390" s="14">
        <f t="shared" si="33"/>
        <v>16</v>
      </c>
      <c r="W390" s="13">
        <v>100000</v>
      </c>
      <c r="Z390" s="26">
        <v>3.87</v>
      </c>
      <c r="AA390" s="26">
        <v>58</v>
      </c>
      <c r="AB390" s="26">
        <v>3.87</v>
      </c>
      <c r="AC390" s="13">
        <v>58</v>
      </c>
    </row>
    <row r="391" spans="5:29" x14ac:dyDescent="0.25">
      <c r="E391" s="26"/>
      <c r="F391" s="27"/>
      <c r="G391" s="28"/>
      <c r="H391" s="28"/>
      <c r="K391" s="57"/>
      <c r="L391" s="58"/>
      <c r="M391" s="57"/>
      <c r="O391" s="62"/>
      <c r="P391" s="14"/>
      <c r="Q391" s="14">
        <v>389</v>
      </c>
      <c r="R391" s="14">
        <v>388</v>
      </c>
      <c r="S391" s="14">
        <f t="shared" si="33"/>
        <v>16</v>
      </c>
      <c r="W391" s="13">
        <v>100000</v>
      </c>
      <c r="Z391" s="26">
        <v>3.88</v>
      </c>
      <c r="AA391" s="26">
        <v>58</v>
      </c>
      <c r="AB391" s="26">
        <v>3.88</v>
      </c>
      <c r="AC391" s="13">
        <v>58</v>
      </c>
    </row>
    <row r="392" spans="5:29" x14ac:dyDescent="0.25">
      <c r="E392" s="26"/>
      <c r="F392" s="27"/>
      <c r="G392" s="28"/>
      <c r="H392" s="28"/>
      <c r="K392" s="57"/>
      <c r="L392" s="58"/>
      <c r="M392" s="57"/>
      <c r="O392" s="62"/>
      <c r="P392" s="14"/>
      <c r="Q392" s="14">
        <v>390</v>
      </c>
      <c r="R392" s="14">
        <v>389</v>
      </c>
      <c r="S392" s="14">
        <f t="shared" si="33"/>
        <v>16</v>
      </c>
      <c r="W392" s="13">
        <v>100000</v>
      </c>
      <c r="Z392" s="26">
        <v>3.89</v>
      </c>
      <c r="AA392" s="26">
        <v>58</v>
      </c>
      <c r="AB392" s="26">
        <v>3.89</v>
      </c>
      <c r="AC392" s="13">
        <v>58</v>
      </c>
    </row>
    <row r="393" spans="5:29" x14ac:dyDescent="0.25">
      <c r="E393" s="26"/>
      <c r="F393" s="27"/>
      <c r="G393" s="28"/>
      <c r="H393" s="28"/>
      <c r="K393" s="57"/>
      <c r="L393" s="58"/>
      <c r="M393" s="57"/>
      <c r="O393" s="62"/>
      <c r="P393" s="14"/>
      <c r="Q393" s="14">
        <v>391</v>
      </c>
      <c r="R393" s="14">
        <v>390</v>
      </c>
      <c r="S393" s="14">
        <f t="shared" si="33"/>
        <v>16</v>
      </c>
      <c r="W393" s="13">
        <v>100000</v>
      </c>
      <c r="Z393" s="26">
        <v>3.9</v>
      </c>
      <c r="AA393" s="26">
        <v>58</v>
      </c>
      <c r="AB393" s="26">
        <v>3.9</v>
      </c>
      <c r="AC393" s="13">
        <v>58</v>
      </c>
    </row>
    <row r="394" spans="5:29" x14ac:dyDescent="0.25">
      <c r="E394" s="26"/>
      <c r="F394" s="27"/>
      <c r="G394" s="28"/>
      <c r="H394" s="28"/>
      <c r="K394" s="57"/>
      <c r="L394" s="58"/>
      <c r="M394" s="57"/>
      <c r="O394" s="62"/>
      <c r="P394" s="14"/>
      <c r="Q394" s="14">
        <v>392</v>
      </c>
      <c r="R394" s="14">
        <v>391</v>
      </c>
      <c r="S394" s="14">
        <f t="shared" si="33"/>
        <v>16</v>
      </c>
      <c r="W394" s="13">
        <v>100000</v>
      </c>
      <c r="Z394" s="26">
        <v>3.91</v>
      </c>
      <c r="AA394" s="26">
        <v>58</v>
      </c>
      <c r="AB394" s="26">
        <v>3.91</v>
      </c>
      <c r="AC394" s="13">
        <v>58</v>
      </c>
    </row>
    <row r="395" spans="5:29" x14ac:dyDescent="0.25">
      <c r="E395" s="26"/>
      <c r="F395" s="27"/>
      <c r="G395" s="28"/>
      <c r="H395" s="28"/>
      <c r="K395" s="57"/>
      <c r="L395" s="58"/>
      <c r="M395" s="57"/>
      <c r="O395" s="62"/>
      <c r="P395" s="14"/>
      <c r="Q395" s="14">
        <v>393</v>
      </c>
      <c r="R395" s="14">
        <v>392</v>
      </c>
      <c r="S395" s="14">
        <f t="shared" si="33"/>
        <v>16</v>
      </c>
      <c r="W395" s="13">
        <v>100000</v>
      </c>
      <c r="Z395" s="26">
        <v>3.92</v>
      </c>
      <c r="AA395" s="26">
        <v>58</v>
      </c>
      <c r="AB395" s="26">
        <v>3.92</v>
      </c>
      <c r="AC395" s="13">
        <v>58</v>
      </c>
    </row>
    <row r="396" spans="5:29" x14ac:dyDescent="0.25">
      <c r="E396" s="26"/>
      <c r="F396" s="27"/>
      <c r="G396" s="28"/>
      <c r="H396" s="28"/>
      <c r="K396" s="57"/>
      <c r="L396" s="58"/>
      <c r="M396" s="57"/>
      <c r="O396" s="62"/>
      <c r="P396" s="14"/>
      <c r="Q396" s="14">
        <v>394</v>
      </c>
      <c r="R396" s="14">
        <v>393</v>
      </c>
      <c r="S396" s="14">
        <f t="shared" si="33"/>
        <v>16</v>
      </c>
      <c r="W396" s="13">
        <v>100000</v>
      </c>
      <c r="Z396" s="26">
        <v>3.93</v>
      </c>
      <c r="AA396" s="26">
        <v>58</v>
      </c>
      <c r="AB396" s="26">
        <v>3.93</v>
      </c>
      <c r="AC396" s="13">
        <v>58</v>
      </c>
    </row>
    <row r="397" spans="5:29" x14ac:dyDescent="0.25">
      <c r="E397" s="26"/>
      <c r="F397" s="27"/>
      <c r="G397" s="28"/>
      <c r="H397" s="28"/>
      <c r="K397" s="57"/>
      <c r="L397" s="58"/>
      <c r="M397" s="57"/>
      <c r="O397" s="62"/>
      <c r="P397" s="14"/>
      <c r="Q397" s="14">
        <v>395</v>
      </c>
      <c r="R397" s="14">
        <v>394</v>
      </c>
      <c r="S397" s="14">
        <f t="shared" si="33"/>
        <v>16</v>
      </c>
      <c r="W397" s="13">
        <v>100000</v>
      </c>
      <c r="Z397" s="26">
        <v>3.94</v>
      </c>
      <c r="AA397" s="26">
        <v>58</v>
      </c>
      <c r="AB397" s="26">
        <v>3.94</v>
      </c>
      <c r="AC397" s="13">
        <v>58</v>
      </c>
    </row>
    <row r="398" spans="5:29" x14ac:dyDescent="0.25">
      <c r="E398" s="26"/>
      <c r="F398" s="27"/>
      <c r="G398" s="28"/>
      <c r="H398" s="28"/>
      <c r="K398" s="57"/>
      <c r="L398" s="58"/>
      <c r="M398" s="57"/>
      <c r="O398" s="62"/>
      <c r="P398" s="14"/>
      <c r="Q398" s="14">
        <v>396</v>
      </c>
      <c r="R398" s="14">
        <v>395</v>
      </c>
      <c r="S398" s="14">
        <f t="shared" si="33"/>
        <v>16</v>
      </c>
      <c r="W398" s="13">
        <v>100000</v>
      </c>
      <c r="Z398" s="26">
        <v>3.95</v>
      </c>
      <c r="AA398" s="26">
        <v>58</v>
      </c>
      <c r="AB398" s="26">
        <v>3.95</v>
      </c>
      <c r="AC398" s="13">
        <v>58</v>
      </c>
    </row>
    <row r="399" spans="5:29" x14ac:dyDescent="0.25">
      <c r="E399" s="26"/>
      <c r="F399" s="27"/>
      <c r="G399" s="28"/>
      <c r="H399" s="28"/>
      <c r="K399" s="57"/>
      <c r="L399" s="58"/>
      <c r="M399" s="57"/>
      <c r="O399" s="62"/>
      <c r="P399" s="14"/>
      <c r="Q399" s="14">
        <v>397</v>
      </c>
      <c r="R399" s="14">
        <v>396</v>
      </c>
      <c r="S399" s="14">
        <f t="shared" si="33"/>
        <v>16</v>
      </c>
      <c r="W399" s="13">
        <v>100000</v>
      </c>
      <c r="Z399" s="26">
        <v>3.96</v>
      </c>
      <c r="AA399" s="26">
        <v>58</v>
      </c>
      <c r="AB399" s="26">
        <v>3.96</v>
      </c>
      <c r="AC399" s="13">
        <v>58</v>
      </c>
    </row>
    <row r="400" spans="5:29" x14ac:dyDescent="0.25">
      <c r="E400" s="26"/>
      <c r="F400" s="27"/>
      <c r="G400" s="28"/>
      <c r="H400" s="28"/>
      <c r="K400" s="57"/>
      <c r="L400" s="58"/>
      <c r="M400" s="57"/>
      <c r="O400" s="62"/>
      <c r="P400" s="14"/>
      <c r="Q400" s="14">
        <v>398</v>
      </c>
      <c r="R400" s="14">
        <v>397</v>
      </c>
      <c r="S400" s="14">
        <f t="shared" si="33"/>
        <v>16</v>
      </c>
      <c r="W400" s="13">
        <v>100000</v>
      </c>
      <c r="Z400" s="26">
        <v>3.97</v>
      </c>
      <c r="AA400" s="26">
        <v>58</v>
      </c>
      <c r="AB400" s="26">
        <v>3.97</v>
      </c>
      <c r="AC400" s="13">
        <v>58</v>
      </c>
    </row>
    <row r="401" spans="5:29" x14ac:dyDescent="0.25">
      <c r="E401" s="26"/>
      <c r="F401" s="27"/>
      <c r="G401" s="28"/>
      <c r="H401" s="28"/>
      <c r="K401" s="57"/>
      <c r="L401" s="58"/>
      <c r="M401" s="57"/>
      <c r="O401" s="62"/>
      <c r="P401" s="14"/>
      <c r="Q401" s="14">
        <v>399</v>
      </c>
      <c r="R401" s="14">
        <v>398</v>
      </c>
      <c r="S401" s="14">
        <f t="shared" si="33"/>
        <v>16</v>
      </c>
      <c r="W401" s="13">
        <v>100000</v>
      </c>
      <c r="Z401" s="26">
        <v>3.98</v>
      </c>
      <c r="AA401" s="26">
        <v>58</v>
      </c>
      <c r="AB401" s="26">
        <v>3.98</v>
      </c>
      <c r="AC401" s="13">
        <v>58</v>
      </c>
    </row>
    <row r="402" spans="5:29" x14ac:dyDescent="0.25">
      <c r="E402" s="26"/>
      <c r="F402" s="27"/>
      <c r="G402" s="28"/>
      <c r="H402" s="28"/>
      <c r="K402" s="57"/>
      <c r="L402" s="58"/>
      <c r="M402" s="57"/>
      <c r="O402" s="62"/>
      <c r="P402" s="14"/>
      <c r="Q402" s="14">
        <v>400</v>
      </c>
      <c r="R402" s="14">
        <v>399</v>
      </c>
      <c r="S402" s="14">
        <f t="shared" si="33"/>
        <v>16</v>
      </c>
      <c r="W402" s="13">
        <v>100000</v>
      </c>
      <c r="Z402" s="26">
        <v>3.99</v>
      </c>
      <c r="AA402" s="26">
        <v>58</v>
      </c>
      <c r="AB402" s="26">
        <v>3.99</v>
      </c>
      <c r="AC402" s="13">
        <v>58</v>
      </c>
    </row>
    <row r="403" spans="5:29" x14ac:dyDescent="0.25">
      <c r="E403" s="26"/>
      <c r="F403" s="27"/>
      <c r="G403" s="28"/>
      <c r="H403" s="28"/>
      <c r="K403" s="57"/>
      <c r="L403" s="58"/>
      <c r="M403" s="57"/>
      <c r="O403" s="62"/>
      <c r="P403" s="14"/>
      <c r="Q403" s="14">
        <v>401</v>
      </c>
      <c r="R403" s="14">
        <v>400</v>
      </c>
      <c r="S403" s="14">
        <f t="shared" si="33"/>
        <v>16</v>
      </c>
      <c r="W403" s="13">
        <v>100000</v>
      </c>
      <c r="Z403" s="26">
        <v>4</v>
      </c>
      <c r="AA403" s="26">
        <v>58</v>
      </c>
      <c r="AB403" s="26">
        <v>4</v>
      </c>
      <c r="AC403" s="13">
        <v>58</v>
      </c>
    </row>
    <row r="404" spans="5:29" x14ac:dyDescent="0.25">
      <c r="E404" s="26"/>
      <c r="F404" s="27"/>
      <c r="G404" s="28"/>
      <c r="H404" s="28"/>
      <c r="K404" s="57"/>
      <c r="L404" s="58"/>
      <c r="M404" s="57"/>
      <c r="O404" s="62"/>
      <c r="P404" s="14"/>
      <c r="Q404" s="14">
        <v>402</v>
      </c>
      <c r="R404" s="14">
        <v>401</v>
      </c>
      <c r="S404" s="14">
        <f t="shared" si="33"/>
        <v>17</v>
      </c>
      <c r="W404" s="13">
        <v>100000</v>
      </c>
      <c r="Z404" s="26">
        <v>4.01</v>
      </c>
      <c r="AA404" s="26">
        <v>58</v>
      </c>
      <c r="AB404" s="26">
        <v>4.01</v>
      </c>
      <c r="AC404" s="13">
        <v>58</v>
      </c>
    </row>
    <row r="405" spans="5:29" x14ac:dyDescent="0.25">
      <c r="E405" s="26"/>
      <c r="F405" s="27"/>
      <c r="G405" s="28"/>
      <c r="H405" s="28"/>
      <c r="K405" s="57"/>
      <c r="L405" s="58"/>
      <c r="M405" s="57"/>
      <c r="O405" s="62"/>
      <c r="P405" s="14"/>
      <c r="Q405" s="14">
        <v>403</v>
      </c>
      <c r="R405" s="14">
        <v>402</v>
      </c>
      <c r="S405" s="14">
        <f t="shared" si="33"/>
        <v>17</v>
      </c>
      <c r="W405" s="13">
        <v>100000</v>
      </c>
      <c r="Z405" s="26">
        <v>4.0199999999999996</v>
      </c>
      <c r="AA405" s="26">
        <v>58</v>
      </c>
      <c r="AB405" s="26">
        <v>4.0199999999999996</v>
      </c>
      <c r="AC405" s="13">
        <v>58</v>
      </c>
    </row>
    <row r="406" spans="5:29" x14ac:dyDescent="0.25">
      <c r="E406" s="26"/>
      <c r="F406" s="27"/>
      <c r="G406" s="28"/>
      <c r="H406" s="28"/>
      <c r="K406" s="57"/>
      <c r="L406" s="58"/>
      <c r="M406" s="57"/>
      <c r="O406" s="62"/>
      <c r="P406" s="14"/>
      <c r="Q406" s="14">
        <v>404</v>
      </c>
      <c r="R406" s="14">
        <v>403</v>
      </c>
      <c r="S406" s="14">
        <f t="shared" si="33"/>
        <v>17</v>
      </c>
      <c r="W406" s="13">
        <v>100000</v>
      </c>
      <c r="Z406" s="26">
        <v>4.03</v>
      </c>
      <c r="AA406" s="26">
        <v>58</v>
      </c>
      <c r="AB406" s="26">
        <v>4.03</v>
      </c>
      <c r="AC406" s="13">
        <v>58</v>
      </c>
    </row>
    <row r="407" spans="5:29" x14ac:dyDescent="0.25">
      <c r="E407" s="26"/>
      <c r="F407" s="27"/>
      <c r="G407" s="28"/>
      <c r="H407" s="28"/>
      <c r="K407" s="57"/>
      <c r="L407" s="58"/>
      <c r="M407" s="57"/>
      <c r="O407" s="62"/>
      <c r="P407" s="14"/>
      <c r="Q407" s="14">
        <v>405</v>
      </c>
      <c r="R407" s="14">
        <v>404</v>
      </c>
      <c r="S407" s="14">
        <f t="shared" si="33"/>
        <v>17</v>
      </c>
      <c r="W407" s="13">
        <v>100000</v>
      </c>
      <c r="Z407" s="26">
        <v>4.04</v>
      </c>
      <c r="AA407" s="26">
        <v>58</v>
      </c>
      <c r="AB407" s="26">
        <v>4.04</v>
      </c>
      <c r="AC407" s="13">
        <v>58</v>
      </c>
    </row>
    <row r="408" spans="5:29" x14ac:dyDescent="0.25">
      <c r="E408" s="26"/>
      <c r="F408" s="27"/>
      <c r="G408" s="28"/>
      <c r="H408" s="28"/>
      <c r="K408" s="57"/>
      <c r="L408" s="58"/>
      <c r="M408" s="57"/>
      <c r="O408" s="62"/>
      <c r="P408" s="14"/>
      <c r="Q408" s="14">
        <v>406</v>
      </c>
      <c r="R408" s="14">
        <v>405</v>
      </c>
      <c r="S408" s="14">
        <f t="shared" si="33"/>
        <v>17</v>
      </c>
      <c r="W408" s="13">
        <v>100000</v>
      </c>
      <c r="Z408" s="26">
        <v>4.05</v>
      </c>
      <c r="AA408" s="26">
        <v>58</v>
      </c>
      <c r="AB408" s="26">
        <v>4.05</v>
      </c>
      <c r="AC408" s="13">
        <v>58</v>
      </c>
    </row>
    <row r="409" spans="5:29" x14ac:dyDescent="0.25">
      <c r="E409" s="26"/>
      <c r="F409" s="27"/>
      <c r="G409" s="28"/>
      <c r="H409" s="28"/>
      <c r="K409" s="57"/>
      <c r="L409" s="58"/>
      <c r="M409" s="57"/>
      <c r="O409" s="62"/>
      <c r="P409" s="14"/>
      <c r="Q409" s="14">
        <v>407</v>
      </c>
      <c r="R409" s="14">
        <v>406</v>
      </c>
      <c r="S409" s="14">
        <f t="shared" si="33"/>
        <v>17</v>
      </c>
      <c r="W409" s="13">
        <v>100000</v>
      </c>
      <c r="Z409" s="26">
        <v>4.0599999999999996</v>
      </c>
      <c r="AA409" s="26">
        <v>58</v>
      </c>
      <c r="AB409" s="26">
        <v>4.0599999999999996</v>
      </c>
      <c r="AC409" s="13">
        <v>58</v>
      </c>
    </row>
    <row r="410" spans="5:29" x14ac:dyDescent="0.25">
      <c r="E410" s="26"/>
      <c r="F410" s="27"/>
      <c r="G410" s="28"/>
      <c r="H410" s="28"/>
      <c r="K410" s="57"/>
      <c r="L410" s="58"/>
      <c r="M410" s="57"/>
      <c r="O410" s="62"/>
      <c r="P410" s="14"/>
      <c r="Q410" s="14">
        <v>408</v>
      </c>
      <c r="R410" s="14">
        <v>407</v>
      </c>
      <c r="S410" s="14">
        <f t="shared" si="33"/>
        <v>17</v>
      </c>
      <c r="W410" s="13">
        <v>100000</v>
      </c>
      <c r="Z410" s="26">
        <v>4.07</v>
      </c>
      <c r="AA410" s="26">
        <v>58</v>
      </c>
      <c r="AB410" s="26">
        <v>4.07</v>
      </c>
      <c r="AC410" s="13">
        <v>58</v>
      </c>
    </row>
    <row r="411" spans="5:29" x14ac:dyDescent="0.25">
      <c r="E411" s="26"/>
      <c r="F411" s="27"/>
      <c r="G411" s="28"/>
      <c r="H411" s="28"/>
      <c r="K411" s="57"/>
      <c r="L411" s="58"/>
      <c r="M411" s="57"/>
      <c r="O411" s="62"/>
      <c r="P411" s="14"/>
      <c r="Q411" s="14">
        <v>409</v>
      </c>
      <c r="R411" s="14">
        <v>408</v>
      </c>
      <c r="S411" s="14">
        <f t="shared" si="33"/>
        <v>17</v>
      </c>
      <c r="W411" s="13">
        <v>100000</v>
      </c>
      <c r="Z411" s="26">
        <v>4.08</v>
      </c>
      <c r="AA411" s="26">
        <v>58</v>
      </c>
      <c r="AB411" s="26">
        <v>4.08</v>
      </c>
      <c r="AC411" s="13">
        <v>58</v>
      </c>
    </row>
    <row r="412" spans="5:29" x14ac:dyDescent="0.25">
      <c r="E412" s="26"/>
      <c r="F412" s="27"/>
      <c r="G412" s="28"/>
      <c r="H412" s="28"/>
      <c r="K412" s="57"/>
      <c r="L412" s="58"/>
      <c r="M412" s="57"/>
      <c r="O412" s="62"/>
      <c r="P412" s="14"/>
      <c r="Q412" s="14">
        <v>410</v>
      </c>
      <c r="R412" s="14">
        <v>409</v>
      </c>
      <c r="S412" s="14">
        <f t="shared" si="33"/>
        <v>17</v>
      </c>
      <c r="W412" s="13">
        <v>100000</v>
      </c>
      <c r="Z412" s="26">
        <v>4.09</v>
      </c>
      <c r="AA412" s="26">
        <v>58</v>
      </c>
      <c r="AB412" s="26">
        <v>4.09</v>
      </c>
      <c r="AC412" s="13">
        <v>58</v>
      </c>
    </row>
    <row r="413" spans="5:29" x14ac:dyDescent="0.25">
      <c r="E413" s="26"/>
      <c r="F413" s="27"/>
      <c r="G413" s="28"/>
      <c r="H413" s="28"/>
      <c r="K413" s="57"/>
      <c r="L413" s="58"/>
      <c r="M413" s="57"/>
      <c r="O413" s="62"/>
      <c r="P413" s="14"/>
      <c r="Q413" s="14">
        <v>411</v>
      </c>
      <c r="R413" s="14">
        <v>410</v>
      </c>
      <c r="S413" s="14">
        <f t="shared" si="33"/>
        <v>17</v>
      </c>
      <c r="W413" s="13">
        <v>100000</v>
      </c>
      <c r="Z413" s="26">
        <v>4.0999999999999996</v>
      </c>
      <c r="AA413" s="26">
        <v>58</v>
      </c>
      <c r="AB413" s="26">
        <v>4.0999999999999996</v>
      </c>
      <c r="AC413" s="13">
        <v>58</v>
      </c>
    </row>
    <row r="414" spans="5:29" x14ac:dyDescent="0.25">
      <c r="E414" s="26"/>
      <c r="F414" s="27"/>
      <c r="G414" s="28"/>
      <c r="H414" s="28"/>
      <c r="K414" s="57"/>
      <c r="L414" s="58"/>
      <c r="M414" s="57"/>
      <c r="O414" s="62"/>
      <c r="P414" s="14"/>
      <c r="Q414" s="14">
        <v>412</v>
      </c>
      <c r="R414" s="14">
        <v>411</v>
      </c>
      <c r="S414" s="14">
        <f t="shared" si="33"/>
        <v>17</v>
      </c>
      <c r="W414" s="13">
        <v>100000</v>
      </c>
      <c r="Z414" s="26">
        <v>4.1100000000000003</v>
      </c>
      <c r="AA414" s="26">
        <v>58</v>
      </c>
      <c r="AB414" s="26">
        <v>4.1100000000000003</v>
      </c>
      <c r="AC414" s="13">
        <v>58</v>
      </c>
    </row>
    <row r="415" spans="5:29" x14ac:dyDescent="0.25">
      <c r="E415" s="26"/>
      <c r="F415" s="27"/>
      <c r="G415" s="28"/>
      <c r="H415" s="28"/>
      <c r="K415" s="57"/>
      <c r="L415" s="58"/>
      <c r="M415" s="57"/>
      <c r="O415" s="62"/>
      <c r="P415" s="14"/>
      <c r="Q415" s="14">
        <v>413</v>
      </c>
      <c r="R415" s="14">
        <v>412</v>
      </c>
      <c r="S415" s="14">
        <f t="shared" si="33"/>
        <v>17</v>
      </c>
      <c r="W415" s="13">
        <v>100000</v>
      </c>
      <c r="Z415" s="26">
        <v>4.12</v>
      </c>
      <c r="AA415" s="26">
        <v>58</v>
      </c>
      <c r="AB415" s="26">
        <v>4.12</v>
      </c>
      <c r="AC415" s="13">
        <v>58</v>
      </c>
    </row>
    <row r="416" spans="5:29" x14ac:dyDescent="0.25">
      <c r="E416" s="26"/>
      <c r="F416" s="27"/>
      <c r="G416" s="28"/>
      <c r="H416" s="28"/>
      <c r="K416" s="57"/>
      <c r="L416" s="58"/>
      <c r="M416" s="57"/>
      <c r="O416" s="62"/>
      <c r="P416" s="14"/>
      <c r="Q416" s="14">
        <v>414</v>
      </c>
      <c r="R416" s="14">
        <v>413</v>
      </c>
      <c r="S416" s="14">
        <f t="shared" si="33"/>
        <v>17</v>
      </c>
      <c r="W416" s="13">
        <v>100000</v>
      </c>
      <c r="Z416" s="26">
        <v>4.13</v>
      </c>
      <c r="AA416" s="26">
        <v>58</v>
      </c>
      <c r="AB416" s="26">
        <v>4.13</v>
      </c>
      <c r="AC416" s="13">
        <v>58</v>
      </c>
    </row>
    <row r="417" spans="5:29" x14ac:dyDescent="0.25">
      <c r="E417" s="26"/>
      <c r="F417" s="27"/>
      <c r="G417" s="28"/>
      <c r="H417" s="28"/>
      <c r="K417" s="57"/>
      <c r="L417" s="58"/>
      <c r="M417" s="57"/>
      <c r="O417" s="62"/>
      <c r="P417" s="14"/>
      <c r="Q417" s="14">
        <v>415</v>
      </c>
      <c r="R417" s="14">
        <v>414</v>
      </c>
      <c r="S417" s="14">
        <f t="shared" si="33"/>
        <v>17</v>
      </c>
      <c r="W417" s="13">
        <v>100000</v>
      </c>
      <c r="Z417" s="26">
        <v>4.1399999999999997</v>
      </c>
      <c r="AA417" s="26">
        <v>58</v>
      </c>
      <c r="AB417" s="26">
        <v>4.1399999999999997</v>
      </c>
      <c r="AC417" s="13">
        <v>58</v>
      </c>
    </row>
    <row r="418" spans="5:29" x14ac:dyDescent="0.25">
      <c r="E418" s="26"/>
      <c r="F418" s="27"/>
      <c r="G418" s="28"/>
      <c r="H418" s="28"/>
      <c r="K418" s="57"/>
      <c r="L418" s="58"/>
      <c r="M418" s="57"/>
      <c r="O418" s="62"/>
      <c r="P418" s="14"/>
      <c r="Q418" s="14">
        <v>416</v>
      </c>
      <c r="R418" s="14">
        <v>415</v>
      </c>
      <c r="S418" s="14">
        <f t="shared" si="33"/>
        <v>17</v>
      </c>
      <c r="W418" s="13">
        <v>100000</v>
      </c>
      <c r="Z418" s="26">
        <v>4.1500000000000004</v>
      </c>
      <c r="AA418" s="26">
        <v>58</v>
      </c>
      <c r="AB418" s="26">
        <v>4.1500000000000004</v>
      </c>
      <c r="AC418" s="13">
        <v>58</v>
      </c>
    </row>
    <row r="419" spans="5:29" x14ac:dyDescent="0.25">
      <c r="E419" s="26"/>
      <c r="F419" s="27"/>
      <c r="G419" s="28"/>
      <c r="H419" s="28"/>
      <c r="K419" s="57"/>
      <c r="L419" s="58"/>
      <c r="M419" s="57"/>
      <c r="O419" s="62"/>
      <c r="P419" s="14"/>
      <c r="Q419" s="14">
        <v>417</v>
      </c>
      <c r="R419" s="14">
        <v>416</v>
      </c>
      <c r="S419" s="14">
        <f t="shared" si="33"/>
        <v>17</v>
      </c>
      <c r="W419" s="13">
        <v>100000</v>
      </c>
      <c r="Z419" s="26">
        <v>4.16</v>
      </c>
      <c r="AA419" s="26">
        <v>58</v>
      </c>
      <c r="AB419" s="26">
        <v>4.16</v>
      </c>
      <c r="AC419" s="13">
        <v>58</v>
      </c>
    </row>
    <row r="420" spans="5:29" x14ac:dyDescent="0.25">
      <c r="E420" s="26"/>
      <c r="F420" s="27"/>
      <c r="G420" s="28"/>
      <c r="H420" s="28"/>
      <c r="K420" s="57"/>
      <c r="L420" s="58"/>
      <c r="M420" s="57"/>
      <c r="O420" s="62"/>
      <c r="P420" s="14"/>
      <c r="Q420" s="14">
        <v>418</v>
      </c>
      <c r="R420" s="14">
        <v>417</v>
      </c>
      <c r="S420" s="14">
        <f t="shared" si="33"/>
        <v>17</v>
      </c>
      <c r="W420" s="13">
        <v>100000</v>
      </c>
      <c r="Z420" s="26">
        <v>4.17</v>
      </c>
      <c r="AA420" s="26">
        <v>58</v>
      </c>
      <c r="AB420" s="26">
        <v>4.17</v>
      </c>
      <c r="AC420" s="13">
        <v>58</v>
      </c>
    </row>
    <row r="421" spans="5:29" x14ac:dyDescent="0.25">
      <c r="E421" s="26"/>
      <c r="F421" s="27"/>
      <c r="G421" s="28"/>
      <c r="H421" s="28"/>
      <c r="K421" s="57"/>
      <c r="L421" s="58"/>
      <c r="M421" s="57"/>
      <c r="O421" s="62"/>
      <c r="P421" s="14"/>
      <c r="Q421" s="14">
        <v>419</v>
      </c>
      <c r="R421" s="14">
        <v>418</v>
      </c>
      <c r="S421" s="14">
        <f t="shared" si="33"/>
        <v>17</v>
      </c>
      <c r="W421" s="13">
        <v>100000</v>
      </c>
      <c r="Z421" s="26">
        <v>4.18</v>
      </c>
      <c r="AA421" s="26">
        <v>58</v>
      </c>
      <c r="AB421" s="26">
        <v>4.18</v>
      </c>
      <c r="AC421" s="13">
        <v>58</v>
      </c>
    </row>
    <row r="422" spans="5:29" x14ac:dyDescent="0.25">
      <c r="E422" s="26"/>
      <c r="F422" s="27"/>
      <c r="G422" s="28"/>
      <c r="H422" s="28"/>
      <c r="K422" s="57"/>
      <c r="L422" s="58"/>
      <c r="M422" s="57"/>
      <c r="O422" s="62"/>
      <c r="P422" s="14"/>
      <c r="Q422" s="14">
        <v>420</v>
      </c>
      <c r="R422" s="14">
        <v>419</v>
      </c>
      <c r="S422" s="14">
        <f t="shared" si="33"/>
        <v>17</v>
      </c>
      <c r="W422" s="13">
        <v>100000</v>
      </c>
      <c r="Z422" s="26">
        <v>4.1900000000000004</v>
      </c>
      <c r="AA422" s="26">
        <v>58</v>
      </c>
      <c r="AB422" s="26">
        <v>4.1900000000000004</v>
      </c>
      <c r="AC422" s="13">
        <v>58</v>
      </c>
    </row>
    <row r="423" spans="5:29" x14ac:dyDescent="0.25">
      <c r="E423" s="26"/>
      <c r="F423" s="27"/>
      <c r="G423" s="28"/>
      <c r="H423" s="28"/>
      <c r="K423" s="57"/>
      <c r="L423" s="58"/>
      <c r="M423" s="57"/>
      <c r="O423" s="62"/>
      <c r="P423" s="14"/>
      <c r="Q423" s="14">
        <v>421</v>
      </c>
      <c r="R423" s="14">
        <v>420</v>
      </c>
      <c r="S423" s="14">
        <f t="shared" si="33"/>
        <v>17</v>
      </c>
      <c r="W423" s="13">
        <v>100000</v>
      </c>
      <c r="Z423" s="26">
        <v>4.2</v>
      </c>
      <c r="AA423" s="26">
        <v>58</v>
      </c>
      <c r="AB423" s="26">
        <v>4.2</v>
      </c>
      <c r="AC423" s="13">
        <v>58</v>
      </c>
    </row>
    <row r="424" spans="5:29" x14ac:dyDescent="0.25">
      <c r="E424" s="26"/>
      <c r="F424" s="27"/>
      <c r="G424" s="28"/>
      <c r="H424" s="28"/>
      <c r="K424" s="57"/>
      <c r="L424" s="58"/>
      <c r="M424" s="57"/>
      <c r="O424" s="62"/>
      <c r="P424" s="14"/>
      <c r="Q424" s="14">
        <v>422</v>
      </c>
      <c r="R424" s="14">
        <v>421</v>
      </c>
      <c r="S424" s="14">
        <f t="shared" si="33"/>
        <v>17</v>
      </c>
      <c r="W424" s="13">
        <v>100000</v>
      </c>
      <c r="Z424" s="26">
        <v>4.21</v>
      </c>
      <c r="AA424" s="26">
        <v>58</v>
      </c>
      <c r="AB424" s="26">
        <v>4.21</v>
      </c>
      <c r="AC424" s="13">
        <v>58</v>
      </c>
    </row>
    <row r="425" spans="5:29" x14ac:dyDescent="0.25">
      <c r="E425" s="26"/>
      <c r="F425" s="27"/>
      <c r="G425" s="28"/>
      <c r="H425" s="28"/>
      <c r="K425" s="57"/>
      <c r="L425" s="58"/>
      <c r="M425" s="57"/>
      <c r="O425" s="62"/>
      <c r="P425" s="14"/>
      <c r="Q425" s="14">
        <v>423</v>
      </c>
      <c r="R425" s="14">
        <v>422</v>
      </c>
      <c r="S425" s="14">
        <f t="shared" si="33"/>
        <v>17</v>
      </c>
      <c r="W425" s="13">
        <v>100000</v>
      </c>
      <c r="Z425" s="26">
        <v>4.22</v>
      </c>
      <c r="AA425" s="26">
        <v>58</v>
      </c>
      <c r="AB425" s="26">
        <v>4.22</v>
      </c>
      <c r="AC425" s="13">
        <v>58</v>
      </c>
    </row>
    <row r="426" spans="5:29" x14ac:dyDescent="0.25">
      <c r="E426" s="26"/>
      <c r="F426" s="27"/>
      <c r="G426" s="28"/>
      <c r="H426" s="28"/>
      <c r="K426" s="57"/>
      <c r="L426" s="58"/>
      <c r="M426" s="57"/>
      <c r="O426" s="62"/>
      <c r="P426" s="14"/>
      <c r="Q426" s="14">
        <v>424</v>
      </c>
      <c r="R426" s="14">
        <v>423</v>
      </c>
      <c r="S426" s="14">
        <f t="shared" si="33"/>
        <v>17</v>
      </c>
      <c r="W426" s="13">
        <v>100000</v>
      </c>
      <c r="Z426" s="26">
        <v>4.2300000000000004</v>
      </c>
      <c r="AA426" s="26">
        <v>58</v>
      </c>
      <c r="AB426" s="26">
        <v>4.2300000000000004</v>
      </c>
      <c r="AC426" s="13">
        <v>58</v>
      </c>
    </row>
    <row r="427" spans="5:29" x14ac:dyDescent="0.25">
      <c r="E427" s="26"/>
      <c r="F427" s="27"/>
      <c r="G427" s="28"/>
      <c r="H427" s="28"/>
      <c r="K427" s="57"/>
      <c r="L427" s="58"/>
      <c r="M427" s="57"/>
      <c r="O427" s="62"/>
      <c r="P427" s="14"/>
      <c r="Q427" s="14">
        <v>425</v>
      </c>
      <c r="R427" s="14">
        <v>424</v>
      </c>
      <c r="S427" s="14">
        <f t="shared" si="33"/>
        <v>17</v>
      </c>
      <c r="W427" s="13">
        <v>100000</v>
      </c>
      <c r="Z427" s="26">
        <v>4.24</v>
      </c>
      <c r="AA427" s="26">
        <v>58</v>
      </c>
      <c r="AB427" s="26">
        <v>4.24</v>
      </c>
      <c r="AC427" s="13">
        <v>58</v>
      </c>
    </row>
    <row r="428" spans="5:29" x14ac:dyDescent="0.25">
      <c r="E428" s="26"/>
      <c r="F428" s="27"/>
      <c r="G428" s="28"/>
      <c r="H428" s="28"/>
      <c r="K428" s="57"/>
      <c r="L428" s="58"/>
      <c r="M428" s="57"/>
      <c r="O428" s="62"/>
      <c r="P428" s="14"/>
      <c r="Q428" s="14">
        <v>426</v>
      </c>
      <c r="R428" s="14">
        <v>425</v>
      </c>
      <c r="S428" s="14">
        <f t="shared" si="33"/>
        <v>17</v>
      </c>
      <c r="W428" s="13">
        <v>100000</v>
      </c>
      <c r="Z428" s="26">
        <v>4.25</v>
      </c>
      <c r="AA428" s="26">
        <v>58</v>
      </c>
      <c r="AB428" s="26">
        <v>4.25</v>
      </c>
      <c r="AC428" s="13">
        <v>58</v>
      </c>
    </row>
    <row r="429" spans="5:29" x14ac:dyDescent="0.25">
      <c r="E429" s="26"/>
      <c r="F429" s="27"/>
      <c r="G429" s="28"/>
      <c r="H429" s="28"/>
      <c r="K429" s="57"/>
      <c r="L429" s="58"/>
      <c r="M429" s="57"/>
      <c r="O429" s="62"/>
      <c r="P429" s="14"/>
      <c r="Q429" s="14">
        <v>427</v>
      </c>
      <c r="R429" s="14">
        <v>426</v>
      </c>
      <c r="S429" s="14">
        <f t="shared" si="33"/>
        <v>18</v>
      </c>
      <c r="W429" s="13">
        <v>100000</v>
      </c>
      <c r="Z429" s="26">
        <v>4.26</v>
      </c>
      <c r="AA429" s="26">
        <v>58</v>
      </c>
      <c r="AB429" s="26">
        <v>4.26</v>
      </c>
      <c r="AC429" s="13">
        <v>58</v>
      </c>
    </row>
    <row r="430" spans="5:29" x14ac:dyDescent="0.25">
      <c r="E430" s="26"/>
      <c r="F430" s="27"/>
      <c r="G430" s="28"/>
      <c r="H430" s="28"/>
      <c r="K430" s="57"/>
      <c r="L430" s="58"/>
      <c r="M430" s="57"/>
      <c r="O430" s="62"/>
      <c r="P430" s="14"/>
      <c r="Q430" s="14">
        <v>428</v>
      </c>
      <c r="R430" s="14">
        <v>427</v>
      </c>
      <c r="S430" s="14">
        <f t="shared" si="33"/>
        <v>18</v>
      </c>
      <c r="W430" s="13">
        <v>100000</v>
      </c>
      <c r="Z430" s="26">
        <v>4.2699999999999996</v>
      </c>
      <c r="AA430" s="26">
        <v>58</v>
      </c>
      <c r="AB430" s="26">
        <v>4.2699999999999996</v>
      </c>
      <c r="AC430" s="13">
        <v>58</v>
      </c>
    </row>
    <row r="431" spans="5:29" x14ac:dyDescent="0.25">
      <c r="E431" s="26"/>
      <c r="F431" s="27"/>
      <c r="G431" s="28"/>
      <c r="H431" s="28"/>
      <c r="K431" s="57"/>
      <c r="L431" s="58"/>
      <c r="M431" s="57"/>
      <c r="O431" s="62"/>
      <c r="P431" s="14"/>
      <c r="Q431" s="14">
        <v>429</v>
      </c>
      <c r="R431" s="14">
        <v>428</v>
      </c>
      <c r="S431" s="14">
        <f t="shared" si="33"/>
        <v>18</v>
      </c>
      <c r="W431" s="13">
        <v>100000</v>
      </c>
      <c r="Z431" s="26">
        <v>4.28</v>
      </c>
      <c r="AA431" s="26">
        <v>58</v>
      </c>
      <c r="AB431" s="26">
        <v>4.28</v>
      </c>
      <c r="AC431" s="13">
        <v>58</v>
      </c>
    </row>
    <row r="432" spans="5:29" x14ac:dyDescent="0.25">
      <c r="E432" s="26"/>
      <c r="F432" s="27"/>
      <c r="G432" s="28"/>
      <c r="H432" s="28"/>
      <c r="K432" s="57"/>
      <c r="L432" s="58"/>
      <c r="M432" s="57"/>
      <c r="O432" s="62"/>
      <c r="P432" s="14"/>
      <c r="Q432" s="14">
        <v>430</v>
      </c>
      <c r="R432" s="14">
        <v>429</v>
      </c>
      <c r="S432" s="14">
        <f t="shared" si="33"/>
        <v>18</v>
      </c>
      <c r="W432" s="13">
        <v>100000</v>
      </c>
      <c r="Z432" s="26">
        <v>4.29</v>
      </c>
      <c r="AA432" s="26">
        <v>58</v>
      </c>
      <c r="AB432" s="26">
        <v>4.29</v>
      </c>
      <c r="AC432" s="13">
        <v>58</v>
      </c>
    </row>
    <row r="433" spans="5:29" x14ac:dyDescent="0.25">
      <c r="E433" s="26"/>
      <c r="F433" s="27"/>
      <c r="G433" s="28"/>
      <c r="H433" s="28"/>
      <c r="K433" s="57"/>
      <c r="L433" s="58"/>
      <c r="M433" s="57"/>
      <c r="O433" s="62"/>
      <c r="P433" s="14"/>
      <c r="Q433" s="14">
        <v>431</v>
      </c>
      <c r="R433" s="14">
        <v>430</v>
      </c>
      <c r="S433" s="14">
        <f t="shared" si="33"/>
        <v>18</v>
      </c>
      <c r="W433" s="13">
        <v>100000</v>
      </c>
      <c r="Z433" s="26">
        <v>4.3</v>
      </c>
      <c r="AA433" s="26">
        <v>58</v>
      </c>
      <c r="AB433" s="26">
        <v>4.3</v>
      </c>
      <c r="AC433" s="13">
        <v>58</v>
      </c>
    </row>
    <row r="434" spans="5:29" x14ac:dyDescent="0.25">
      <c r="E434" s="26"/>
      <c r="F434" s="27"/>
      <c r="G434" s="28"/>
      <c r="H434" s="28"/>
      <c r="K434" s="57"/>
      <c r="L434" s="58"/>
      <c r="M434" s="57"/>
      <c r="O434" s="62"/>
      <c r="P434" s="14"/>
      <c r="Q434" s="14">
        <v>432</v>
      </c>
      <c r="R434" s="14">
        <v>431</v>
      </c>
      <c r="S434" s="14">
        <f t="shared" si="33"/>
        <v>18</v>
      </c>
      <c r="W434" s="13">
        <v>100000</v>
      </c>
      <c r="Z434" s="26">
        <v>4.3099999999999996</v>
      </c>
      <c r="AA434" s="26">
        <v>58</v>
      </c>
      <c r="AB434" s="26">
        <v>4.3099999999999996</v>
      </c>
      <c r="AC434" s="13">
        <v>58</v>
      </c>
    </row>
    <row r="435" spans="5:29" x14ac:dyDescent="0.25">
      <c r="E435" s="26"/>
      <c r="F435" s="27"/>
      <c r="G435" s="28"/>
      <c r="H435" s="28"/>
      <c r="K435" s="57"/>
      <c r="L435" s="58"/>
      <c r="M435" s="57"/>
      <c r="O435" s="62"/>
      <c r="P435" s="14"/>
      <c r="Q435" s="14">
        <v>433</v>
      </c>
      <c r="R435" s="14">
        <v>432</v>
      </c>
      <c r="S435" s="14">
        <f t="shared" si="33"/>
        <v>18</v>
      </c>
      <c r="W435" s="13">
        <v>100000</v>
      </c>
      <c r="Z435" s="26">
        <v>4.32</v>
      </c>
      <c r="AA435" s="26">
        <v>58</v>
      </c>
      <c r="AB435" s="26">
        <v>4.32</v>
      </c>
      <c r="AC435" s="13">
        <v>58</v>
      </c>
    </row>
    <row r="436" spans="5:29" x14ac:dyDescent="0.25">
      <c r="E436" s="26"/>
      <c r="F436" s="27"/>
      <c r="G436" s="28"/>
      <c r="H436" s="28"/>
      <c r="K436" s="57"/>
      <c r="L436" s="58"/>
      <c r="M436" s="57"/>
      <c r="O436" s="62"/>
      <c r="P436" s="14"/>
      <c r="Q436" s="14">
        <v>434</v>
      </c>
      <c r="R436" s="14">
        <v>433</v>
      </c>
      <c r="S436" s="14">
        <f t="shared" si="33"/>
        <v>18</v>
      </c>
      <c r="W436" s="13">
        <v>100000</v>
      </c>
      <c r="Z436" s="26">
        <v>4.33</v>
      </c>
      <c r="AA436" s="26">
        <v>58</v>
      </c>
      <c r="AB436" s="26">
        <v>4.33</v>
      </c>
      <c r="AC436" s="13">
        <v>58</v>
      </c>
    </row>
    <row r="437" spans="5:29" x14ac:dyDescent="0.25">
      <c r="E437" s="26"/>
      <c r="F437" s="27"/>
      <c r="G437" s="28"/>
      <c r="H437" s="28"/>
      <c r="K437" s="57"/>
      <c r="L437" s="58"/>
      <c r="M437" s="57"/>
      <c r="O437" s="62"/>
      <c r="P437" s="14"/>
      <c r="Q437" s="14">
        <v>435</v>
      </c>
      <c r="R437" s="14">
        <v>434</v>
      </c>
      <c r="S437" s="14">
        <f t="shared" si="33"/>
        <v>18</v>
      </c>
      <c r="W437" s="13">
        <v>100000</v>
      </c>
      <c r="Z437" s="26">
        <v>4.34</v>
      </c>
      <c r="AA437" s="26">
        <v>58</v>
      </c>
      <c r="AB437" s="26">
        <v>4.34</v>
      </c>
      <c r="AC437" s="13">
        <v>58</v>
      </c>
    </row>
    <row r="438" spans="5:29" x14ac:dyDescent="0.25">
      <c r="E438" s="26"/>
      <c r="F438" s="27"/>
      <c r="G438" s="28"/>
      <c r="H438" s="28"/>
      <c r="K438" s="57"/>
      <c r="L438" s="58"/>
      <c r="M438" s="57"/>
      <c r="O438" s="62"/>
      <c r="P438" s="14"/>
      <c r="Q438" s="14">
        <v>436</v>
      </c>
      <c r="R438" s="14">
        <v>435</v>
      </c>
      <c r="S438" s="14">
        <f t="shared" si="33"/>
        <v>18</v>
      </c>
      <c r="W438" s="13">
        <v>100000</v>
      </c>
      <c r="Z438" s="26">
        <v>4.3499999999999996</v>
      </c>
      <c r="AA438" s="26">
        <v>58</v>
      </c>
      <c r="AB438" s="26">
        <v>4.3499999999999996</v>
      </c>
      <c r="AC438" s="13">
        <v>58</v>
      </c>
    </row>
    <row r="439" spans="5:29" x14ac:dyDescent="0.25">
      <c r="E439" s="26"/>
      <c r="F439" s="27"/>
      <c r="G439" s="28"/>
      <c r="H439" s="28"/>
      <c r="K439" s="57"/>
      <c r="L439" s="58"/>
      <c r="M439" s="57"/>
      <c r="O439" s="62"/>
      <c r="P439" s="14"/>
      <c r="Q439" s="14">
        <v>437</v>
      </c>
      <c r="R439" s="14">
        <v>436</v>
      </c>
      <c r="S439" s="14">
        <f t="shared" ref="S439:S502" si="35">S414+1</f>
        <v>18</v>
      </c>
      <c r="W439" s="13">
        <v>100000</v>
      </c>
      <c r="Z439" s="26">
        <v>4.3600000000000003</v>
      </c>
      <c r="AA439" s="26">
        <v>58</v>
      </c>
      <c r="AB439" s="26">
        <v>4.3600000000000003</v>
      </c>
      <c r="AC439" s="13">
        <v>58</v>
      </c>
    </row>
    <row r="440" spans="5:29" x14ac:dyDescent="0.25">
      <c r="E440" s="26"/>
      <c r="F440" s="27"/>
      <c r="G440" s="28"/>
      <c r="H440" s="28"/>
      <c r="K440" s="57"/>
      <c r="L440" s="58"/>
      <c r="M440" s="57"/>
      <c r="O440" s="62"/>
      <c r="P440" s="14"/>
      <c r="Q440" s="14">
        <v>438</v>
      </c>
      <c r="R440" s="14">
        <v>437</v>
      </c>
      <c r="S440" s="14">
        <f t="shared" si="35"/>
        <v>18</v>
      </c>
      <c r="W440" s="13">
        <v>100000</v>
      </c>
      <c r="Z440" s="26">
        <v>4.37</v>
      </c>
      <c r="AA440" s="26">
        <v>58</v>
      </c>
      <c r="AB440" s="26">
        <v>4.37</v>
      </c>
      <c r="AC440" s="13">
        <v>58</v>
      </c>
    </row>
    <row r="441" spans="5:29" x14ac:dyDescent="0.25">
      <c r="E441" s="26"/>
      <c r="F441" s="27"/>
      <c r="G441" s="28"/>
      <c r="H441" s="28"/>
      <c r="K441" s="57"/>
      <c r="L441" s="58"/>
      <c r="M441" s="57"/>
      <c r="O441" s="62"/>
      <c r="P441" s="14"/>
      <c r="Q441" s="14">
        <v>439</v>
      </c>
      <c r="R441" s="14">
        <v>438</v>
      </c>
      <c r="S441" s="14">
        <f t="shared" si="35"/>
        <v>18</v>
      </c>
      <c r="W441" s="13">
        <v>100000</v>
      </c>
      <c r="Z441" s="26">
        <v>4.38</v>
      </c>
      <c r="AA441" s="26">
        <v>58</v>
      </c>
      <c r="AB441" s="26">
        <v>4.38</v>
      </c>
      <c r="AC441" s="13">
        <v>58</v>
      </c>
    </row>
    <row r="442" spans="5:29" x14ac:dyDescent="0.25">
      <c r="E442" s="26"/>
      <c r="F442" s="27"/>
      <c r="G442" s="28"/>
      <c r="H442" s="28"/>
      <c r="K442" s="57"/>
      <c r="L442" s="58"/>
      <c r="M442" s="57"/>
      <c r="O442" s="62"/>
      <c r="P442" s="14"/>
      <c r="Q442" s="14">
        <v>440</v>
      </c>
      <c r="R442" s="14">
        <v>439</v>
      </c>
      <c r="S442" s="14">
        <f t="shared" si="35"/>
        <v>18</v>
      </c>
      <c r="W442" s="13">
        <v>100000</v>
      </c>
      <c r="Z442" s="26">
        <v>4.3899999999999997</v>
      </c>
      <c r="AA442" s="26">
        <v>58</v>
      </c>
      <c r="AB442" s="26">
        <v>4.3899999999999997</v>
      </c>
      <c r="AC442" s="13">
        <v>58</v>
      </c>
    </row>
    <row r="443" spans="5:29" x14ac:dyDescent="0.25">
      <c r="E443" s="26"/>
      <c r="F443" s="27"/>
      <c r="G443" s="28"/>
      <c r="H443" s="28"/>
      <c r="K443" s="57"/>
      <c r="L443" s="58"/>
      <c r="M443" s="57"/>
      <c r="O443" s="62"/>
      <c r="P443" s="14"/>
      <c r="Q443" s="14">
        <v>441</v>
      </c>
      <c r="R443" s="14">
        <v>440</v>
      </c>
      <c r="S443" s="14">
        <f t="shared" si="35"/>
        <v>18</v>
      </c>
      <c r="W443" s="13">
        <v>100000</v>
      </c>
      <c r="Z443" s="26">
        <v>4.4000000000000004</v>
      </c>
      <c r="AA443" s="26">
        <v>58</v>
      </c>
      <c r="AB443" s="26">
        <v>4.4000000000000004</v>
      </c>
      <c r="AC443" s="13">
        <v>58</v>
      </c>
    </row>
    <row r="444" spans="5:29" x14ac:dyDescent="0.25">
      <c r="E444" s="26"/>
      <c r="F444" s="27"/>
      <c r="G444" s="28"/>
      <c r="H444" s="28"/>
      <c r="K444" s="57"/>
      <c r="L444" s="58"/>
      <c r="M444" s="57"/>
      <c r="O444" s="62"/>
      <c r="P444" s="14"/>
      <c r="Q444" s="14">
        <v>442</v>
      </c>
      <c r="R444" s="14">
        <v>441</v>
      </c>
      <c r="S444" s="14">
        <f t="shared" si="35"/>
        <v>18</v>
      </c>
      <c r="W444" s="13">
        <v>100000</v>
      </c>
      <c r="Z444" s="26">
        <v>4.41</v>
      </c>
      <c r="AA444" s="26">
        <v>58</v>
      </c>
      <c r="AB444" s="26">
        <v>4.41</v>
      </c>
      <c r="AC444" s="13">
        <v>58</v>
      </c>
    </row>
    <row r="445" spans="5:29" x14ac:dyDescent="0.25">
      <c r="E445" s="26"/>
      <c r="F445" s="27"/>
      <c r="G445" s="28"/>
      <c r="H445" s="28"/>
      <c r="K445" s="57"/>
      <c r="L445" s="58"/>
      <c r="M445" s="57"/>
      <c r="O445" s="62"/>
      <c r="P445" s="14"/>
      <c r="Q445" s="14">
        <v>443</v>
      </c>
      <c r="R445" s="14">
        <v>442</v>
      </c>
      <c r="S445" s="14">
        <f t="shared" si="35"/>
        <v>18</v>
      </c>
      <c r="W445" s="13">
        <v>100000</v>
      </c>
      <c r="Z445" s="26">
        <v>4.42</v>
      </c>
      <c r="AA445" s="26">
        <v>58</v>
      </c>
      <c r="AB445" s="26">
        <v>4.42</v>
      </c>
      <c r="AC445" s="13">
        <v>58</v>
      </c>
    </row>
    <row r="446" spans="5:29" x14ac:dyDescent="0.25">
      <c r="E446" s="26"/>
      <c r="F446" s="27"/>
      <c r="G446" s="28"/>
      <c r="H446" s="28"/>
      <c r="K446" s="57"/>
      <c r="L446" s="58"/>
      <c r="M446" s="57"/>
      <c r="O446" s="62"/>
      <c r="P446" s="14"/>
      <c r="Q446" s="14">
        <v>444</v>
      </c>
      <c r="R446" s="14">
        <v>443</v>
      </c>
      <c r="S446" s="14">
        <f t="shared" si="35"/>
        <v>18</v>
      </c>
      <c r="W446" s="13">
        <v>100000</v>
      </c>
      <c r="Z446" s="26">
        <v>4.43</v>
      </c>
      <c r="AA446" s="26">
        <v>58</v>
      </c>
      <c r="AB446" s="26">
        <v>4.43</v>
      </c>
      <c r="AC446" s="13">
        <v>58</v>
      </c>
    </row>
    <row r="447" spans="5:29" x14ac:dyDescent="0.25">
      <c r="E447" s="26"/>
      <c r="F447" s="27"/>
      <c r="G447" s="28"/>
      <c r="H447" s="28"/>
      <c r="K447" s="57"/>
      <c r="L447" s="58"/>
      <c r="M447" s="57"/>
      <c r="O447" s="62"/>
      <c r="P447" s="14"/>
      <c r="Q447" s="14">
        <v>445</v>
      </c>
      <c r="R447" s="14">
        <v>444</v>
      </c>
      <c r="S447" s="14">
        <f t="shared" si="35"/>
        <v>18</v>
      </c>
      <c r="W447" s="13">
        <v>100000</v>
      </c>
      <c r="Z447" s="26">
        <v>4.4400000000000004</v>
      </c>
      <c r="AA447" s="26">
        <v>58</v>
      </c>
      <c r="AB447" s="26">
        <v>4.4400000000000004</v>
      </c>
      <c r="AC447" s="13">
        <v>58</v>
      </c>
    </row>
    <row r="448" spans="5:29" x14ac:dyDescent="0.25">
      <c r="E448" s="26"/>
      <c r="F448" s="27"/>
      <c r="G448" s="28"/>
      <c r="H448" s="28"/>
      <c r="K448" s="57"/>
      <c r="L448" s="58"/>
      <c r="M448" s="57"/>
      <c r="O448" s="62"/>
      <c r="P448" s="14"/>
      <c r="Q448" s="14">
        <v>446</v>
      </c>
      <c r="R448" s="14">
        <v>445</v>
      </c>
      <c r="S448" s="14">
        <f t="shared" si="35"/>
        <v>18</v>
      </c>
      <c r="W448" s="13">
        <v>100000</v>
      </c>
      <c r="Z448" s="26">
        <v>4.45</v>
      </c>
      <c r="AA448" s="26">
        <v>58</v>
      </c>
      <c r="AB448" s="26">
        <v>4.45</v>
      </c>
      <c r="AC448" s="13">
        <v>58</v>
      </c>
    </row>
    <row r="449" spans="5:29" x14ac:dyDescent="0.25">
      <c r="E449" s="26"/>
      <c r="F449" s="27"/>
      <c r="G449" s="28"/>
      <c r="H449" s="28"/>
      <c r="K449" s="57"/>
      <c r="L449" s="58"/>
      <c r="M449" s="57"/>
      <c r="O449" s="62"/>
      <c r="P449" s="14"/>
      <c r="Q449" s="14">
        <v>447</v>
      </c>
      <c r="R449" s="14">
        <v>446</v>
      </c>
      <c r="S449" s="14">
        <f t="shared" si="35"/>
        <v>18</v>
      </c>
      <c r="W449" s="13">
        <v>100000</v>
      </c>
      <c r="Z449" s="26">
        <v>4.46</v>
      </c>
      <c r="AA449" s="26">
        <v>58</v>
      </c>
      <c r="AB449" s="26">
        <v>4.46</v>
      </c>
      <c r="AC449" s="13">
        <v>58</v>
      </c>
    </row>
    <row r="450" spans="5:29" x14ac:dyDescent="0.25">
      <c r="E450" s="26"/>
      <c r="F450" s="27"/>
      <c r="G450" s="28"/>
      <c r="H450" s="28"/>
      <c r="K450" s="57"/>
      <c r="L450" s="58"/>
      <c r="M450" s="57"/>
      <c r="O450" s="62"/>
      <c r="P450" s="14"/>
      <c r="Q450" s="14">
        <v>448</v>
      </c>
      <c r="R450" s="14">
        <v>447</v>
      </c>
      <c r="S450" s="14">
        <f t="shared" si="35"/>
        <v>18</v>
      </c>
      <c r="W450" s="13">
        <v>100000</v>
      </c>
      <c r="Z450" s="26">
        <v>4.47</v>
      </c>
      <c r="AA450" s="26">
        <v>58</v>
      </c>
      <c r="AB450" s="26">
        <v>4.47</v>
      </c>
      <c r="AC450" s="13">
        <v>58</v>
      </c>
    </row>
    <row r="451" spans="5:29" x14ac:dyDescent="0.25">
      <c r="E451" s="26"/>
      <c r="F451" s="27"/>
      <c r="G451" s="28"/>
      <c r="H451" s="28"/>
      <c r="K451" s="57"/>
      <c r="L451" s="58"/>
      <c r="M451" s="57"/>
      <c r="O451" s="62"/>
      <c r="P451" s="14"/>
      <c r="Q451" s="14">
        <v>449</v>
      </c>
      <c r="R451" s="14">
        <v>448</v>
      </c>
      <c r="S451" s="14">
        <f t="shared" si="35"/>
        <v>18</v>
      </c>
      <c r="W451" s="13">
        <v>100000</v>
      </c>
      <c r="Z451" s="26">
        <v>4.4800000000000004</v>
      </c>
      <c r="AA451" s="26">
        <v>58</v>
      </c>
      <c r="AB451" s="26">
        <v>4.4800000000000004</v>
      </c>
      <c r="AC451" s="13">
        <v>58</v>
      </c>
    </row>
    <row r="452" spans="5:29" x14ac:dyDescent="0.25">
      <c r="E452" s="26"/>
      <c r="F452" s="27"/>
      <c r="G452" s="28"/>
      <c r="H452" s="28"/>
      <c r="K452" s="57"/>
      <c r="L452" s="58"/>
      <c r="M452" s="57"/>
      <c r="O452" s="62"/>
      <c r="P452" s="14"/>
      <c r="Q452" s="14">
        <v>450</v>
      </c>
      <c r="R452" s="14">
        <v>449</v>
      </c>
      <c r="S452" s="14">
        <f t="shared" si="35"/>
        <v>18</v>
      </c>
      <c r="W452" s="13">
        <v>100000</v>
      </c>
      <c r="Z452" s="26">
        <v>4.49</v>
      </c>
      <c r="AA452" s="26">
        <v>58</v>
      </c>
      <c r="AB452" s="26">
        <v>4.49</v>
      </c>
      <c r="AC452" s="13">
        <v>58</v>
      </c>
    </row>
    <row r="453" spans="5:29" x14ac:dyDescent="0.25">
      <c r="E453" s="26"/>
      <c r="F453" s="27"/>
      <c r="G453" s="28"/>
      <c r="H453" s="28"/>
      <c r="K453" s="57"/>
      <c r="L453" s="58"/>
      <c r="M453" s="57"/>
      <c r="O453" s="62"/>
      <c r="P453" s="14"/>
      <c r="Q453" s="14">
        <v>451</v>
      </c>
      <c r="R453" s="14">
        <v>450</v>
      </c>
      <c r="S453" s="14">
        <f t="shared" si="35"/>
        <v>18</v>
      </c>
      <c r="W453" s="13">
        <v>100000</v>
      </c>
      <c r="Z453" s="26">
        <v>4.5</v>
      </c>
      <c r="AA453" s="26">
        <v>58</v>
      </c>
      <c r="AB453" s="26">
        <v>4.5</v>
      </c>
      <c r="AC453" s="13">
        <v>58</v>
      </c>
    </row>
    <row r="454" spans="5:29" x14ac:dyDescent="0.25">
      <c r="E454" s="26"/>
      <c r="F454" s="27"/>
      <c r="G454" s="28"/>
      <c r="H454" s="28"/>
      <c r="K454" s="57"/>
      <c r="L454" s="58"/>
      <c r="M454" s="57"/>
      <c r="O454" s="62"/>
      <c r="P454" s="14"/>
      <c r="Q454" s="14">
        <v>452</v>
      </c>
      <c r="R454" s="14">
        <v>451</v>
      </c>
      <c r="S454" s="14">
        <f t="shared" si="35"/>
        <v>19</v>
      </c>
      <c r="W454" s="13">
        <v>100000</v>
      </c>
      <c r="Z454" s="26">
        <v>4.51</v>
      </c>
      <c r="AA454" s="26">
        <v>58</v>
      </c>
      <c r="AB454" s="26">
        <v>4.51</v>
      </c>
      <c r="AC454" s="13">
        <v>58</v>
      </c>
    </row>
    <row r="455" spans="5:29" x14ac:dyDescent="0.25">
      <c r="E455" s="26"/>
      <c r="F455" s="27"/>
      <c r="G455" s="28"/>
      <c r="H455" s="28"/>
      <c r="K455" s="57"/>
      <c r="L455" s="58"/>
      <c r="M455" s="57"/>
      <c r="O455" s="62"/>
      <c r="P455" s="14"/>
      <c r="Q455" s="14">
        <v>453</v>
      </c>
      <c r="R455" s="14">
        <v>452</v>
      </c>
      <c r="S455" s="14">
        <f t="shared" si="35"/>
        <v>19</v>
      </c>
      <c r="W455" s="13">
        <v>100000</v>
      </c>
      <c r="Z455" s="26">
        <v>4.5199999999999996</v>
      </c>
      <c r="AA455" s="26">
        <v>58</v>
      </c>
      <c r="AB455" s="26">
        <v>4.5199999999999996</v>
      </c>
      <c r="AC455" s="13">
        <v>58</v>
      </c>
    </row>
    <row r="456" spans="5:29" x14ac:dyDescent="0.25">
      <c r="E456" s="26"/>
      <c r="F456" s="27"/>
      <c r="G456" s="28"/>
      <c r="H456" s="28"/>
      <c r="K456" s="57"/>
      <c r="L456" s="58"/>
      <c r="M456" s="57"/>
      <c r="O456" s="62"/>
      <c r="P456" s="14"/>
      <c r="Q456" s="14">
        <v>454</v>
      </c>
      <c r="R456" s="14">
        <v>453</v>
      </c>
      <c r="S456" s="14">
        <f t="shared" si="35"/>
        <v>19</v>
      </c>
      <c r="W456" s="13">
        <v>100000</v>
      </c>
      <c r="Z456" s="26">
        <v>4.53</v>
      </c>
      <c r="AA456" s="26">
        <v>58</v>
      </c>
      <c r="AB456" s="26">
        <v>4.53</v>
      </c>
      <c r="AC456" s="13">
        <v>58</v>
      </c>
    </row>
    <row r="457" spans="5:29" x14ac:dyDescent="0.25">
      <c r="E457" s="26"/>
      <c r="F457" s="27"/>
      <c r="G457" s="28"/>
      <c r="H457" s="28"/>
      <c r="K457" s="57"/>
      <c r="L457" s="58"/>
      <c r="M457" s="57"/>
      <c r="O457" s="62"/>
      <c r="P457" s="14"/>
      <c r="Q457" s="14">
        <v>455</v>
      </c>
      <c r="R457" s="14">
        <v>454</v>
      </c>
      <c r="S457" s="14">
        <f t="shared" si="35"/>
        <v>19</v>
      </c>
      <c r="W457" s="13">
        <v>100000</v>
      </c>
      <c r="Z457" s="26">
        <v>4.54</v>
      </c>
      <c r="AA457" s="26">
        <v>58</v>
      </c>
      <c r="AB457" s="26">
        <v>4.54</v>
      </c>
      <c r="AC457" s="13">
        <v>58</v>
      </c>
    </row>
    <row r="458" spans="5:29" x14ac:dyDescent="0.25">
      <c r="E458" s="26"/>
      <c r="F458" s="27"/>
      <c r="G458" s="28"/>
      <c r="H458" s="28"/>
      <c r="K458" s="57"/>
      <c r="L458" s="58"/>
      <c r="M458" s="57"/>
      <c r="O458" s="62"/>
      <c r="P458" s="14"/>
      <c r="Q458" s="14">
        <v>456</v>
      </c>
      <c r="R458" s="14">
        <v>455</v>
      </c>
      <c r="S458" s="14">
        <f t="shared" si="35"/>
        <v>19</v>
      </c>
      <c r="W458" s="13">
        <v>100000</v>
      </c>
      <c r="Z458" s="26">
        <v>4.55</v>
      </c>
      <c r="AA458" s="26">
        <v>58</v>
      </c>
      <c r="AB458" s="26">
        <v>4.55</v>
      </c>
      <c r="AC458" s="13">
        <v>58</v>
      </c>
    </row>
    <row r="459" spans="5:29" x14ac:dyDescent="0.25">
      <c r="E459" s="26"/>
      <c r="F459" s="27"/>
      <c r="G459" s="28"/>
      <c r="H459" s="28"/>
      <c r="K459" s="57"/>
      <c r="L459" s="58"/>
      <c r="M459" s="57"/>
      <c r="O459" s="62"/>
      <c r="P459" s="14"/>
      <c r="Q459" s="14">
        <v>457</v>
      </c>
      <c r="R459" s="14">
        <v>456</v>
      </c>
      <c r="S459" s="14">
        <f t="shared" si="35"/>
        <v>19</v>
      </c>
      <c r="W459" s="13">
        <v>100000</v>
      </c>
      <c r="Z459" s="26">
        <v>4.5599999999999996</v>
      </c>
      <c r="AA459" s="26">
        <v>58</v>
      </c>
      <c r="AB459" s="26">
        <v>4.5599999999999996</v>
      </c>
      <c r="AC459" s="13">
        <v>58</v>
      </c>
    </row>
    <row r="460" spans="5:29" x14ac:dyDescent="0.25">
      <c r="E460" s="26"/>
      <c r="F460" s="27"/>
      <c r="G460" s="28"/>
      <c r="H460" s="28"/>
      <c r="K460" s="57"/>
      <c r="L460" s="58"/>
      <c r="M460" s="57"/>
      <c r="O460" s="62"/>
      <c r="P460" s="14"/>
      <c r="Q460" s="14">
        <v>458</v>
      </c>
      <c r="R460" s="14">
        <v>457</v>
      </c>
      <c r="S460" s="14">
        <f t="shared" si="35"/>
        <v>19</v>
      </c>
      <c r="W460" s="13">
        <v>100000</v>
      </c>
      <c r="Z460" s="26">
        <v>4.57</v>
      </c>
      <c r="AA460" s="26">
        <v>58</v>
      </c>
      <c r="AB460" s="26">
        <v>4.57</v>
      </c>
      <c r="AC460" s="13">
        <v>58</v>
      </c>
    </row>
    <row r="461" spans="5:29" x14ac:dyDescent="0.25">
      <c r="E461" s="26"/>
      <c r="F461" s="27"/>
      <c r="G461" s="28"/>
      <c r="H461" s="28"/>
      <c r="K461" s="57"/>
      <c r="L461" s="58"/>
      <c r="M461" s="57"/>
      <c r="O461" s="62"/>
      <c r="P461" s="14"/>
      <c r="Q461" s="14">
        <v>459</v>
      </c>
      <c r="R461" s="14">
        <v>458</v>
      </c>
      <c r="S461" s="14">
        <f t="shared" si="35"/>
        <v>19</v>
      </c>
      <c r="W461" s="13">
        <v>100000</v>
      </c>
      <c r="Z461" s="26">
        <v>4.58</v>
      </c>
      <c r="AA461" s="26">
        <v>58</v>
      </c>
      <c r="AB461" s="26">
        <v>4.58</v>
      </c>
      <c r="AC461" s="13">
        <v>58</v>
      </c>
    </row>
    <row r="462" spans="5:29" x14ac:dyDescent="0.25">
      <c r="E462" s="26"/>
      <c r="F462" s="27"/>
      <c r="G462" s="28"/>
      <c r="H462" s="28"/>
      <c r="K462" s="57"/>
      <c r="L462" s="58"/>
      <c r="M462" s="57"/>
      <c r="O462" s="62"/>
      <c r="P462" s="14"/>
      <c r="Q462" s="14">
        <v>460</v>
      </c>
      <c r="R462" s="14">
        <v>459</v>
      </c>
      <c r="S462" s="14">
        <f t="shared" si="35"/>
        <v>19</v>
      </c>
      <c r="W462" s="13">
        <v>100000</v>
      </c>
      <c r="Z462" s="26">
        <v>4.59</v>
      </c>
      <c r="AA462" s="26">
        <v>58</v>
      </c>
      <c r="AB462" s="26">
        <v>4.59</v>
      </c>
      <c r="AC462" s="13">
        <v>58</v>
      </c>
    </row>
    <row r="463" spans="5:29" x14ac:dyDescent="0.25">
      <c r="E463" s="26"/>
      <c r="F463" s="27"/>
      <c r="G463" s="28"/>
      <c r="H463" s="28"/>
      <c r="K463" s="57"/>
      <c r="L463" s="58"/>
      <c r="M463" s="57"/>
      <c r="O463" s="62"/>
      <c r="P463" s="14"/>
      <c r="Q463" s="14">
        <v>461</v>
      </c>
      <c r="R463" s="14">
        <v>460</v>
      </c>
      <c r="S463" s="14">
        <f t="shared" si="35"/>
        <v>19</v>
      </c>
      <c r="W463" s="13">
        <v>100000</v>
      </c>
      <c r="Z463" s="26">
        <v>4.5999999999999996</v>
      </c>
      <c r="AA463" s="26">
        <v>58</v>
      </c>
      <c r="AB463" s="26">
        <v>4.5999999999999996</v>
      </c>
      <c r="AC463" s="13">
        <v>58</v>
      </c>
    </row>
    <row r="464" spans="5:29" x14ac:dyDescent="0.25">
      <c r="E464" s="26"/>
      <c r="F464" s="27"/>
      <c r="G464" s="28"/>
      <c r="H464" s="28"/>
      <c r="K464" s="57"/>
      <c r="L464" s="58"/>
      <c r="M464" s="57"/>
      <c r="O464" s="62"/>
      <c r="P464" s="14"/>
      <c r="Q464" s="14">
        <v>462</v>
      </c>
      <c r="R464" s="14">
        <v>461</v>
      </c>
      <c r="S464" s="14">
        <f t="shared" si="35"/>
        <v>19</v>
      </c>
      <c r="W464" s="13">
        <v>100000</v>
      </c>
      <c r="Z464" s="26">
        <v>4.6100000000000003</v>
      </c>
      <c r="AA464" s="26">
        <v>58</v>
      </c>
      <c r="AB464" s="26">
        <v>4.6100000000000003</v>
      </c>
      <c r="AC464" s="13">
        <v>58</v>
      </c>
    </row>
    <row r="465" spans="5:29" x14ac:dyDescent="0.25">
      <c r="E465" s="26"/>
      <c r="F465" s="27"/>
      <c r="G465" s="28"/>
      <c r="H465" s="28"/>
      <c r="K465" s="57"/>
      <c r="L465" s="58"/>
      <c r="M465" s="57"/>
      <c r="O465" s="62"/>
      <c r="P465" s="14"/>
      <c r="Q465" s="14">
        <v>463</v>
      </c>
      <c r="R465" s="14">
        <v>462</v>
      </c>
      <c r="S465" s="14">
        <f t="shared" si="35"/>
        <v>19</v>
      </c>
      <c r="W465" s="13">
        <v>100000</v>
      </c>
      <c r="Z465" s="26">
        <v>4.62</v>
      </c>
      <c r="AA465" s="26">
        <v>58</v>
      </c>
      <c r="AB465" s="26">
        <v>4.62</v>
      </c>
      <c r="AC465" s="13">
        <v>58</v>
      </c>
    </row>
    <row r="466" spans="5:29" x14ac:dyDescent="0.25">
      <c r="E466" s="26"/>
      <c r="F466" s="27"/>
      <c r="G466" s="28"/>
      <c r="H466" s="28"/>
      <c r="K466" s="57"/>
      <c r="L466" s="58"/>
      <c r="M466" s="57"/>
      <c r="O466" s="62"/>
      <c r="P466" s="14"/>
      <c r="Q466" s="14">
        <v>464</v>
      </c>
      <c r="R466" s="14">
        <v>463</v>
      </c>
      <c r="S466" s="14">
        <f t="shared" si="35"/>
        <v>19</v>
      </c>
      <c r="W466" s="13">
        <v>100000</v>
      </c>
      <c r="Z466" s="26">
        <v>4.63</v>
      </c>
      <c r="AA466" s="26">
        <v>58</v>
      </c>
      <c r="AB466" s="26">
        <v>4.63</v>
      </c>
      <c r="AC466" s="13">
        <v>58</v>
      </c>
    </row>
    <row r="467" spans="5:29" x14ac:dyDescent="0.25">
      <c r="E467" s="26"/>
      <c r="F467" s="27"/>
      <c r="G467" s="28"/>
      <c r="H467" s="28"/>
      <c r="K467" s="57"/>
      <c r="L467" s="58"/>
      <c r="M467" s="57"/>
      <c r="O467" s="62"/>
      <c r="P467" s="14"/>
      <c r="Q467" s="14">
        <v>465</v>
      </c>
      <c r="R467" s="14">
        <v>464</v>
      </c>
      <c r="S467" s="14">
        <f t="shared" si="35"/>
        <v>19</v>
      </c>
      <c r="W467" s="13">
        <v>100000</v>
      </c>
      <c r="Z467" s="26">
        <v>4.6399999999999997</v>
      </c>
      <c r="AA467" s="26">
        <v>58</v>
      </c>
      <c r="AB467" s="26">
        <v>4.6399999999999997</v>
      </c>
      <c r="AC467" s="13">
        <v>58</v>
      </c>
    </row>
    <row r="468" spans="5:29" x14ac:dyDescent="0.25">
      <c r="E468" s="26"/>
      <c r="F468" s="27"/>
      <c r="G468" s="28"/>
      <c r="H468" s="28"/>
      <c r="K468" s="57"/>
      <c r="L468" s="58"/>
      <c r="M468" s="57"/>
      <c r="O468" s="62"/>
      <c r="P468" s="14"/>
      <c r="Q468" s="14">
        <v>466</v>
      </c>
      <c r="R468" s="14">
        <v>465</v>
      </c>
      <c r="S468" s="14">
        <f t="shared" si="35"/>
        <v>19</v>
      </c>
      <c r="W468" s="13">
        <v>100000</v>
      </c>
      <c r="Z468" s="26">
        <v>4.6500000000000004</v>
      </c>
      <c r="AA468" s="26">
        <v>58</v>
      </c>
      <c r="AB468" s="26">
        <v>4.6500000000000004</v>
      </c>
      <c r="AC468" s="13">
        <v>58</v>
      </c>
    </row>
    <row r="469" spans="5:29" x14ac:dyDescent="0.25">
      <c r="E469" s="26"/>
      <c r="F469" s="27"/>
      <c r="G469" s="28"/>
      <c r="H469" s="28"/>
      <c r="K469" s="57"/>
      <c r="L469" s="58"/>
      <c r="M469" s="57"/>
      <c r="O469" s="62"/>
      <c r="P469" s="14"/>
      <c r="Q469" s="14">
        <v>467</v>
      </c>
      <c r="R469" s="14">
        <v>466</v>
      </c>
      <c r="S469" s="14">
        <f t="shared" si="35"/>
        <v>19</v>
      </c>
      <c r="W469" s="13">
        <v>100000</v>
      </c>
      <c r="Z469" s="26">
        <v>4.66</v>
      </c>
      <c r="AA469" s="26">
        <v>58</v>
      </c>
      <c r="AB469" s="26">
        <v>4.66</v>
      </c>
      <c r="AC469" s="13">
        <v>58</v>
      </c>
    </row>
    <row r="470" spans="5:29" x14ac:dyDescent="0.25">
      <c r="E470" s="26"/>
      <c r="F470" s="27"/>
      <c r="G470" s="28"/>
      <c r="H470" s="28"/>
      <c r="K470" s="57"/>
      <c r="L470" s="58"/>
      <c r="M470" s="57"/>
      <c r="O470" s="62"/>
      <c r="P470" s="14"/>
      <c r="Q470" s="14">
        <v>468</v>
      </c>
      <c r="R470" s="14">
        <v>467</v>
      </c>
      <c r="S470" s="14">
        <f t="shared" si="35"/>
        <v>19</v>
      </c>
      <c r="W470" s="13">
        <v>100000</v>
      </c>
      <c r="Z470" s="26">
        <v>4.67</v>
      </c>
      <c r="AA470" s="26">
        <v>58</v>
      </c>
      <c r="AB470" s="26">
        <v>4.67</v>
      </c>
      <c r="AC470" s="13">
        <v>58</v>
      </c>
    </row>
    <row r="471" spans="5:29" x14ac:dyDescent="0.25">
      <c r="E471" s="26"/>
      <c r="F471" s="27"/>
      <c r="G471" s="28"/>
      <c r="H471" s="28"/>
      <c r="K471" s="57"/>
      <c r="L471" s="58"/>
      <c r="M471" s="57"/>
      <c r="O471" s="62"/>
      <c r="P471" s="14"/>
      <c r="Q471" s="14">
        <v>469</v>
      </c>
      <c r="R471" s="14">
        <v>468</v>
      </c>
      <c r="S471" s="14">
        <f t="shared" si="35"/>
        <v>19</v>
      </c>
      <c r="W471" s="13">
        <v>100000</v>
      </c>
      <c r="Z471" s="26">
        <v>4.68</v>
      </c>
      <c r="AA471" s="26">
        <v>58</v>
      </c>
      <c r="AB471" s="26">
        <v>4.68</v>
      </c>
      <c r="AC471" s="13">
        <v>58</v>
      </c>
    </row>
    <row r="472" spans="5:29" x14ac:dyDescent="0.25">
      <c r="E472" s="26"/>
      <c r="F472" s="27"/>
      <c r="G472" s="28"/>
      <c r="H472" s="28"/>
      <c r="K472" s="57"/>
      <c r="L472" s="58"/>
      <c r="M472" s="57"/>
      <c r="O472" s="62"/>
      <c r="P472" s="14"/>
      <c r="Q472" s="14">
        <v>470</v>
      </c>
      <c r="R472" s="14">
        <v>469</v>
      </c>
      <c r="S472" s="14">
        <f t="shared" si="35"/>
        <v>19</v>
      </c>
      <c r="W472" s="13">
        <v>100000</v>
      </c>
      <c r="Z472" s="26">
        <v>4.6900000000000004</v>
      </c>
      <c r="AA472" s="26">
        <v>58</v>
      </c>
      <c r="AB472" s="26">
        <v>4.6900000000000004</v>
      </c>
      <c r="AC472" s="13">
        <v>58</v>
      </c>
    </row>
    <row r="473" spans="5:29" x14ac:dyDescent="0.25">
      <c r="E473" s="26"/>
      <c r="F473" s="27"/>
      <c r="G473" s="28"/>
      <c r="H473" s="28"/>
      <c r="K473" s="57"/>
      <c r="L473" s="58"/>
      <c r="M473" s="57"/>
      <c r="O473" s="62"/>
      <c r="P473" s="14"/>
      <c r="Q473" s="14">
        <v>471</v>
      </c>
      <c r="R473" s="14">
        <v>470</v>
      </c>
      <c r="S473" s="14">
        <f t="shared" si="35"/>
        <v>19</v>
      </c>
      <c r="W473" s="13">
        <v>100000</v>
      </c>
      <c r="Z473" s="26">
        <v>4.7</v>
      </c>
      <c r="AA473" s="26">
        <v>58</v>
      </c>
      <c r="AB473" s="26">
        <v>4.7</v>
      </c>
      <c r="AC473" s="13">
        <v>58</v>
      </c>
    </row>
    <row r="474" spans="5:29" x14ac:dyDescent="0.25">
      <c r="E474" s="26"/>
      <c r="F474" s="27"/>
      <c r="G474" s="28"/>
      <c r="H474" s="28"/>
      <c r="K474" s="57"/>
      <c r="L474" s="58"/>
      <c r="M474" s="57"/>
      <c r="O474" s="62"/>
      <c r="P474" s="14"/>
      <c r="Q474" s="14">
        <v>472</v>
      </c>
      <c r="R474" s="14">
        <v>471</v>
      </c>
      <c r="S474" s="14">
        <f t="shared" si="35"/>
        <v>19</v>
      </c>
      <c r="W474" s="13">
        <v>100000</v>
      </c>
      <c r="Z474" s="26">
        <v>4.71</v>
      </c>
      <c r="AA474" s="26">
        <v>58</v>
      </c>
      <c r="AB474" s="26">
        <v>4.71</v>
      </c>
      <c r="AC474" s="13">
        <v>58</v>
      </c>
    </row>
    <row r="475" spans="5:29" x14ac:dyDescent="0.25">
      <c r="E475" s="26"/>
      <c r="F475" s="27"/>
      <c r="G475" s="28"/>
      <c r="H475" s="28"/>
      <c r="K475" s="57"/>
      <c r="L475" s="58"/>
      <c r="M475" s="57"/>
      <c r="O475" s="62"/>
      <c r="P475" s="14"/>
      <c r="Q475" s="14">
        <v>473</v>
      </c>
      <c r="R475" s="14">
        <v>472</v>
      </c>
      <c r="S475" s="14">
        <f t="shared" si="35"/>
        <v>19</v>
      </c>
      <c r="W475" s="13">
        <v>100000</v>
      </c>
      <c r="Z475" s="26">
        <v>4.72</v>
      </c>
      <c r="AA475" s="26">
        <v>58</v>
      </c>
      <c r="AB475" s="26">
        <v>4.72</v>
      </c>
      <c r="AC475" s="13">
        <v>58</v>
      </c>
    </row>
    <row r="476" spans="5:29" x14ac:dyDescent="0.25">
      <c r="E476" s="26"/>
      <c r="F476" s="27"/>
      <c r="G476" s="28"/>
      <c r="H476" s="28"/>
      <c r="K476" s="57"/>
      <c r="L476" s="58"/>
      <c r="M476" s="57"/>
      <c r="O476" s="62"/>
      <c r="P476" s="14"/>
      <c r="Q476" s="14">
        <v>474</v>
      </c>
      <c r="R476" s="14">
        <v>473</v>
      </c>
      <c r="S476" s="14">
        <f t="shared" si="35"/>
        <v>19</v>
      </c>
      <c r="W476" s="13">
        <v>100000</v>
      </c>
      <c r="Z476" s="26">
        <v>4.7300000000000004</v>
      </c>
      <c r="AA476" s="26">
        <v>58</v>
      </c>
      <c r="AB476" s="26">
        <v>4.7300000000000004</v>
      </c>
      <c r="AC476" s="13">
        <v>58</v>
      </c>
    </row>
    <row r="477" spans="5:29" x14ac:dyDescent="0.25">
      <c r="E477" s="26"/>
      <c r="F477" s="27"/>
      <c r="G477" s="28"/>
      <c r="H477" s="28"/>
      <c r="K477" s="57"/>
      <c r="L477" s="58"/>
      <c r="M477" s="57"/>
      <c r="O477" s="62"/>
      <c r="P477" s="14"/>
      <c r="Q477" s="14">
        <v>475</v>
      </c>
      <c r="R477" s="14">
        <v>474</v>
      </c>
      <c r="S477" s="14">
        <f t="shared" si="35"/>
        <v>19</v>
      </c>
      <c r="W477" s="13">
        <v>100000</v>
      </c>
      <c r="Z477" s="26">
        <v>4.74</v>
      </c>
      <c r="AA477" s="26">
        <v>58</v>
      </c>
      <c r="AB477" s="26">
        <v>4.74</v>
      </c>
      <c r="AC477" s="13">
        <v>58</v>
      </c>
    </row>
    <row r="478" spans="5:29" x14ac:dyDescent="0.25">
      <c r="E478" s="26"/>
      <c r="F478" s="27"/>
      <c r="G478" s="28"/>
      <c r="H478" s="28"/>
      <c r="K478" s="57"/>
      <c r="L478" s="58"/>
      <c r="M478" s="57"/>
      <c r="O478" s="62"/>
      <c r="P478" s="14"/>
      <c r="Q478" s="14">
        <v>476</v>
      </c>
      <c r="R478" s="14">
        <v>475</v>
      </c>
      <c r="S478" s="14">
        <f t="shared" si="35"/>
        <v>19</v>
      </c>
      <c r="W478" s="13">
        <v>100000</v>
      </c>
      <c r="Z478" s="26">
        <v>4.75</v>
      </c>
      <c r="AA478" s="26">
        <v>58</v>
      </c>
      <c r="AB478" s="26">
        <v>4.75</v>
      </c>
      <c r="AC478" s="13">
        <v>58</v>
      </c>
    </row>
    <row r="479" spans="5:29" x14ac:dyDescent="0.25">
      <c r="E479" s="26"/>
      <c r="F479" s="27"/>
      <c r="G479" s="28"/>
      <c r="H479" s="28"/>
      <c r="K479" s="57"/>
      <c r="L479" s="58"/>
      <c r="M479" s="57"/>
      <c r="O479" s="62"/>
      <c r="P479" s="14"/>
      <c r="Q479" s="14">
        <v>477</v>
      </c>
      <c r="R479" s="14">
        <v>476</v>
      </c>
      <c r="S479" s="14">
        <f t="shared" si="35"/>
        <v>20</v>
      </c>
      <c r="W479" s="13">
        <v>100000</v>
      </c>
      <c r="Z479" s="26">
        <v>4.76</v>
      </c>
      <c r="AA479" s="26">
        <v>58</v>
      </c>
      <c r="AB479" s="26">
        <v>4.76</v>
      </c>
      <c r="AC479" s="13">
        <v>58</v>
      </c>
    </row>
    <row r="480" spans="5:29" x14ac:dyDescent="0.25">
      <c r="E480" s="26"/>
      <c r="F480" s="27"/>
      <c r="G480" s="28"/>
      <c r="H480" s="28"/>
      <c r="K480" s="57"/>
      <c r="L480" s="58"/>
      <c r="M480" s="57"/>
      <c r="O480" s="62"/>
      <c r="P480" s="14"/>
      <c r="Q480" s="14">
        <v>478</v>
      </c>
      <c r="R480" s="14">
        <v>477</v>
      </c>
      <c r="S480" s="14">
        <f t="shared" si="35"/>
        <v>20</v>
      </c>
      <c r="W480" s="13">
        <v>100000</v>
      </c>
      <c r="Z480" s="26">
        <v>4.7699999999999996</v>
      </c>
      <c r="AA480" s="26">
        <v>58</v>
      </c>
      <c r="AB480" s="26">
        <v>4.7699999999999996</v>
      </c>
      <c r="AC480" s="13">
        <v>58</v>
      </c>
    </row>
    <row r="481" spans="5:29" x14ac:dyDescent="0.25">
      <c r="E481" s="26"/>
      <c r="F481" s="27"/>
      <c r="G481" s="28"/>
      <c r="H481" s="28"/>
      <c r="K481" s="57"/>
      <c r="L481" s="58"/>
      <c r="M481" s="57"/>
      <c r="O481" s="62"/>
      <c r="P481" s="14"/>
      <c r="Q481" s="14">
        <v>479</v>
      </c>
      <c r="R481" s="14">
        <v>478</v>
      </c>
      <c r="S481" s="14">
        <f t="shared" si="35"/>
        <v>20</v>
      </c>
      <c r="W481" s="13">
        <v>100000</v>
      </c>
      <c r="Z481" s="26">
        <v>4.78</v>
      </c>
      <c r="AA481" s="26">
        <v>58</v>
      </c>
      <c r="AB481" s="26">
        <v>4.78</v>
      </c>
      <c r="AC481" s="13">
        <v>58</v>
      </c>
    </row>
    <row r="482" spans="5:29" x14ac:dyDescent="0.25">
      <c r="E482" s="26"/>
      <c r="F482" s="27"/>
      <c r="G482" s="28"/>
      <c r="H482" s="28"/>
      <c r="K482" s="57"/>
      <c r="L482" s="58"/>
      <c r="M482" s="57"/>
      <c r="O482" s="62"/>
      <c r="P482" s="14"/>
      <c r="Q482" s="14">
        <v>480</v>
      </c>
      <c r="R482" s="14">
        <v>479</v>
      </c>
      <c r="S482" s="14">
        <f t="shared" si="35"/>
        <v>20</v>
      </c>
      <c r="W482" s="13">
        <v>100000</v>
      </c>
      <c r="Z482" s="26">
        <v>4.79</v>
      </c>
      <c r="AA482" s="26">
        <v>58</v>
      </c>
      <c r="AB482" s="26">
        <v>4.79</v>
      </c>
      <c r="AC482" s="13">
        <v>58</v>
      </c>
    </row>
    <row r="483" spans="5:29" x14ac:dyDescent="0.25">
      <c r="E483" s="26"/>
      <c r="F483" s="27"/>
      <c r="G483" s="28"/>
      <c r="H483" s="28"/>
      <c r="K483" s="57"/>
      <c r="L483" s="58"/>
      <c r="M483" s="57"/>
      <c r="O483" s="62"/>
      <c r="P483" s="14"/>
      <c r="Q483" s="14">
        <v>481</v>
      </c>
      <c r="R483" s="14">
        <v>480</v>
      </c>
      <c r="S483" s="14">
        <f t="shared" si="35"/>
        <v>20</v>
      </c>
      <c r="W483" s="13">
        <v>100000</v>
      </c>
      <c r="Z483" s="26">
        <v>4.8</v>
      </c>
      <c r="AA483" s="26">
        <v>58</v>
      </c>
      <c r="AB483" s="26">
        <v>4.8</v>
      </c>
      <c r="AC483" s="13">
        <v>58</v>
      </c>
    </row>
    <row r="484" spans="5:29" x14ac:dyDescent="0.25">
      <c r="E484" s="26"/>
      <c r="F484" s="27"/>
      <c r="G484" s="28"/>
      <c r="H484" s="28"/>
      <c r="K484" s="57"/>
      <c r="L484" s="58"/>
      <c r="M484" s="57"/>
      <c r="O484" s="62"/>
      <c r="P484" s="14"/>
      <c r="Q484" s="14">
        <v>482</v>
      </c>
      <c r="R484" s="14">
        <v>481</v>
      </c>
      <c r="S484" s="14">
        <f t="shared" si="35"/>
        <v>20</v>
      </c>
      <c r="W484" s="13">
        <v>100000</v>
      </c>
      <c r="Z484" s="26">
        <v>4.8099999999999996</v>
      </c>
      <c r="AA484" s="26">
        <v>58</v>
      </c>
      <c r="AB484" s="26">
        <v>4.8099999999999996</v>
      </c>
      <c r="AC484" s="13">
        <v>58</v>
      </c>
    </row>
    <row r="485" spans="5:29" x14ac:dyDescent="0.25">
      <c r="E485" s="26"/>
      <c r="F485" s="27"/>
      <c r="G485" s="28"/>
      <c r="H485" s="28"/>
      <c r="K485" s="57"/>
      <c r="L485" s="58"/>
      <c r="M485" s="57"/>
      <c r="O485" s="62"/>
      <c r="P485" s="14"/>
      <c r="Q485" s="14">
        <v>483</v>
      </c>
      <c r="R485" s="14">
        <v>482</v>
      </c>
      <c r="S485" s="14">
        <f t="shared" si="35"/>
        <v>20</v>
      </c>
      <c r="W485" s="13">
        <v>100000</v>
      </c>
      <c r="Z485" s="26">
        <v>4.82</v>
      </c>
      <c r="AA485" s="26">
        <v>58</v>
      </c>
      <c r="AB485" s="26">
        <v>4.82</v>
      </c>
      <c r="AC485" s="13">
        <v>58</v>
      </c>
    </row>
    <row r="486" spans="5:29" x14ac:dyDescent="0.25">
      <c r="E486" s="26"/>
      <c r="F486" s="27"/>
      <c r="G486" s="28"/>
      <c r="H486" s="28"/>
      <c r="K486" s="57"/>
      <c r="L486" s="58"/>
      <c r="M486" s="57"/>
      <c r="O486" s="62"/>
      <c r="P486" s="14"/>
      <c r="Q486" s="14">
        <v>484</v>
      </c>
      <c r="R486" s="14">
        <v>483</v>
      </c>
      <c r="S486" s="14">
        <f t="shared" si="35"/>
        <v>20</v>
      </c>
      <c r="W486" s="13">
        <v>100000</v>
      </c>
      <c r="Z486" s="26">
        <v>4.83</v>
      </c>
      <c r="AA486" s="26">
        <v>58</v>
      </c>
      <c r="AB486" s="26">
        <v>4.83</v>
      </c>
      <c r="AC486" s="13">
        <v>58</v>
      </c>
    </row>
    <row r="487" spans="5:29" x14ac:dyDescent="0.25">
      <c r="E487" s="26"/>
      <c r="F487" s="27"/>
      <c r="G487" s="28"/>
      <c r="H487" s="28"/>
      <c r="K487" s="57"/>
      <c r="L487" s="58"/>
      <c r="M487" s="57"/>
      <c r="O487" s="62"/>
      <c r="P487" s="14"/>
      <c r="Q487" s="14">
        <v>485</v>
      </c>
      <c r="R487" s="14">
        <v>484</v>
      </c>
      <c r="S487" s="14">
        <f t="shared" si="35"/>
        <v>20</v>
      </c>
      <c r="W487" s="13">
        <v>100000</v>
      </c>
      <c r="Z487" s="26">
        <v>4.84</v>
      </c>
      <c r="AA487" s="26">
        <v>58</v>
      </c>
      <c r="AB487" s="26">
        <v>4.84</v>
      </c>
      <c r="AC487" s="13">
        <v>58</v>
      </c>
    </row>
    <row r="488" spans="5:29" x14ac:dyDescent="0.25">
      <c r="E488" s="26"/>
      <c r="F488" s="27"/>
      <c r="G488" s="28"/>
      <c r="H488" s="28"/>
      <c r="K488" s="57"/>
      <c r="L488" s="58"/>
      <c r="M488" s="57"/>
      <c r="O488" s="62"/>
      <c r="P488" s="14"/>
      <c r="Q488" s="14">
        <v>486</v>
      </c>
      <c r="R488" s="14">
        <v>485</v>
      </c>
      <c r="S488" s="14">
        <f t="shared" si="35"/>
        <v>20</v>
      </c>
      <c r="W488" s="13">
        <v>100000</v>
      </c>
      <c r="Z488" s="26">
        <v>4.8499999999999996</v>
      </c>
      <c r="AA488" s="26">
        <v>58</v>
      </c>
      <c r="AB488" s="26">
        <v>4.8499999999999996</v>
      </c>
      <c r="AC488" s="13">
        <v>58</v>
      </c>
    </row>
    <row r="489" spans="5:29" x14ac:dyDescent="0.25">
      <c r="E489" s="26"/>
      <c r="F489" s="27"/>
      <c r="G489" s="28"/>
      <c r="H489" s="28"/>
      <c r="K489" s="57"/>
      <c r="L489" s="58"/>
      <c r="M489" s="57"/>
      <c r="O489" s="62"/>
      <c r="P489" s="14"/>
      <c r="Q489" s="14">
        <v>487</v>
      </c>
      <c r="R489" s="14">
        <v>486</v>
      </c>
      <c r="S489" s="14">
        <f t="shared" si="35"/>
        <v>20</v>
      </c>
      <c r="W489" s="13">
        <v>100000</v>
      </c>
      <c r="Z489" s="26">
        <v>4.8600000000000003</v>
      </c>
      <c r="AA489" s="26">
        <v>58</v>
      </c>
      <c r="AB489" s="26">
        <v>4.8600000000000003</v>
      </c>
      <c r="AC489" s="13">
        <v>58</v>
      </c>
    </row>
    <row r="490" spans="5:29" x14ac:dyDescent="0.25">
      <c r="E490" s="26"/>
      <c r="F490" s="27"/>
      <c r="G490" s="28"/>
      <c r="H490" s="28"/>
      <c r="K490" s="57"/>
      <c r="L490" s="58"/>
      <c r="M490" s="57"/>
      <c r="O490" s="62"/>
      <c r="P490" s="14"/>
      <c r="Q490" s="14">
        <v>488</v>
      </c>
      <c r="R490" s="14">
        <v>487</v>
      </c>
      <c r="S490" s="14">
        <f t="shared" si="35"/>
        <v>20</v>
      </c>
      <c r="W490" s="13">
        <v>100000</v>
      </c>
      <c r="Z490" s="26">
        <v>4.87</v>
      </c>
      <c r="AA490" s="26">
        <v>58</v>
      </c>
      <c r="AB490" s="26">
        <v>4.87</v>
      </c>
      <c r="AC490" s="13">
        <v>58</v>
      </c>
    </row>
    <row r="491" spans="5:29" x14ac:dyDescent="0.25">
      <c r="E491" s="26"/>
      <c r="F491" s="27"/>
      <c r="G491" s="28"/>
      <c r="H491" s="28"/>
      <c r="K491" s="57"/>
      <c r="L491" s="58"/>
      <c r="M491" s="57"/>
      <c r="O491" s="62"/>
      <c r="P491" s="14"/>
      <c r="Q491" s="14">
        <v>489</v>
      </c>
      <c r="R491" s="14">
        <v>488</v>
      </c>
      <c r="S491" s="14">
        <f t="shared" si="35"/>
        <v>20</v>
      </c>
      <c r="W491" s="13">
        <v>100000</v>
      </c>
      <c r="Z491" s="26">
        <v>4.88</v>
      </c>
      <c r="AA491" s="26">
        <v>58</v>
      </c>
      <c r="AB491" s="26">
        <v>4.88</v>
      </c>
      <c r="AC491" s="13">
        <v>58</v>
      </c>
    </row>
    <row r="492" spans="5:29" x14ac:dyDescent="0.25">
      <c r="E492" s="26"/>
      <c r="F492" s="27"/>
      <c r="G492" s="28"/>
      <c r="H492" s="28"/>
      <c r="K492" s="57"/>
      <c r="L492" s="58"/>
      <c r="M492" s="57"/>
      <c r="O492" s="62"/>
      <c r="P492" s="14"/>
      <c r="Q492" s="14">
        <v>490</v>
      </c>
      <c r="R492" s="14">
        <v>489</v>
      </c>
      <c r="S492" s="14">
        <f t="shared" si="35"/>
        <v>20</v>
      </c>
      <c r="W492" s="13">
        <v>100000</v>
      </c>
      <c r="Z492" s="26">
        <v>4.8899999999999997</v>
      </c>
      <c r="AA492" s="26">
        <v>58</v>
      </c>
      <c r="AB492" s="26">
        <v>4.8899999999999997</v>
      </c>
      <c r="AC492" s="13">
        <v>58</v>
      </c>
    </row>
    <row r="493" spans="5:29" x14ac:dyDescent="0.25">
      <c r="E493" s="26"/>
      <c r="F493" s="27"/>
      <c r="G493" s="28"/>
      <c r="H493" s="28"/>
      <c r="K493" s="57"/>
      <c r="L493" s="58"/>
      <c r="M493" s="57"/>
      <c r="O493" s="62"/>
      <c r="P493" s="14"/>
      <c r="Q493" s="14">
        <v>491</v>
      </c>
      <c r="R493" s="14">
        <v>490</v>
      </c>
      <c r="S493" s="14">
        <f t="shared" si="35"/>
        <v>20</v>
      </c>
      <c r="W493" s="13">
        <v>100000</v>
      </c>
      <c r="Z493" s="26">
        <v>4.9000000000000004</v>
      </c>
      <c r="AA493" s="26">
        <v>58</v>
      </c>
      <c r="AB493" s="26">
        <v>4.9000000000000004</v>
      </c>
      <c r="AC493" s="13">
        <v>58</v>
      </c>
    </row>
    <row r="494" spans="5:29" x14ac:dyDescent="0.25">
      <c r="E494" s="26"/>
      <c r="F494" s="27"/>
      <c r="G494" s="28"/>
      <c r="H494" s="28"/>
      <c r="K494" s="57"/>
      <c r="L494" s="58"/>
      <c r="M494" s="57"/>
      <c r="O494" s="62"/>
      <c r="P494" s="14"/>
      <c r="Q494" s="14">
        <v>492</v>
      </c>
      <c r="R494" s="14">
        <v>491</v>
      </c>
      <c r="S494" s="14">
        <f t="shared" si="35"/>
        <v>20</v>
      </c>
      <c r="W494" s="13">
        <v>100000</v>
      </c>
      <c r="Z494" s="26">
        <v>4.91</v>
      </c>
      <c r="AA494" s="26">
        <v>58</v>
      </c>
      <c r="AB494" s="26">
        <v>4.91</v>
      </c>
      <c r="AC494" s="13">
        <v>58</v>
      </c>
    </row>
    <row r="495" spans="5:29" x14ac:dyDescent="0.25">
      <c r="E495" s="26"/>
      <c r="F495" s="27"/>
      <c r="G495" s="28"/>
      <c r="H495" s="28"/>
      <c r="K495" s="57"/>
      <c r="L495" s="58"/>
      <c r="M495" s="57"/>
      <c r="O495" s="62"/>
      <c r="P495" s="14"/>
      <c r="Q495" s="14">
        <v>493</v>
      </c>
      <c r="R495" s="14">
        <v>492</v>
      </c>
      <c r="S495" s="14">
        <f t="shared" si="35"/>
        <v>20</v>
      </c>
      <c r="W495" s="13">
        <v>100000</v>
      </c>
      <c r="Z495" s="26">
        <v>4.92</v>
      </c>
      <c r="AA495" s="26">
        <v>58</v>
      </c>
      <c r="AB495" s="26">
        <v>4.92</v>
      </c>
      <c r="AC495" s="13">
        <v>58</v>
      </c>
    </row>
    <row r="496" spans="5:29" x14ac:dyDescent="0.25">
      <c r="E496" s="26"/>
      <c r="F496" s="27"/>
      <c r="G496" s="28"/>
      <c r="H496" s="28"/>
      <c r="K496" s="57"/>
      <c r="L496" s="58"/>
      <c r="M496" s="57"/>
      <c r="O496" s="62"/>
      <c r="P496" s="14"/>
      <c r="Q496" s="14">
        <v>494</v>
      </c>
      <c r="R496" s="14">
        <v>493</v>
      </c>
      <c r="S496" s="14">
        <f t="shared" si="35"/>
        <v>20</v>
      </c>
      <c r="W496" s="13">
        <v>100000</v>
      </c>
      <c r="Z496" s="26">
        <v>4.93</v>
      </c>
      <c r="AA496" s="26">
        <v>58</v>
      </c>
      <c r="AB496" s="26">
        <v>4.93</v>
      </c>
      <c r="AC496" s="13">
        <v>58</v>
      </c>
    </row>
    <row r="497" spans="5:29" x14ac:dyDescent="0.25">
      <c r="E497" s="26"/>
      <c r="F497" s="27"/>
      <c r="G497" s="28"/>
      <c r="H497" s="28"/>
      <c r="K497" s="57"/>
      <c r="L497" s="58"/>
      <c r="M497" s="57"/>
      <c r="O497" s="62"/>
      <c r="P497" s="14"/>
      <c r="Q497" s="14">
        <v>495</v>
      </c>
      <c r="R497" s="14">
        <v>494</v>
      </c>
      <c r="S497" s="14">
        <f t="shared" si="35"/>
        <v>20</v>
      </c>
      <c r="W497" s="13">
        <v>100000</v>
      </c>
      <c r="Z497" s="26">
        <v>4.9400000000000004</v>
      </c>
      <c r="AA497" s="26">
        <v>58</v>
      </c>
      <c r="AB497" s="26">
        <v>4.9400000000000004</v>
      </c>
      <c r="AC497" s="13">
        <v>58</v>
      </c>
    </row>
    <row r="498" spans="5:29" x14ac:dyDescent="0.25">
      <c r="E498" s="26"/>
      <c r="F498" s="27"/>
      <c r="G498" s="28"/>
      <c r="H498" s="28"/>
      <c r="K498" s="57"/>
      <c r="L498" s="58"/>
      <c r="M498" s="57"/>
      <c r="O498" s="62"/>
      <c r="P498" s="14"/>
      <c r="Q498" s="14">
        <v>496</v>
      </c>
      <c r="R498" s="14">
        <v>495</v>
      </c>
      <c r="S498" s="14">
        <f t="shared" si="35"/>
        <v>20</v>
      </c>
      <c r="W498" s="13">
        <v>100000</v>
      </c>
      <c r="Z498" s="26">
        <v>4.95</v>
      </c>
      <c r="AA498" s="26">
        <v>58</v>
      </c>
      <c r="AB498" s="26">
        <v>4.95</v>
      </c>
      <c r="AC498" s="13">
        <v>58</v>
      </c>
    </row>
    <row r="499" spans="5:29" x14ac:dyDescent="0.25">
      <c r="E499" s="26"/>
      <c r="F499" s="27"/>
      <c r="G499" s="28"/>
      <c r="H499" s="28"/>
      <c r="K499" s="57"/>
      <c r="L499" s="58"/>
      <c r="M499" s="57"/>
      <c r="O499" s="62"/>
      <c r="P499" s="14"/>
      <c r="Q499" s="14">
        <v>497</v>
      </c>
      <c r="R499" s="14">
        <v>496</v>
      </c>
      <c r="S499" s="14">
        <f t="shared" si="35"/>
        <v>20</v>
      </c>
      <c r="W499" s="13">
        <v>100000</v>
      </c>
      <c r="Z499" s="26">
        <v>4.96</v>
      </c>
      <c r="AA499" s="26">
        <v>58</v>
      </c>
      <c r="AB499" s="26">
        <v>4.96</v>
      </c>
      <c r="AC499" s="13">
        <v>58</v>
      </c>
    </row>
    <row r="500" spans="5:29" x14ac:dyDescent="0.25">
      <c r="E500" s="26"/>
      <c r="F500" s="27"/>
      <c r="G500" s="28"/>
      <c r="H500" s="28"/>
      <c r="K500" s="57"/>
      <c r="L500" s="58"/>
      <c r="M500" s="57"/>
      <c r="O500" s="62"/>
      <c r="P500" s="14"/>
      <c r="Q500" s="14">
        <v>498</v>
      </c>
      <c r="R500" s="14">
        <v>497</v>
      </c>
      <c r="S500" s="14">
        <f t="shared" si="35"/>
        <v>20</v>
      </c>
      <c r="W500" s="13">
        <v>100000</v>
      </c>
      <c r="Z500" s="26">
        <v>4.97</v>
      </c>
      <c r="AA500" s="26">
        <v>58</v>
      </c>
      <c r="AB500" s="26">
        <v>4.97</v>
      </c>
      <c r="AC500" s="13">
        <v>58</v>
      </c>
    </row>
    <row r="501" spans="5:29" x14ac:dyDescent="0.25">
      <c r="E501" s="26"/>
      <c r="F501" s="27"/>
      <c r="G501" s="28"/>
      <c r="H501" s="28"/>
      <c r="K501" s="57"/>
      <c r="L501" s="58"/>
      <c r="M501" s="57"/>
      <c r="O501" s="62"/>
      <c r="P501" s="14"/>
      <c r="Q501" s="14">
        <v>499</v>
      </c>
      <c r="R501" s="14">
        <v>498</v>
      </c>
      <c r="S501" s="14">
        <f t="shared" si="35"/>
        <v>20</v>
      </c>
      <c r="W501" s="13">
        <v>100000</v>
      </c>
      <c r="Z501" s="26">
        <v>4.9800000000000004</v>
      </c>
      <c r="AA501" s="26">
        <v>58</v>
      </c>
      <c r="AB501" s="26">
        <v>4.9800000000000004</v>
      </c>
      <c r="AC501" s="13">
        <v>58</v>
      </c>
    </row>
    <row r="502" spans="5:29" x14ac:dyDescent="0.25">
      <c r="E502" s="26"/>
      <c r="F502" s="27"/>
      <c r="G502" s="28"/>
      <c r="H502" s="28"/>
      <c r="K502" s="57"/>
      <c r="L502" s="58"/>
      <c r="M502" s="57"/>
      <c r="O502" s="62"/>
      <c r="P502" s="14"/>
      <c r="Q502" s="14">
        <v>500</v>
      </c>
      <c r="R502" s="14">
        <v>499</v>
      </c>
      <c r="S502" s="14">
        <f t="shared" si="35"/>
        <v>20</v>
      </c>
      <c r="W502" s="13">
        <v>100000</v>
      </c>
      <c r="Z502" s="26">
        <v>4.99</v>
      </c>
      <c r="AA502" s="26">
        <v>58</v>
      </c>
      <c r="AB502" s="26">
        <v>4.99</v>
      </c>
      <c r="AC502" s="13">
        <v>58</v>
      </c>
    </row>
    <row r="503" spans="5:29" x14ac:dyDescent="0.25">
      <c r="E503" s="26"/>
      <c r="F503" s="27"/>
      <c r="G503" s="28"/>
      <c r="H503" s="28"/>
      <c r="K503" s="57"/>
      <c r="L503" s="58"/>
      <c r="M503" s="57"/>
      <c r="O503" s="62"/>
      <c r="P503" s="14"/>
      <c r="Q503" s="14">
        <v>501</v>
      </c>
      <c r="R503" s="14">
        <v>500</v>
      </c>
      <c r="S503" s="14">
        <f t="shared" ref="S503:S566" si="36">S478+1</f>
        <v>20</v>
      </c>
      <c r="W503" s="13">
        <v>100000</v>
      </c>
      <c r="Z503" s="26">
        <v>5</v>
      </c>
      <c r="AA503" s="26">
        <v>58</v>
      </c>
      <c r="AB503" s="26">
        <v>5</v>
      </c>
      <c r="AC503" s="13">
        <v>58</v>
      </c>
    </row>
    <row r="504" spans="5:29" x14ac:dyDescent="0.25">
      <c r="E504" s="26"/>
      <c r="F504" s="27"/>
      <c r="G504" s="28"/>
      <c r="H504" s="28"/>
      <c r="M504" s="57"/>
      <c r="O504" s="62"/>
      <c r="P504" s="14"/>
      <c r="Q504" s="14">
        <v>502</v>
      </c>
      <c r="R504" s="14">
        <v>501</v>
      </c>
      <c r="S504" s="14">
        <f t="shared" si="36"/>
        <v>21</v>
      </c>
      <c r="W504" s="13">
        <v>100000</v>
      </c>
      <c r="Z504" s="26">
        <v>5.01</v>
      </c>
      <c r="AA504" s="26">
        <v>58</v>
      </c>
      <c r="AB504" s="26">
        <v>5.01</v>
      </c>
      <c r="AC504" s="13">
        <v>58</v>
      </c>
    </row>
    <row r="505" spans="5:29" x14ac:dyDescent="0.25">
      <c r="E505" s="26"/>
      <c r="F505" s="27"/>
      <c r="G505" s="28"/>
      <c r="H505" s="28"/>
      <c r="M505" s="57"/>
      <c r="O505" s="62"/>
      <c r="P505" s="14"/>
      <c r="Q505" s="14">
        <v>503</v>
      </c>
      <c r="R505" s="14">
        <v>502</v>
      </c>
      <c r="S505" s="14">
        <f t="shared" si="36"/>
        <v>21</v>
      </c>
      <c r="W505" s="13">
        <v>100000</v>
      </c>
      <c r="Z505" s="26">
        <v>5.0199999999999996</v>
      </c>
      <c r="AA505" s="26">
        <v>58</v>
      </c>
      <c r="AB505" s="26">
        <v>5.0199999999999996</v>
      </c>
      <c r="AC505" s="13">
        <v>58</v>
      </c>
    </row>
    <row r="506" spans="5:29" x14ac:dyDescent="0.25">
      <c r="E506" s="26"/>
      <c r="F506" s="27"/>
      <c r="G506" s="28"/>
      <c r="H506" s="28"/>
      <c r="M506" s="57"/>
      <c r="O506" s="62"/>
      <c r="P506" s="14"/>
      <c r="Q506" s="14">
        <v>504</v>
      </c>
      <c r="R506" s="14">
        <v>503</v>
      </c>
      <c r="S506" s="14">
        <f t="shared" si="36"/>
        <v>21</v>
      </c>
      <c r="W506" s="13">
        <v>100000</v>
      </c>
      <c r="Z506" s="26">
        <v>5.03</v>
      </c>
      <c r="AA506" s="26">
        <v>58</v>
      </c>
      <c r="AB506" s="26">
        <v>5.03</v>
      </c>
      <c r="AC506" s="13">
        <v>58</v>
      </c>
    </row>
    <row r="507" spans="5:29" x14ac:dyDescent="0.25">
      <c r="E507" s="26"/>
      <c r="F507" s="27"/>
      <c r="G507" s="28"/>
      <c r="H507" s="28"/>
      <c r="M507" s="57"/>
      <c r="O507" s="62"/>
      <c r="P507" s="14"/>
      <c r="Q507" s="14">
        <v>505</v>
      </c>
      <c r="R507" s="14">
        <v>504</v>
      </c>
      <c r="S507" s="14">
        <f t="shared" si="36"/>
        <v>21</v>
      </c>
      <c r="W507" s="13">
        <v>100000</v>
      </c>
      <c r="Z507" s="26">
        <v>5.04</v>
      </c>
      <c r="AA507" s="26">
        <v>58</v>
      </c>
      <c r="AB507" s="26">
        <v>5.04</v>
      </c>
      <c r="AC507" s="13">
        <v>58</v>
      </c>
    </row>
    <row r="508" spans="5:29" x14ac:dyDescent="0.25">
      <c r="E508" s="26"/>
      <c r="F508" s="27"/>
      <c r="G508" s="28"/>
      <c r="H508" s="28"/>
      <c r="M508" s="57"/>
      <c r="O508" s="62"/>
      <c r="P508" s="14"/>
      <c r="Q508" s="14">
        <v>506</v>
      </c>
      <c r="R508" s="14">
        <v>505</v>
      </c>
      <c r="S508" s="14">
        <f t="shared" si="36"/>
        <v>21</v>
      </c>
      <c r="W508" s="13">
        <v>100000</v>
      </c>
      <c r="Z508" s="26">
        <v>5.05</v>
      </c>
      <c r="AA508" s="26">
        <v>58</v>
      </c>
      <c r="AB508" s="26">
        <v>5.05</v>
      </c>
      <c r="AC508" s="13">
        <v>58</v>
      </c>
    </row>
    <row r="509" spans="5:29" x14ac:dyDescent="0.25">
      <c r="E509" s="26"/>
      <c r="F509" s="27"/>
      <c r="G509" s="28"/>
      <c r="H509" s="28"/>
      <c r="M509" s="57"/>
      <c r="O509" s="62"/>
      <c r="P509" s="14"/>
      <c r="Q509" s="14">
        <v>507</v>
      </c>
      <c r="R509" s="14">
        <v>506</v>
      </c>
      <c r="S509" s="14">
        <f t="shared" si="36"/>
        <v>21</v>
      </c>
      <c r="W509" s="13">
        <v>100000</v>
      </c>
      <c r="Z509" s="26">
        <v>5.0599999999999996</v>
      </c>
      <c r="AA509" s="26">
        <v>58</v>
      </c>
      <c r="AB509" s="26">
        <v>5.0599999999999996</v>
      </c>
      <c r="AC509" s="13">
        <v>58</v>
      </c>
    </row>
    <row r="510" spans="5:29" x14ac:dyDescent="0.25">
      <c r="E510" s="26"/>
      <c r="F510" s="27"/>
      <c r="G510" s="28"/>
      <c r="H510" s="28"/>
      <c r="M510" s="57"/>
      <c r="O510" s="62"/>
      <c r="P510" s="14"/>
      <c r="Q510" s="14">
        <v>508</v>
      </c>
      <c r="R510" s="14">
        <v>507</v>
      </c>
      <c r="S510" s="14">
        <f t="shared" si="36"/>
        <v>21</v>
      </c>
      <c r="W510" s="13">
        <v>100000</v>
      </c>
      <c r="Z510" s="26">
        <v>5.07</v>
      </c>
      <c r="AA510" s="26">
        <v>58</v>
      </c>
      <c r="AB510" s="26">
        <v>5.07</v>
      </c>
      <c r="AC510" s="13">
        <v>58</v>
      </c>
    </row>
    <row r="511" spans="5:29" x14ac:dyDescent="0.25">
      <c r="E511" s="26"/>
      <c r="F511" s="27"/>
      <c r="G511" s="28"/>
      <c r="H511" s="28"/>
      <c r="M511" s="57"/>
      <c r="O511" s="62"/>
      <c r="P511" s="14"/>
      <c r="Q511" s="14">
        <v>509</v>
      </c>
      <c r="R511" s="14">
        <v>508</v>
      </c>
      <c r="S511" s="14">
        <f t="shared" si="36"/>
        <v>21</v>
      </c>
      <c r="W511" s="13">
        <v>100000</v>
      </c>
      <c r="Z511" s="26">
        <v>5.08</v>
      </c>
      <c r="AA511" s="26">
        <v>58</v>
      </c>
      <c r="AB511" s="26">
        <v>5.08</v>
      </c>
      <c r="AC511" s="13">
        <v>58</v>
      </c>
    </row>
    <row r="512" spans="5:29" x14ac:dyDescent="0.25">
      <c r="E512" s="26"/>
      <c r="F512" s="27"/>
      <c r="G512" s="28"/>
      <c r="H512" s="28"/>
      <c r="M512" s="57"/>
      <c r="O512" s="62"/>
      <c r="P512" s="14"/>
      <c r="Q512" s="14">
        <v>510</v>
      </c>
      <c r="R512" s="14">
        <v>509</v>
      </c>
      <c r="S512" s="14">
        <f t="shared" si="36"/>
        <v>21</v>
      </c>
      <c r="W512" s="13">
        <v>100000</v>
      </c>
      <c r="Z512" s="26">
        <v>5.09</v>
      </c>
      <c r="AA512" s="26">
        <v>58</v>
      </c>
      <c r="AB512" s="26">
        <v>5.09</v>
      </c>
      <c r="AC512" s="13">
        <v>58</v>
      </c>
    </row>
    <row r="513" spans="5:29" x14ac:dyDescent="0.25">
      <c r="E513" s="26"/>
      <c r="F513" s="27"/>
      <c r="G513" s="28"/>
      <c r="H513" s="28"/>
      <c r="M513" s="57"/>
      <c r="O513" s="62"/>
      <c r="P513" s="14"/>
      <c r="Q513" s="14">
        <v>511</v>
      </c>
      <c r="R513" s="14">
        <v>510</v>
      </c>
      <c r="S513" s="14">
        <f t="shared" si="36"/>
        <v>21</v>
      </c>
      <c r="W513" s="13">
        <v>100000</v>
      </c>
      <c r="Z513" s="26">
        <v>5.0999999999999996</v>
      </c>
      <c r="AA513" s="26">
        <v>58</v>
      </c>
      <c r="AB513" s="26">
        <v>5.0999999999999996</v>
      </c>
      <c r="AC513" s="13">
        <v>58</v>
      </c>
    </row>
    <row r="514" spans="5:29" x14ac:dyDescent="0.25">
      <c r="E514" s="26"/>
      <c r="F514" s="27"/>
      <c r="G514" s="28"/>
      <c r="H514" s="28"/>
      <c r="M514" s="57"/>
      <c r="O514" s="62"/>
      <c r="P514" s="14"/>
      <c r="Q514" s="14">
        <v>512</v>
      </c>
      <c r="R514" s="14">
        <v>511</v>
      </c>
      <c r="S514" s="14">
        <f t="shared" si="36"/>
        <v>21</v>
      </c>
      <c r="W514" s="13">
        <v>100000</v>
      </c>
      <c r="Z514" s="26">
        <v>5.1100000000000003</v>
      </c>
      <c r="AA514" s="26">
        <v>58</v>
      </c>
      <c r="AB514" s="26">
        <v>5.1100000000000003</v>
      </c>
      <c r="AC514" s="13">
        <v>58</v>
      </c>
    </row>
    <row r="515" spans="5:29" x14ac:dyDescent="0.25">
      <c r="E515" s="26"/>
      <c r="F515" s="27"/>
      <c r="G515" s="28"/>
      <c r="H515" s="28"/>
      <c r="M515" s="57"/>
      <c r="O515" s="62"/>
      <c r="P515" s="14"/>
      <c r="Q515" s="14">
        <v>513</v>
      </c>
      <c r="R515" s="14">
        <v>512</v>
      </c>
      <c r="S515" s="14">
        <f t="shared" si="36"/>
        <v>21</v>
      </c>
      <c r="W515" s="13">
        <v>100000</v>
      </c>
    </row>
    <row r="516" spans="5:29" x14ac:dyDescent="0.25">
      <c r="E516" s="26"/>
      <c r="F516" s="27"/>
      <c r="G516" s="28"/>
      <c r="H516" s="28"/>
      <c r="M516" s="57"/>
      <c r="O516" s="62"/>
      <c r="P516" s="14"/>
      <c r="Q516" s="14">
        <v>514</v>
      </c>
      <c r="R516" s="14">
        <v>513</v>
      </c>
      <c r="S516" s="14">
        <f t="shared" si="36"/>
        <v>21</v>
      </c>
      <c r="W516" s="13">
        <v>100000</v>
      </c>
    </row>
    <row r="517" spans="5:29" x14ac:dyDescent="0.25">
      <c r="E517" s="26"/>
      <c r="F517" s="27"/>
      <c r="G517" s="28"/>
      <c r="H517" s="28"/>
      <c r="M517" s="57"/>
      <c r="O517" s="62"/>
      <c r="P517" s="14"/>
      <c r="Q517" s="14">
        <v>515</v>
      </c>
      <c r="R517" s="14">
        <v>514</v>
      </c>
      <c r="S517" s="14">
        <f t="shared" si="36"/>
        <v>21</v>
      </c>
      <c r="W517" s="13">
        <v>100000</v>
      </c>
    </row>
    <row r="518" spans="5:29" x14ac:dyDescent="0.25">
      <c r="E518" s="26"/>
      <c r="F518" s="27"/>
      <c r="G518" s="28"/>
      <c r="H518" s="28"/>
      <c r="M518" s="57"/>
      <c r="O518" s="62"/>
      <c r="P518" s="14"/>
      <c r="Q518" s="14">
        <v>516</v>
      </c>
      <c r="R518" s="14">
        <v>515</v>
      </c>
      <c r="S518" s="14">
        <f t="shared" si="36"/>
        <v>21</v>
      </c>
      <c r="W518" s="13">
        <v>100000</v>
      </c>
    </row>
    <row r="519" spans="5:29" x14ac:dyDescent="0.25">
      <c r="E519" s="26"/>
      <c r="F519" s="27"/>
      <c r="G519" s="28"/>
      <c r="H519" s="28"/>
      <c r="M519" s="57"/>
      <c r="O519" s="62"/>
      <c r="P519" s="14"/>
      <c r="Q519" s="14">
        <v>517</v>
      </c>
      <c r="R519" s="14">
        <v>516</v>
      </c>
      <c r="S519" s="14">
        <f t="shared" si="36"/>
        <v>21</v>
      </c>
      <c r="W519" s="13">
        <v>100000</v>
      </c>
    </row>
    <row r="520" spans="5:29" x14ac:dyDescent="0.25">
      <c r="E520" s="26"/>
      <c r="F520" s="27"/>
      <c r="G520" s="28"/>
      <c r="H520" s="28"/>
      <c r="M520" s="57"/>
      <c r="O520" s="62"/>
      <c r="P520" s="14"/>
      <c r="Q520" s="14">
        <v>518</v>
      </c>
      <c r="R520" s="14">
        <v>517</v>
      </c>
      <c r="S520" s="14">
        <f t="shared" si="36"/>
        <v>21</v>
      </c>
      <c r="W520" s="13">
        <v>100000</v>
      </c>
    </row>
    <row r="521" spans="5:29" x14ac:dyDescent="0.25">
      <c r="E521" s="26"/>
      <c r="F521" s="27"/>
      <c r="G521" s="28"/>
      <c r="H521" s="28"/>
      <c r="M521" s="57"/>
      <c r="O521" s="62"/>
      <c r="P521" s="14"/>
      <c r="Q521" s="14">
        <v>519</v>
      </c>
      <c r="R521" s="14">
        <v>518</v>
      </c>
      <c r="S521" s="14">
        <f t="shared" si="36"/>
        <v>21</v>
      </c>
      <c r="W521" s="13">
        <v>100000</v>
      </c>
    </row>
    <row r="522" spans="5:29" x14ac:dyDescent="0.25">
      <c r="E522" s="26"/>
      <c r="F522" s="27"/>
      <c r="G522" s="28"/>
      <c r="H522" s="28"/>
      <c r="M522" s="57"/>
      <c r="O522" s="62"/>
      <c r="P522" s="14"/>
      <c r="Q522" s="14">
        <v>520</v>
      </c>
      <c r="R522" s="14">
        <v>519</v>
      </c>
      <c r="S522" s="14">
        <f t="shared" si="36"/>
        <v>21</v>
      </c>
      <c r="W522" s="13">
        <v>100000</v>
      </c>
    </row>
    <row r="523" spans="5:29" x14ac:dyDescent="0.25">
      <c r="E523" s="26"/>
      <c r="F523" s="27"/>
      <c r="G523" s="28"/>
      <c r="H523" s="28"/>
      <c r="M523" s="57"/>
      <c r="O523" s="62"/>
      <c r="P523" s="14"/>
      <c r="Q523" s="14">
        <v>521</v>
      </c>
      <c r="R523" s="14">
        <v>520</v>
      </c>
      <c r="S523" s="14">
        <f t="shared" si="36"/>
        <v>21</v>
      </c>
      <c r="W523" s="13">
        <v>100000</v>
      </c>
    </row>
    <row r="524" spans="5:29" x14ac:dyDescent="0.25">
      <c r="E524" s="26"/>
      <c r="F524" s="27"/>
      <c r="G524" s="28"/>
      <c r="H524" s="28"/>
      <c r="M524" s="57"/>
      <c r="O524" s="62"/>
      <c r="P524" s="14"/>
      <c r="Q524" s="14">
        <v>522</v>
      </c>
      <c r="R524" s="14">
        <v>521</v>
      </c>
      <c r="S524" s="14">
        <f t="shared" si="36"/>
        <v>21</v>
      </c>
      <c r="W524" s="13">
        <v>100000</v>
      </c>
    </row>
    <row r="525" spans="5:29" x14ac:dyDescent="0.25">
      <c r="E525" s="26"/>
      <c r="F525" s="27"/>
      <c r="G525" s="28"/>
      <c r="H525" s="28"/>
      <c r="M525" s="57"/>
      <c r="O525" s="62"/>
      <c r="P525" s="14"/>
      <c r="Q525" s="14">
        <v>523</v>
      </c>
      <c r="R525" s="14">
        <v>522</v>
      </c>
      <c r="S525" s="14">
        <f t="shared" si="36"/>
        <v>21</v>
      </c>
      <c r="W525" s="13">
        <v>100000</v>
      </c>
    </row>
    <row r="526" spans="5:29" x14ac:dyDescent="0.25">
      <c r="E526" s="26"/>
      <c r="F526" s="27"/>
      <c r="G526" s="28"/>
      <c r="H526" s="28"/>
      <c r="M526" s="57"/>
      <c r="O526" s="62"/>
      <c r="P526" s="14"/>
      <c r="Q526" s="14">
        <v>524</v>
      </c>
      <c r="R526" s="14">
        <v>523</v>
      </c>
      <c r="S526" s="14">
        <f t="shared" si="36"/>
        <v>21</v>
      </c>
      <c r="W526" s="13">
        <v>100000</v>
      </c>
    </row>
    <row r="527" spans="5:29" x14ac:dyDescent="0.25">
      <c r="E527" s="26"/>
      <c r="F527" s="27"/>
      <c r="G527" s="28"/>
      <c r="H527" s="28"/>
      <c r="M527" s="57"/>
      <c r="O527" s="62"/>
      <c r="P527" s="14"/>
      <c r="Q527" s="14">
        <v>525</v>
      </c>
      <c r="R527" s="14">
        <v>524</v>
      </c>
      <c r="S527" s="14">
        <f t="shared" si="36"/>
        <v>21</v>
      </c>
      <c r="W527" s="13">
        <v>100000</v>
      </c>
    </row>
    <row r="528" spans="5:29" x14ac:dyDescent="0.25">
      <c r="E528" s="26"/>
      <c r="F528" s="27"/>
      <c r="G528" s="28"/>
      <c r="H528" s="28"/>
      <c r="M528" s="57"/>
      <c r="O528" s="62"/>
      <c r="P528" s="14"/>
      <c r="Q528" s="14">
        <v>526</v>
      </c>
      <c r="R528" s="14">
        <v>525</v>
      </c>
      <c r="S528" s="14">
        <f t="shared" si="36"/>
        <v>21</v>
      </c>
      <c r="W528" s="13">
        <v>100000</v>
      </c>
    </row>
    <row r="529" spans="5:23" x14ac:dyDescent="0.25">
      <c r="E529" s="26"/>
      <c r="F529" s="27"/>
      <c r="G529" s="28"/>
      <c r="H529" s="28"/>
      <c r="M529" s="57"/>
      <c r="O529" s="62"/>
      <c r="P529" s="14"/>
      <c r="Q529" s="14">
        <v>527</v>
      </c>
      <c r="R529" s="14">
        <v>526</v>
      </c>
      <c r="S529" s="14">
        <f t="shared" si="36"/>
        <v>22</v>
      </c>
      <c r="W529" s="13">
        <v>100000</v>
      </c>
    </row>
    <row r="530" spans="5:23" x14ac:dyDescent="0.25">
      <c r="E530" s="26"/>
      <c r="F530" s="27"/>
      <c r="G530" s="28"/>
      <c r="H530" s="28"/>
      <c r="M530" s="57"/>
      <c r="O530" s="62"/>
      <c r="P530" s="14"/>
      <c r="Q530" s="14">
        <v>528</v>
      </c>
      <c r="R530" s="14">
        <v>527</v>
      </c>
      <c r="S530" s="14">
        <f t="shared" si="36"/>
        <v>22</v>
      </c>
      <c r="W530" s="13">
        <v>100000</v>
      </c>
    </row>
    <row r="531" spans="5:23" x14ac:dyDescent="0.25">
      <c r="E531" s="26"/>
      <c r="F531" s="27"/>
      <c r="G531" s="28"/>
      <c r="H531" s="28"/>
      <c r="M531" s="57"/>
      <c r="O531" s="62"/>
      <c r="P531" s="14"/>
      <c r="Q531" s="14">
        <v>529</v>
      </c>
      <c r="R531" s="14">
        <v>528</v>
      </c>
      <c r="S531" s="14">
        <f t="shared" si="36"/>
        <v>22</v>
      </c>
      <c r="W531" s="13">
        <v>100000</v>
      </c>
    </row>
    <row r="532" spans="5:23" x14ac:dyDescent="0.25">
      <c r="E532" s="26"/>
      <c r="F532" s="27"/>
      <c r="G532" s="28"/>
      <c r="H532" s="28"/>
      <c r="M532" s="57"/>
      <c r="O532" s="62"/>
      <c r="P532" s="14"/>
      <c r="Q532" s="14">
        <v>530</v>
      </c>
      <c r="R532" s="14">
        <v>529</v>
      </c>
      <c r="S532" s="14">
        <f t="shared" si="36"/>
        <v>22</v>
      </c>
      <c r="W532" s="13">
        <v>100000</v>
      </c>
    </row>
    <row r="533" spans="5:23" x14ac:dyDescent="0.25">
      <c r="E533" s="26"/>
      <c r="F533" s="27"/>
      <c r="G533" s="28"/>
      <c r="H533" s="28"/>
      <c r="M533" s="57"/>
      <c r="O533" s="62"/>
      <c r="P533" s="14"/>
      <c r="Q533" s="14">
        <v>531</v>
      </c>
      <c r="R533" s="14">
        <v>530</v>
      </c>
      <c r="S533" s="14">
        <f t="shared" si="36"/>
        <v>22</v>
      </c>
      <c r="W533" s="13">
        <v>100000</v>
      </c>
    </row>
    <row r="534" spans="5:23" x14ac:dyDescent="0.25">
      <c r="E534" s="26"/>
      <c r="F534" s="27"/>
      <c r="G534" s="28"/>
      <c r="H534" s="28"/>
      <c r="M534" s="57"/>
      <c r="O534" s="62"/>
      <c r="P534" s="14"/>
      <c r="Q534" s="14">
        <v>532</v>
      </c>
      <c r="R534" s="14">
        <v>531</v>
      </c>
      <c r="S534" s="14">
        <f t="shared" si="36"/>
        <v>22</v>
      </c>
      <c r="W534" s="13">
        <v>100000</v>
      </c>
    </row>
    <row r="535" spans="5:23" x14ac:dyDescent="0.25">
      <c r="E535" s="26"/>
      <c r="F535" s="27"/>
      <c r="G535" s="28"/>
      <c r="H535" s="28"/>
      <c r="M535" s="57"/>
      <c r="O535" s="62"/>
      <c r="P535" s="14"/>
      <c r="Q535" s="14">
        <v>533</v>
      </c>
      <c r="R535" s="14">
        <v>532</v>
      </c>
      <c r="S535" s="14">
        <f t="shared" si="36"/>
        <v>22</v>
      </c>
      <c r="W535" s="13">
        <v>100000</v>
      </c>
    </row>
    <row r="536" spans="5:23" x14ac:dyDescent="0.25">
      <c r="E536" s="26"/>
      <c r="F536" s="27"/>
      <c r="G536" s="28"/>
      <c r="H536" s="28"/>
      <c r="M536" s="57"/>
      <c r="O536" s="62"/>
      <c r="P536" s="14"/>
      <c r="Q536" s="14">
        <v>534</v>
      </c>
      <c r="R536" s="14">
        <v>533</v>
      </c>
      <c r="S536" s="14">
        <f t="shared" si="36"/>
        <v>22</v>
      </c>
      <c r="W536" s="13">
        <v>100000</v>
      </c>
    </row>
    <row r="537" spans="5:23" x14ac:dyDescent="0.25">
      <c r="E537" s="26"/>
      <c r="F537" s="27"/>
      <c r="G537" s="28"/>
      <c r="H537" s="28"/>
      <c r="M537" s="57"/>
      <c r="O537" s="62"/>
      <c r="P537" s="14"/>
      <c r="Q537" s="14">
        <v>535</v>
      </c>
      <c r="R537" s="14">
        <v>534</v>
      </c>
      <c r="S537" s="14">
        <f t="shared" si="36"/>
        <v>22</v>
      </c>
      <c r="W537" s="13">
        <v>100000</v>
      </c>
    </row>
    <row r="538" spans="5:23" x14ac:dyDescent="0.25">
      <c r="E538" s="26"/>
      <c r="F538" s="27"/>
      <c r="G538" s="28"/>
      <c r="H538" s="28"/>
      <c r="M538" s="57"/>
      <c r="O538" s="62"/>
      <c r="P538" s="14"/>
      <c r="Q538" s="14">
        <v>536</v>
      </c>
      <c r="R538" s="14">
        <v>535</v>
      </c>
      <c r="S538" s="14">
        <f t="shared" si="36"/>
        <v>22</v>
      </c>
      <c r="W538" s="13">
        <v>100000</v>
      </c>
    </row>
    <row r="539" spans="5:23" x14ac:dyDescent="0.25">
      <c r="E539" s="26"/>
      <c r="F539" s="27"/>
      <c r="G539" s="28"/>
      <c r="H539" s="28"/>
      <c r="M539" s="57"/>
      <c r="O539" s="62"/>
      <c r="P539" s="14"/>
      <c r="Q539" s="14">
        <v>537</v>
      </c>
      <c r="R539" s="14">
        <v>536</v>
      </c>
      <c r="S539" s="14">
        <f t="shared" si="36"/>
        <v>22</v>
      </c>
      <c r="W539" s="13">
        <v>100000</v>
      </c>
    </row>
    <row r="540" spans="5:23" x14ac:dyDescent="0.25">
      <c r="E540" s="26"/>
      <c r="F540" s="27"/>
      <c r="G540" s="28"/>
      <c r="H540" s="28"/>
      <c r="M540" s="57"/>
      <c r="O540" s="62"/>
      <c r="P540" s="14"/>
      <c r="Q540" s="14">
        <v>538</v>
      </c>
      <c r="R540" s="14">
        <v>537</v>
      </c>
      <c r="S540" s="14">
        <f t="shared" si="36"/>
        <v>22</v>
      </c>
      <c r="W540" s="13">
        <v>100000</v>
      </c>
    </row>
    <row r="541" spans="5:23" x14ac:dyDescent="0.25">
      <c r="E541" s="26"/>
      <c r="F541" s="27"/>
      <c r="G541" s="28"/>
      <c r="H541" s="28"/>
      <c r="M541" s="57"/>
      <c r="O541" s="62"/>
      <c r="P541" s="14"/>
      <c r="Q541" s="14">
        <v>539</v>
      </c>
      <c r="R541" s="14">
        <v>538</v>
      </c>
      <c r="S541" s="14">
        <f t="shared" si="36"/>
        <v>22</v>
      </c>
      <c r="W541" s="13">
        <v>100000</v>
      </c>
    </row>
    <row r="542" spans="5:23" x14ac:dyDescent="0.25">
      <c r="E542" s="26"/>
      <c r="F542" s="27"/>
      <c r="G542" s="28"/>
      <c r="H542" s="28"/>
      <c r="M542" s="57"/>
      <c r="O542" s="62"/>
      <c r="P542" s="14"/>
      <c r="Q542" s="14">
        <v>540</v>
      </c>
      <c r="R542" s="14">
        <v>539</v>
      </c>
      <c r="S542" s="14">
        <f t="shared" si="36"/>
        <v>22</v>
      </c>
      <c r="W542" s="13">
        <v>100000</v>
      </c>
    </row>
    <row r="543" spans="5:23" x14ac:dyDescent="0.25">
      <c r="E543" s="28"/>
      <c r="F543" s="28"/>
      <c r="G543" s="28"/>
      <c r="H543" s="28"/>
      <c r="M543" s="57"/>
      <c r="O543" s="62"/>
      <c r="P543" s="14"/>
      <c r="Q543" s="14">
        <v>541</v>
      </c>
      <c r="R543" s="14">
        <v>540</v>
      </c>
      <c r="S543" s="14">
        <f t="shared" si="36"/>
        <v>22</v>
      </c>
      <c r="W543" s="13">
        <v>100000</v>
      </c>
    </row>
    <row r="544" spans="5:23" x14ac:dyDescent="0.25">
      <c r="E544" s="28"/>
      <c r="F544" s="28"/>
      <c r="G544" s="28"/>
      <c r="H544" s="28"/>
      <c r="M544" s="57"/>
      <c r="O544" s="62"/>
      <c r="P544" s="14"/>
      <c r="Q544" s="14">
        <v>542</v>
      </c>
      <c r="R544" s="14">
        <v>541</v>
      </c>
      <c r="S544" s="14">
        <f t="shared" si="36"/>
        <v>22</v>
      </c>
      <c r="W544" s="13">
        <v>100000</v>
      </c>
    </row>
    <row r="545" spans="5:23" x14ac:dyDescent="0.25">
      <c r="E545" s="28"/>
      <c r="F545" s="28"/>
      <c r="G545" s="28"/>
      <c r="H545" s="28"/>
      <c r="M545" s="57"/>
      <c r="O545" s="62"/>
      <c r="P545" s="14"/>
      <c r="Q545" s="14">
        <v>543</v>
      </c>
      <c r="R545" s="14">
        <v>542</v>
      </c>
      <c r="S545" s="14">
        <f t="shared" si="36"/>
        <v>22</v>
      </c>
      <c r="W545" s="13">
        <v>100000</v>
      </c>
    </row>
    <row r="546" spans="5:23" x14ac:dyDescent="0.25">
      <c r="E546" s="28"/>
      <c r="F546" s="28"/>
      <c r="G546" s="28"/>
      <c r="H546" s="28"/>
      <c r="M546" s="57"/>
      <c r="O546" s="62"/>
      <c r="P546" s="14"/>
      <c r="Q546" s="14">
        <v>544</v>
      </c>
      <c r="R546" s="14">
        <v>543</v>
      </c>
      <c r="S546" s="14">
        <f t="shared" si="36"/>
        <v>22</v>
      </c>
      <c r="W546" s="13">
        <v>100000</v>
      </c>
    </row>
    <row r="547" spans="5:23" x14ac:dyDescent="0.25">
      <c r="E547" s="28"/>
      <c r="F547" s="28"/>
      <c r="G547" s="28"/>
      <c r="H547" s="28"/>
      <c r="M547" s="57"/>
      <c r="O547" s="62"/>
      <c r="P547" s="14"/>
      <c r="Q547" s="14">
        <v>545</v>
      </c>
      <c r="R547" s="14">
        <v>544</v>
      </c>
      <c r="S547" s="14">
        <f t="shared" si="36"/>
        <v>22</v>
      </c>
      <c r="W547" s="13">
        <v>100000</v>
      </c>
    </row>
    <row r="548" spans="5:23" x14ac:dyDescent="0.25">
      <c r="E548" s="28"/>
      <c r="F548" s="28"/>
      <c r="G548" s="28"/>
      <c r="H548" s="28"/>
      <c r="M548" s="57"/>
      <c r="O548" s="62"/>
      <c r="P548" s="14"/>
      <c r="Q548" s="14">
        <v>546</v>
      </c>
      <c r="R548" s="14">
        <v>545</v>
      </c>
      <c r="S548" s="14">
        <f t="shared" si="36"/>
        <v>22</v>
      </c>
      <c r="W548" s="13">
        <v>100000</v>
      </c>
    </row>
    <row r="549" spans="5:23" x14ac:dyDescent="0.25">
      <c r="E549" s="28"/>
      <c r="F549" s="28"/>
      <c r="G549" s="28"/>
      <c r="H549" s="28"/>
      <c r="M549" s="57"/>
      <c r="O549" s="62"/>
      <c r="P549" s="14"/>
      <c r="Q549" s="14">
        <v>547</v>
      </c>
      <c r="R549" s="14">
        <v>546</v>
      </c>
      <c r="S549" s="14">
        <f t="shared" si="36"/>
        <v>22</v>
      </c>
      <c r="W549" s="13">
        <v>100000</v>
      </c>
    </row>
    <row r="550" spans="5:23" x14ac:dyDescent="0.25">
      <c r="E550" s="28"/>
      <c r="F550" s="28"/>
      <c r="G550" s="28"/>
      <c r="H550" s="28"/>
      <c r="M550" s="57"/>
      <c r="O550" s="62"/>
      <c r="P550" s="14"/>
      <c r="Q550" s="14">
        <v>548</v>
      </c>
      <c r="R550" s="14">
        <v>547</v>
      </c>
      <c r="S550" s="14">
        <f t="shared" si="36"/>
        <v>22</v>
      </c>
      <c r="W550" s="13">
        <v>100000</v>
      </c>
    </row>
    <row r="551" spans="5:23" x14ac:dyDescent="0.25">
      <c r="E551" s="28"/>
      <c r="F551" s="28"/>
      <c r="G551" s="28"/>
      <c r="H551" s="28"/>
      <c r="M551" s="57"/>
      <c r="O551" s="62"/>
      <c r="P551" s="14"/>
      <c r="Q551" s="14">
        <v>549</v>
      </c>
      <c r="R551" s="14">
        <v>548</v>
      </c>
      <c r="S551" s="14">
        <f t="shared" si="36"/>
        <v>22</v>
      </c>
      <c r="W551" s="13">
        <v>100000</v>
      </c>
    </row>
    <row r="552" spans="5:23" x14ac:dyDescent="0.25">
      <c r="E552" s="28"/>
      <c r="F552" s="28"/>
      <c r="G552" s="28"/>
      <c r="H552" s="28"/>
      <c r="M552" s="57"/>
      <c r="O552" s="62"/>
      <c r="P552" s="14"/>
      <c r="Q552" s="14">
        <v>550</v>
      </c>
      <c r="R552" s="14">
        <v>549</v>
      </c>
      <c r="S552" s="14">
        <f t="shared" si="36"/>
        <v>22</v>
      </c>
      <c r="W552" s="13">
        <v>100000</v>
      </c>
    </row>
    <row r="553" spans="5:23" x14ac:dyDescent="0.25">
      <c r="E553" s="28"/>
      <c r="F553" s="28"/>
      <c r="G553" s="28"/>
      <c r="H553" s="28"/>
      <c r="M553" s="57"/>
      <c r="O553" s="62"/>
      <c r="P553" s="14"/>
      <c r="Q553" s="14">
        <v>551</v>
      </c>
      <c r="R553" s="14">
        <v>550</v>
      </c>
      <c r="S553" s="14">
        <f t="shared" si="36"/>
        <v>22</v>
      </c>
      <c r="W553" s="13">
        <v>100000</v>
      </c>
    </row>
    <row r="554" spans="5:23" x14ac:dyDescent="0.25">
      <c r="E554" s="28"/>
      <c r="F554" s="28"/>
      <c r="G554" s="28"/>
      <c r="H554" s="28"/>
      <c r="M554" s="57"/>
      <c r="O554" s="62"/>
      <c r="P554" s="14"/>
      <c r="Q554" s="14">
        <v>552</v>
      </c>
      <c r="R554" s="14">
        <v>551</v>
      </c>
      <c r="S554" s="14">
        <f t="shared" si="36"/>
        <v>23</v>
      </c>
      <c r="W554" s="13">
        <v>100000</v>
      </c>
    </row>
    <row r="555" spans="5:23" x14ac:dyDescent="0.25">
      <c r="E555" s="28"/>
      <c r="F555" s="28"/>
      <c r="G555" s="28"/>
      <c r="H555" s="28"/>
      <c r="M555" s="57"/>
      <c r="O555" s="62"/>
      <c r="P555" s="14"/>
      <c r="Q555" s="14">
        <v>553</v>
      </c>
      <c r="R555" s="14">
        <v>552</v>
      </c>
      <c r="S555" s="14">
        <f t="shared" si="36"/>
        <v>23</v>
      </c>
      <c r="W555" s="13">
        <v>100000</v>
      </c>
    </row>
    <row r="556" spans="5:23" x14ac:dyDescent="0.25">
      <c r="E556" s="28"/>
      <c r="F556" s="28"/>
      <c r="G556" s="28"/>
      <c r="H556" s="28"/>
      <c r="M556" s="57"/>
      <c r="O556" s="62"/>
      <c r="P556" s="14"/>
      <c r="Q556" s="14">
        <v>554</v>
      </c>
      <c r="R556" s="14">
        <v>553</v>
      </c>
      <c r="S556" s="14">
        <f t="shared" si="36"/>
        <v>23</v>
      </c>
      <c r="W556" s="13">
        <v>100000</v>
      </c>
    </row>
    <row r="557" spans="5:23" x14ac:dyDescent="0.25">
      <c r="E557" s="28"/>
      <c r="F557" s="28"/>
      <c r="G557" s="28"/>
      <c r="H557" s="28"/>
      <c r="M557" s="57"/>
      <c r="O557" s="62"/>
      <c r="P557" s="14"/>
      <c r="Q557" s="14">
        <v>555</v>
      </c>
      <c r="R557" s="14">
        <v>554</v>
      </c>
      <c r="S557" s="14">
        <f t="shared" si="36"/>
        <v>23</v>
      </c>
      <c r="W557" s="13">
        <v>100000</v>
      </c>
    </row>
    <row r="558" spans="5:23" x14ac:dyDescent="0.25">
      <c r="E558" s="28"/>
      <c r="F558" s="28"/>
      <c r="G558" s="28"/>
      <c r="H558" s="28"/>
      <c r="M558" s="57"/>
      <c r="O558" s="62"/>
      <c r="P558" s="14"/>
      <c r="Q558" s="14">
        <v>556</v>
      </c>
      <c r="R558" s="14">
        <v>555</v>
      </c>
      <c r="S558" s="14">
        <f t="shared" si="36"/>
        <v>23</v>
      </c>
      <c r="W558" s="13">
        <v>100000</v>
      </c>
    </row>
    <row r="559" spans="5:23" x14ac:dyDescent="0.25">
      <c r="E559" s="28"/>
      <c r="F559" s="28"/>
      <c r="G559" s="28"/>
      <c r="H559" s="28"/>
      <c r="M559" s="57"/>
      <c r="O559" s="62"/>
      <c r="P559" s="14"/>
      <c r="Q559" s="14">
        <v>557</v>
      </c>
      <c r="R559" s="14">
        <v>556</v>
      </c>
      <c r="S559" s="14">
        <f t="shared" si="36"/>
        <v>23</v>
      </c>
      <c r="W559" s="13">
        <v>100000</v>
      </c>
    </row>
    <row r="560" spans="5:23" x14ac:dyDescent="0.25">
      <c r="E560" s="28"/>
      <c r="F560" s="28"/>
      <c r="G560" s="28"/>
      <c r="H560" s="28"/>
      <c r="M560" s="57"/>
      <c r="O560" s="62"/>
      <c r="P560" s="14"/>
      <c r="Q560" s="14">
        <v>558</v>
      </c>
      <c r="R560" s="14">
        <v>557</v>
      </c>
      <c r="S560" s="14">
        <f t="shared" si="36"/>
        <v>23</v>
      </c>
      <c r="W560" s="13">
        <v>100000</v>
      </c>
    </row>
    <row r="561" spans="5:23" x14ac:dyDescent="0.25">
      <c r="E561" s="28"/>
      <c r="F561" s="28"/>
      <c r="G561" s="28"/>
      <c r="H561" s="28"/>
      <c r="M561" s="57"/>
      <c r="O561" s="62"/>
      <c r="P561" s="14"/>
      <c r="Q561" s="14">
        <v>559</v>
      </c>
      <c r="R561" s="14">
        <v>558</v>
      </c>
      <c r="S561" s="14">
        <f t="shared" si="36"/>
        <v>23</v>
      </c>
      <c r="W561" s="13">
        <v>100000</v>
      </c>
    </row>
    <row r="562" spans="5:23" x14ac:dyDescent="0.25">
      <c r="E562" s="28"/>
      <c r="F562" s="28"/>
      <c r="G562" s="28"/>
      <c r="H562" s="28"/>
      <c r="M562" s="57"/>
      <c r="O562" s="62"/>
      <c r="P562" s="14"/>
      <c r="Q562" s="14">
        <v>560</v>
      </c>
      <c r="R562" s="14">
        <v>559</v>
      </c>
      <c r="S562" s="14">
        <f t="shared" si="36"/>
        <v>23</v>
      </c>
      <c r="W562" s="13">
        <v>100000</v>
      </c>
    </row>
    <row r="563" spans="5:23" x14ac:dyDescent="0.25">
      <c r="E563" s="28"/>
      <c r="F563" s="28"/>
      <c r="G563" s="28"/>
      <c r="H563" s="28"/>
      <c r="M563" s="57"/>
      <c r="O563" s="62"/>
      <c r="P563" s="14"/>
      <c r="Q563" s="14">
        <v>561</v>
      </c>
      <c r="R563" s="14">
        <v>560</v>
      </c>
      <c r="S563" s="14">
        <f t="shared" si="36"/>
        <v>23</v>
      </c>
      <c r="W563" s="13">
        <v>100000</v>
      </c>
    </row>
    <row r="564" spans="5:23" x14ac:dyDescent="0.25">
      <c r="E564" s="28"/>
      <c r="F564" s="28"/>
      <c r="G564" s="28"/>
      <c r="H564" s="28"/>
      <c r="M564" s="57"/>
      <c r="O564" s="62"/>
      <c r="P564" s="14"/>
      <c r="Q564" s="14">
        <v>562</v>
      </c>
      <c r="R564" s="14">
        <v>561</v>
      </c>
      <c r="S564" s="14">
        <f t="shared" si="36"/>
        <v>23</v>
      </c>
      <c r="W564" s="13">
        <v>100000</v>
      </c>
    </row>
    <row r="565" spans="5:23" x14ac:dyDescent="0.25">
      <c r="E565" s="28"/>
      <c r="F565" s="28"/>
      <c r="G565" s="28"/>
      <c r="H565" s="28"/>
      <c r="M565" s="57"/>
      <c r="O565" s="62"/>
      <c r="P565" s="14"/>
      <c r="Q565" s="14">
        <v>563</v>
      </c>
      <c r="R565" s="14">
        <v>562</v>
      </c>
      <c r="S565" s="14">
        <f t="shared" si="36"/>
        <v>23</v>
      </c>
      <c r="W565" s="13">
        <v>100000</v>
      </c>
    </row>
    <row r="566" spans="5:23" x14ac:dyDescent="0.25">
      <c r="E566" s="28"/>
      <c r="F566" s="28"/>
      <c r="G566" s="28"/>
      <c r="H566" s="28"/>
      <c r="M566" s="57"/>
      <c r="O566" s="62"/>
      <c r="P566" s="14"/>
      <c r="Q566" s="14">
        <v>564</v>
      </c>
      <c r="R566" s="14">
        <v>563</v>
      </c>
      <c r="S566" s="14">
        <f t="shared" si="36"/>
        <v>23</v>
      </c>
      <c r="W566" s="13">
        <v>100000</v>
      </c>
    </row>
    <row r="567" spans="5:23" x14ac:dyDescent="0.25">
      <c r="E567" s="28"/>
      <c r="F567" s="28"/>
      <c r="G567" s="28"/>
      <c r="H567" s="28"/>
      <c r="M567" s="57"/>
      <c r="O567" s="62"/>
      <c r="P567" s="14"/>
      <c r="Q567" s="14">
        <v>565</v>
      </c>
      <c r="R567" s="14">
        <v>564</v>
      </c>
      <c r="S567" s="14">
        <f t="shared" ref="S567:S630" si="37">S542+1</f>
        <v>23</v>
      </c>
      <c r="W567" s="13">
        <v>100000</v>
      </c>
    </row>
    <row r="568" spans="5:23" x14ac:dyDescent="0.25">
      <c r="E568" s="28"/>
      <c r="F568" s="28"/>
      <c r="G568" s="28"/>
      <c r="H568" s="28"/>
      <c r="M568" s="57"/>
      <c r="O568" s="62"/>
      <c r="P568" s="14"/>
      <c r="Q568" s="14">
        <v>566</v>
      </c>
      <c r="R568" s="14">
        <v>565</v>
      </c>
      <c r="S568" s="14">
        <f t="shared" si="37"/>
        <v>23</v>
      </c>
      <c r="W568" s="13">
        <v>100000</v>
      </c>
    </row>
    <row r="569" spans="5:23" x14ac:dyDescent="0.25">
      <c r="E569" s="28"/>
      <c r="F569" s="28"/>
      <c r="G569" s="28"/>
      <c r="H569" s="28"/>
      <c r="M569" s="57"/>
      <c r="O569" s="62"/>
      <c r="P569" s="14"/>
      <c r="Q569" s="14">
        <v>567</v>
      </c>
      <c r="R569" s="14">
        <v>566</v>
      </c>
      <c r="S569" s="14">
        <f t="shared" si="37"/>
        <v>23</v>
      </c>
      <c r="W569" s="13">
        <v>100000</v>
      </c>
    </row>
    <row r="570" spans="5:23" x14ac:dyDescent="0.25">
      <c r="E570" s="28"/>
      <c r="F570" s="28"/>
      <c r="G570" s="28"/>
      <c r="H570" s="28"/>
      <c r="M570" s="57"/>
      <c r="O570" s="62"/>
      <c r="P570" s="14"/>
      <c r="Q570" s="14">
        <v>568</v>
      </c>
      <c r="R570" s="14">
        <v>567</v>
      </c>
      <c r="S570" s="14">
        <f t="shared" si="37"/>
        <v>23</v>
      </c>
      <c r="W570" s="13">
        <v>100000</v>
      </c>
    </row>
    <row r="571" spans="5:23" x14ac:dyDescent="0.25">
      <c r="E571" s="28"/>
      <c r="F571" s="28"/>
      <c r="G571" s="28"/>
      <c r="H571" s="28"/>
      <c r="M571" s="57"/>
      <c r="O571" s="62"/>
      <c r="P571" s="14"/>
      <c r="Q571" s="14">
        <v>569</v>
      </c>
      <c r="R571" s="14">
        <v>568</v>
      </c>
      <c r="S571" s="14">
        <f t="shared" si="37"/>
        <v>23</v>
      </c>
      <c r="W571" s="13">
        <v>100000</v>
      </c>
    </row>
    <row r="572" spans="5:23" x14ac:dyDescent="0.25">
      <c r="E572" s="28"/>
      <c r="F572" s="28"/>
      <c r="G572" s="28"/>
      <c r="H572" s="28"/>
      <c r="M572" s="57"/>
      <c r="O572" s="62"/>
      <c r="P572" s="14"/>
      <c r="Q572" s="14">
        <v>570</v>
      </c>
      <c r="R572" s="14">
        <v>569</v>
      </c>
      <c r="S572" s="14">
        <f t="shared" si="37"/>
        <v>23</v>
      </c>
      <c r="W572" s="13">
        <v>100000</v>
      </c>
    </row>
    <row r="573" spans="5:23" x14ac:dyDescent="0.25">
      <c r="E573" s="28"/>
      <c r="F573" s="28"/>
      <c r="G573" s="28"/>
      <c r="H573" s="28"/>
      <c r="M573" s="57"/>
      <c r="O573" s="62"/>
      <c r="P573" s="14"/>
      <c r="Q573" s="14">
        <v>571</v>
      </c>
      <c r="R573" s="14">
        <v>570</v>
      </c>
      <c r="S573" s="14">
        <f t="shared" si="37"/>
        <v>23</v>
      </c>
      <c r="W573" s="13">
        <v>100000</v>
      </c>
    </row>
    <row r="574" spans="5:23" x14ac:dyDescent="0.25">
      <c r="E574" s="28"/>
      <c r="F574" s="28"/>
      <c r="G574" s="28"/>
      <c r="H574" s="28"/>
      <c r="M574" s="57"/>
      <c r="O574" s="62"/>
      <c r="P574" s="14"/>
      <c r="Q574" s="14">
        <v>572</v>
      </c>
      <c r="R574" s="14">
        <v>571</v>
      </c>
      <c r="S574" s="14">
        <f t="shared" si="37"/>
        <v>23</v>
      </c>
      <c r="W574" s="13">
        <v>100000</v>
      </c>
    </row>
    <row r="575" spans="5:23" x14ac:dyDescent="0.25">
      <c r="E575" s="28"/>
      <c r="F575" s="28"/>
      <c r="G575" s="28"/>
      <c r="H575" s="28"/>
      <c r="M575" s="57"/>
      <c r="O575" s="62"/>
      <c r="P575" s="14"/>
      <c r="Q575" s="14">
        <v>573</v>
      </c>
      <c r="R575" s="14">
        <v>572</v>
      </c>
      <c r="S575" s="14">
        <f t="shared" si="37"/>
        <v>23</v>
      </c>
      <c r="W575" s="13">
        <v>100000</v>
      </c>
    </row>
    <row r="576" spans="5:23" x14ac:dyDescent="0.25">
      <c r="E576" s="28"/>
      <c r="F576" s="28"/>
      <c r="G576" s="28"/>
      <c r="H576" s="28"/>
      <c r="M576" s="57"/>
      <c r="O576" s="62"/>
      <c r="P576" s="14"/>
      <c r="Q576" s="14">
        <v>574</v>
      </c>
      <c r="R576" s="14">
        <v>573</v>
      </c>
      <c r="S576" s="14">
        <f t="shared" si="37"/>
        <v>23</v>
      </c>
      <c r="W576" s="13">
        <v>100000</v>
      </c>
    </row>
    <row r="577" spans="5:23" x14ac:dyDescent="0.25">
      <c r="E577" s="28"/>
      <c r="F577" s="28"/>
      <c r="G577" s="28"/>
      <c r="H577" s="28"/>
      <c r="M577" s="57"/>
      <c r="O577" s="62"/>
      <c r="P577" s="14"/>
      <c r="Q577" s="14">
        <v>575</v>
      </c>
      <c r="R577" s="14">
        <v>574</v>
      </c>
      <c r="S577" s="14">
        <f t="shared" si="37"/>
        <v>23</v>
      </c>
      <c r="W577" s="13">
        <v>100000</v>
      </c>
    </row>
    <row r="578" spans="5:23" x14ac:dyDescent="0.25">
      <c r="E578" s="28"/>
      <c r="F578" s="28"/>
      <c r="G578" s="28"/>
      <c r="H578" s="28"/>
      <c r="M578" s="57"/>
      <c r="O578" s="62"/>
      <c r="P578" s="14"/>
      <c r="Q578" s="14">
        <v>576</v>
      </c>
      <c r="R578" s="14">
        <v>575</v>
      </c>
      <c r="S578" s="14">
        <f t="shared" si="37"/>
        <v>23</v>
      </c>
      <c r="W578" s="13">
        <v>100000</v>
      </c>
    </row>
    <row r="579" spans="5:23" x14ac:dyDescent="0.25">
      <c r="E579" s="28"/>
      <c r="F579" s="28"/>
      <c r="G579" s="28"/>
      <c r="H579" s="28"/>
      <c r="M579" s="57"/>
      <c r="O579" s="62"/>
      <c r="P579" s="14"/>
      <c r="Q579" s="14">
        <v>577</v>
      </c>
      <c r="R579" s="14">
        <v>576</v>
      </c>
      <c r="S579" s="14">
        <f t="shared" si="37"/>
        <v>24</v>
      </c>
      <c r="W579" s="13">
        <v>100000</v>
      </c>
    </row>
    <row r="580" spans="5:23" x14ac:dyDescent="0.25">
      <c r="E580" s="28"/>
      <c r="F580" s="28"/>
      <c r="G580" s="28"/>
      <c r="H580" s="28"/>
      <c r="M580" s="57"/>
      <c r="O580" s="62"/>
      <c r="P580" s="14"/>
      <c r="Q580" s="14">
        <v>578</v>
      </c>
      <c r="R580" s="14">
        <v>577</v>
      </c>
      <c r="S580" s="14">
        <f t="shared" si="37"/>
        <v>24</v>
      </c>
      <c r="W580" s="13">
        <v>100000</v>
      </c>
    </row>
    <row r="581" spans="5:23" x14ac:dyDescent="0.25">
      <c r="E581" s="28"/>
      <c r="F581" s="28"/>
      <c r="G581" s="28"/>
      <c r="H581" s="28"/>
      <c r="M581" s="57"/>
      <c r="O581" s="62"/>
      <c r="P581" s="14"/>
      <c r="Q581" s="14">
        <v>579</v>
      </c>
      <c r="R581" s="14">
        <v>578</v>
      </c>
      <c r="S581" s="14">
        <f t="shared" si="37"/>
        <v>24</v>
      </c>
      <c r="W581" s="13">
        <v>100000</v>
      </c>
    </row>
    <row r="582" spans="5:23" x14ac:dyDescent="0.25">
      <c r="E582" s="28"/>
      <c r="F582" s="28"/>
      <c r="G582" s="28"/>
      <c r="H582" s="28"/>
      <c r="M582" s="57"/>
      <c r="O582" s="62"/>
      <c r="P582" s="14"/>
      <c r="Q582" s="14">
        <v>580</v>
      </c>
      <c r="R582" s="14">
        <v>579</v>
      </c>
      <c r="S582" s="14">
        <f t="shared" si="37"/>
        <v>24</v>
      </c>
      <c r="W582" s="13">
        <v>100000</v>
      </c>
    </row>
    <row r="583" spans="5:23" x14ac:dyDescent="0.25">
      <c r="E583" s="28"/>
      <c r="F583" s="28"/>
      <c r="G583" s="28"/>
      <c r="H583" s="28"/>
      <c r="M583" s="57"/>
      <c r="O583" s="62"/>
      <c r="P583" s="14"/>
      <c r="Q583" s="14">
        <v>581</v>
      </c>
      <c r="R583" s="14">
        <v>580</v>
      </c>
      <c r="S583" s="14">
        <f t="shared" si="37"/>
        <v>24</v>
      </c>
      <c r="W583" s="13">
        <v>100000</v>
      </c>
    </row>
    <row r="584" spans="5:23" x14ac:dyDescent="0.25">
      <c r="E584" s="28"/>
      <c r="F584" s="28"/>
      <c r="G584" s="28"/>
      <c r="H584" s="28"/>
      <c r="M584" s="57"/>
      <c r="O584" s="62"/>
      <c r="P584" s="14"/>
      <c r="Q584" s="14">
        <v>582</v>
      </c>
      <c r="R584" s="14">
        <v>581</v>
      </c>
      <c r="S584" s="14">
        <f t="shared" si="37"/>
        <v>24</v>
      </c>
      <c r="W584" s="13">
        <v>100000</v>
      </c>
    </row>
    <row r="585" spans="5:23" x14ac:dyDescent="0.25">
      <c r="E585" s="28"/>
      <c r="F585" s="28"/>
      <c r="G585" s="28"/>
      <c r="H585" s="28"/>
      <c r="M585" s="57"/>
      <c r="O585" s="62"/>
      <c r="P585" s="14"/>
      <c r="Q585" s="14">
        <v>583</v>
      </c>
      <c r="R585" s="14">
        <v>582</v>
      </c>
      <c r="S585" s="14">
        <f t="shared" si="37"/>
        <v>24</v>
      </c>
      <c r="W585" s="13">
        <v>100000</v>
      </c>
    </row>
    <row r="586" spans="5:23" x14ac:dyDescent="0.25">
      <c r="E586" s="28"/>
      <c r="F586" s="28"/>
      <c r="G586" s="28"/>
      <c r="H586" s="28"/>
      <c r="M586" s="57"/>
      <c r="O586" s="62"/>
      <c r="P586" s="14"/>
      <c r="Q586" s="14">
        <v>584</v>
      </c>
      <c r="R586" s="14">
        <v>583</v>
      </c>
      <c r="S586" s="14">
        <f t="shared" si="37"/>
        <v>24</v>
      </c>
      <c r="W586" s="13">
        <v>100000</v>
      </c>
    </row>
    <row r="587" spans="5:23" x14ac:dyDescent="0.25">
      <c r="E587" s="28"/>
      <c r="F587" s="28"/>
      <c r="G587" s="28"/>
      <c r="H587" s="28"/>
      <c r="M587" s="57"/>
      <c r="O587" s="62"/>
      <c r="P587" s="14"/>
      <c r="Q587" s="14">
        <v>585</v>
      </c>
      <c r="R587" s="14">
        <v>584</v>
      </c>
      <c r="S587" s="14">
        <f t="shared" si="37"/>
        <v>24</v>
      </c>
      <c r="W587" s="13">
        <v>100000</v>
      </c>
    </row>
    <row r="588" spans="5:23" x14ac:dyDescent="0.25">
      <c r="E588" s="28"/>
      <c r="F588" s="28"/>
      <c r="G588" s="28"/>
      <c r="H588" s="28"/>
      <c r="M588" s="57"/>
      <c r="O588" s="62"/>
      <c r="P588" s="14"/>
      <c r="Q588" s="14">
        <v>586</v>
      </c>
      <c r="R588" s="14">
        <v>585</v>
      </c>
      <c r="S588" s="14">
        <f t="shared" si="37"/>
        <v>24</v>
      </c>
      <c r="W588" s="13">
        <v>100000</v>
      </c>
    </row>
    <row r="589" spans="5:23" x14ac:dyDescent="0.25">
      <c r="E589" s="28"/>
      <c r="F589" s="28"/>
      <c r="G589" s="28"/>
      <c r="H589" s="28"/>
      <c r="M589" s="57"/>
      <c r="O589" s="62"/>
      <c r="P589" s="14"/>
      <c r="Q589" s="14">
        <v>587</v>
      </c>
      <c r="R589" s="14">
        <v>586</v>
      </c>
      <c r="S589" s="14">
        <f t="shared" si="37"/>
        <v>24</v>
      </c>
      <c r="W589" s="13">
        <v>100000</v>
      </c>
    </row>
    <row r="590" spans="5:23" x14ac:dyDescent="0.25">
      <c r="E590" s="28"/>
      <c r="F590" s="28"/>
      <c r="G590" s="28"/>
      <c r="H590" s="28"/>
      <c r="M590" s="57"/>
      <c r="O590" s="62"/>
      <c r="P590" s="14"/>
      <c r="Q590" s="14">
        <v>588</v>
      </c>
      <c r="R590" s="14">
        <v>587</v>
      </c>
      <c r="S590" s="14">
        <f t="shared" si="37"/>
        <v>24</v>
      </c>
      <c r="W590" s="13">
        <v>100000</v>
      </c>
    </row>
    <row r="591" spans="5:23" x14ac:dyDescent="0.25">
      <c r="E591" s="28"/>
      <c r="F591" s="28"/>
      <c r="G591" s="28"/>
      <c r="H591" s="28"/>
      <c r="M591" s="57"/>
      <c r="O591" s="62"/>
      <c r="P591" s="14"/>
      <c r="Q591" s="14">
        <v>589</v>
      </c>
      <c r="R591" s="14">
        <v>588</v>
      </c>
      <c r="S591" s="14">
        <f t="shared" si="37"/>
        <v>24</v>
      </c>
      <c r="W591" s="13">
        <v>100000</v>
      </c>
    </row>
    <row r="592" spans="5:23" x14ac:dyDescent="0.25">
      <c r="E592" s="28"/>
      <c r="F592" s="28"/>
      <c r="G592" s="28"/>
      <c r="H592" s="28"/>
      <c r="M592" s="57"/>
      <c r="O592" s="62"/>
      <c r="P592" s="14"/>
      <c r="Q592" s="14">
        <v>590</v>
      </c>
      <c r="R592" s="14">
        <v>589</v>
      </c>
      <c r="S592" s="14">
        <f t="shared" si="37"/>
        <v>24</v>
      </c>
      <c r="W592" s="13">
        <v>100000</v>
      </c>
    </row>
    <row r="593" spans="5:23" x14ac:dyDescent="0.25">
      <c r="E593" s="28"/>
      <c r="F593" s="28"/>
      <c r="G593" s="28"/>
      <c r="H593" s="28"/>
      <c r="M593" s="57"/>
      <c r="O593" s="62"/>
      <c r="P593" s="14"/>
      <c r="Q593" s="14">
        <v>591</v>
      </c>
      <c r="R593" s="14">
        <v>590</v>
      </c>
      <c r="S593" s="14">
        <f t="shared" si="37"/>
        <v>24</v>
      </c>
      <c r="W593" s="13">
        <v>100000</v>
      </c>
    </row>
    <row r="594" spans="5:23" x14ac:dyDescent="0.25">
      <c r="E594" s="28"/>
      <c r="F594" s="28"/>
      <c r="G594" s="28"/>
      <c r="H594" s="28"/>
      <c r="M594" s="57"/>
      <c r="O594" s="62"/>
      <c r="P594" s="14"/>
      <c r="Q594" s="14">
        <v>592</v>
      </c>
      <c r="R594" s="14">
        <v>591</v>
      </c>
      <c r="S594" s="14">
        <f t="shared" si="37"/>
        <v>24</v>
      </c>
      <c r="W594" s="13">
        <v>100000</v>
      </c>
    </row>
    <row r="595" spans="5:23" x14ac:dyDescent="0.25">
      <c r="E595" s="28"/>
      <c r="F595" s="28"/>
      <c r="G595" s="28"/>
      <c r="H595" s="28"/>
      <c r="M595" s="57"/>
      <c r="O595" s="62"/>
      <c r="P595" s="14"/>
      <c r="Q595" s="14">
        <v>593</v>
      </c>
      <c r="R595" s="14">
        <v>592</v>
      </c>
      <c r="S595" s="14">
        <f t="shared" si="37"/>
        <v>24</v>
      </c>
      <c r="W595" s="13">
        <v>100000</v>
      </c>
    </row>
    <row r="596" spans="5:23" x14ac:dyDescent="0.25">
      <c r="E596" s="28"/>
      <c r="F596" s="28"/>
      <c r="G596" s="28"/>
      <c r="H596" s="28"/>
      <c r="M596" s="57"/>
      <c r="O596" s="62"/>
      <c r="P596" s="14"/>
      <c r="Q596" s="14">
        <v>594</v>
      </c>
      <c r="R596" s="14">
        <v>593</v>
      </c>
      <c r="S596" s="14">
        <f t="shared" si="37"/>
        <v>24</v>
      </c>
      <c r="W596" s="13">
        <v>100000</v>
      </c>
    </row>
    <row r="597" spans="5:23" x14ac:dyDescent="0.25">
      <c r="E597" s="28"/>
      <c r="F597" s="28"/>
      <c r="G597" s="28"/>
      <c r="H597" s="28"/>
      <c r="M597" s="57"/>
      <c r="O597" s="62"/>
      <c r="P597" s="14"/>
      <c r="Q597" s="14">
        <v>595</v>
      </c>
      <c r="R597" s="14">
        <v>594</v>
      </c>
      <c r="S597" s="14">
        <f t="shared" si="37"/>
        <v>24</v>
      </c>
      <c r="W597" s="13">
        <v>100000</v>
      </c>
    </row>
    <row r="598" spans="5:23" x14ac:dyDescent="0.25">
      <c r="E598" s="28"/>
      <c r="F598" s="28"/>
      <c r="G598" s="28"/>
      <c r="H598" s="28"/>
      <c r="M598" s="57"/>
      <c r="O598" s="62"/>
      <c r="P598" s="14"/>
      <c r="Q598" s="14">
        <v>596</v>
      </c>
      <c r="R598" s="14">
        <v>595</v>
      </c>
      <c r="S598" s="14">
        <f t="shared" si="37"/>
        <v>24</v>
      </c>
      <c r="W598" s="13">
        <v>100000</v>
      </c>
    </row>
    <row r="599" spans="5:23" x14ac:dyDescent="0.25">
      <c r="E599" s="28"/>
      <c r="F599" s="28"/>
      <c r="G599" s="28"/>
      <c r="H599" s="28"/>
      <c r="M599" s="57"/>
      <c r="O599" s="62"/>
      <c r="P599" s="14"/>
      <c r="Q599" s="14">
        <v>597</v>
      </c>
      <c r="R599" s="14">
        <v>596</v>
      </c>
      <c r="S599" s="14">
        <f t="shared" si="37"/>
        <v>24</v>
      </c>
      <c r="W599" s="13">
        <v>100000</v>
      </c>
    </row>
    <row r="600" spans="5:23" x14ac:dyDescent="0.25">
      <c r="E600" s="28"/>
      <c r="F600" s="28"/>
      <c r="G600" s="28"/>
      <c r="H600" s="28"/>
      <c r="M600" s="57"/>
      <c r="O600" s="62"/>
      <c r="P600" s="14"/>
      <c r="Q600" s="14">
        <v>598</v>
      </c>
      <c r="R600" s="14">
        <v>597</v>
      </c>
      <c r="S600" s="14">
        <f t="shared" si="37"/>
        <v>24</v>
      </c>
      <c r="W600" s="13">
        <v>100000</v>
      </c>
    </row>
    <row r="601" spans="5:23" x14ac:dyDescent="0.25">
      <c r="E601" s="28"/>
      <c r="F601" s="28"/>
      <c r="G601" s="28"/>
      <c r="H601" s="28"/>
      <c r="M601" s="57"/>
      <c r="O601" s="62"/>
      <c r="P601" s="14"/>
      <c r="Q601" s="14">
        <v>599</v>
      </c>
      <c r="R601" s="14">
        <v>598</v>
      </c>
      <c r="S601" s="14">
        <f t="shared" si="37"/>
        <v>24</v>
      </c>
      <c r="W601" s="13">
        <v>100000</v>
      </c>
    </row>
    <row r="602" spans="5:23" x14ac:dyDescent="0.25">
      <c r="E602" s="28"/>
      <c r="F602" s="28"/>
      <c r="G602" s="28"/>
      <c r="H602" s="28"/>
      <c r="M602" s="57"/>
      <c r="O602" s="62"/>
      <c r="P602" s="14"/>
      <c r="Q602" s="14">
        <v>600</v>
      </c>
      <c r="R602" s="14">
        <v>599</v>
      </c>
      <c r="S602" s="14">
        <f t="shared" si="37"/>
        <v>24</v>
      </c>
      <c r="W602" s="13">
        <v>100000</v>
      </c>
    </row>
    <row r="603" spans="5:23" x14ac:dyDescent="0.25">
      <c r="E603" s="28"/>
      <c r="F603" s="28"/>
      <c r="G603" s="28"/>
      <c r="H603" s="28"/>
      <c r="M603" s="57"/>
      <c r="O603" s="62"/>
      <c r="P603" s="14"/>
      <c r="Q603" s="14">
        <v>601</v>
      </c>
      <c r="R603" s="14">
        <v>600</v>
      </c>
      <c r="S603" s="14">
        <f t="shared" si="37"/>
        <v>24</v>
      </c>
      <c r="W603" s="13">
        <v>100000</v>
      </c>
    </row>
    <row r="604" spans="5:23" x14ac:dyDescent="0.25">
      <c r="E604" s="28"/>
      <c r="F604" s="28"/>
      <c r="G604" s="28"/>
      <c r="H604" s="28"/>
      <c r="M604" s="57"/>
      <c r="O604" s="62"/>
      <c r="P604" s="14"/>
      <c r="Q604" s="14">
        <v>602</v>
      </c>
      <c r="R604" s="14">
        <v>601</v>
      </c>
      <c r="S604" s="14">
        <f t="shared" si="37"/>
        <v>25</v>
      </c>
      <c r="W604" s="13">
        <v>100000</v>
      </c>
    </row>
    <row r="605" spans="5:23" x14ac:dyDescent="0.25">
      <c r="E605" s="28"/>
      <c r="F605" s="28"/>
      <c r="G605" s="28"/>
      <c r="H605" s="28"/>
      <c r="M605" s="57"/>
      <c r="O605" s="62"/>
      <c r="P605" s="14"/>
      <c r="Q605" s="14">
        <v>603</v>
      </c>
      <c r="R605" s="14">
        <v>602</v>
      </c>
      <c r="S605" s="14">
        <f t="shared" si="37"/>
        <v>25</v>
      </c>
      <c r="W605" s="13">
        <v>100000</v>
      </c>
    </row>
    <row r="606" spans="5:23" x14ac:dyDescent="0.25">
      <c r="E606" s="28"/>
      <c r="F606" s="28"/>
      <c r="G606" s="28"/>
      <c r="H606" s="28"/>
      <c r="M606" s="57"/>
      <c r="O606" s="62"/>
      <c r="P606" s="14"/>
      <c r="Q606" s="14">
        <v>604</v>
      </c>
      <c r="R606" s="14">
        <v>603</v>
      </c>
      <c r="S606" s="14">
        <f t="shared" si="37"/>
        <v>25</v>
      </c>
      <c r="W606" s="13">
        <v>100000</v>
      </c>
    </row>
    <row r="607" spans="5:23" x14ac:dyDescent="0.25">
      <c r="E607" s="28"/>
      <c r="F607" s="28"/>
      <c r="G607" s="28"/>
      <c r="H607" s="28"/>
      <c r="M607" s="57"/>
      <c r="O607" s="62"/>
      <c r="P607" s="14"/>
      <c r="Q607" s="14">
        <v>605</v>
      </c>
      <c r="R607" s="14">
        <v>604</v>
      </c>
      <c r="S607" s="14">
        <f t="shared" si="37"/>
        <v>25</v>
      </c>
      <c r="W607" s="13">
        <v>100000</v>
      </c>
    </row>
    <row r="608" spans="5:23" x14ac:dyDescent="0.25">
      <c r="E608" s="28"/>
      <c r="F608" s="28"/>
      <c r="G608" s="28"/>
      <c r="H608" s="28"/>
      <c r="M608" s="57"/>
      <c r="O608" s="62"/>
      <c r="P608" s="14"/>
      <c r="Q608" s="14">
        <v>606</v>
      </c>
      <c r="R608" s="14">
        <v>605</v>
      </c>
      <c r="S608" s="14">
        <f t="shared" si="37"/>
        <v>25</v>
      </c>
      <c r="W608" s="13">
        <v>100000</v>
      </c>
    </row>
    <row r="609" spans="5:23" x14ac:dyDescent="0.25">
      <c r="E609" s="28"/>
      <c r="F609" s="28"/>
      <c r="G609" s="28"/>
      <c r="H609" s="28"/>
      <c r="M609" s="57"/>
      <c r="O609" s="62"/>
      <c r="P609" s="14"/>
      <c r="Q609" s="14">
        <v>607</v>
      </c>
      <c r="R609" s="14">
        <v>606</v>
      </c>
      <c r="S609" s="14">
        <f t="shared" si="37"/>
        <v>25</v>
      </c>
      <c r="W609" s="13">
        <v>100000</v>
      </c>
    </row>
    <row r="610" spans="5:23" x14ac:dyDescent="0.25">
      <c r="E610" s="28"/>
      <c r="F610" s="28"/>
      <c r="G610" s="28"/>
      <c r="H610" s="28"/>
      <c r="M610" s="57"/>
      <c r="O610" s="62"/>
      <c r="P610" s="14"/>
      <c r="Q610" s="14">
        <v>608</v>
      </c>
      <c r="R610" s="14">
        <v>607</v>
      </c>
      <c r="S610" s="14">
        <f t="shared" si="37"/>
        <v>25</v>
      </c>
      <c r="W610" s="13">
        <v>100000</v>
      </c>
    </row>
    <row r="611" spans="5:23" x14ac:dyDescent="0.25">
      <c r="E611" s="28"/>
      <c r="F611" s="28"/>
      <c r="G611" s="28"/>
      <c r="H611" s="28"/>
      <c r="M611" s="57"/>
      <c r="O611" s="62"/>
      <c r="P611" s="14"/>
      <c r="Q611" s="14">
        <v>609</v>
      </c>
      <c r="R611" s="14">
        <v>608</v>
      </c>
      <c r="S611" s="14">
        <f t="shared" si="37"/>
        <v>25</v>
      </c>
      <c r="W611" s="13">
        <v>100000</v>
      </c>
    </row>
    <row r="612" spans="5:23" x14ac:dyDescent="0.25">
      <c r="E612" s="28"/>
      <c r="F612" s="28"/>
      <c r="G612" s="28"/>
      <c r="H612" s="28"/>
      <c r="M612" s="57"/>
      <c r="O612" s="62"/>
      <c r="P612" s="14"/>
      <c r="Q612" s="14">
        <v>610</v>
      </c>
      <c r="R612" s="14">
        <v>609</v>
      </c>
      <c r="S612" s="14">
        <f t="shared" si="37"/>
        <v>25</v>
      </c>
      <c r="W612" s="13">
        <v>100000</v>
      </c>
    </row>
    <row r="613" spans="5:23" x14ac:dyDescent="0.25">
      <c r="E613" s="28"/>
      <c r="F613" s="28"/>
      <c r="G613" s="28"/>
      <c r="H613" s="28"/>
      <c r="M613" s="57"/>
      <c r="O613" s="62"/>
      <c r="P613" s="14"/>
      <c r="Q613" s="14">
        <v>611</v>
      </c>
      <c r="R613" s="14">
        <v>610</v>
      </c>
      <c r="S613" s="14">
        <f t="shared" si="37"/>
        <v>25</v>
      </c>
      <c r="W613" s="13">
        <v>100000</v>
      </c>
    </row>
    <row r="614" spans="5:23" x14ac:dyDescent="0.25">
      <c r="E614" s="28"/>
      <c r="F614" s="28"/>
      <c r="G614" s="28"/>
      <c r="H614" s="28"/>
      <c r="M614" s="57"/>
      <c r="O614" s="62"/>
      <c r="P614" s="14"/>
      <c r="Q614" s="14">
        <v>612</v>
      </c>
      <c r="R614" s="14">
        <v>611</v>
      </c>
      <c r="S614" s="14">
        <f t="shared" si="37"/>
        <v>25</v>
      </c>
      <c r="W614" s="13">
        <v>100000</v>
      </c>
    </row>
    <row r="615" spans="5:23" x14ac:dyDescent="0.25">
      <c r="E615" s="28"/>
      <c r="F615" s="28"/>
      <c r="G615" s="28"/>
      <c r="H615" s="28"/>
      <c r="M615" s="57"/>
      <c r="O615" s="62"/>
      <c r="P615" s="14"/>
      <c r="Q615" s="14">
        <v>613</v>
      </c>
      <c r="R615" s="14">
        <v>612</v>
      </c>
      <c r="S615" s="14">
        <f t="shared" si="37"/>
        <v>25</v>
      </c>
      <c r="W615" s="13">
        <v>100000</v>
      </c>
    </row>
    <row r="616" spans="5:23" x14ac:dyDescent="0.25">
      <c r="E616" s="28"/>
      <c r="F616" s="28"/>
      <c r="G616" s="28"/>
      <c r="H616" s="28"/>
      <c r="M616" s="57"/>
      <c r="O616" s="62"/>
      <c r="P616" s="14"/>
      <c r="Q616" s="14">
        <v>614</v>
      </c>
      <c r="R616" s="14">
        <v>613</v>
      </c>
      <c r="S616" s="14">
        <f t="shared" si="37"/>
        <v>25</v>
      </c>
      <c r="W616" s="13">
        <v>100000</v>
      </c>
    </row>
    <row r="617" spans="5:23" x14ac:dyDescent="0.25">
      <c r="E617" s="28"/>
      <c r="F617" s="28"/>
      <c r="G617" s="28"/>
      <c r="H617" s="28"/>
      <c r="M617" s="57"/>
      <c r="O617" s="62"/>
      <c r="P617" s="14"/>
      <c r="Q617" s="14">
        <v>615</v>
      </c>
      <c r="R617" s="14">
        <v>614</v>
      </c>
      <c r="S617" s="14">
        <f t="shared" si="37"/>
        <v>25</v>
      </c>
      <c r="W617" s="13">
        <v>100000</v>
      </c>
    </row>
    <row r="618" spans="5:23" x14ac:dyDescent="0.25">
      <c r="E618" s="28"/>
      <c r="F618" s="28"/>
      <c r="G618" s="28"/>
      <c r="H618" s="28"/>
      <c r="M618" s="57"/>
      <c r="O618" s="62"/>
      <c r="P618" s="14"/>
      <c r="Q618" s="14">
        <v>616</v>
      </c>
      <c r="R618" s="14">
        <v>615</v>
      </c>
      <c r="S618" s="14">
        <f t="shared" si="37"/>
        <v>25</v>
      </c>
      <c r="W618" s="13">
        <v>100000</v>
      </c>
    </row>
    <row r="619" spans="5:23" x14ac:dyDescent="0.25">
      <c r="E619" s="28"/>
      <c r="F619" s="28"/>
      <c r="G619" s="28"/>
      <c r="H619" s="28"/>
      <c r="M619" s="57"/>
      <c r="O619" s="62"/>
      <c r="P619" s="14"/>
      <c r="Q619" s="14">
        <v>617</v>
      </c>
      <c r="R619" s="14">
        <v>616</v>
      </c>
      <c r="S619" s="14">
        <f t="shared" si="37"/>
        <v>25</v>
      </c>
      <c r="W619" s="13">
        <v>100000</v>
      </c>
    </row>
    <row r="620" spans="5:23" x14ac:dyDescent="0.25">
      <c r="E620" s="28"/>
      <c r="F620" s="28"/>
      <c r="G620" s="28"/>
      <c r="H620" s="28"/>
      <c r="M620" s="57"/>
      <c r="O620" s="62"/>
      <c r="P620" s="14"/>
      <c r="Q620" s="14">
        <v>618</v>
      </c>
      <c r="R620" s="14">
        <v>617</v>
      </c>
      <c r="S620" s="14">
        <f t="shared" si="37"/>
        <v>25</v>
      </c>
      <c r="W620" s="13">
        <v>100000</v>
      </c>
    </row>
    <row r="621" spans="5:23" x14ac:dyDescent="0.25">
      <c r="E621" s="28"/>
      <c r="F621" s="28"/>
      <c r="G621" s="28"/>
      <c r="H621" s="28"/>
      <c r="M621" s="57"/>
      <c r="O621" s="62"/>
      <c r="P621" s="14"/>
      <c r="Q621" s="14">
        <v>619</v>
      </c>
      <c r="R621" s="14">
        <v>618</v>
      </c>
      <c r="S621" s="14">
        <f t="shared" si="37"/>
        <v>25</v>
      </c>
      <c r="W621" s="13">
        <v>100000</v>
      </c>
    </row>
    <row r="622" spans="5:23" x14ac:dyDescent="0.25">
      <c r="E622" s="28"/>
      <c r="F622" s="28"/>
      <c r="G622" s="28"/>
      <c r="H622" s="28"/>
      <c r="M622" s="57"/>
      <c r="O622" s="62"/>
      <c r="P622" s="14"/>
      <c r="Q622" s="14">
        <v>620</v>
      </c>
      <c r="R622" s="14">
        <v>619</v>
      </c>
      <c r="S622" s="14">
        <f t="shared" si="37"/>
        <v>25</v>
      </c>
      <c r="W622" s="13">
        <v>100000</v>
      </c>
    </row>
    <row r="623" spans="5:23" x14ac:dyDescent="0.25">
      <c r="E623" s="28"/>
      <c r="F623" s="28"/>
      <c r="G623" s="28"/>
      <c r="H623" s="28"/>
      <c r="M623" s="57"/>
      <c r="O623" s="62"/>
      <c r="P623" s="14"/>
      <c r="Q623" s="14">
        <v>621</v>
      </c>
      <c r="R623" s="14">
        <v>620</v>
      </c>
      <c r="S623" s="14">
        <f t="shared" si="37"/>
        <v>25</v>
      </c>
      <c r="W623" s="13">
        <v>100000</v>
      </c>
    </row>
    <row r="624" spans="5:23" x14ac:dyDescent="0.25">
      <c r="E624" s="28"/>
      <c r="F624" s="28"/>
      <c r="G624" s="28"/>
      <c r="H624" s="28"/>
      <c r="M624" s="57"/>
      <c r="O624" s="62"/>
      <c r="P624" s="14"/>
      <c r="Q624" s="14">
        <v>622</v>
      </c>
      <c r="R624" s="14">
        <v>621</v>
      </c>
      <c r="S624" s="14">
        <f t="shared" si="37"/>
        <v>25</v>
      </c>
      <c r="W624" s="13">
        <v>100000</v>
      </c>
    </row>
    <row r="625" spans="5:23" x14ac:dyDescent="0.25">
      <c r="E625" s="28"/>
      <c r="F625" s="28"/>
      <c r="M625" s="57"/>
      <c r="O625" s="62"/>
      <c r="P625" s="14"/>
      <c r="Q625" s="14">
        <v>623</v>
      </c>
      <c r="R625" s="14">
        <v>622</v>
      </c>
      <c r="S625" s="14">
        <f t="shared" si="37"/>
        <v>25</v>
      </c>
      <c r="W625" s="13">
        <v>100000</v>
      </c>
    </row>
    <row r="626" spans="5:23" x14ac:dyDescent="0.25">
      <c r="M626" s="57"/>
      <c r="O626" s="62"/>
      <c r="P626" s="14"/>
      <c r="Q626" s="14">
        <v>624</v>
      </c>
      <c r="R626" s="14">
        <v>623</v>
      </c>
      <c r="S626" s="14">
        <f t="shared" si="37"/>
        <v>25</v>
      </c>
      <c r="W626" s="13">
        <v>100000</v>
      </c>
    </row>
    <row r="627" spans="5:23" x14ac:dyDescent="0.25">
      <c r="M627" s="57"/>
      <c r="O627" s="62"/>
      <c r="P627" s="14"/>
      <c r="Q627" s="14">
        <v>625</v>
      </c>
      <c r="R627" s="14">
        <v>624</v>
      </c>
      <c r="S627" s="14">
        <f t="shared" si="37"/>
        <v>25</v>
      </c>
      <c r="W627" s="13">
        <v>100000</v>
      </c>
    </row>
    <row r="628" spans="5:23" x14ac:dyDescent="0.25">
      <c r="M628" s="57"/>
      <c r="O628" s="62"/>
      <c r="P628" s="14"/>
      <c r="Q628" s="14">
        <v>626</v>
      </c>
      <c r="R628" s="14">
        <v>625</v>
      </c>
      <c r="S628" s="14">
        <f t="shared" si="37"/>
        <v>25</v>
      </c>
      <c r="W628" s="13">
        <v>100000</v>
      </c>
    </row>
    <row r="629" spans="5:23" x14ac:dyDescent="0.25">
      <c r="M629" s="57"/>
      <c r="O629" s="62"/>
      <c r="P629" s="14"/>
      <c r="Q629" s="14">
        <v>627</v>
      </c>
      <c r="R629" s="14">
        <v>626</v>
      </c>
      <c r="S629" s="14">
        <f t="shared" si="37"/>
        <v>26</v>
      </c>
      <c r="W629" s="13">
        <v>100000</v>
      </c>
    </row>
    <row r="630" spans="5:23" x14ac:dyDescent="0.25">
      <c r="M630" s="57"/>
      <c r="O630" s="62"/>
      <c r="P630" s="14"/>
      <c r="Q630" s="14">
        <v>628</v>
      </c>
      <c r="R630" s="14">
        <v>627</v>
      </c>
      <c r="S630" s="14">
        <f t="shared" si="37"/>
        <v>26</v>
      </c>
      <c r="W630" s="13">
        <v>100000</v>
      </c>
    </row>
    <row r="631" spans="5:23" x14ac:dyDescent="0.25">
      <c r="M631" s="57"/>
      <c r="O631" s="62"/>
      <c r="P631" s="14"/>
      <c r="Q631" s="14">
        <v>629</v>
      </c>
      <c r="R631" s="14">
        <v>628</v>
      </c>
      <c r="S631" s="14">
        <f t="shared" ref="S631:S694" si="38">S606+1</f>
        <v>26</v>
      </c>
      <c r="W631" s="13">
        <v>100000</v>
      </c>
    </row>
    <row r="632" spans="5:23" x14ac:dyDescent="0.25">
      <c r="M632" s="57"/>
      <c r="O632" s="62"/>
      <c r="P632" s="14"/>
      <c r="Q632" s="14">
        <v>630</v>
      </c>
      <c r="R632" s="14">
        <v>629</v>
      </c>
      <c r="S632" s="14">
        <f t="shared" si="38"/>
        <v>26</v>
      </c>
      <c r="W632" s="13">
        <v>100000</v>
      </c>
    </row>
    <row r="633" spans="5:23" x14ac:dyDescent="0.25">
      <c r="M633" s="57"/>
      <c r="O633" s="62"/>
      <c r="P633" s="14"/>
      <c r="Q633" s="14">
        <v>631</v>
      </c>
      <c r="R633" s="14">
        <v>630</v>
      </c>
      <c r="S633" s="14">
        <f t="shared" si="38"/>
        <v>26</v>
      </c>
      <c r="W633" s="13">
        <v>100000</v>
      </c>
    </row>
    <row r="634" spans="5:23" x14ac:dyDescent="0.25">
      <c r="M634" s="57"/>
      <c r="O634" s="62"/>
      <c r="P634" s="14"/>
      <c r="Q634" s="14">
        <v>632</v>
      </c>
      <c r="R634" s="14">
        <v>631</v>
      </c>
      <c r="S634" s="14">
        <f t="shared" si="38"/>
        <v>26</v>
      </c>
      <c r="W634" s="13">
        <v>100000</v>
      </c>
    </row>
    <row r="635" spans="5:23" x14ac:dyDescent="0.25">
      <c r="M635" s="57"/>
      <c r="O635" s="62"/>
      <c r="P635" s="14"/>
      <c r="Q635" s="14">
        <v>633</v>
      </c>
      <c r="R635" s="14">
        <v>632</v>
      </c>
      <c r="S635" s="14">
        <f t="shared" si="38"/>
        <v>26</v>
      </c>
      <c r="W635" s="13">
        <v>100000</v>
      </c>
    </row>
    <row r="636" spans="5:23" x14ac:dyDescent="0.25">
      <c r="M636" s="57"/>
      <c r="O636" s="62"/>
      <c r="P636" s="14"/>
      <c r="Q636" s="14">
        <v>634</v>
      </c>
      <c r="R636" s="14">
        <v>633</v>
      </c>
      <c r="S636" s="14">
        <f t="shared" si="38"/>
        <v>26</v>
      </c>
      <c r="W636" s="13">
        <v>100000</v>
      </c>
    </row>
    <row r="637" spans="5:23" x14ac:dyDescent="0.25">
      <c r="M637" s="57"/>
      <c r="O637" s="62"/>
      <c r="P637" s="14"/>
      <c r="Q637" s="14">
        <v>635</v>
      </c>
      <c r="R637" s="14">
        <v>634</v>
      </c>
      <c r="S637" s="14">
        <f t="shared" si="38"/>
        <v>26</v>
      </c>
      <c r="W637" s="13">
        <v>100000</v>
      </c>
    </row>
    <row r="638" spans="5:23" x14ac:dyDescent="0.25">
      <c r="M638" s="57"/>
      <c r="O638" s="62"/>
      <c r="P638" s="14"/>
      <c r="Q638" s="14">
        <v>636</v>
      </c>
      <c r="R638" s="14">
        <v>635</v>
      </c>
      <c r="S638" s="14">
        <f t="shared" si="38"/>
        <v>26</v>
      </c>
      <c r="W638" s="13">
        <v>100000</v>
      </c>
    </row>
    <row r="639" spans="5:23" x14ac:dyDescent="0.25">
      <c r="M639" s="57"/>
      <c r="O639" s="62"/>
      <c r="P639" s="14"/>
      <c r="Q639" s="14">
        <v>637</v>
      </c>
      <c r="R639" s="14">
        <v>636</v>
      </c>
      <c r="S639" s="14">
        <f t="shared" si="38"/>
        <v>26</v>
      </c>
      <c r="W639" s="13">
        <v>100000</v>
      </c>
    </row>
    <row r="640" spans="5:23" x14ac:dyDescent="0.25">
      <c r="M640" s="57"/>
      <c r="O640" s="62"/>
      <c r="P640" s="14"/>
      <c r="Q640" s="14">
        <v>638</v>
      </c>
      <c r="R640" s="14">
        <v>637</v>
      </c>
      <c r="S640" s="14">
        <f t="shared" si="38"/>
        <v>26</v>
      </c>
      <c r="W640" s="13">
        <v>100000</v>
      </c>
    </row>
    <row r="641" spans="13:23" x14ac:dyDescent="0.25">
      <c r="M641" s="57"/>
      <c r="O641" s="62"/>
      <c r="P641" s="14"/>
      <c r="Q641" s="14">
        <v>639</v>
      </c>
      <c r="R641" s="14">
        <v>638</v>
      </c>
      <c r="S641" s="14">
        <f t="shared" si="38"/>
        <v>26</v>
      </c>
      <c r="W641" s="13">
        <v>100000</v>
      </c>
    </row>
    <row r="642" spans="13:23" x14ac:dyDescent="0.25">
      <c r="M642" s="57"/>
      <c r="O642" s="62"/>
      <c r="P642" s="14"/>
      <c r="Q642" s="14">
        <v>640</v>
      </c>
      <c r="R642" s="14">
        <v>639</v>
      </c>
      <c r="S642" s="14">
        <f t="shared" si="38"/>
        <v>26</v>
      </c>
      <c r="W642" s="13">
        <v>100000</v>
      </c>
    </row>
    <row r="643" spans="13:23" x14ac:dyDescent="0.25">
      <c r="M643" s="57"/>
      <c r="O643" s="62"/>
      <c r="P643" s="14"/>
      <c r="Q643" s="14">
        <v>641</v>
      </c>
      <c r="R643" s="14">
        <v>640</v>
      </c>
      <c r="S643" s="14">
        <f t="shared" si="38"/>
        <v>26</v>
      </c>
      <c r="W643" s="13">
        <v>100000</v>
      </c>
    </row>
    <row r="644" spans="13:23" x14ac:dyDescent="0.25">
      <c r="M644" s="57"/>
      <c r="O644" s="62"/>
      <c r="P644" s="14"/>
      <c r="Q644" s="14">
        <v>642</v>
      </c>
      <c r="R644" s="14">
        <v>641</v>
      </c>
      <c r="S644" s="14">
        <f t="shared" si="38"/>
        <v>26</v>
      </c>
      <c r="W644" s="13">
        <v>100000</v>
      </c>
    </row>
    <row r="645" spans="13:23" x14ac:dyDescent="0.25">
      <c r="O645" s="62"/>
      <c r="P645" s="14"/>
      <c r="Q645" s="14">
        <v>643</v>
      </c>
      <c r="R645" s="14">
        <v>642</v>
      </c>
      <c r="S645" s="14">
        <f t="shared" si="38"/>
        <v>26</v>
      </c>
      <c r="W645" s="13">
        <v>100000</v>
      </c>
    </row>
    <row r="646" spans="13:23" x14ac:dyDescent="0.25">
      <c r="O646" s="62"/>
      <c r="P646" s="14"/>
      <c r="Q646" s="14">
        <v>644</v>
      </c>
      <c r="R646" s="14">
        <v>643</v>
      </c>
      <c r="S646" s="14">
        <f t="shared" si="38"/>
        <v>26</v>
      </c>
      <c r="W646" s="13">
        <v>100000</v>
      </c>
    </row>
    <row r="647" spans="13:23" x14ac:dyDescent="0.25">
      <c r="O647" s="62"/>
      <c r="P647" s="14"/>
      <c r="Q647" s="14">
        <v>645</v>
      </c>
      <c r="R647" s="14">
        <v>644</v>
      </c>
      <c r="S647" s="14">
        <f t="shared" si="38"/>
        <v>26</v>
      </c>
      <c r="W647" s="13">
        <v>100000</v>
      </c>
    </row>
    <row r="648" spans="13:23" x14ac:dyDescent="0.25">
      <c r="O648" s="62"/>
      <c r="P648" s="14"/>
      <c r="Q648" s="14">
        <v>646</v>
      </c>
      <c r="R648" s="14">
        <v>645</v>
      </c>
      <c r="S648" s="14">
        <f t="shared" si="38"/>
        <v>26</v>
      </c>
      <c r="W648" s="13">
        <v>100000</v>
      </c>
    </row>
    <row r="649" spans="13:23" x14ac:dyDescent="0.25">
      <c r="O649" s="62"/>
      <c r="P649" s="14"/>
      <c r="Q649" s="14">
        <v>647</v>
      </c>
      <c r="R649" s="14">
        <v>646</v>
      </c>
      <c r="S649" s="14">
        <f t="shared" si="38"/>
        <v>26</v>
      </c>
      <c r="W649" s="13">
        <v>100000</v>
      </c>
    </row>
    <row r="650" spans="13:23" x14ac:dyDescent="0.25">
      <c r="O650" s="62"/>
      <c r="P650" s="14"/>
      <c r="Q650" s="14">
        <v>648</v>
      </c>
      <c r="R650" s="14">
        <v>647</v>
      </c>
      <c r="S650" s="14">
        <f t="shared" si="38"/>
        <v>26</v>
      </c>
      <c r="W650" s="13">
        <v>100000</v>
      </c>
    </row>
    <row r="651" spans="13:23" x14ac:dyDescent="0.25">
      <c r="O651" s="62"/>
      <c r="P651" s="14"/>
      <c r="Q651" s="14">
        <v>649</v>
      </c>
      <c r="R651" s="14">
        <v>648</v>
      </c>
      <c r="S651" s="14">
        <f t="shared" si="38"/>
        <v>26</v>
      </c>
      <c r="W651" s="13">
        <v>100000</v>
      </c>
    </row>
    <row r="652" spans="13:23" x14ac:dyDescent="0.25">
      <c r="O652" s="62"/>
      <c r="P652" s="14"/>
      <c r="Q652" s="14">
        <v>650</v>
      </c>
      <c r="R652" s="14">
        <v>649</v>
      </c>
      <c r="S652" s="14">
        <f t="shared" si="38"/>
        <v>26</v>
      </c>
      <c r="W652" s="13">
        <v>100000</v>
      </c>
    </row>
    <row r="653" spans="13:23" x14ac:dyDescent="0.25">
      <c r="O653" s="62"/>
      <c r="P653" s="14"/>
      <c r="Q653" s="14">
        <v>651</v>
      </c>
      <c r="R653" s="14">
        <v>650</v>
      </c>
      <c r="S653" s="14">
        <f t="shared" si="38"/>
        <v>26</v>
      </c>
      <c r="W653" s="13">
        <v>100000</v>
      </c>
    </row>
    <row r="654" spans="13:23" x14ac:dyDescent="0.25">
      <c r="O654" s="62"/>
      <c r="P654" s="14"/>
      <c r="Q654" s="14">
        <v>652</v>
      </c>
      <c r="R654" s="14">
        <v>651</v>
      </c>
      <c r="S654" s="14">
        <f t="shared" si="38"/>
        <v>27</v>
      </c>
      <c r="W654" s="13">
        <v>100000</v>
      </c>
    </row>
    <row r="655" spans="13:23" x14ac:dyDescent="0.25">
      <c r="O655" s="62"/>
      <c r="P655" s="14"/>
      <c r="Q655" s="14">
        <v>653</v>
      </c>
      <c r="R655" s="14">
        <v>652</v>
      </c>
      <c r="S655" s="14">
        <f t="shared" si="38"/>
        <v>27</v>
      </c>
      <c r="W655" s="13">
        <v>100000</v>
      </c>
    </row>
    <row r="656" spans="13:23" x14ac:dyDescent="0.25">
      <c r="O656" s="62"/>
      <c r="P656" s="14"/>
      <c r="Q656" s="14">
        <v>654</v>
      </c>
      <c r="R656" s="14">
        <v>653</v>
      </c>
      <c r="S656" s="14">
        <f t="shared" si="38"/>
        <v>27</v>
      </c>
      <c r="W656" s="13">
        <v>100000</v>
      </c>
    </row>
    <row r="657" spans="15:23" x14ac:dyDescent="0.25">
      <c r="O657" s="62"/>
      <c r="P657" s="14"/>
      <c r="Q657" s="14">
        <v>655</v>
      </c>
      <c r="R657" s="14">
        <v>654</v>
      </c>
      <c r="S657" s="14">
        <f t="shared" si="38"/>
        <v>27</v>
      </c>
      <c r="W657" s="13">
        <v>100000</v>
      </c>
    </row>
    <row r="658" spans="15:23" x14ac:dyDescent="0.25">
      <c r="O658" s="62"/>
      <c r="P658" s="14"/>
      <c r="Q658" s="14">
        <v>656</v>
      </c>
      <c r="R658" s="14">
        <v>655</v>
      </c>
      <c r="S658" s="14">
        <f t="shared" si="38"/>
        <v>27</v>
      </c>
      <c r="W658" s="13">
        <v>100000</v>
      </c>
    </row>
    <row r="659" spans="15:23" x14ac:dyDescent="0.25">
      <c r="O659" s="62"/>
      <c r="P659" s="14"/>
      <c r="Q659" s="14">
        <v>657</v>
      </c>
      <c r="R659" s="14">
        <v>656</v>
      </c>
      <c r="S659" s="14">
        <f t="shared" si="38"/>
        <v>27</v>
      </c>
      <c r="W659" s="13">
        <v>100000</v>
      </c>
    </row>
    <row r="660" spans="15:23" x14ac:dyDescent="0.25">
      <c r="O660" s="62"/>
      <c r="P660" s="14"/>
      <c r="Q660" s="14">
        <v>658</v>
      </c>
      <c r="R660" s="14">
        <v>657</v>
      </c>
      <c r="S660" s="14">
        <f t="shared" si="38"/>
        <v>27</v>
      </c>
      <c r="W660" s="13">
        <v>100000</v>
      </c>
    </row>
    <row r="661" spans="15:23" x14ac:dyDescent="0.25">
      <c r="O661" s="62"/>
      <c r="P661" s="14"/>
      <c r="Q661" s="14">
        <v>659</v>
      </c>
      <c r="R661" s="14">
        <v>658</v>
      </c>
      <c r="S661" s="14">
        <f t="shared" si="38"/>
        <v>27</v>
      </c>
      <c r="W661" s="13">
        <v>100000</v>
      </c>
    </row>
    <row r="662" spans="15:23" x14ac:dyDescent="0.25">
      <c r="O662" s="62"/>
      <c r="P662" s="14"/>
      <c r="Q662" s="14">
        <v>660</v>
      </c>
      <c r="R662" s="14">
        <v>659</v>
      </c>
      <c r="S662" s="14">
        <f t="shared" si="38"/>
        <v>27</v>
      </c>
      <c r="W662" s="13">
        <v>100000</v>
      </c>
    </row>
    <row r="663" spans="15:23" x14ac:dyDescent="0.25">
      <c r="O663" s="62"/>
      <c r="P663" s="14"/>
      <c r="Q663" s="14">
        <v>661</v>
      </c>
      <c r="R663" s="14">
        <v>660</v>
      </c>
      <c r="S663" s="14">
        <f t="shared" si="38"/>
        <v>27</v>
      </c>
      <c r="W663" s="13">
        <v>100000</v>
      </c>
    </row>
    <row r="664" spans="15:23" x14ac:dyDescent="0.25">
      <c r="O664" s="62"/>
      <c r="P664" s="14"/>
      <c r="Q664" s="14">
        <v>662</v>
      </c>
      <c r="R664" s="14">
        <v>661</v>
      </c>
      <c r="S664" s="14">
        <f t="shared" si="38"/>
        <v>27</v>
      </c>
      <c r="W664" s="13">
        <v>100000</v>
      </c>
    </row>
    <row r="665" spans="15:23" x14ac:dyDescent="0.25">
      <c r="O665" s="62"/>
      <c r="P665" s="14"/>
      <c r="Q665" s="14">
        <v>663</v>
      </c>
      <c r="R665" s="14">
        <v>662</v>
      </c>
      <c r="S665" s="14">
        <f t="shared" si="38"/>
        <v>27</v>
      </c>
      <c r="W665" s="13">
        <v>100000</v>
      </c>
    </row>
    <row r="666" spans="15:23" x14ac:dyDescent="0.25">
      <c r="O666" s="62"/>
      <c r="P666" s="14"/>
      <c r="Q666" s="14">
        <v>664</v>
      </c>
      <c r="R666" s="14">
        <v>663</v>
      </c>
      <c r="S666" s="14">
        <f t="shared" si="38"/>
        <v>27</v>
      </c>
      <c r="W666" s="13">
        <v>100000</v>
      </c>
    </row>
    <row r="667" spans="15:23" x14ac:dyDescent="0.25">
      <c r="O667" s="62"/>
      <c r="P667" s="14"/>
      <c r="Q667" s="14">
        <v>665</v>
      </c>
      <c r="R667" s="14">
        <v>664</v>
      </c>
      <c r="S667" s="14">
        <f t="shared" si="38"/>
        <v>27</v>
      </c>
      <c r="W667" s="13">
        <v>100000</v>
      </c>
    </row>
    <row r="668" spans="15:23" x14ac:dyDescent="0.25">
      <c r="O668" s="62"/>
      <c r="P668" s="14"/>
      <c r="Q668" s="14">
        <v>666</v>
      </c>
      <c r="R668" s="14">
        <v>665</v>
      </c>
      <c r="S668" s="14">
        <f t="shared" si="38"/>
        <v>27</v>
      </c>
      <c r="W668" s="13">
        <v>100000</v>
      </c>
    </row>
    <row r="669" spans="15:23" x14ac:dyDescent="0.25">
      <c r="O669" s="62"/>
      <c r="P669" s="14"/>
      <c r="Q669" s="14">
        <v>667</v>
      </c>
      <c r="R669" s="14">
        <v>666</v>
      </c>
      <c r="S669" s="14">
        <f t="shared" si="38"/>
        <v>27</v>
      </c>
      <c r="W669" s="13">
        <v>100000</v>
      </c>
    </row>
    <row r="670" spans="15:23" x14ac:dyDescent="0.25">
      <c r="O670" s="62"/>
      <c r="P670" s="14"/>
      <c r="Q670" s="14">
        <v>668</v>
      </c>
      <c r="R670" s="14">
        <v>667</v>
      </c>
      <c r="S670" s="14">
        <f t="shared" si="38"/>
        <v>27</v>
      </c>
      <c r="W670" s="13">
        <v>100000</v>
      </c>
    </row>
    <row r="671" spans="15:23" x14ac:dyDescent="0.25">
      <c r="O671" s="62"/>
      <c r="P671" s="14"/>
      <c r="Q671" s="14">
        <v>669</v>
      </c>
      <c r="R671" s="14">
        <v>668</v>
      </c>
      <c r="S671" s="14">
        <f t="shared" si="38"/>
        <v>27</v>
      </c>
      <c r="W671" s="13">
        <v>100000</v>
      </c>
    </row>
    <row r="672" spans="15:23" x14ac:dyDescent="0.25">
      <c r="O672" s="62"/>
      <c r="P672" s="14"/>
      <c r="Q672" s="14">
        <v>670</v>
      </c>
      <c r="R672" s="14">
        <v>669</v>
      </c>
      <c r="S672" s="14">
        <f t="shared" si="38"/>
        <v>27</v>
      </c>
      <c r="W672" s="13">
        <v>100000</v>
      </c>
    </row>
    <row r="673" spans="15:23" x14ac:dyDescent="0.25">
      <c r="O673" s="62"/>
      <c r="P673" s="14"/>
      <c r="Q673" s="14">
        <v>671</v>
      </c>
      <c r="R673" s="14">
        <v>670</v>
      </c>
      <c r="S673" s="14">
        <f t="shared" si="38"/>
        <v>27</v>
      </c>
      <c r="W673" s="13">
        <v>100000</v>
      </c>
    </row>
    <row r="674" spans="15:23" x14ac:dyDescent="0.25">
      <c r="O674" s="62"/>
      <c r="P674" s="14"/>
      <c r="Q674" s="14">
        <v>672</v>
      </c>
      <c r="R674" s="14">
        <v>671</v>
      </c>
      <c r="S674" s="14">
        <f t="shared" si="38"/>
        <v>27</v>
      </c>
      <c r="W674" s="13">
        <v>100000</v>
      </c>
    </row>
    <row r="675" spans="15:23" x14ac:dyDescent="0.25">
      <c r="O675" s="62"/>
      <c r="P675" s="14"/>
      <c r="Q675" s="14">
        <v>673</v>
      </c>
      <c r="R675" s="14">
        <v>672</v>
      </c>
      <c r="S675" s="14">
        <f t="shared" si="38"/>
        <v>27</v>
      </c>
      <c r="W675" s="13">
        <v>100000</v>
      </c>
    </row>
    <row r="676" spans="15:23" x14ac:dyDescent="0.25">
      <c r="O676" s="62"/>
      <c r="P676" s="14"/>
      <c r="Q676" s="14">
        <v>674</v>
      </c>
      <c r="R676" s="14">
        <v>673</v>
      </c>
      <c r="S676" s="14">
        <f t="shared" si="38"/>
        <v>27</v>
      </c>
      <c r="W676" s="13">
        <v>100000</v>
      </c>
    </row>
    <row r="677" spans="15:23" x14ac:dyDescent="0.25">
      <c r="O677" s="62"/>
      <c r="P677" s="14"/>
      <c r="Q677" s="14">
        <v>675</v>
      </c>
      <c r="R677" s="14">
        <v>674</v>
      </c>
      <c r="S677" s="14">
        <f t="shared" si="38"/>
        <v>27</v>
      </c>
      <c r="W677" s="13">
        <v>100000</v>
      </c>
    </row>
    <row r="678" spans="15:23" x14ac:dyDescent="0.25">
      <c r="O678" s="62"/>
      <c r="P678" s="14"/>
      <c r="Q678" s="14">
        <v>676</v>
      </c>
      <c r="R678" s="14">
        <v>675</v>
      </c>
      <c r="S678" s="14">
        <f t="shared" si="38"/>
        <v>27</v>
      </c>
      <c r="W678" s="13">
        <v>100000</v>
      </c>
    </row>
    <row r="679" spans="15:23" x14ac:dyDescent="0.25">
      <c r="O679" s="62"/>
      <c r="P679" s="14"/>
      <c r="Q679" s="14">
        <v>677</v>
      </c>
      <c r="R679" s="14">
        <v>676</v>
      </c>
      <c r="S679" s="14">
        <f t="shared" si="38"/>
        <v>28</v>
      </c>
      <c r="W679" s="13">
        <v>100000</v>
      </c>
    </row>
    <row r="680" spans="15:23" x14ac:dyDescent="0.25">
      <c r="O680" s="62"/>
      <c r="P680" s="14"/>
      <c r="Q680" s="14">
        <v>678</v>
      </c>
      <c r="R680" s="14">
        <v>677</v>
      </c>
      <c r="S680" s="14">
        <f t="shared" si="38"/>
        <v>28</v>
      </c>
      <c r="W680" s="13">
        <v>100000</v>
      </c>
    </row>
    <row r="681" spans="15:23" x14ac:dyDescent="0.25">
      <c r="O681" s="62"/>
      <c r="P681" s="14"/>
      <c r="Q681" s="14">
        <v>679</v>
      </c>
      <c r="R681" s="14">
        <v>678</v>
      </c>
      <c r="S681" s="14">
        <f t="shared" si="38"/>
        <v>28</v>
      </c>
      <c r="W681" s="13">
        <v>100000</v>
      </c>
    </row>
    <row r="682" spans="15:23" x14ac:dyDescent="0.25">
      <c r="O682" s="62"/>
      <c r="P682" s="14"/>
      <c r="Q682" s="14">
        <v>680</v>
      </c>
      <c r="R682" s="14">
        <v>679</v>
      </c>
      <c r="S682" s="14">
        <f t="shared" si="38"/>
        <v>28</v>
      </c>
      <c r="W682" s="13">
        <v>100000</v>
      </c>
    </row>
    <row r="683" spans="15:23" x14ac:dyDescent="0.25">
      <c r="O683" s="62"/>
      <c r="P683" s="14"/>
      <c r="Q683" s="14">
        <v>681</v>
      </c>
      <c r="R683" s="14">
        <v>680</v>
      </c>
      <c r="S683" s="14">
        <f t="shared" si="38"/>
        <v>28</v>
      </c>
      <c r="W683" s="13">
        <v>100000</v>
      </c>
    </row>
    <row r="684" spans="15:23" x14ac:dyDescent="0.25">
      <c r="O684" s="62"/>
      <c r="P684" s="14"/>
      <c r="Q684" s="14">
        <v>682</v>
      </c>
      <c r="R684" s="14">
        <v>681</v>
      </c>
      <c r="S684" s="14">
        <f t="shared" si="38"/>
        <v>28</v>
      </c>
      <c r="W684" s="13">
        <v>100000</v>
      </c>
    </row>
    <row r="685" spans="15:23" x14ac:dyDescent="0.25">
      <c r="O685" s="62"/>
      <c r="P685" s="14"/>
      <c r="Q685" s="14">
        <v>683</v>
      </c>
      <c r="R685" s="14">
        <v>682</v>
      </c>
      <c r="S685" s="14">
        <f t="shared" si="38"/>
        <v>28</v>
      </c>
      <c r="W685" s="13">
        <v>100000</v>
      </c>
    </row>
    <row r="686" spans="15:23" x14ac:dyDescent="0.25">
      <c r="O686" s="62"/>
      <c r="P686" s="14"/>
      <c r="Q686" s="14">
        <v>684</v>
      </c>
      <c r="R686" s="14">
        <v>683</v>
      </c>
      <c r="S686" s="14">
        <f t="shared" si="38"/>
        <v>28</v>
      </c>
      <c r="W686" s="13">
        <v>100000</v>
      </c>
    </row>
    <row r="687" spans="15:23" x14ac:dyDescent="0.25">
      <c r="O687" s="62"/>
      <c r="P687" s="14"/>
      <c r="Q687" s="14">
        <v>685</v>
      </c>
      <c r="R687" s="14">
        <v>684</v>
      </c>
      <c r="S687" s="14">
        <f t="shared" si="38"/>
        <v>28</v>
      </c>
      <c r="W687" s="13">
        <v>100000</v>
      </c>
    </row>
    <row r="688" spans="15:23" x14ac:dyDescent="0.25">
      <c r="O688" s="62"/>
      <c r="P688" s="14"/>
      <c r="Q688" s="14">
        <v>686</v>
      </c>
      <c r="R688" s="14">
        <v>685</v>
      </c>
      <c r="S688" s="14">
        <f t="shared" si="38"/>
        <v>28</v>
      </c>
      <c r="W688" s="13">
        <v>100000</v>
      </c>
    </row>
    <row r="689" spans="15:23" x14ac:dyDescent="0.25">
      <c r="O689" s="62"/>
      <c r="P689" s="14"/>
      <c r="Q689" s="14">
        <v>687</v>
      </c>
      <c r="R689" s="14">
        <v>686</v>
      </c>
      <c r="S689" s="14">
        <f t="shared" si="38"/>
        <v>28</v>
      </c>
      <c r="W689" s="13">
        <v>100000</v>
      </c>
    </row>
    <row r="690" spans="15:23" x14ac:dyDescent="0.25">
      <c r="O690" s="62"/>
      <c r="P690" s="14"/>
      <c r="Q690" s="14">
        <v>688</v>
      </c>
      <c r="R690" s="14">
        <v>687</v>
      </c>
      <c r="S690" s="14">
        <f t="shared" si="38"/>
        <v>28</v>
      </c>
      <c r="W690" s="13">
        <v>100000</v>
      </c>
    </row>
    <row r="691" spans="15:23" x14ac:dyDescent="0.25">
      <c r="O691" s="62"/>
      <c r="P691" s="14"/>
      <c r="Q691" s="14">
        <v>689</v>
      </c>
      <c r="R691" s="14">
        <v>688</v>
      </c>
      <c r="S691" s="14">
        <f t="shared" si="38"/>
        <v>28</v>
      </c>
      <c r="W691" s="13">
        <v>100000</v>
      </c>
    </row>
    <row r="692" spans="15:23" x14ac:dyDescent="0.25">
      <c r="O692" s="62"/>
      <c r="P692" s="14"/>
      <c r="Q692" s="14">
        <v>690</v>
      </c>
      <c r="R692" s="14">
        <v>689</v>
      </c>
      <c r="S692" s="14">
        <f t="shared" si="38"/>
        <v>28</v>
      </c>
      <c r="W692" s="13">
        <v>100000</v>
      </c>
    </row>
    <row r="693" spans="15:23" x14ac:dyDescent="0.25">
      <c r="O693" s="62"/>
      <c r="P693" s="14"/>
      <c r="Q693" s="14">
        <v>691</v>
      </c>
      <c r="R693" s="14">
        <v>690</v>
      </c>
      <c r="S693" s="14">
        <f t="shared" si="38"/>
        <v>28</v>
      </c>
      <c r="W693" s="13">
        <v>100000</v>
      </c>
    </row>
    <row r="694" spans="15:23" x14ac:dyDescent="0.25">
      <c r="O694" s="62"/>
      <c r="P694" s="14"/>
      <c r="Q694" s="14">
        <v>692</v>
      </c>
      <c r="R694" s="14">
        <v>691</v>
      </c>
      <c r="S694" s="14">
        <f t="shared" si="38"/>
        <v>28</v>
      </c>
      <c r="W694" s="13">
        <v>100000</v>
      </c>
    </row>
    <row r="695" spans="15:23" x14ac:dyDescent="0.25">
      <c r="O695" s="62"/>
      <c r="P695" s="14"/>
      <c r="Q695" s="14">
        <v>693</v>
      </c>
      <c r="R695" s="14">
        <v>692</v>
      </c>
      <c r="S695" s="14">
        <f t="shared" ref="S695:S758" si="39">S670+1</f>
        <v>28</v>
      </c>
      <c r="W695" s="13">
        <v>100000</v>
      </c>
    </row>
    <row r="696" spans="15:23" x14ac:dyDescent="0.25">
      <c r="O696" s="62"/>
      <c r="P696" s="14"/>
      <c r="Q696" s="14">
        <v>694</v>
      </c>
      <c r="R696" s="14">
        <v>693</v>
      </c>
      <c r="S696" s="14">
        <f t="shared" si="39"/>
        <v>28</v>
      </c>
      <c r="W696" s="13">
        <v>100000</v>
      </c>
    </row>
    <row r="697" spans="15:23" x14ac:dyDescent="0.25">
      <c r="O697" s="62"/>
      <c r="P697" s="14"/>
      <c r="Q697" s="14">
        <v>695</v>
      </c>
      <c r="R697" s="14">
        <v>694</v>
      </c>
      <c r="S697" s="14">
        <f t="shared" si="39"/>
        <v>28</v>
      </c>
      <c r="W697" s="13">
        <v>100000</v>
      </c>
    </row>
    <row r="698" spans="15:23" x14ac:dyDescent="0.25">
      <c r="O698" s="62"/>
      <c r="P698" s="14"/>
      <c r="Q698" s="14">
        <v>696</v>
      </c>
      <c r="R698" s="14">
        <v>695</v>
      </c>
      <c r="S698" s="14">
        <f t="shared" si="39"/>
        <v>28</v>
      </c>
      <c r="W698" s="13">
        <v>100000</v>
      </c>
    </row>
    <row r="699" spans="15:23" x14ac:dyDescent="0.25">
      <c r="O699" s="62"/>
      <c r="P699" s="14"/>
      <c r="Q699" s="14">
        <v>697</v>
      </c>
      <c r="R699" s="14">
        <v>696</v>
      </c>
      <c r="S699" s="14">
        <f t="shared" si="39"/>
        <v>28</v>
      </c>
      <c r="W699" s="13">
        <v>100000</v>
      </c>
    </row>
    <row r="700" spans="15:23" x14ac:dyDescent="0.25">
      <c r="O700" s="62"/>
      <c r="P700" s="14"/>
      <c r="Q700" s="14">
        <v>698</v>
      </c>
      <c r="R700" s="14">
        <v>697</v>
      </c>
      <c r="S700" s="14">
        <f t="shared" si="39"/>
        <v>28</v>
      </c>
      <c r="W700" s="13">
        <v>100000</v>
      </c>
    </row>
    <row r="701" spans="15:23" x14ac:dyDescent="0.25">
      <c r="O701" s="62"/>
      <c r="P701" s="14"/>
      <c r="Q701" s="14">
        <v>699</v>
      </c>
      <c r="R701" s="14">
        <v>698</v>
      </c>
      <c r="S701" s="14">
        <f t="shared" si="39"/>
        <v>28</v>
      </c>
      <c r="W701" s="13">
        <v>100000</v>
      </c>
    </row>
    <row r="702" spans="15:23" x14ac:dyDescent="0.25">
      <c r="O702" s="62"/>
      <c r="P702" s="14"/>
      <c r="Q702" s="14">
        <v>700</v>
      </c>
      <c r="R702" s="14">
        <v>699</v>
      </c>
      <c r="S702" s="14">
        <f t="shared" si="39"/>
        <v>28</v>
      </c>
      <c r="W702" s="13">
        <v>100000</v>
      </c>
    </row>
    <row r="703" spans="15:23" x14ac:dyDescent="0.25">
      <c r="O703" s="62"/>
      <c r="P703" s="14"/>
      <c r="Q703" s="14">
        <v>701</v>
      </c>
      <c r="R703" s="14">
        <v>700</v>
      </c>
      <c r="S703" s="14">
        <f t="shared" si="39"/>
        <v>28</v>
      </c>
      <c r="W703" s="13">
        <v>100000</v>
      </c>
    </row>
    <row r="704" spans="15:23" x14ac:dyDescent="0.25">
      <c r="O704" s="62"/>
      <c r="P704" s="14"/>
      <c r="Q704" s="14">
        <v>702</v>
      </c>
      <c r="R704" s="14">
        <v>701</v>
      </c>
      <c r="S704" s="14">
        <f t="shared" si="39"/>
        <v>29</v>
      </c>
      <c r="W704" s="13">
        <v>100000</v>
      </c>
    </row>
    <row r="705" spans="15:23" x14ac:dyDescent="0.25">
      <c r="O705" s="62"/>
      <c r="P705" s="14"/>
      <c r="Q705" s="14">
        <v>703</v>
      </c>
      <c r="R705" s="14">
        <v>702</v>
      </c>
      <c r="S705" s="14">
        <f t="shared" si="39"/>
        <v>29</v>
      </c>
      <c r="W705" s="13">
        <v>100000</v>
      </c>
    </row>
    <row r="706" spans="15:23" x14ac:dyDescent="0.25">
      <c r="O706" s="62"/>
      <c r="P706" s="14"/>
      <c r="Q706" s="14">
        <v>704</v>
      </c>
      <c r="R706" s="14">
        <v>703</v>
      </c>
      <c r="S706" s="14">
        <f t="shared" si="39"/>
        <v>29</v>
      </c>
      <c r="W706" s="13">
        <v>100000</v>
      </c>
    </row>
    <row r="707" spans="15:23" x14ac:dyDescent="0.25">
      <c r="O707" s="62"/>
      <c r="P707" s="14"/>
      <c r="Q707" s="14">
        <v>705</v>
      </c>
      <c r="R707" s="14">
        <v>704</v>
      </c>
      <c r="S707" s="14">
        <f t="shared" si="39"/>
        <v>29</v>
      </c>
      <c r="W707" s="13">
        <v>100000</v>
      </c>
    </row>
    <row r="708" spans="15:23" x14ac:dyDescent="0.25">
      <c r="O708" s="62"/>
      <c r="P708" s="14"/>
      <c r="Q708" s="14">
        <v>706</v>
      </c>
      <c r="R708" s="14">
        <v>705</v>
      </c>
      <c r="S708" s="14">
        <f t="shared" si="39"/>
        <v>29</v>
      </c>
      <c r="W708" s="13">
        <v>100000</v>
      </c>
    </row>
    <row r="709" spans="15:23" x14ac:dyDescent="0.25">
      <c r="O709" s="62"/>
      <c r="P709" s="14"/>
      <c r="Q709" s="14">
        <v>707</v>
      </c>
      <c r="R709" s="14">
        <v>706</v>
      </c>
      <c r="S709" s="14">
        <f t="shared" si="39"/>
        <v>29</v>
      </c>
      <c r="W709" s="13">
        <v>100000</v>
      </c>
    </row>
    <row r="710" spans="15:23" x14ac:dyDescent="0.25">
      <c r="O710" s="62"/>
      <c r="P710" s="14"/>
      <c r="Q710" s="14">
        <v>708</v>
      </c>
      <c r="R710" s="14">
        <v>707</v>
      </c>
      <c r="S710" s="14">
        <f t="shared" si="39"/>
        <v>29</v>
      </c>
      <c r="W710" s="13">
        <v>100000</v>
      </c>
    </row>
    <row r="711" spans="15:23" x14ac:dyDescent="0.25">
      <c r="O711" s="62"/>
      <c r="P711" s="14"/>
      <c r="Q711" s="14">
        <v>709</v>
      </c>
      <c r="R711" s="14">
        <v>708</v>
      </c>
      <c r="S711" s="14">
        <f t="shared" si="39"/>
        <v>29</v>
      </c>
      <c r="W711" s="13">
        <v>100000</v>
      </c>
    </row>
    <row r="712" spans="15:23" x14ac:dyDescent="0.25">
      <c r="O712" s="62"/>
      <c r="P712" s="14"/>
      <c r="Q712" s="14">
        <v>710</v>
      </c>
      <c r="R712" s="14">
        <v>709</v>
      </c>
      <c r="S712" s="14">
        <f t="shared" si="39"/>
        <v>29</v>
      </c>
      <c r="W712" s="13">
        <v>100000</v>
      </c>
    </row>
    <row r="713" spans="15:23" x14ac:dyDescent="0.25">
      <c r="O713" s="62"/>
      <c r="P713" s="14"/>
      <c r="Q713" s="14">
        <v>711</v>
      </c>
      <c r="R713" s="14">
        <v>710</v>
      </c>
      <c r="S713" s="14">
        <f t="shared" si="39"/>
        <v>29</v>
      </c>
      <c r="W713" s="13">
        <v>100000</v>
      </c>
    </row>
    <row r="714" spans="15:23" x14ac:dyDescent="0.25">
      <c r="O714" s="62"/>
      <c r="P714" s="14"/>
      <c r="Q714" s="14">
        <v>712</v>
      </c>
      <c r="R714" s="14">
        <v>711</v>
      </c>
      <c r="S714" s="14">
        <f t="shared" si="39"/>
        <v>29</v>
      </c>
      <c r="W714" s="13">
        <v>100000</v>
      </c>
    </row>
    <row r="715" spans="15:23" x14ac:dyDescent="0.25">
      <c r="O715" s="62"/>
      <c r="P715" s="14"/>
      <c r="Q715" s="14">
        <v>713</v>
      </c>
      <c r="R715" s="14">
        <v>712</v>
      </c>
      <c r="S715" s="14">
        <f t="shared" si="39"/>
        <v>29</v>
      </c>
      <c r="W715" s="13">
        <v>100000</v>
      </c>
    </row>
    <row r="716" spans="15:23" x14ac:dyDescent="0.25">
      <c r="O716" s="62"/>
      <c r="P716" s="14"/>
      <c r="Q716" s="14">
        <v>714</v>
      </c>
      <c r="R716" s="14">
        <v>713</v>
      </c>
      <c r="S716" s="14">
        <f t="shared" si="39"/>
        <v>29</v>
      </c>
      <c r="W716" s="13">
        <v>100000</v>
      </c>
    </row>
    <row r="717" spans="15:23" x14ac:dyDescent="0.25">
      <c r="O717" s="62"/>
      <c r="P717" s="14"/>
      <c r="Q717" s="14">
        <v>715</v>
      </c>
      <c r="R717" s="14">
        <v>714</v>
      </c>
      <c r="S717" s="14">
        <f t="shared" si="39"/>
        <v>29</v>
      </c>
      <c r="W717" s="13">
        <v>100000</v>
      </c>
    </row>
    <row r="718" spans="15:23" x14ac:dyDescent="0.25">
      <c r="O718" s="62"/>
      <c r="P718" s="14"/>
      <c r="Q718" s="14">
        <v>716</v>
      </c>
      <c r="R718" s="14">
        <v>715</v>
      </c>
      <c r="S718" s="14">
        <f t="shared" si="39"/>
        <v>29</v>
      </c>
      <c r="W718" s="13">
        <v>100000</v>
      </c>
    </row>
    <row r="719" spans="15:23" x14ac:dyDescent="0.25">
      <c r="O719" s="62"/>
      <c r="P719" s="14"/>
      <c r="Q719" s="14">
        <v>717</v>
      </c>
      <c r="R719" s="14">
        <v>716</v>
      </c>
      <c r="S719" s="14">
        <f t="shared" si="39"/>
        <v>29</v>
      </c>
      <c r="W719" s="13">
        <v>100000</v>
      </c>
    </row>
    <row r="720" spans="15:23" x14ac:dyDescent="0.25">
      <c r="O720" s="62"/>
      <c r="P720" s="14"/>
      <c r="Q720" s="14">
        <v>718</v>
      </c>
      <c r="R720" s="14">
        <v>717</v>
      </c>
      <c r="S720" s="14">
        <f t="shared" si="39"/>
        <v>29</v>
      </c>
      <c r="W720" s="13">
        <v>100000</v>
      </c>
    </row>
    <row r="721" spans="15:23" x14ac:dyDescent="0.25">
      <c r="O721" s="62"/>
      <c r="P721" s="14"/>
      <c r="Q721" s="14">
        <v>719</v>
      </c>
      <c r="R721" s="14">
        <v>718</v>
      </c>
      <c r="S721" s="14">
        <f t="shared" si="39"/>
        <v>29</v>
      </c>
      <c r="W721" s="13">
        <v>100000</v>
      </c>
    </row>
    <row r="722" spans="15:23" x14ac:dyDescent="0.25">
      <c r="O722" s="62"/>
      <c r="P722" s="14"/>
      <c r="Q722" s="14">
        <v>720</v>
      </c>
      <c r="R722" s="14">
        <v>719</v>
      </c>
      <c r="S722" s="14">
        <f t="shared" si="39"/>
        <v>29</v>
      </c>
      <c r="W722" s="13">
        <v>100000</v>
      </c>
    </row>
    <row r="723" spans="15:23" x14ac:dyDescent="0.25">
      <c r="O723" s="62"/>
      <c r="P723" s="14"/>
      <c r="Q723" s="14">
        <v>721</v>
      </c>
      <c r="R723" s="14">
        <v>720</v>
      </c>
      <c r="S723" s="14">
        <f t="shared" si="39"/>
        <v>29</v>
      </c>
      <c r="W723" s="13">
        <v>100000</v>
      </c>
    </row>
    <row r="724" spans="15:23" x14ac:dyDescent="0.25">
      <c r="O724" s="62"/>
      <c r="P724" s="14"/>
      <c r="Q724" s="14">
        <v>722</v>
      </c>
      <c r="R724" s="14">
        <v>721</v>
      </c>
      <c r="S724" s="14">
        <f t="shared" si="39"/>
        <v>29</v>
      </c>
      <c r="W724" s="13">
        <v>100000</v>
      </c>
    </row>
    <row r="725" spans="15:23" x14ac:dyDescent="0.25">
      <c r="O725" s="62"/>
      <c r="P725" s="14"/>
      <c r="Q725" s="14">
        <v>723</v>
      </c>
      <c r="R725" s="14">
        <v>722</v>
      </c>
      <c r="S725" s="14">
        <f t="shared" si="39"/>
        <v>29</v>
      </c>
      <c r="W725" s="13">
        <v>100000</v>
      </c>
    </row>
    <row r="726" spans="15:23" x14ac:dyDescent="0.25">
      <c r="O726" s="62"/>
      <c r="P726" s="14"/>
      <c r="Q726" s="14">
        <v>724</v>
      </c>
      <c r="R726" s="14">
        <v>723</v>
      </c>
      <c r="S726" s="14">
        <f t="shared" si="39"/>
        <v>29</v>
      </c>
      <c r="W726" s="13">
        <v>100000</v>
      </c>
    </row>
    <row r="727" spans="15:23" x14ac:dyDescent="0.25">
      <c r="O727" s="62"/>
      <c r="P727" s="14"/>
      <c r="Q727" s="14">
        <v>725</v>
      </c>
      <c r="R727" s="14">
        <v>724</v>
      </c>
      <c r="S727" s="14">
        <f t="shared" si="39"/>
        <v>29</v>
      </c>
      <c r="W727" s="13">
        <v>100000</v>
      </c>
    </row>
    <row r="728" spans="15:23" x14ac:dyDescent="0.25">
      <c r="O728" s="62"/>
      <c r="P728" s="14"/>
      <c r="Q728" s="14">
        <v>726</v>
      </c>
      <c r="R728" s="14">
        <v>725</v>
      </c>
      <c r="S728" s="14">
        <f t="shared" si="39"/>
        <v>29</v>
      </c>
      <c r="W728" s="13">
        <v>100000</v>
      </c>
    </row>
    <row r="729" spans="15:23" x14ac:dyDescent="0.25">
      <c r="O729" s="62"/>
      <c r="P729" s="14"/>
      <c r="Q729" s="14">
        <v>727</v>
      </c>
      <c r="R729" s="14">
        <v>726</v>
      </c>
      <c r="S729" s="14">
        <f t="shared" si="39"/>
        <v>30</v>
      </c>
      <c r="W729" s="13">
        <v>100000</v>
      </c>
    </row>
    <row r="730" spans="15:23" x14ac:dyDescent="0.25">
      <c r="O730" s="62"/>
      <c r="P730" s="14"/>
      <c r="Q730" s="14">
        <v>728</v>
      </c>
      <c r="R730" s="14">
        <v>727</v>
      </c>
      <c r="S730" s="14">
        <f t="shared" si="39"/>
        <v>30</v>
      </c>
      <c r="W730" s="13">
        <v>100000</v>
      </c>
    </row>
    <row r="731" spans="15:23" x14ac:dyDescent="0.25">
      <c r="O731" s="62"/>
      <c r="P731" s="14"/>
      <c r="Q731" s="14">
        <v>729</v>
      </c>
      <c r="R731" s="14">
        <v>728</v>
      </c>
      <c r="S731" s="14">
        <f t="shared" si="39"/>
        <v>30</v>
      </c>
      <c r="W731" s="13">
        <v>100000</v>
      </c>
    </row>
    <row r="732" spans="15:23" x14ac:dyDescent="0.25">
      <c r="O732" s="62"/>
      <c r="P732" s="14"/>
      <c r="Q732" s="14">
        <v>730</v>
      </c>
      <c r="R732" s="14">
        <v>729</v>
      </c>
      <c r="S732" s="14">
        <f t="shared" si="39"/>
        <v>30</v>
      </c>
      <c r="W732" s="13">
        <v>100000</v>
      </c>
    </row>
    <row r="733" spans="15:23" x14ac:dyDescent="0.25">
      <c r="O733" s="62"/>
      <c r="P733" s="14"/>
      <c r="Q733" s="14">
        <v>731</v>
      </c>
      <c r="R733" s="14">
        <v>730</v>
      </c>
      <c r="S733" s="14">
        <f t="shared" si="39"/>
        <v>30</v>
      </c>
      <c r="W733" s="13">
        <v>100000</v>
      </c>
    </row>
    <row r="734" spans="15:23" x14ac:dyDescent="0.25">
      <c r="O734" s="62"/>
      <c r="P734" s="14"/>
      <c r="Q734" s="14">
        <v>732</v>
      </c>
      <c r="R734" s="14">
        <v>731</v>
      </c>
      <c r="S734" s="14">
        <f t="shared" si="39"/>
        <v>30</v>
      </c>
      <c r="W734" s="13">
        <v>100000</v>
      </c>
    </row>
    <row r="735" spans="15:23" x14ac:dyDescent="0.25">
      <c r="O735" s="62"/>
      <c r="P735" s="14"/>
      <c r="Q735" s="14">
        <v>733</v>
      </c>
      <c r="R735" s="14">
        <v>732</v>
      </c>
      <c r="S735" s="14">
        <f t="shared" si="39"/>
        <v>30</v>
      </c>
      <c r="W735" s="13">
        <v>100000</v>
      </c>
    </row>
    <row r="736" spans="15:23" x14ac:dyDescent="0.25">
      <c r="O736" s="62"/>
      <c r="P736" s="14"/>
      <c r="Q736" s="14">
        <v>734</v>
      </c>
      <c r="R736" s="14">
        <v>733</v>
      </c>
      <c r="S736" s="14">
        <f t="shared" si="39"/>
        <v>30</v>
      </c>
      <c r="W736" s="13">
        <v>100000</v>
      </c>
    </row>
    <row r="737" spans="15:23" x14ac:dyDescent="0.25">
      <c r="O737" s="62"/>
      <c r="P737" s="14"/>
      <c r="Q737" s="14">
        <v>735</v>
      </c>
      <c r="R737" s="14">
        <v>734</v>
      </c>
      <c r="S737" s="14">
        <f t="shared" si="39"/>
        <v>30</v>
      </c>
      <c r="W737" s="13">
        <v>100000</v>
      </c>
    </row>
    <row r="738" spans="15:23" x14ac:dyDescent="0.25">
      <c r="O738" s="62"/>
      <c r="P738" s="14"/>
      <c r="Q738" s="14">
        <v>736</v>
      </c>
      <c r="R738" s="14">
        <v>735</v>
      </c>
      <c r="S738" s="14">
        <f t="shared" si="39"/>
        <v>30</v>
      </c>
      <c r="W738" s="13">
        <v>100000</v>
      </c>
    </row>
    <row r="739" spans="15:23" x14ac:dyDescent="0.25">
      <c r="O739" s="62"/>
      <c r="P739" s="14"/>
      <c r="Q739" s="14">
        <v>737</v>
      </c>
      <c r="R739" s="14">
        <v>736</v>
      </c>
      <c r="S739" s="14">
        <f t="shared" si="39"/>
        <v>30</v>
      </c>
      <c r="W739" s="13">
        <v>100000</v>
      </c>
    </row>
    <row r="740" spans="15:23" x14ac:dyDescent="0.25">
      <c r="O740" s="62"/>
      <c r="P740" s="14"/>
      <c r="Q740" s="14">
        <v>738</v>
      </c>
      <c r="R740" s="14">
        <v>737</v>
      </c>
      <c r="S740" s="14">
        <f t="shared" si="39"/>
        <v>30</v>
      </c>
      <c r="W740" s="13">
        <v>100000</v>
      </c>
    </row>
    <row r="741" spans="15:23" x14ac:dyDescent="0.25">
      <c r="O741" s="62"/>
      <c r="P741" s="14"/>
      <c r="Q741" s="14">
        <v>739</v>
      </c>
      <c r="R741" s="14">
        <v>738</v>
      </c>
      <c r="S741" s="14">
        <f t="shared" si="39"/>
        <v>30</v>
      </c>
      <c r="W741" s="13">
        <v>100000</v>
      </c>
    </row>
    <row r="742" spans="15:23" x14ac:dyDescent="0.25">
      <c r="O742" s="62"/>
      <c r="P742" s="14"/>
      <c r="Q742" s="14">
        <v>740</v>
      </c>
      <c r="R742" s="14">
        <v>739</v>
      </c>
      <c r="S742" s="14">
        <f t="shared" si="39"/>
        <v>30</v>
      </c>
      <c r="W742" s="13">
        <v>100000</v>
      </c>
    </row>
    <row r="743" spans="15:23" x14ac:dyDescent="0.25">
      <c r="O743" s="62"/>
      <c r="P743" s="14"/>
      <c r="Q743" s="14">
        <v>741</v>
      </c>
      <c r="R743" s="14">
        <v>740</v>
      </c>
      <c r="S743" s="14">
        <f t="shared" si="39"/>
        <v>30</v>
      </c>
      <c r="W743" s="13">
        <v>100000</v>
      </c>
    </row>
    <row r="744" spans="15:23" x14ac:dyDescent="0.25">
      <c r="O744" s="62"/>
      <c r="P744" s="14"/>
      <c r="Q744" s="14">
        <v>742</v>
      </c>
      <c r="R744" s="14">
        <v>741</v>
      </c>
      <c r="S744" s="14">
        <f t="shared" si="39"/>
        <v>30</v>
      </c>
      <c r="W744" s="13">
        <v>100000</v>
      </c>
    </row>
    <row r="745" spans="15:23" x14ac:dyDescent="0.25">
      <c r="O745" s="62"/>
      <c r="P745" s="14"/>
      <c r="Q745" s="14">
        <v>743</v>
      </c>
      <c r="R745" s="14">
        <v>742</v>
      </c>
      <c r="S745" s="14">
        <f t="shared" si="39"/>
        <v>30</v>
      </c>
      <c r="W745" s="13">
        <v>100000</v>
      </c>
    </row>
    <row r="746" spans="15:23" x14ac:dyDescent="0.25">
      <c r="O746" s="62"/>
      <c r="P746" s="14"/>
      <c r="Q746" s="14">
        <v>744</v>
      </c>
      <c r="R746" s="14">
        <v>743</v>
      </c>
      <c r="S746" s="14">
        <f t="shared" si="39"/>
        <v>30</v>
      </c>
      <c r="W746" s="13">
        <v>100000</v>
      </c>
    </row>
    <row r="747" spans="15:23" x14ac:dyDescent="0.25">
      <c r="O747" s="62"/>
      <c r="P747" s="14"/>
      <c r="Q747" s="14">
        <v>745</v>
      </c>
      <c r="R747" s="14">
        <v>744</v>
      </c>
      <c r="S747" s="14">
        <f t="shared" si="39"/>
        <v>30</v>
      </c>
      <c r="W747" s="13">
        <v>100000</v>
      </c>
    </row>
    <row r="748" spans="15:23" x14ac:dyDescent="0.25">
      <c r="O748" s="62"/>
      <c r="P748" s="14"/>
      <c r="Q748" s="14">
        <v>746</v>
      </c>
      <c r="R748" s="14">
        <v>745</v>
      </c>
      <c r="S748" s="14">
        <f t="shared" si="39"/>
        <v>30</v>
      </c>
      <c r="W748" s="13">
        <v>100000</v>
      </c>
    </row>
    <row r="749" spans="15:23" x14ac:dyDescent="0.25">
      <c r="O749" s="62"/>
      <c r="P749" s="14"/>
      <c r="Q749" s="14">
        <v>747</v>
      </c>
      <c r="R749" s="14">
        <v>746</v>
      </c>
      <c r="S749" s="14">
        <f t="shared" si="39"/>
        <v>30</v>
      </c>
      <c r="W749" s="13">
        <v>100000</v>
      </c>
    </row>
    <row r="750" spans="15:23" x14ac:dyDescent="0.25">
      <c r="O750" s="62"/>
      <c r="P750" s="14"/>
      <c r="Q750" s="14">
        <v>748</v>
      </c>
      <c r="R750" s="14">
        <v>747</v>
      </c>
      <c r="S750" s="14">
        <f t="shared" si="39"/>
        <v>30</v>
      </c>
      <c r="W750" s="13">
        <v>100000</v>
      </c>
    </row>
    <row r="751" spans="15:23" x14ac:dyDescent="0.25">
      <c r="O751" s="62"/>
      <c r="P751" s="14"/>
      <c r="Q751" s="14">
        <v>749</v>
      </c>
      <c r="R751" s="14">
        <v>748</v>
      </c>
      <c r="S751" s="14">
        <f t="shared" si="39"/>
        <v>30</v>
      </c>
      <c r="W751" s="13">
        <v>100000</v>
      </c>
    </row>
    <row r="752" spans="15:23" x14ac:dyDescent="0.25">
      <c r="O752" s="62"/>
      <c r="P752" s="14"/>
      <c r="Q752" s="14">
        <v>750</v>
      </c>
      <c r="R752" s="14">
        <v>749</v>
      </c>
      <c r="S752" s="14">
        <f t="shared" si="39"/>
        <v>30</v>
      </c>
      <c r="W752" s="13">
        <v>100000</v>
      </c>
    </row>
    <row r="753" spans="15:23" x14ac:dyDescent="0.25">
      <c r="O753" s="62"/>
      <c r="P753" s="14"/>
      <c r="Q753" s="14">
        <v>751</v>
      </c>
      <c r="R753" s="14">
        <v>750</v>
      </c>
      <c r="S753" s="14">
        <f t="shared" si="39"/>
        <v>30</v>
      </c>
      <c r="W753" s="13">
        <v>100000</v>
      </c>
    </row>
    <row r="754" spans="15:23" x14ac:dyDescent="0.25">
      <c r="O754" s="62"/>
      <c r="P754" s="14"/>
      <c r="Q754" s="14">
        <v>752</v>
      </c>
      <c r="R754" s="14">
        <v>751</v>
      </c>
      <c r="S754" s="14">
        <f t="shared" si="39"/>
        <v>31</v>
      </c>
      <c r="W754" s="13">
        <v>100000</v>
      </c>
    </row>
    <row r="755" spans="15:23" x14ac:dyDescent="0.25">
      <c r="O755" s="62"/>
      <c r="P755" s="14"/>
      <c r="Q755" s="14">
        <v>753</v>
      </c>
      <c r="R755" s="14">
        <v>752</v>
      </c>
      <c r="S755" s="14">
        <f t="shared" si="39"/>
        <v>31</v>
      </c>
      <c r="W755" s="13">
        <v>100000</v>
      </c>
    </row>
    <row r="756" spans="15:23" x14ac:dyDescent="0.25">
      <c r="O756" s="62"/>
      <c r="P756" s="14"/>
      <c r="Q756" s="14">
        <v>754</v>
      </c>
      <c r="R756" s="14">
        <v>753</v>
      </c>
      <c r="S756" s="14">
        <f t="shared" si="39"/>
        <v>31</v>
      </c>
      <c r="W756" s="13">
        <v>100000</v>
      </c>
    </row>
    <row r="757" spans="15:23" x14ac:dyDescent="0.25">
      <c r="O757" s="62"/>
      <c r="P757" s="14"/>
      <c r="Q757" s="14">
        <v>755</v>
      </c>
      <c r="R757" s="14">
        <v>754</v>
      </c>
      <c r="S757" s="14">
        <f t="shared" si="39"/>
        <v>31</v>
      </c>
      <c r="W757" s="13">
        <v>100000</v>
      </c>
    </row>
    <row r="758" spans="15:23" x14ac:dyDescent="0.25">
      <c r="O758" s="62"/>
      <c r="P758" s="14"/>
      <c r="Q758" s="14">
        <v>756</v>
      </c>
      <c r="R758" s="14">
        <v>755</v>
      </c>
      <c r="S758" s="14">
        <f t="shared" si="39"/>
        <v>31</v>
      </c>
      <c r="W758" s="13">
        <v>100000</v>
      </c>
    </row>
    <row r="759" spans="15:23" x14ac:dyDescent="0.25">
      <c r="O759" s="62"/>
      <c r="P759" s="14"/>
      <c r="Q759" s="14">
        <v>757</v>
      </c>
      <c r="R759" s="14">
        <v>756</v>
      </c>
      <c r="S759" s="14">
        <f t="shared" ref="S759:S822" si="40">S734+1</f>
        <v>31</v>
      </c>
      <c r="W759" s="13">
        <v>100000</v>
      </c>
    </row>
    <row r="760" spans="15:23" x14ac:dyDescent="0.25">
      <c r="O760" s="62"/>
      <c r="P760" s="14"/>
      <c r="Q760" s="14">
        <v>758</v>
      </c>
      <c r="R760" s="14">
        <v>757</v>
      </c>
      <c r="S760" s="14">
        <f t="shared" si="40"/>
        <v>31</v>
      </c>
      <c r="W760" s="13">
        <v>100000</v>
      </c>
    </row>
    <row r="761" spans="15:23" x14ac:dyDescent="0.25">
      <c r="O761" s="62"/>
      <c r="P761" s="14"/>
      <c r="Q761" s="14">
        <v>759</v>
      </c>
      <c r="R761" s="14">
        <v>758</v>
      </c>
      <c r="S761" s="14">
        <f t="shared" si="40"/>
        <v>31</v>
      </c>
      <c r="W761" s="13">
        <v>100000</v>
      </c>
    </row>
    <row r="762" spans="15:23" x14ac:dyDescent="0.25">
      <c r="O762" s="62"/>
      <c r="P762" s="14"/>
      <c r="Q762" s="14">
        <v>760</v>
      </c>
      <c r="R762" s="14">
        <v>759</v>
      </c>
      <c r="S762" s="14">
        <f t="shared" si="40"/>
        <v>31</v>
      </c>
      <c r="W762" s="13">
        <v>100000</v>
      </c>
    </row>
    <row r="763" spans="15:23" x14ac:dyDescent="0.25">
      <c r="O763" s="62"/>
      <c r="P763" s="14"/>
      <c r="Q763" s="14">
        <v>761</v>
      </c>
      <c r="R763" s="14">
        <v>760</v>
      </c>
      <c r="S763" s="14">
        <f t="shared" si="40"/>
        <v>31</v>
      </c>
      <c r="W763" s="13">
        <v>100000</v>
      </c>
    </row>
    <row r="764" spans="15:23" x14ac:dyDescent="0.25">
      <c r="O764" s="62"/>
      <c r="P764" s="14"/>
      <c r="Q764" s="14">
        <v>762</v>
      </c>
      <c r="R764" s="14">
        <v>761</v>
      </c>
      <c r="S764" s="14">
        <f t="shared" si="40"/>
        <v>31</v>
      </c>
      <c r="W764" s="13">
        <v>100000</v>
      </c>
    </row>
    <row r="765" spans="15:23" x14ac:dyDescent="0.25">
      <c r="O765" s="62"/>
      <c r="P765" s="14"/>
      <c r="Q765" s="14">
        <v>763</v>
      </c>
      <c r="R765" s="14">
        <v>762</v>
      </c>
      <c r="S765" s="14">
        <f t="shared" si="40"/>
        <v>31</v>
      </c>
      <c r="W765" s="13">
        <v>100000</v>
      </c>
    </row>
    <row r="766" spans="15:23" x14ac:dyDescent="0.25">
      <c r="O766" s="62"/>
      <c r="P766" s="14"/>
      <c r="Q766" s="14">
        <v>764</v>
      </c>
      <c r="R766" s="14">
        <v>763</v>
      </c>
      <c r="S766" s="14">
        <f t="shared" si="40"/>
        <v>31</v>
      </c>
      <c r="W766" s="13">
        <v>100000</v>
      </c>
    </row>
    <row r="767" spans="15:23" x14ac:dyDescent="0.25">
      <c r="O767" s="62"/>
      <c r="P767" s="14"/>
      <c r="Q767" s="14">
        <v>765</v>
      </c>
      <c r="R767" s="14">
        <v>764</v>
      </c>
      <c r="S767" s="14">
        <f t="shared" si="40"/>
        <v>31</v>
      </c>
      <c r="W767" s="13">
        <v>100000</v>
      </c>
    </row>
    <row r="768" spans="15:23" x14ac:dyDescent="0.25">
      <c r="O768" s="62"/>
      <c r="P768" s="14"/>
      <c r="Q768" s="14">
        <v>766</v>
      </c>
      <c r="R768" s="14">
        <v>765</v>
      </c>
      <c r="S768" s="14">
        <f t="shared" si="40"/>
        <v>31</v>
      </c>
      <c r="W768" s="13">
        <v>100000</v>
      </c>
    </row>
    <row r="769" spans="15:23" x14ac:dyDescent="0.25">
      <c r="O769" s="62"/>
      <c r="P769" s="14"/>
      <c r="Q769" s="14">
        <v>767</v>
      </c>
      <c r="R769" s="14">
        <v>766</v>
      </c>
      <c r="S769" s="14">
        <f t="shared" si="40"/>
        <v>31</v>
      </c>
      <c r="W769" s="13">
        <v>100000</v>
      </c>
    </row>
    <row r="770" spans="15:23" x14ac:dyDescent="0.25">
      <c r="O770" s="62"/>
      <c r="P770" s="14"/>
      <c r="Q770" s="14">
        <v>768</v>
      </c>
      <c r="R770" s="14">
        <v>767</v>
      </c>
      <c r="S770" s="14">
        <f t="shared" si="40"/>
        <v>31</v>
      </c>
      <c r="W770" s="13">
        <v>100000</v>
      </c>
    </row>
    <row r="771" spans="15:23" x14ac:dyDescent="0.25">
      <c r="O771" s="62"/>
      <c r="P771" s="14"/>
      <c r="Q771" s="14">
        <v>769</v>
      </c>
      <c r="R771" s="14">
        <v>768</v>
      </c>
      <c r="S771" s="14">
        <f t="shared" si="40"/>
        <v>31</v>
      </c>
      <c r="W771" s="13">
        <v>100000</v>
      </c>
    </row>
    <row r="772" spans="15:23" x14ac:dyDescent="0.25">
      <c r="O772" s="62"/>
      <c r="P772" s="14"/>
      <c r="Q772" s="14">
        <v>770</v>
      </c>
      <c r="R772" s="14">
        <v>769</v>
      </c>
      <c r="S772" s="14">
        <f t="shared" si="40"/>
        <v>31</v>
      </c>
      <c r="W772" s="13">
        <v>100000</v>
      </c>
    </row>
    <row r="773" spans="15:23" x14ac:dyDescent="0.25">
      <c r="O773" s="62"/>
      <c r="P773" s="14"/>
      <c r="Q773" s="14">
        <v>771</v>
      </c>
      <c r="R773" s="14">
        <v>770</v>
      </c>
      <c r="S773" s="14">
        <f t="shared" si="40"/>
        <v>31</v>
      </c>
      <c r="W773" s="13">
        <v>100000</v>
      </c>
    </row>
    <row r="774" spans="15:23" x14ac:dyDescent="0.25">
      <c r="O774" s="62"/>
      <c r="P774" s="14"/>
      <c r="Q774" s="14">
        <v>772</v>
      </c>
      <c r="R774" s="14">
        <v>771</v>
      </c>
      <c r="S774" s="14">
        <f t="shared" si="40"/>
        <v>31</v>
      </c>
      <c r="W774" s="13">
        <v>100000</v>
      </c>
    </row>
    <row r="775" spans="15:23" x14ac:dyDescent="0.25">
      <c r="O775" s="62"/>
      <c r="P775" s="14"/>
      <c r="Q775" s="14">
        <v>773</v>
      </c>
      <c r="R775" s="14">
        <v>772</v>
      </c>
      <c r="S775" s="14">
        <f t="shared" si="40"/>
        <v>31</v>
      </c>
      <c r="W775" s="13">
        <v>100000</v>
      </c>
    </row>
    <row r="776" spans="15:23" x14ac:dyDescent="0.25">
      <c r="O776" s="62"/>
      <c r="P776" s="14"/>
      <c r="Q776" s="14">
        <v>774</v>
      </c>
      <c r="R776" s="14">
        <v>773</v>
      </c>
      <c r="S776" s="14">
        <f t="shared" si="40"/>
        <v>31</v>
      </c>
      <c r="W776" s="13">
        <v>100000</v>
      </c>
    </row>
    <row r="777" spans="15:23" x14ac:dyDescent="0.25">
      <c r="O777" s="62"/>
      <c r="P777" s="14"/>
      <c r="Q777" s="14">
        <v>775</v>
      </c>
      <c r="R777" s="14">
        <v>774</v>
      </c>
      <c r="S777" s="14">
        <f t="shared" si="40"/>
        <v>31</v>
      </c>
      <c r="W777" s="13">
        <v>100000</v>
      </c>
    </row>
    <row r="778" spans="15:23" x14ac:dyDescent="0.25">
      <c r="O778" s="62"/>
      <c r="P778" s="14"/>
      <c r="Q778" s="14">
        <v>776</v>
      </c>
      <c r="R778" s="14">
        <v>775</v>
      </c>
      <c r="S778" s="14">
        <f t="shared" si="40"/>
        <v>31</v>
      </c>
      <c r="W778" s="13">
        <v>100000</v>
      </c>
    </row>
    <row r="779" spans="15:23" x14ac:dyDescent="0.25">
      <c r="O779" s="62"/>
      <c r="P779" s="14"/>
      <c r="Q779" s="14">
        <v>777</v>
      </c>
      <c r="R779" s="14">
        <v>776</v>
      </c>
      <c r="S779" s="14">
        <f t="shared" si="40"/>
        <v>32</v>
      </c>
      <c r="W779" s="13">
        <v>100000</v>
      </c>
    </row>
    <row r="780" spans="15:23" x14ac:dyDescent="0.25">
      <c r="O780" s="62"/>
      <c r="P780" s="14"/>
      <c r="Q780" s="14">
        <v>778</v>
      </c>
      <c r="R780" s="14">
        <v>777</v>
      </c>
      <c r="S780" s="14">
        <f t="shared" si="40"/>
        <v>32</v>
      </c>
      <c r="W780" s="13">
        <v>100000</v>
      </c>
    </row>
    <row r="781" spans="15:23" x14ac:dyDescent="0.25">
      <c r="O781" s="62"/>
      <c r="P781" s="14"/>
      <c r="Q781" s="14">
        <v>779</v>
      </c>
      <c r="R781" s="14">
        <v>778</v>
      </c>
      <c r="S781" s="14">
        <f t="shared" si="40"/>
        <v>32</v>
      </c>
      <c r="W781" s="13">
        <v>100000</v>
      </c>
    </row>
    <row r="782" spans="15:23" x14ac:dyDescent="0.25">
      <c r="O782" s="62"/>
      <c r="P782" s="14"/>
      <c r="Q782" s="14">
        <v>780</v>
      </c>
      <c r="R782" s="14">
        <v>779</v>
      </c>
      <c r="S782" s="14">
        <f t="shared" si="40"/>
        <v>32</v>
      </c>
      <c r="W782" s="13">
        <v>100000</v>
      </c>
    </row>
    <row r="783" spans="15:23" x14ac:dyDescent="0.25">
      <c r="O783" s="62"/>
      <c r="P783" s="14"/>
      <c r="Q783" s="14">
        <v>781</v>
      </c>
      <c r="R783" s="14">
        <v>780</v>
      </c>
      <c r="S783" s="14">
        <f t="shared" si="40"/>
        <v>32</v>
      </c>
      <c r="W783" s="13">
        <v>100000</v>
      </c>
    </row>
    <row r="784" spans="15:23" x14ac:dyDescent="0.25">
      <c r="O784" s="62"/>
      <c r="P784" s="14"/>
      <c r="Q784" s="14">
        <v>782</v>
      </c>
      <c r="R784" s="14">
        <v>781</v>
      </c>
      <c r="S784" s="14">
        <f t="shared" si="40"/>
        <v>32</v>
      </c>
      <c r="W784" s="13">
        <v>100000</v>
      </c>
    </row>
    <row r="785" spans="15:23" x14ac:dyDescent="0.25">
      <c r="O785" s="62"/>
      <c r="P785" s="14"/>
      <c r="Q785" s="14">
        <v>783</v>
      </c>
      <c r="R785" s="14">
        <v>782</v>
      </c>
      <c r="S785" s="14">
        <f t="shared" si="40"/>
        <v>32</v>
      </c>
      <c r="W785" s="13">
        <v>100000</v>
      </c>
    </row>
    <row r="786" spans="15:23" x14ac:dyDescent="0.25">
      <c r="O786" s="62"/>
      <c r="P786" s="14"/>
      <c r="Q786" s="14">
        <v>784</v>
      </c>
      <c r="R786" s="14">
        <v>783</v>
      </c>
      <c r="S786" s="14">
        <f t="shared" si="40"/>
        <v>32</v>
      </c>
      <c r="W786" s="13">
        <v>100000</v>
      </c>
    </row>
    <row r="787" spans="15:23" x14ac:dyDescent="0.25">
      <c r="O787" s="62"/>
      <c r="P787" s="14"/>
      <c r="Q787" s="14">
        <v>785</v>
      </c>
      <c r="R787" s="14">
        <v>784</v>
      </c>
      <c r="S787" s="14">
        <f t="shared" si="40"/>
        <v>32</v>
      </c>
      <c r="W787" s="13">
        <v>100000</v>
      </c>
    </row>
    <row r="788" spans="15:23" x14ac:dyDescent="0.25">
      <c r="O788" s="62"/>
      <c r="P788" s="14"/>
      <c r="Q788" s="14">
        <v>786</v>
      </c>
      <c r="R788" s="14">
        <v>785</v>
      </c>
      <c r="S788" s="14">
        <f t="shared" si="40"/>
        <v>32</v>
      </c>
      <c r="W788" s="13">
        <v>100000</v>
      </c>
    </row>
    <row r="789" spans="15:23" x14ac:dyDescent="0.25">
      <c r="O789" s="62"/>
      <c r="P789" s="14"/>
      <c r="Q789" s="14">
        <v>787</v>
      </c>
      <c r="R789" s="14">
        <v>786</v>
      </c>
      <c r="S789" s="14">
        <f t="shared" si="40"/>
        <v>32</v>
      </c>
      <c r="W789" s="13">
        <v>100000</v>
      </c>
    </row>
    <row r="790" spans="15:23" x14ac:dyDescent="0.25">
      <c r="O790" s="62"/>
      <c r="P790" s="14"/>
      <c r="Q790" s="14">
        <v>788</v>
      </c>
      <c r="R790" s="14">
        <v>787</v>
      </c>
      <c r="S790" s="14">
        <f t="shared" si="40"/>
        <v>32</v>
      </c>
      <c r="W790" s="13">
        <v>100000</v>
      </c>
    </row>
    <row r="791" spans="15:23" x14ac:dyDescent="0.25">
      <c r="O791" s="62"/>
      <c r="P791" s="14"/>
      <c r="Q791" s="14">
        <v>789</v>
      </c>
      <c r="R791" s="14">
        <v>788</v>
      </c>
      <c r="S791" s="14">
        <f t="shared" si="40"/>
        <v>32</v>
      </c>
      <c r="W791" s="13">
        <v>100000</v>
      </c>
    </row>
    <row r="792" spans="15:23" x14ac:dyDescent="0.25">
      <c r="O792" s="62"/>
      <c r="P792" s="14"/>
      <c r="Q792" s="14">
        <v>790</v>
      </c>
      <c r="R792" s="14">
        <v>789</v>
      </c>
      <c r="S792" s="14">
        <f t="shared" si="40"/>
        <v>32</v>
      </c>
      <c r="W792" s="13">
        <v>100000</v>
      </c>
    </row>
    <row r="793" spans="15:23" x14ac:dyDescent="0.25">
      <c r="O793" s="62"/>
      <c r="P793" s="14"/>
      <c r="Q793" s="14">
        <v>791</v>
      </c>
      <c r="R793" s="14">
        <v>790</v>
      </c>
      <c r="S793" s="14">
        <f t="shared" si="40"/>
        <v>32</v>
      </c>
      <c r="W793" s="13">
        <v>100000</v>
      </c>
    </row>
    <row r="794" spans="15:23" x14ac:dyDescent="0.25">
      <c r="O794" s="62"/>
      <c r="P794" s="14"/>
      <c r="Q794" s="14">
        <v>792</v>
      </c>
      <c r="R794" s="14">
        <v>791</v>
      </c>
      <c r="S794" s="14">
        <f t="shared" si="40"/>
        <v>32</v>
      </c>
      <c r="W794" s="13">
        <v>100000</v>
      </c>
    </row>
    <row r="795" spans="15:23" x14ac:dyDescent="0.25">
      <c r="O795" s="62"/>
      <c r="P795" s="14"/>
      <c r="Q795" s="14">
        <v>793</v>
      </c>
      <c r="R795" s="14">
        <v>792</v>
      </c>
      <c r="S795" s="14">
        <f t="shared" si="40"/>
        <v>32</v>
      </c>
      <c r="W795" s="13">
        <v>100000</v>
      </c>
    </row>
    <row r="796" spans="15:23" x14ac:dyDescent="0.25">
      <c r="O796" s="62"/>
      <c r="P796" s="14"/>
      <c r="Q796" s="14">
        <v>794</v>
      </c>
      <c r="R796" s="14">
        <v>793</v>
      </c>
      <c r="S796" s="14">
        <f t="shared" si="40"/>
        <v>32</v>
      </c>
      <c r="W796" s="13">
        <v>100000</v>
      </c>
    </row>
    <row r="797" spans="15:23" x14ac:dyDescent="0.25">
      <c r="O797" s="62"/>
      <c r="P797" s="14"/>
      <c r="Q797" s="14">
        <v>795</v>
      </c>
      <c r="R797" s="14">
        <v>794</v>
      </c>
      <c r="S797" s="14">
        <f t="shared" si="40"/>
        <v>32</v>
      </c>
      <c r="W797" s="13">
        <v>100000</v>
      </c>
    </row>
    <row r="798" spans="15:23" x14ac:dyDescent="0.25">
      <c r="O798" s="62"/>
      <c r="P798" s="14"/>
      <c r="Q798" s="14">
        <v>796</v>
      </c>
      <c r="R798" s="14">
        <v>795</v>
      </c>
      <c r="S798" s="14">
        <f t="shared" si="40"/>
        <v>32</v>
      </c>
      <c r="W798" s="13">
        <v>100000</v>
      </c>
    </row>
    <row r="799" spans="15:23" x14ac:dyDescent="0.25">
      <c r="O799" s="62"/>
      <c r="P799" s="14"/>
      <c r="Q799" s="14">
        <v>797</v>
      </c>
      <c r="R799" s="14">
        <v>796</v>
      </c>
      <c r="S799" s="14">
        <f t="shared" si="40"/>
        <v>32</v>
      </c>
      <c r="W799" s="13">
        <v>100000</v>
      </c>
    </row>
    <row r="800" spans="15:23" x14ac:dyDescent="0.25">
      <c r="O800" s="62"/>
      <c r="P800" s="14"/>
      <c r="Q800" s="14">
        <v>798</v>
      </c>
      <c r="R800" s="14">
        <v>797</v>
      </c>
      <c r="S800" s="14">
        <f t="shared" si="40"/>
        <v>32</v>
      </c>
      <c r="W800" s="13">
        <v>100000</v>
      </c>
    </row>
    <row r="801" spans="15:23" x14ac:dyDescent="0.25">
      <c r="O801" s="62"/>
      <c r="P801" s="14"/>
      <c r="Q801" s="14">
        <v>799</v>
      </c>
      <c r="R801" s="14">
        <v>798</v>
      </c>
      <c r="S801" s="14">
        <f t="shared" si="40"/>
        <v>32</v>
      </c>
      <c r="W801" s="13">
        <v>100000</v>
      </c>
    </row>
    <row r="802" spans="15:23" x14ac:dyDescent="0.25">
      <c r="O802" s="62"/>
      <c r="P802" s="14"/>
      <c r="Q802" s="14">
        <v>800</v>
      </c>
      <c r="R802" s="14">
        <v>799</v>
      </c>
      <c r="S802" s="14">
        <f t="shared" si="40"/>
        <v>32</v>
      </c>
      <c r="W802" s="13">
        <v>100000</v>
      </c>
    </row>
    <row r="803" spans="15:23" x14ac:dyDescent="0.25">
      <c r="O803" s="62"/>
      <c r="P803" s="14"/>
      <c r="Q803" s="14">
        <v>801</v>
      </c>
      <c r="R803" s="14">
        <v>800</v>
      </c>
      <c r="S803" s="14">
        <f t="shared" si="40"/>
        <v>32</v>
      </c>
      <c r="W803" s="13">
        <v>100000</v>
      </c>
    </row>
    <row r="804" spans="15:23" x14ac:dyDescent="0.25">
      <c r="O804" s="62"/>
      <c r="P804" s="14"/>
      <c r="Q804" s="14">
        <v>802</v>
      </c>
      <c r="R804" s="14">
        <v>801</v>
      </c>
      <c r="S804" s="14">
        <f t="shared" si="40"/>
        <v>33</v>
      </c>
      <c r="W804" s="13">
        <v>100000</v>
      </c>
    </row>
    <row r="805" spans="15:23" x14ac:dyDescent="0.25">
      <c r="O805" s="62"/>
      <c r="P805" s="14"/>
      <c r="Q805" s="14">
        <v>803</v>
      </c>
      <c r="R805" s="14">
        <v>802</v>
      </c>
      <c r="S805" s="14">
        <f t="shared" si="40"/>
        <v>33</v>
      </c>
      <c r="W805" s="13">
        <v>100000</v>
      </c>
    </row>
    <row r="806" spans="15:23" x14ac:dyDescent="0.25">
      <c r="O806" s="62"/>
      <c r="P806" s="14"/>
      <c r="Q806" s="14">
        <v>804</v>
      </c>
      <c r="R806" s="14">
        <v>803</v>
      </c>
      <c r="S806" s="14">
        <f t="shared" si="40"/>
        <v>33</v>
      </c>
      <c r="W806" s="13">
        <v>100000</v>
      </c>
    </row>
    <row r="807" spans="15:23" x14ac:dyDescent="0.25">
      <c r="O807" s="62"/>
      <c r="P807" s="14"/>
      <c r="Q807" s="14">
        <v>805</v>
      </c>
      <c r="R807" s="14">
        <v>804</v>
      </c>
      <c r="S807" s="14">
        <f t="shared" si="40"/>
        <v>33</v>
      </c>
      <c r="W807" s="13">
        <v>100000</v>
      </c>
    </row>
    <row r="808" spans="15:23" x14ac:dyDescent="0.25">
      <c r="O808" s="62"/>
      <c r="P808" s="14"/>
      <c r="Q808" s="14">
        <v>806</v>
      </c>
      <c r="R808" s="14">
        <v>805</v>
      </c>
      <c r="S808" s="14">
        <f t="shared" si="40"/>
        <v>33</v>
      </c>
      <c r="W808" s="13">
        <v>100000</v>
      </c>
    </row>
    <row r="809" spans="15:23" x14ac:dyDescent="0.25">
      <c r="O809" s="62"/>
      <c r="P809" s="14"/>
      <c r="Q809" s="14">
        <v>807</v>
      </c>
      <c r="R809" s="14">
        <v>806</v>
      </c>
      <c r="S809" s="14">
        <f t="shared" si="40"/>
        <v>33</v>
      </c>
      <c r="W809" s="13">
        <v>100000</v>
      </c>
    </row>
    <row r="810" spans="15:23" x14ac:dyDescent="0.25">
      <c r="O810" s="62"/>
      <c r="P810" s="14"/>
      <c r="Q810" s="14">
        <v>808</v>
      </c>
      <c r="R810" s="14">
        <v>807</v>
      </c>
      <c r="S810" s="14">
        <f t="shared" si="40"/>
        <v>33</v>
      </c>
      <c r="W810" s="13">
        <v>100000</v>
      </c>
    </row>
    <row r="811" spans="15:23" x14ac:dyDescent="0.25">
      <c r="O811" s="62"/>
      <c r="P811" s="14"/>
      <c r="Q811" s="14">
        <v>809</v>
      </c>
      <c r="R811" s="14">
        <v>808</v>
      </c>
      <c r="S811" s="14">
        <f t="shared" si="40"/>
        <v>33</v>
      </c>
      <c r="W811" s="13">
        <v>100000</v>
      </c>
    </row>
    <row r="812" spans="15:23" x14ac:dyDescent="0.25">
      <c r="O812" s="62"/>
      <c r="P812" s="14"/>
      <c r="Q812" s="14">
        <v>810</v>
      </c>
      <c r="R812" s="14">
        <v>809</v>
      </c>
      <c r="S812" s="14">
        <f t="shared" si="40"/>
        <v>33</v>
      </c>
      <c r="W812" s="13">
        <v>100000</v>
      </c>
    </row>
    <row r="813" spans="15:23" x14ac:dyDescent="0.25">
      <c r="O813" s="62"/>
      <c r="P813" s="14"/>
      <c r="Q813" s="14">
        <v>811</v>
      </c>
      <c r="R813" s="14">
        <v>810</v>
      </c>
      <c r="S813" s="14">
        <f t="shared" si="40"/>
        <v>33</v>
      </c>
      <c r="W813" s="13">
        <v>100000</v>
      </c>
    </row>
    <row r="814" spans="15:23" x14ac:dyDescent="0.25">
      <c r="O814" s="62"/>
      <c r="P814" s="14"/>
      <c r="Q814" s="14">
        <v>812</v>
      </c>
      <c r="R814" s="14">
        <v>811</v>
      </c>
      <c r="S814" s="14">
        <f t="shared" si="40"/>
        <v>33</v>
      </c>
      <c r="W814" s="13">
        <v>100000</v>
      </c>
    </row>
    <row r="815" spans="15:23" x14ac:dyDescent="0.25">
      <c r="O815" s="62"/>
      <c r="P815" s="14"/>
      <c r="Q815" s="14">
        <v>813</v>
      </c>
      <c r="R815" s="14">
        <v>812</v>
      </c>
      <c r="S815" s="14">
        <f t="shared" si="40"/>
        <v>33</v>
      </c>
      <c r="W815" s="13">
        <v>100000</v>
      </c>
    </row>
    <row r="816" spans="15:23" x14ac:dyDescent="0.25">
      <c r="O816" s="62"/>
      <c r="P816" s="14"/>
      <c r="Q816" s="14">
        <v>814</v>
      </c>
      <c r="R816" s="14">
        <v>813</v>
      </c>
      <c r="S816" s="14">
        <f t="shared" si="40"/>
        <v>33</v>
      </c>
      <c r="W816" s="13">
        <v>100000</v>
      </c>
    </row>
    <row r="817" spans="15:23" x14ac:dyDescent="0.25">
      <c r="O817" s="62"/>
      <c r="P817" s="14"/>
      <c r="Q817" s="14">
        <v>815</v>
      </c>
      <c r="R817" s="14">
        <v>814</v>
      </c>
      <c r="S817" s="14">
        <f t="shared" si="40"/>
        <v>33</v>
      </c>
      <c r="W817" s="13">
        <v>100000</v>
      </c>
    </row>
    <row r="818" spans="15:23" x14ac:dyDescent="0.25">
      <c r="O818" s="62"/>
      <c r="P818" s="14"/>
      <c r="Q818" s="14">
        <v>816</v>
      </c>
      <c r="R818" s="14">
        <v>815</v>
      </c>
      <c r="S818" s="14">
        <f t="shared" si="40"/>
        <v>33</v>
      </c>
      <c r="W818" s="13">
        <v>100000</v>
      </c>
    </row>
    <row r="819" spans="15:23" x14ac:dyDescent="0.25">
      <c r="O819" s="62"/>
      <c r="P819" s="14"/>
      <c r="Q819" s="14">
        <v>817</v>
      </c>
      <c r="R819" s="14">
        <v>816</v>
      </c>
      <c r="S819" s="14">
        <f t="shared" si="40"/>
        <v>33</v>
      </c>
      <c r="W819" s="13">
        <v>100000</v>
      </c>
    </row>
    <row r="820" spans="15:23" x14ac:dyDescent="0.25">
      <c r="O820" s="62"/>
      <c r="P820" s="14"/>
      <c r="Q820" s="14">
        <v>818</v>
      </c>
      <c r="R820" s="14">
        <v>817</v>
      </c>
      <c r="S820" s="14">
        <f t="shared" si="40"/>
        <v>33</v>
      </c>
      <c r="W820" s="13">
        <v>100000</v>
      </c>
    </row>
    <row r="821" spans="15:23" x14ac:dyDescent="0.25">
      <c r="O821" s="62"/>
      <c r="P821" s="14"/>
      <c r="Q821" s="14">
        <v>819</v>
      </c>
      <c r="R821" s="14">
        <v>818</v>
      </c>
      <c r="S821" s="14">
        <f t="shared" si="40"/>
        <v>33</v>
      </c>
      <c r="W821" s="13">
        <v>100000</v>
      </c>
    </row>
    <row r="822" spans="15:23" x14ac:dyDescent="0.25">
      <c r="O822" s="62"/>
      <c r="P822" s="14"/>
      <c r="Q822" s="14">
        <v>820</v>
      </c>
      <c r="R822" s="14">
        <v>819</v>
      </c>
      <c r="S822" s="14">
        <f t="shared" si="40"/>
        <v>33</v>
      </c>
      <c r="W822" s="13">
        <v>100000</v>
      </c>
    </row>
    <row r="823" spans="15:23" x14ac:dyDescent="0.25">
      <c r="O823" s="62"/>
      <c r="P823" s="14"/>
      <c r="Q823" s="14">
        <v>821</v>
      </c>
      <c r="R823" s="14">
        <v>820</v>
      </c>
      <c r="S823" s="14">
        <f t="shared" ref="S823:S886" si="41">S798+1</f>
        <v>33</v>
      </c>
      <c r="W823" s="13">
        <v>100000</v>
      </c>
    </row>
    <row r="824" spans="15:23" x14ac:dyDescent="0.25">
      <c r="O824" s="62"/>
      <c r="P824" s="14"/>
      <c r="Q824" s="14">
        <v>822</v>
      </c>
      <c r="R824" s="14">
        <v>821</v>
      </c>
      <c r="S824" s="14">
        <f t="shared" si="41"/>
        <v>33</v>
      </c>
      <c r="W824" s="13">
        <v>100000</v>
      </c>
    </row>
    <row r="825" spans="15:23" x14ac:dyDescent="0.25">
      <c r="O825" s="62"/>
      <c r="P825" s="14"/>
      <c r="Q825" s="14">
        <v>823</v>
      </c>
      <c r="R825" s="14">
        <v>822</v>
      </c>
      <c r="S825" s="14">
        <f t="shared" si="41"/>
        <v>33</v>
      </c>
      <c r="W825" s="13">
        <v>100000</v>
      </c>
    </row>
    <row r="826" spans="15:23" x14ac:dyDescent="0.25">
      <c r="O826" s="62"/>
      <c r="P826" s="14"/>
      <c r="Q826" s="14">
        <v>824</v>
      </c>
      <c r="R826" s="14">
        <v>823</v>
      </c>
      <c r="S826" s="14">
        <f t="shared" si="41"/>
        <v>33</v>
      </c>
      <c r="W826" s="13">
        <v>100000</v>
      </c>
    </row>
    <row r="827" spans="15:23" x14ac:dyDescent="0.25">
      <c r="O827" s="62"/>
      <c r="P827" s="14"/>
      <c r="Q827" s="14">
        <v>825</v>
      </c>
      <c r="R827" s="14">
        <v>824</v>
      </c>
      <c r="S827" s="14">
        <f t="shared" si="41"/>
        <v>33</v>
      </c>
      <c r="W827" s="13">
        <v>100000</v>
      </c>
    </row>
    <row r="828" spans="15:23" x14ac:dyDescent="0.25">
      <c r="O828" s="62"/>
      <c r="P828" s="14"/>
      <c r="Q828" s="14">
        <v>826</v>
      </c>
      <c r="R828" s="14">
        <v>825</v>
      </c>
      <c r="S828" s="14">
        <f t="shared" si="41"/>
        <v>33</v>
      </c>
      <c r="W828" s="13">
        <v>100000</v>
      </c>
    </row>
    <row r="829" spans="15:23" x14ac:dyDescent="0.25">
      <c r="O829" s="62"/>
      <c r="P829" s="14"/>
      <c r="Q829" s="14">
        <v>827</v>
      </c>
      <c r="R829" s="14">
        <v>826</v>
      </c>
      <c r="S829" s="14">
        <f t="shared" si="41"/>
        <v>34</v>
      </c>
      <c r="W829" s="13">
        <v>100000</v>
      </c>
    </row>
    <row r="830" spans="15:23" x14ac:dyDescent="0.25">
      <c r="O830" s="62"/>
      <c r="P830" s="14"/>
      <c r="Q830" s="14">
        <v>828</v>
      </c>
      <c r="R830" s="14">
        <v>827</v>
      </c>
      <c r="S830" s="14">
        <f t="shared" si="41"/>
        <v>34</v>
      </c>
      <c r="W830" s="13">
        <v>100000</v>
      </c>
    </row>
    <row r="831" spans="15:23" x14ac:dyDescent="0.25">
      <c r="O831" s="62"/>
      <c r="P831" s="14"/>
      <c r="Q831" s="14">
        <v>829</v>
      </c>
      <c r="R831" s="14">
        <v>828</v>
      </c>
      <c r="S831" s="14">
        <f t="shared" si="41"/>
        <v>34</v>
      </c>
      <c r="W831" s="13">
        <v>100000</v>
      </c>
    </row>
    <row r="832" spans="15:23" x14ac:dyDescent="0.25">
      <c r="O832" s="62"/>
      <c r="P832" s="14"/>
      <c r="Q832" s="14">
        <v>830</v>
      </c>
      <c r="R832" s="14">
        <v>829</v>
      </c>
      <c r="S832" s="14">
        <f t="shared" si="41"/>
        <v>34</v>
      </c>
      <c r="W832" s="13">
        <v>100000</v>
      </c>
    </row>
    <row r="833" spans="15:23" x14ac:dyDescent="0.25">
      <c r="O833" s="62"/>
      <c r="P833" s="14"/>
      <c r="Q833" s="14">
        <v>831</v>
      </c>
      <c r="R833" s="14">
        <v>830</v>
      </c>
      <c r="S833" s="14">
        <f t="shared" si="41"/>
        <v>34</v>
      </c>
      <c r="W833" s="13">
        <v>100000</v>
      </c>
    </row>
    <row r="834" spans="15:23" x14ac:dyDescent="0.25">
      <c r="O834" s="62"/>
      <c r="P834" s="14"/>
      <c r="Q834" s="14">
        <v>832</v>
      </c>
      <c r="R834" s="14">
        <v>831</v>
      </c>
      <c r="S834" s="14">
        <f t="shared" si="41"/>
        <v>34</v>
      </c>
      <c r="W834" s="13">
        <v>100000</v>
      </c>
    </row>
    <row r="835" spans="15:23" x14ac:dyDescent="0.25">
      <c r="O835" s="62"/>
      <c r="P835" s="14"/>
      <c r="Q835" s="14">
        <v>833</v>
      </c>
      <c r="R835" s="14">
        <v>832</v>
      </c>
      <c r="S835" s="14">
        <f t="shared" si="41"/>
        <v>34</v>
      </c>
      <c r="W835" s="13">
        <v>100000</v>
      </c>
    </row>
    <row r="836" spans="15:23" x14ac:dyDescent="0.25">
      <c r="O836" s="62"/>
      <c r="P836" s="14"/>
      <c r="Q836" s="14">
        <v>834</v>
      </c>
      <c r="R836" s="14">
        <v>833</v>
      </c>
      <c r="S836" s="14">
        <f t="shared" si="41"/>
        <v>34</v>
      </c>
      <c r="W836" s="13">
        <v>100000</v>
      </c>
    </row>
    <row r="837" spans="15:23" x14ac:dyDescent="0.25">
      <c r="O837" s="62"/>
      <c r="P837" s="14"/>
      <c r="Q837" s="14">
        <v>835</v>
      </c>
      <c r="R837" s="14">
        <v>834</v>
      </c>
      <c r="S837" s="14">
        <f t="shared" si="41"/>
        <v>34</v>
      </c>
      <c r="W837" s="13">
        <v>100000</v>
      </c>
    </row>
    <row r="838" spans="15:23" x14ac:dyDescent="0.25">
      <c r="O838" s="62"/>
      <c r="P838" s="14"/>
      <c r="Q838" s="14">
        <v>836</v>
      </c>
      <c r="R838" s="14">
        <v>835</v>
      </c>
      <c r="S838" s="14">
        <f t="shared" si="41"/>
        <v>34</v>
      </c>
      <c r="W838" s="13">
        <v>100000</v>
      </c>
    </row>
    <row r="839" spans="15:23" x14ac:dyDescent="0.25">
      <c r="O839" s="62"/>
      <c r="P839" s="14"/>
      <c r="Q839" s="14">
        <v>837</v>
      </c>
      <c r="R839" s="14">
        <v>836</v>
      </c>
      <c r="S839" s="14">
        <f t="shared" si="41"/>
        <v>34</v>
      </c>
      <c r="W839" s="13">
        <v>100000</v>
      </c>
    </row>
    <row r="840" spans="15:23" x14ac:dyDescent="0.25">
      <c r="O840" s="62"/>
      <c r="P840" s="14"/>
      <c r="Q840" s="14">
        <v>838</v>
      </c>
      <c r="R840" s="14">
        <v>837</v>
      </c>
      <c r="S840" s="14">
        <f t="shared" si="41"/>
        <v>34</v>
      </c>
      <c r="W840" s="13">
        <v>100000</v>
      </c>
    </row>
    <row r="841" spans="15:23" x14ac:dyDescent="0.25">
      <c r="O841" s="62"/>
      <c r="P841" s="14"/>
      <c r="Q841" s="14">
        <v>839</v>
      </c>
      <c r="R841" s="14">
        <v>838</v>
      </c>
      <c r="S841" s="14">
        <f t="shared" si="41"/>
        <v>34</v>
      </c>
      <c r="W841" s="13">
        <v>100000</v>
      </c>
    </row>
    <row r="842" spans="15:23" x14ac:dyDescent="0.25">
      <c r="O842" s="62"/>
      <c r="P842" s="14"/>
      <c r="Q842" s="14">
        <v>840</v>
      </c>
      <c r="R842" s="14">
        <v>839</v>
      </c>
      <c r="S842" s="14">
        <f t="shared" si="41"/>
        <v>34</v>
      </c>
      <c r="W842" s="13">
        <v>100000</v>
      </c>
    </row>
    <row r="843" spans="15:23" x14ac:dyDescent="0.25">
      <c r="O843" s="62"/>
      <c r="P843" s="14"/>
      <c r="Q843" s="14">
        <v>841</v>
      </c>
      <c r="R843" s="14">
        <v>840</v>
      </c>
      <c r="S843" s="14">
        <f t="shared" si="41"/>
        <v>34</v>
      </c>
      <c r="W843" s="13">
        <v>100000</v>
      </c>
    </row>
    <row r="844" spans="15:23" x14ac:dyDescent="0.25">
      <c r="O844" s="62"/>
      <c r="P844" s="14"/>
      <c r="Q844" s="14">
        <v>842</v>
      </c>
      <c r="R844" s="14">
        <v>841</v>
      </c>
      <c r="S844" s="14">
        <f t="shared" si="41"/>
        <v>34</v>
      </c>
      <c r="W844" s="13">
        <v>100000</v>
      </c>
    </row>
    <row r="845" spans="15:23" x14ac:dyDescent="0.25">
      <c r="O845" s="62"/>
      <c r="P845" s="14"/>
      <c r="Q845" s="14">
        <v>843</v>
      </c>
      <c r="R845" s="14">
        <v>842</v>
      </c>
      <c r="S845" s="14">
        <f t="shared" si="41"/>
        <v>34</v>
      </c>
      <c r="W845" s="13">
        <v>100000</v>
      </c>
    </row>
    <row r="846" spans="15:23" x14ac:dyDescent="0.25">
      <c r="O846" s="62"/>
      <c r="P846" s="14"/>
      <c r="Q846" s="14">
        <v>844</v>
      </c>
      <c r="R846" s="14">
        <v>843</v>
      </c>
      <c r="S846" s="14">
        <f t="shared" si="41"/>
        <v>34</v>
      </c>
      <c r="W846" s="13">
        <v>100000</v>
      </c>
    </row>
    <row r="847" spans="15:23" x14ac:dyDescent="0.25">
      <c r="O847" s="62"/>
      <c r="P847" s="14"/>
      <c r="Q847" s="14">
        <v>845</v>
      </c>
      <c r="R847" s="14">
        <v>844</v>
      </c>
      <c r="S847" s="14">
        <f t="shared" si="41"/>
        <v>34</v>
      </c>
      <c r="W847" s="13">
        <v>100000</v>
      </c>
    </row>
    <row r="848" spans="15:23" x14ac:dyDescent="0.25">
      <c r="O848" s="62"/>
      <c r="P848" s="14"/>
      <c r="Q848" s="14">
        <v>846</v>
      </c>
      <c r="R848" s="14">
        <v>845</v>
      </c>
      <c r="S848" s="14">
        <f t="shared" si="41"/>
        <v>34</v>
      </c>
      <c r="W848" s="13">
        <v>100000</v>
      </c>
    </row>
    <row r="849" spans="15:23" x14ac:dyDescent="0.25">
      <c r="O849" s="62"/>
      <c r="P849" s="14"/>
      <c r="Q849" s="14">
        <v>847</v>
      </c>
      <c r="R849" s="14">
        <v>846</v>
      </c>
      <c r="S849" s="14">
        <f t="shared" si="41"/>
        <v>34</v>
      </c>
      <c r="W849" s="13">
        <v>100000</v>
      </c>
    </row>
    <row r="850" spans="15:23" x14ac:dyDescent="0.25">
      <c r="O850" s="62"/>
      <c r="P850" s="14"/>
      <c r="Q850" s="14">
        <v>848</v>
      </c>
      <c r="R850" s="14">
        <v>847</v>
      </c>
      <c r="S850" s="14">
        <f t="shared" si="41"/>
        <v>34</v>
      </c>
      <c r="W850" s="13">
        <v>100000</v>
      </c>
    </row>
    <row r="851" spans="15:23" x14ac:dyDescent="0.25">
      <c r="O851" s="62"/>
      <c r="P851" s="14"/>
      <c r="Q851" s="14">
        <v>849</v>
      </c>
      <c r="R851" s="14">
        <v>848</v>
      </c>
      <c r="S851" s="14">
        <f t="shared" si="41"/>
        <v>34</v>
      </c>
      <c r="W851" s="13">
        <v>100000</v>
      </c>
    </row>
    <row r="852" spans="15:23" x14ac:dyDescent="0.25">
      <c r="O852" s="62"/>
      <c r="P852" s="14"/>
      <c r="Q852" s="14">
        <v>850</v>
      </c>
      <c r="R852" s="14">
        <v>849</v>
      </c>
      <c r="S852" s="14">
        <f t="shared" si="41"/>
        <v>34</v>
      </c>
      <c r="W852" s="13">
        <v>100000</v>
      </c>
    </row>
    <row r="853" spans="15:23" x14ac:dyDescent="0.25">
      <c r="O853" s="62"/>
      <c r="P853" s="14"/>
      <c r="Q853" s="14">
        <v>851</v>
      </c>
      <c r="R853" s="14">
        <v>850</v>
      </c>
      <c r="S853" s="14">
        <f t="shared" si="41"/>
        <v>34</v>
      </c>
      <c r="W853" s="13">
        <v>100000</v>
      </c>
    </row>
    <row r="854" spans="15:23" x14ac:dyDescent="0.25">
      <c r="O854" s="62"/>
      <c r="P854" s="14"/>
      <c r="Q854" s="14">
        <v>852</v>
      </c>
      <c r="R854" s="14">
        <v>851</v>
      </c>
      <c r="S854" s="14">
        <f t="shared" si="41"/>
        <v>35</v>
      </c>
      <c r="W854" s="13">
        <v>100000</v>
      </c>
    </row>
    <row r="855" spans="15:23" x14ac:dyDescent="0.25">
      <c r="O855" s="62"/>
      <c r="P855" s="14"/>
      <c r="Q855" s="14">
        <v>853</v>
      </c>
      <c r="R855" s="14">
        <v>852</v>
      </c>
      <c r="S855" s="14">
        <f t="shared" si="41"/>
        <v>35</v>
      </c>
      <c r="W855" s="13">
        <v>100000</v>
      </c>
    </row>
    <row r="856" spans="15:23" x14ac:dyDescent="0.25">
      <c r="O856" s="62"/>
      <c r="P856" s="14"/>
      <c r="Q856" s="14">
        <v>854</v>
      </c>
      <c r="R856" s="14">
        <v>853</v>
      </c>
      <c r="S856" s="14">
        <f t="shared" si="41"/>
        <v>35</v>
      </c>
      <c r="W856" s="13">
        <v>100000</v>
      </c>
    </row>
    <row r="857" spans="15:23" x14ac:dyDescent="0.25">
      <c r="O857" s="62"/>
      <c r="P857" s="14"/>
      <c r="Q857" s="14">
        <v>855</v>
      </c>
      <c r="R857" s="14">
        <v>854</v>
      </c>
      <c r="S857" s="14">
        <f t="shared" si="41"/>
        <v>35</v>
      </c>
      <c r="W857" s="13">
        <v>100000</v>
      </c>
    </row>
    <row r="858" spans="15:23" x14ac:dyDescent="0.25">
      <c r="O858" s="62"/>
      <c r="P858" s="14"/>
      <c r="Q858" s="14">
        <v>856</v>
      </c>
      <c r="R858" s="14">
        <v>855</v>
      </c>
      <c r="S858" s="14">
        <f t="shared" si="41"/>
        <v>35</v>
      </c>
      <c r="W858" s="13">
        <v>100000</v>
      </c>
    </row>
    <row r="859" spans="15:23" x14ac:dyDescent="0.25">
      <c r="O859" s="62"/>
      <c r="P859" s="14"/>
      <c r="Q859" s="14">
        <v>857</v>
      </c>
      <c r="R859" s="14">
        <v>856</v>
      </c>
      <c r="S859" s="14">
        <f t="shared" si="41"/>
        <v>35</v>
      </c>
      <c r="W859" s="13">
        <v>100000</v>
      </c>
    </row>
    <row r="860" spans="15:23" x14ac:dyDescent="0.25">
      <c r="O860" s="62"/>
      <c r="P860" s="14"/>
      <c r="Q860" s="14">
        <v>858</v>
      </c>
      <c r="R860" s="14">
        <v>857</v>
      </c>
      <c r="S860" s="14">
        <f t="shared" si="41"/>
        <v>35</v>
      </c>
      <c r="W860" s="13">
        <v>100000</v>
      </c>
    </row>
    <row r="861" spans="15:23" x14ac:dyDescent="0.25">
      <c r="O861" s="62"/>
      <c r="P861" s="14"/>
      <c r="Q861" s="14">
        <v>859</v>
      </c>
      <c r="R861" s="14">
        <v>858</v>
      </c>
      <c r="S861" s="14">
        <f t="shared" si="41"/>
        <v>35</v>
      </c>
      <c r="W861" s="13">
        <v>100000</v>
      </c>
    </row>
    <row r="862" spans="15:23" x14ac:dyDescent="0.25">
      <c r="O862" s="62"/>
      <c r="P862" s="14"/>
      <c r="Q862" s="14">
        <v>860</v>
      </c>
      <c r="R862" s="14">
        <v>859</v>
      </c>
      <c r="S862" s="14">
        <f t="shared" si="41"/>
        <v>35</v>
      </c>
      <c r="W862" s="13">
        <v>100000</v>
      </c>
    </row>
    <row r="863" spans="15:23" x14ac:dyDescent="0.25">
      <c r="O863" s="62"/>
      <c r="P863" s="14"/>
      <c r="Q863" s="14">
        <v>861</v>
      </c>
      <c r="R863" s="14">
        <v>860</v>
      </c>
      <c r="S863" s="14">
        <f t="shared" si="41"/>
        <v>35</v>
      </c>
      <c r="W863" s="13">
        <v>100000</v>
      </c>
    </row>
    <row r="864" spans="15:23" x14ac:dyDescent="0.25">
      <c r="O864" s="62"/>
      <c r="P864" s="14"/>
      <c r="Q864" s="14">
        <v>862</v>
      </c>
      <c r="R864" s="14">
        <v>861</v>
      </c>
      <c r="S864" s="14">
        <f t="shared" si="41"/>
        <v>35</v>
      </c>
      <c r="W864" s="13">
        <v>100000</v>
      </c>
    </row>
    <row r="865" spans="15:23" x14ac:dyDescent="0.25">
      <c r="O865" s="62"/>
      <c r="P865" s="14"/>
      <c r="Q865" s="14">
        <v>863</v>
      </c>
      <c r="R865" s="14">
        <v>862</v>
      </c>
      <c r="S865" s="14">
        <f t="shared" si="41"/>
        <v>35</v>
      </c>
      <c r="W865" s="13">
        <v>100000</v>
      </c>
    </row>
    <row r="866" spans="15:23" x14ac:dyDescent="0.25">
      <c r="O866" s="62"/>
      <c r="P866" s="14"/>
      <c r="Q866" s="14">
        <v>864</v>
      </c>
      <c r="R866" s="14">
        <v>863</v>
      </c>
      <c r="S866" s="14">
        <f t="shared" si="41"/>
        <v>35</v>
      </c>
      <c r="W866" s="13">
        <v>100000</v>
      </c>
    </row>
    <row r="867" spans="15:23" x14ac:dyDescent="0.25">
      <c r="O867" s="62"/>
      <c r="P867" s="14"/>
      <c r="Q867" s="14">
        <v>865</v>
      </c>
      <c r="R867" s="14">
        <v>864</v>
      </c>
      <c r="S867" s="14">
        <f t="shared" si="41"/>
        <v>35</v>
      </c>
      <c r="W867" s="13">
        <v>100000</v>
      </c>
    </row>
    <row r="868" spans="15:23" x14ac:dyDescent="0.25">
      <c r="O868" s="62"/>
      <c r="P868" s="14"/>
      <c r="Q868" s="14">
        <v>866</v>
      </c>
      <c r="R868" s="14">
        <v>865</v>
      </c>
      <c r="S868" s="14">
        <f t="shared" si="41"/>
        <v>35</v>
      </c>
      <c r="W868" s="13">
        <v>100000</v>
      </c>
    </row>
    <row r="869" spans="15:23" x14ac:dyDescent="0.25">
      <c r="O869" s="62"/>
      <c r="P869" s="14"/>
      <c r="Q869" s="14">
        <v>867</v>
      </c>
      <c r="R869" s="14">
        <v>866</v>
      </c>
      <c r="S869" s="14">
        <f t="shared" si="41"/>
        <v>35</v>
      </c>
      <c r="W869" s="13">
        <v>100000</v>
      </c>
    </row>
    <row r="870" spans="15:23" x14ac:dyDescent="0.25">
      <c r="O870" s="62"/>
      <c r="P870" s="14"/>
      <c r="Q870" s="14">
        <v>868</v>
      </c>
      <c r="R870" s="14">
        <v>867</v>
      </c>
      <c r="S870" s="14">
        <f t="shared" si="41"/>
        <v>35</v>
      </c>
      <c r="W870" s="13">
        <v>100000</v>
      </c>
    </row>
    <row r="871" spans="15:23" x14ac:dyDescent="0.25">
      <c r="O871" s="62"/>
      <c r="P871" s="14"/>
      <c r="Q871" s="14">
        <v>869</v>
      </c>
      <c r="R871" s="14">
        <v>868</v>
      </c>
      <c r="S871" s="14">
        <f t="shared" si="41"/>
        <v>35</v>
      </c>
      <c r="W871" s="13">
        <v>100000</v>
      </c>
    </row>
    <row r="872" spans="15:23" x14ac:dyDescent="0.25">
      <c r="O872" s="62"/>
      <c r="P872" s="14"/>
      <c r="Q872" s="14">
        <v>870</v>
      </c>
      <c r="R872" s="14">
        <v>869</v>
      </c>
      <c r="S872" s="14">
        <f t="shared" si="41"/>
        <v>35</v>
      </c>
      <c r="W872" s="13">
        <v>100000</v>
      </c>
    </row>
    <row r="873" spans="15:23" x14ac:dyDescent="0.25">
      <c r="O873" s="62"/>
      <c r="P873" s="14"/>
      <c r="Q873" s="14">
        <v>871</v>
      </c>
      <c r="R873" s="14">
        <v>870</v>
      </c>
      <c r="S873" s="14">
        <f t="shared" si="41"/>
        <v>35</v>
      </c>
      <c r="W873" s="13">
        <v>100000</v>
      </c>
    </row>
    <row r="874" spans="15:23" x14ac:dyDescent="0.25">
      <c r="O874" s="62"/>
      <c r="P874" s="14"/>
      <c r="Q874" s="14">
        <v>872</v>
      </c>
      <c r="R874" s="14">
        <v>871</v>
      </c>
      <c r="S874" s="14">
        <f t="shared" si="41"/>
        <v>35</v>
      </c>
      <c r="W874" s="13">
        <v>100000</v>
      </c>
    </row>
    <row r="875" spans="15:23" x14ac:dyDescent="0.25">
      <c r="O875" s="62"/>
      <c r="P875" s="14"/>
      <c r="Q875" s="14">
        <v>873</v>
      </c>
      <c r="R875" s="14">
        <v>872</v>
      </c>
      <c r="S875" s="14">
        <f t="shared" si="41"/>
        <v>35</v>
      </c>
      <c r="W875" s="13">
        <v>100000</v>
      </c>
    </row>
    <row r="876" spans="15:23" x14ac:dyDescent="0.25">
      <c r="O876" s="62"/>
      <c r="P876" s="14"/>
      <c r="Q876" s="14">
        <v>874</v>
      </c>
      <c r="R876" s="14">
        <v>873</v>
      </c>
      <c r="S876" s="14">
        <f t="shared" si="41"/>
        <v>35</v>
      </c>
      <c r="W876" s="13">
        <v>100000</v>
      </c>
    </row>
    <row r="877" spans="15:23" x14ac:dyDescent="0.25">
      <c r="O877" s="62"/>
      <c r="P877" s="14"/>
      <c r="Q877" s="14">
        <v>875</v>
      </c>
      <c r="R877" s="14">
        <v>874</v>
      </c>
      <c r="S877" s="14">
        <f t="shared" si="41"/>
        <v>35</v>
      </c>
      <c r="W877" s="13">
        <v>100000</v>
      </c>
    </row>
    <row r="878" spans="15:23" x14ac:dyDescent="0.25">
      <c r="O878" s="62"/>
      <c r="P878" s="14"/>
      <c r="Q878" s="14">
        <v>876</v>
      </c>
      <c r="R878" s="14">
        <v>875</v>
      </c>
      <c r="S878" s="14">
        <f t="shared" si="41"/>
        <v>35</v>
      </c>
      <c r="W878" s="13">
        <v>100000</v>
      </c>
    </row>
    <row r="879" spans="15:23" x14ac:dyDescent="0.25">
      <c r="O879" s="62"/>
      <c r="P879" s="14"/>
      <c r="Q879" s="14">
        <v>877</v>
      </c>
      <c r="R879" s="14">
        <v>876</v>
      </c>
      <c r="S879" s="14">
        <f t="shared" si="41"/>
        <v>36</v>
      </c>
      <c r="W879" s="13">
        <v>100000</v>
      </c>
    </row>
    <row r="880" spans="15:23" x14ac:dyDescent="0.25">
      <c r="O880" s="62"/>
      <c r="P880" s="14"/>
      <c r="Q880" s="14">
        <v>878</v>
      </c>
      <c r="R880" s="14">
        <v>877</v>
      </c>
      <c r="S880" s="14">
        <f t="shared" si="41"/>
        <v>36</v>
      </c>
      <c r="W880" s="13">
        <v>100000</v>
      </c>
    </row>
    <row r="881" spans="15:23" x14ac:dyDescent="0.25">
      <c r="O881" s="62"/>
      <c r="P881" s="14"/>
      <c r="Q881" s="14">
        <v>879</v>
      </c>
      <c r="R881" s="14">
        <v>878</v>
      </c>
      <c r="S881" s="14">
        <f t="shared" si="41"/>
        <v>36</v>
      </c>
      <c r="W881" s="13">
        <v>100000</v>
      </c>
    </row>
    <row r="882" spans="15:23" x14ac:dyDescent="0.25">
      <c r="O882" s="62"/>
      <c r="P882" s="14"/>
      <c r="Q882" s="14">
        <v>880</v>
      </c>
      <c r="R882" s="14">
        <v>879</v>
      </c>
      <c r="S882" s="14">
        <f t="shared" si="41"/>
        <v>36</v>
      </c>
      <c r="W882" s="13">
        <v>100000</v>
      </c>
    </row>
    <row r="883" spans="15:23" x14ac:dyDescent="0.25">
      <c r="O883" s="62"/>
      <c r="P883" s="14"/>
      <c r="Q883" s="14">
        <v>881</v>
      </c>
      <c r="R883" s="14">
        <v>880</v>
      </c>
      <c r="S883" s="14">
        <f t="shared" si="41"/>
        <v>36</v>
      </c>
      <c r="W883" s="13">
        <v>100000</v>
      </c>
    </row>
    <row r="884" spans="15:23" x14ac:dyDescent="0.25">
      <c r="O884" s="62"/>
      <c r="P884" s="14"/>
      <c r="Q884" s="14">
        <v>882</v>
      </c>
      <c r="R884" s="14">
        <v>881</v>
      </c>
      <c r="S884" s="14">
        <f t="shared" si="41"/>
        <v>36</v>
      </c>
      <c r="W884" s="13">
        <v>100000</v>
      </c>
    </row>
    <row r="885" spans="15:23" x14ac:dyDescent="0.25">
      <c r="O885" s="62"/>
      <c r="P885" s="14"/>
      <c r="Q885" s="14">
        <v>883</v>
      </c>
      <c r="R885" s="14">
        <v>882</v>
      </c>
      <c r="S885" s="14">
        <f t="shared" si="41"/>
        <v>36</v>
      </c>
      <c r="W885" s="13">
        <v>100000</v>
      </c>
    </row>
    <row r="886" spans="15:23" x14ac:dyDescent="0.25">
      <c r="O886" s="62"/>
      <c r="P886" s="14"/>
      <c r="Q886" s="14">
        <v>884</v>
      </c>
      <c r="R886" s="14">
        <v>883</v>
      </c>
      <c r="S886" s="14">
        <f t="shared" si="41"/>
        <v>36</v>
      </c>
      <c r="W886" s="13">
        <v>100000</v>
      </c>
    </row>
    <row r="887" spans="15:23" x14ac:dyDescent="0.25">
      <c r="O887" s="62"/>
      <c r="P887" s="14"/>
      <c r="Q887" s="14">
        <v>885</v>
      </c>
      <c r="R887" s="14">
        <v>884</v>
      </c>
      <c r="S887" s="14">
        <f t="shared" ref="S887:S950" si="42">S862+1</f>
        <v>36</v>
      </c>
      <c r="W887" s="13">
        <v>100000</v>
      </c>
    </row>
    <row r="888" spans="15:23" x14ac:dyDescent="0.25">
      <c r="O888" s="62"/>
      <c r="P888" s="14"/>
      <c r="Q888" s="14">
        <v>886</v>
      </c>
      <c r="R888" s="14">
        <v>885</v>
      </c>
      <c r="S888" s="14">
        <f t="shared" si="42"/>
        <v>36</v>
      </c>
      <c r="W888" s="13">
        <v>100000</v>
      </c>
    </row>
    <row r="889" spans="15:23" x14ac:dyDescent="0.25">
      <c r="O889" s="62"/>
      <c r="P889" s="14"/>
      <c r="Q889" s="14">
        <v>887</v>
      </c>
      <c r="R889" s="14">
        <v>886</v>
      </c>
      <c r="S889" s="14">
        <f t="shared" si="42"/>
        <v>36</v>
      </c>
      <c r="W889" s="13">
        <v>100000</v>
      </c>
    </row>
    <row r="890" spans="15:23" x14ac:dyDescent="0.25">
      <c r="O890" s="62"/>
      <c r="P890" s="14"/>
      <c r="Q890" s="14">
        <v>888</v>
      </c>
      <c r="R890" s="14">
        <v>887</v>
      </c>
      <c r="S890" s="14">
        <f t="shared" si="42"/>
        <v>36</v>
      </c>
      <c r="W890" s="13">
        <v>100000</v>
      </c>
    </row>
    <row r="891" spans="15:23" x14ac:dyDescent="0.25">
      <c r="O891" s="62"/>
      <c r="P891" s="14"/>
      <c r="Q891" s="14">
        <v>889</v>
      </c>
      <c r="R891" s="14">
        <v>888</v>
      </c>
      <c r="S891" s="14">
        <f t="shared" si="42"/>
        <v>36</v>
      </c>
      <c r="W891" s="13">
        <v>100000</v>
      </c>
    </row>
    <row r="892" spans="15:23" x14ac:dyDescent="0.25">
      <c r="O892" s="62"/>
      <c r="P892" s="14"/>
      <c r="Q892" s="14">
        <v>890</v>
      </c>
      <c r="R892" s="14">
        <v>889</v>
      </c>
      <c r="S892" s="14">
        <f t="shared" si="42"/>
        <v>36</v>
      </c>
      <c r="W892" s="13">
        <v>100000</v>
      </c>
    </row>
    <row r="893" spans="15:23" x14ac:dyDescent="0.25">
      <c r="O893" s="62"/>
      <c r="P893" s="14"/>
      <c r="Q893" s="14">
        <v>891</v>
      </c>
      <c r="R893" s="14">
        <v>890</v>
      </c>
      <c r="S893" s="14">
        <f t="shared" si="42"/>
        <v>36</v>
      </c>
      <c r="W893" s="13">
        <v>100000</v>
      </c>
    </row>
    <row r="894" spans="15:23" x14ac:dyDescent="0.25">
      <c r="O894" s="62"/>
      <c r="P894" s="14"/>
      <c r="Q894" s="14">
        <v>892</v>
      </c>
      <c r="R894" s="14">
        <v>891</v>
      </c>
      <c r="S894" s="14">
        <f t="shared" si="42"/>
        <v>36</v>
      </c>
      <c r="W894" s="13">
        <v>100000</v>
      </c>
    </row>
    <row r="895" spans="15:23" x14ac:dyDescent="0.25">
      <c r="O895" s="62"/>
      <c r="P895" s="14"/>
      <c r="Q895" s="14">
        <v>893</v>
      </c>
      <c r="R895" s="14">
        <v>892</v>
      </c>
      <c r="S895" s="14">
        <f t="shared" si="42"/>
        <v>36</v>
      </c>
      <c r="W895" s="13">
        <v>100000</v>
      </c>
    </row>
    <row r="896" spans="15:23" x14ac:dyDescent="0.25">
      <c r="O896" s="62"/>
      <c r="P896" s="14"/>
      <c r="Q896" s="14">
        <v>894</v>
      </c>
      <c r="R896" s="14">
        <v>893</v>
      </c>
      <c r="S896" s="14">
        <f t="shared" si="42"/>
        <v>36</v>
      </c>
      <c r="W896" s="13">
        <v>100000</v>
      </c>
    </row>
    <row r="897" spans="15:23" x14ac:dyDescent="0.25">
      <c r="O897" s="62"/>
      <c r="P897" s="14"/>
      <c r="Q897" s="14">
        <v>895</v>
      </c>
      <c r="R897" s="14">
        <v>894</v>
      </c>
      <c r="S897" s="14">
        <f t="shared" si="42"/>
        <v>36</v>
      </c>
      <c r="W897" s="13">
        <v>100000</v>
      </c>
    </row>
    <row r="898" spans="15:23" x14ac:dyDescent="0.25">
      <c r="O898" s="62"/>
      <c r="P898" s="14"/>
      <c r="Q898" s="14">
        <v>896</v>
      </c>
      <c r="R898" s="14">
        <v>895</v>
      </c>
      <c r="S898" s="14">
        <f t="shared" si="42"/>
        <v>36</v>
      </c>
      <c r="W898" s="13">
        <v>100000</v>
      </c>
    </row>
    <row r="899" spans="15:23" x14ac:dyDescent="0.25">
      <c r="O899" s="62"/>
      <c r="P899" s="14"/>
      <c r="Q899" s="14">
        <v>897</v>
      </c>
      <c r="R899" s="14">
        <v>896</v>
      </c>
      <c r="S899" s="14">
        <f t="shared" si="42"/>
        <v>36</v>
      </c>
      <c r="W899" s="13">
        <v>100000</v>
      </c>
    </row>
    <row r="900" spans="15:23" x14ac:dyDescent="0.25">
      <c r="O900" s="62"/>
      <c r="P900" s="14"/>
      <c r="Q900" s="14">
        <v>898</v>
      </c>
      <c r="R900" s="14">
        <v>897</v>
      </c>
      <c r="S900" s="14">
        <f t="shared" si="42"/>
        <v>36</v>
      </c>
      <c r="W900" s="13">
        <v>100000</v>
      </c>
    </row>
    <row r="901" spans="15:23" x14ac:dyDescent="0.25">
      <c r="O901" s="62"/>
      <c r="P901" s="14"/>
      <c r="Q901" s="14">
        <v>899</v>
      </c>
      <c r="R901" s="14">
        <v>898</v>
      </c>
      <c r="S901" s="14">
        <f t="shared" si="42"/>
        <v>36</v>
      </c>
      <c r="W901" s="13">
        <v>100000</v>
      </c>
    </row>
    <row r="902" spans="15:23" x14ac:dyDescent="0.25">
      <c r="O902" s="62"/>
      <c r="P902" s="14"/>
      <c r="Q902" s="14">
        <v>900</v>
      </c>
      <c r="R902" s="14">
        <v>899</v>
      </c>
      <c r="S902" s="14">
        <f t="shared" si="42"/>
        <v>36</v>
      </c>
      <c r="W902" s="13">
        <v>100000</v>
      </c>
    </row>
    <row r="903" spans="15:23" x14ac:dyDescent="0.25">
      <c r="O903" s="62"/>
      <c r="P903" s="14"/>
      <c r="Q903" s="14">
        <v>901</v>
      </c>
      <c r="R903" s="14">
        <v>900</v>
      </c>
      <c r="S903" s="14">
        <f t="shared" si="42"/>
        <v>36</v>
      </c>
      <c r="W903" s="13">
        <v>100000</v>
      </c>
    </row>
    <row r="904" spans="15:23" x14ac:dyDescent="0.25">
      <c r="O904" s="62"/>
      <c r="P904" s="14"/>
      <c r="Q904" s="14">
        <v>902</v>
      </c>
      <c r="R904" s="14">
        <v>901</v>
      </c>
      <c r="S904" s="14">
        <f t="shared" si="42"/>
        <v>37</v>
      </c>
      <c r="W904" s="13">
        <v>100000</v>
      </c>
    </row>
    <row r="905" spans="15:23" x14ac:dyDescent="0.25">
      <c r="O905" s="62"/>
      <c r="P905" s="14"/>
      <c r="Q905" s="14">
        <v>903</v>
      </c>
      <c r="R905" s="14">
        <v>902</v>
      </c>
      <c r="S905" s="14">
        <f t="shared" si="42"/>
        <v>37</v>
      </c>
      <c r="W905" s="13">
        <v>100000</v>
      </c>
    </row>
    <row r="906" spans="15:23" x14ac:dyDescent="0.25">
      <c r="O906" s="62"/>
      <c r="P906" s="14"/>
      <c r="Q906" s="14">
        <v>904</v>
      </c>
      <c r="R906" s="14">
        <v>903</v>
      </c>
      <c r="S906" s="14">
        <f t="shared" si="42"/>
        <v>37</v>
      </c>
      <c r="W906" s="13">
        <v>100000</v>
      </c>
    </row>
    <row r="907" spans="15:23" x14ac:dyDescent="0.25">
      <c r="O907" s="62"/>
      <c r="P907" s="14"/>
      <c r="Q907" s="14">
        <v>905</v>
      </c>
      <c r="R907" s="14">
        <v>904</v>
      </c>
      <c r="S907" s="14">
        <f t="shared" si="42"/>
        <v>37</v>
      </c>
      <c r="W907" s="13">
        <v>100000</v>
      </c>
    </row>
    <row r="908" spans="15:23" x14ac:dyDescent="0.25">
      <c r="O908" s="62"/>
      <c r="P908" s="14"/>
      <c r="Q908" s="14">
        <v>906</v>
      </c>
      <c r="R908" s="14">
        <v>905</v>
      </c>
      <c r="S908" s="14">
        <f t="shared" si="42"/>
        <v>37</v>
      </c>
      <c r="W908" s="13">
        <v>100000</v>
      </c>
    </row>
    <row r="909" spans="15:23" x14ac:dyDescent="0.25">
      <c r="O909" s="62"/>
      <c r="P909" s="14"/>
      <c r="Q909" s="14">
        <v>907</v>
      </c>
      <c r="R909" s="14">
        <v>906</v>
      </c>
      <c r="S909" s="14">
        <f t="shared" si="42"/>
        <v>37</v>
      </c>
      <c r="W909" s="13">
        <v>100000</v>
      </c>
    </row>
    <row r="910" spans="15:23" x14ac:dyDescent="0.25">
      <c r="O910" s="62"/>
      <c r="P910" s="14"/>
      <c r="Q910" s="14">
        <v>908</v>
      </c>
      <c r="R910" s="14">
        <v>907</v>
      </c>
      <c r="S910" s="14">
        <f t="shared" si="42"/>
        <v>37</v>
      </c>
      <c r="W910" s="13">
        <v>100000</v>
      </c>
    </row>
    <row r="911" spans="15:23" x14ac:dyDescent="0.25">
      <c r="O911" s="62"/>
      <c r="P911" s="14"/>
      <c r="Q911" s="14">
        <v>909</v>
      </c>
      <c r="R911" s="14">
        <v>908</v>
      </c>
      <c r="S911" s="14">
        <f t="shared" si="42"/>
        <v>37</v>
      </c>
      <c r="W911" s="13">
        <v>100000</v>
      </c>
    </row>
    <row r="912" spans="15:23" x14ac:dyDescent="0.25">
      <c r="O912" s="62"/>
      <c r="P912" s="14"/>
      <c r="Q912" s="14">
        <v>910</v>
      </c>
      <c r="R912" s="14">
        <v>909</v>
      </c>
      <c r="S912" s="14">
        <f t="shared" si="42"/>
        <v>37</v>
      </c>
      <c r="W912" s="13">
        <v>100000</v>
      </c>
    </row>
    <row r="913" spans="15:23" x14ac:dyDescent="0.25">
      <c r="O913" s="62"/>
      <c r="P913" s="14"/>
      <c r="Q913" s="14">
        <v>911</v>
      </c>
      <c r="R913" s="14">
        <v>910</v>
      </c>
      <c r="S913" s="14">
        <f t="shared" si="42"/>
        <v>37</v>
      </c>
      <c r="W913" s="13">
        <v>100000</v>
      </c>
    </row>
    <row r="914" spans="15:23" x14ac:dyDescent="0.25">
      <c r="O914" s="62"/>
      <c r="P914" s="14"/>
      <c r="Q914" s="14">
        <v>912</v>
      </c>
      <c r="R914" s="14">
        <v>911</v>
      </c>
      <c r="S914" s="14">
        <f t="shared" si="42"/>
        <v>37</v>
      </c>
      <c r="W914" s="13">
        <v>100000</v>
      </c>
    </row>
    <row r="915" spans="15:23" x14ac:dyDescent="0.25">
      <c r="O915" s="62"/>
      <c r="P915" s="14"/>
      <c r="Q915" s="14">
        <v>913</v>
      </c>
      <c r="R915" s="14">
        <v>912</v>
      </c>
      <c r="S915" s="14">
        <f t="shared" si="42"/>
        <v>37</v>
      </c>
      <c r="W915" s="13">
        <v>100000</v>
      </c>
    </row>
    <row r="916" spans="15:23" x14ac:dyDescent="0.25">
      <c r="O916" s="62"/>
      <c r="P916" s="14"/>
      <c r="Q916" s="14">
        <v>914</v>
      </c>
      <c r="R916" s="14">
        <v>913</v>
      </c>
      <c r="S916" s="14">
        <f t="shared" si="42"/>
        <v>37</v>
      </c>
      <c r="W916" s="13">
        <v>100000</v>
      </c>
    </row>
    <row r="917" spans="15:23" x14ac:dyDescent="0.25">
      <c r="O917" s="62"/>
      <c r="P917" s="14"/>
      <c r="Q917" s="14">
        <v>915</v>
      </c>
      <c r="R917" s="14">
        <v>914</v>
      </c>
      <c r="S917" s="14">
        <f t="shared" si="42"/>
        <v>37</v>
      </c>
      <c r="W917" s="13">
        <v>100000</v>
      </c>
    </row>
    <row r="918" spans="15:23" x14ac:dyDescent="0.25">
      <c r="O918" s="62"/>
      <c r="P918" s="14"/>
      <c r="Q918" s="14">
        <v>916</v>
      </c>
      <c r="R918" s="14">
        <v>915</v>
      </c>
      <c r="S918" s="14">
        <f t="shared" si="42"/>
        <v>37</v>
      </c>
      <c r="W918" s="13">
        <v>100000</v>
      </c>
    </row>
    <row r="919" spans="15:23" x14ac:dyDescent="0.25">
      <c r="O919" s="62"/>
      <c r="P919" s="14"/>
      <c r="Q919" s="14">
        <v>917</v>
      </c>
      <c r="R919" s="14">
        <v>916</v>
      </c>
      <c r="S919" s="14">
        <f t="shared" si="42"/>
        <v>37</v>
      </c>
      <c r="W919" s="13">
        <v>100000</v>
      </c>
    </row>
    <row r="920" spans="15:23" x14ac:dyDescent="0.25">
      <c r="O920" s="62"/>
      <c r="P920" s="14"/>
      <c r="Q920" s="14">
        <v>918</v>
      </c>
      <c r="R920" s="14">
        <v>917</v>
      </c>
      <c r="S920" s="14">
        <f t="shared" si="42"/>
        <v>37</v>
      </c>
      <c r="W920" s="13">
        <v>100000</v>
      </c>
    </row>
    <row r="921" spans="15:23" x14ac:dyDescent="0.25">
      <c r="O921" s="62"/>
      <c r="P921" s="14"/>
      <c r="Q921" s="14">
        <v>919</v>
      </c>
      <c r="R921" s="14">
        <v>918</v>
      </c>
      <c r="S921" s="14">
        <f t="shared" si="42"/>
        <v>37</v>
      </c>
      <c r="W921" s="13">
        <v>100000</v>
      </c>
    </row>
    <row r="922" spans="15:23" x14ac:dyDescent="0.25">
      <c r="O922" s="62"/>
      <c r="P922" s="14"/>
      <c r="Q922" s="14">
        <v>920</v>
      </c>
      <c r="R922" s="14">
        <v>919</v>
      </c>
      <c r="S922" s="14">
        <f t="shared" si="42"/>
        <v>37</v>
      </c>
      <c r="W922" s="13">
        <v>100000</v>
      </c>
    </row>
    <row r="923" spans="15:23" x14ac:dyDescent="0.25">
      <c r="O923" s="62"/>
      <c r="P923" s="14"/>
      <c r="Q923" s="14">
        <v>921</v>
      </c>
      <c r="R923" s="14">
        <v>920</v>
      </c>
      <c r="S923" s="14">
        <f t="shared" si="42"/>
        <v>37</v>
      </c>
      <c r="W923" s="13">
        <v>100000</v>
      </c>
    </row>
    <row r="924" spans="15:23" x14ac:dyDescent="0.25">
      <c r="O924" s="62"/>
      <c r="P924" s="14"/>
      <c r="Q924" s="14">
        <v>922</v>
      </c>
      <c r="R924" s="14">
        <v>921</v>
      </c>
      <c r="S924" s="14">
        <f t="shared" si="42"/>
        <v>37</v>
      </c>
      <c r="W924" s="13">
        <v>100000</v>
      </c>
    </row>
    <row r="925" spans="15:23" x14ac:dyDescent="0.25">
      <c r="O925" s="62"/>
      <c r="P925" s="14"/>
      <c r="Q925" s="14">
        <v>923</v>
      </c>
      <c r="R925" s="14">
        <v>922</v>
      </c>
      <c r="S925" s="14">
        <f t="shared" si="42"/>
        <v>37</v>
      </c>
      <c r="W925" s="13">
        <v>100000</v>
      </c>
    </row>
    <row r="926" spans="15:23" x14ac:dyDescent="0.25">
      <c r="O926" s="62"/>
      <c r="P926" s="14"/>
      <c r="Q926" s="14">
        <v>924</v>
      </c>
      <c r="R926" s="14">
        <v>923</v>
      </c>
      <c r="S926" s="14">
        <f t="shared" si="42"/>
        <v>37</v>
      </c>
      <c r="W926" s="13">
        <v>100000</v>
      </c>
    </row>
    <row r="927" spans="15:23" x14ac:dyDescent="0.25">
      <c r="O927" s="62"/>
      <c r="P927" s="14"/>
      <c r="Q927" s="14">
        <v>925</v>
      </c>
      <c r="R927" s="14">
        <v>924</v>
      </c>
      <c r="S927" s="14">
        <f t="shared" si="42"/>
        <v>37</v>
      </c>
      <c r="W927" s="13">
        <v>100000</v>
      </c>
    </row>
    <row r="928" spans="15:23" x14ac:dyDescent="0.25">
      <c r="O928" s="62"/>
      <c r="P928" s="14"/>
      <c r="Q928" s="14">
        <v>926</v>
      </c>
      <c r="R928" s="14">
        <v>925</v>
      </c>
      <c r="S928" s="14">
        <f t="shared" si="42"/>
        <v>37</v>
      </c>
      <c r="W928" s="13">
        <v>100000</v>
      </c>
    </row>
    <row r="929" spans="15:23" x14ac:dyDescent="0.25">
      <c r="O929" s="62"/>
      <c r="P929" s="14"/>
      <c r="Q929" s="14">
        <v>927</v>
      </c>
      <c r="R929" s="14">
        <v>926</v>
      </c>
      <c r="S929" s="14">
        <f t="shared" si="42"/>
        <v>38</v>
      </c>
      <c r="W929" s="13">
        <v>100000</v>
      </c>
    </row>
    <row r="930" spans="15:23" x14ac:dyDescent="0.25">
      <c r="O930" s="62"/>
      <c r="P930" s="14"/>
      <c r="Q930" s="14">
        <v>928</v>
      </c>
      <c r="R930" s="14">
        <v>927</v>
      </c>
      <c r="S930" s="14">
        <f t="shared" si="42"/>
        <v>38</v>
      </c>
      <c r="W930" s="13">
        <v>100000</v>
      </c>
    </row>
    <row r="931" spans="15:23" x14ac:dyDescent="0.25">
      <c r="O931" s="62"/>
      <c r="P931" s="14"/>
      <c r="Q931" s="14">
        <v>929</v>
      </c>
      <c r="R931" s="14">
        <v>928</v>
      </c>
      <c r="S931" s="14">
        <f t="shared" si="42"/>
        <v>38</v>
      </c>
      <c r="W931" s="13">
        <v>100000</v>
      </c>
    </row>
    <row r="932" spans="15:23" x14ac:dyDescent="0.25">
      <c r="O932" s="62"/>
      <c r="P932" s="14"/>
      <c r="Q932" s="14">
        <v>930</v>
      </c>
      <c r="R932" s="14">
        <v>929</v>
      </c>
      <c r="S932" s="14">
        <f t="shared" si="42"/>
        <v>38</v>
      </c>
      <c r="W932" s="13">
        <v>100000</v>
      </c>
    </row>
    <row r="933" spans="15:23" x14ac:dyDescent="0.25">
      <c r="O933" s="62"/>
      <c r="P933" s="14"/>
      <c r="Q933" s="14">
        <v>931</v>
      </c>
      <c r="R933" s="14">
        <v>930</v>
      </c>
      <c r="S933" s="14">
        <f t="shared" si="42"/>
        <v>38</v>
      </c>
      <c r="W933" s="13">
        <v>100000</v>
      </c>
    </row>
    <row r="934" spans="15:23" x14ac:dyDescent="0.25">
      <c r="O934" s="62"/>
      <c r="P934" s="14"/>
      <c r="Q934" s="14">
        <v>932</v>
      </c>
      <c r="R934" s="14">
        <v>931</v>
      </c>
      <c r="S934" s="14">
        <f t="shared" si="42"/>
        <v>38</v>
      </c>
      <c r="W934" s="13">
        <v>100000</v>
      </c>
    </row>
    <row r="935" spans="15:23" x14ac:dyDescent="0.25">
      <c r="O935" s="62"/>
      <c r="P935" s="14"/>
      <c r="Q935" s="14">
        <v>933</v>
      </c>
      <c r="R935" s="14">
        <v>932</v>
      </c>
      <c r="S935" s="14">
        <f t="shared" si="42"/>
        <v>38</v>
      </c>
      <c r="W935" s="13">
        <v>100000</v>
      </c>
    </row>
    <row r="936" spans="15:23" x14ac:dyDescent="0.25">
      <c r="O936" s="62"/>
      <c r="P936" s="14"/>
      <c r="Q936" s="14">
        <v>934</v>
      </c>
      <c r="R936" s="14">
        <v>933</v>
      </c>
      <c r="S936" s="14">
        <f t="shared" si="42"/>
        <v>38</v>
      </c>
      <c r="W936" s="13">
        <v>100000</v>
      </c>
    </row>
    <row r="937" spans="15:23" x14ac:dyDescent="0.25">
      <c r="O937" s="62"/>
      <c r="P937" s="14"/>
      <c r="Q937" s="14">
        <v>935</v>
      </c>
      <c r="R937" s="14">
        <v>934</v>
      </c>
      <c r="S937" s="14">
        <f t="shared" si="42"/>
        <v>38</v>
      </c>
      <c r="W937" s="13">
        <v>100000</v>
      </c>
    </row>
    <row r="938" spans="15:23" x14ac:dyDescent="0.25">
      <c r="O938" s="62"/>
      <c r="P938" s="14"/>
      <c r="Q938" s="14">
        <v>936</v>
      </c>
      <c r="R938" s="14">
        <v>935</v>
      </c>
      <c r="S938" s="14">
        <f t="shared" si="42"/>
        <v>38</v>
      </c>
      <c r="W938" s="13">
        <v>100000</v>
      </c>
    </row>
    <row r="939" spans="15:23" x14ac:dyDescent="0.25">
      <c r="O939" s="62"/>
      <c r="P939" s="14"/>
      <c r="Q939" s="14">
        <v>937</v>
      </c>
      <c r="R939" s="14">
        <v>936</v>
      </c>
      <c r="S939" s="14">
        <f t="shared" si="42"/>
        <v>38</v>
      </c>
      <c r="W939" s="13">
        <v>100000</v>
      </c>
    </row>
    <row r="940" spans="15:23" x14ac:dyDescent="0.25">
      <c r="O940" s="62"/>
      <c r="P940" s="14"/>
      <c r="Q940" s="14">
        <v>938</v>
      </c>
      <c r="R940" s="14">
        <v>937</v>
      </c>
      <c r="S940" s="14">
        <f t="shared" si="42"/>
        <v>38</v>
      </c>
      <c r="W940" s="13">
        <v>100000</v>
      </c>
    </row>
    <row r="941" spans="15:23" x14ac:dyDescent="0.25">
      <c r="O941" s="62"/>
      <c r="P941" s="14"/>
      <c r="Q941" s="14">
        <v>939</v>
      </c>
      <c r="R941" s="14">
        <v>938</v>
      </c>
      <c r="S941" s="14">
        <f t="shared" si="42"/>
        <v>38</v>
      </c>
      <c r="W941" s="13">
        <v>100000</v>
      </c>
    </row>
    <row r="942" spans="15:23" x14ac:dyDescent="0.25">
      <c r="O942" s="62"/>
      <c r="P942" s="14"/>
      <c r="Q942" s="14">
        <v>940</v>
      </c>
      <c r="R942" s="14">
        <v>939</v>
      </c>
      <c r="S942" s="14">
        <f t="shared" si="42"/>
        <v>38</v>
      </c>
      <c r="W942" s="13">
        <v>100000</v>
      </c>
    </row>
    <row r="943" spans="15:23" x14ac:dyDescent="0.25">
      <c r="O943" s="62"/>
      <c r="P943" s="14"/>
      <c r="Q943" s="14">
        <v>941</v>
      </c>
      <c r="R943" s="14">
        <v>940</v>
      </c>
      <c r="S943" s="14">
        <f t="shared" si="42"/>
        <v>38</v>
      </c>
      <c r="W943" s="13">
        <v>100000</v>
      </c>
    </row>
    <row r="944" spans="15:23" x14ac:dyDescent="0.25">
      <c r="O944" s="62"/>
      <c r="P944" s="14"/>
      <c r="Q944" s="14">
        <v>942</v>
      </c>
      <c r="R944" s="14">
        <v>941</v>
      </c>
      <c r="S944" s="14">
        <f t="shared" si="42"/>
        <v>38</v>
      </c>
      <c r="W944" s="13">
        <v>100000</v>
      </c>
    </row>
    <row r="945" spans="15:23" x14ac:dyDescent="0.25">
      <c r="O945" s="62"/>
      <c r="P945" s="14"/>
      <c r="Q945" s="14">
        <v>943</v>
      </c>
      <c r="R945" s="14">
        <v>942</v>
      </c>
      <c r="S945" s="14">
        <f t="shared" si="42"/>
        <v>38</v>
      </c>
      <c r="W945" s="13">
        <v>100000</v>
      </c>
    </row>
    <row r="946" spans="15:23" x14ac:dyDescent="0.25">
      <c r="O946" s="62"/>
      <c r="P946" s="14"/>
      <c r="Q946" s="14">
        <v>944</v>
      </c>
      <c r="R946" s="14">
        <v>943</v>
      </c>
      <c r="S946" s="14">
        <f t="shared" si="42"/>
        <v>38</v>
      </c>
      <c r="W946" s="13">
        <v>100000</v>
      </c>
    </row>
    <row r="947" spans="15:23" x14ac:dyDescent="0.25">
      <c r="O947" s="62"/>
      <c r="P947" s="14"/>
      <c r="Q947" s="14">
        <v>945</v>
      </c>
      <c r="R947" s="14">
        <v>944</v>
      </c>
      <c r="S947" s="14">
        <f t="shared" si="42"/>
        <v>38</v>
      </c>
      <c r="W947" s="13">
        <v>100000</v>
      </c>
    </row>
    <row r="948" spans="15:23" x14ac:dyDescent="0.25">
      <c r="O948" s="62"/>
      <c r="P948" s="14"/>
      <c r="Q948" s="14">
        <v>946</v>
      </c>
      <c r="R948" s="14">
        <v>945</v>
      </c>
      <c r="S948" s="14">
        <f t="shared" si="42"/>
        <v>38</v>
      </c>
      <c r="W948" s="13">
        <v>100000</v>
      </c>
    </row>
    <row r="949" spans="15:23" x14ac:dyDescent="0.25">
      <c r="O949" s="62"/>
      <c r="P949" s="14"/>
      <c r="Q949" s="14">
        <v>947</v>
      </c>
      <c r="R949" s="14">
        <v>946</v>
      </c>
      <c r="S949" s="14">
        <f t="shared" si="42"/>
        <v>38</v>
      </c>
      <c r="W949" s="13">
        <v>100000</v>
      </c>
    </row>
    <row r="950" spans="15:23" x14ac:dyDescent="0.25">
      <c r="O950" s="62"/>
      <c r="P950" s="14"/>
      <c r="Q950" s="14">
        <v>948</v>
      </c>
      <c r="R950" s="14">
        <v>947</v>
      </c>
      <c r="S950" s="14">
        <f t="shared" si="42"/>
        <v>38</v>
      </c>
      <c r="W950" s="13">
        <v>100000</v>
      </c>
    </row>
    <row r="951" spans="15:23" x14ac:dyDescent="0.25">
      <c r="O951" s="62"/>
      <c r="P951" s="14"/>
      <c r="Q951" s="14">
        <v>949</v>
      </c>
      <c r="R951" s="14">
        <v>948</v>
      </c>
      <c r="S951" s="14">
        <f t="shared" ref="S951:S1014" si="43">S926+1</f>
        <v>38</v>
      </c>
      <c r="W951" s="13">
        <v>100000</v>
      </c>
    </row>
    <row r="952" spans="15:23" x14ac:dyDescent="0.25">
      <c r="O952" s="62"/>
      <c r="P952" s="14"/>
      <c r="Q952" s="14">
        <v>950</v>
      </c>
      <c r="R952" s="14">
        <v>949</v>
      </c>
      <c r="S952" s="14">
        <f t="shared" si="43"/>
        <v>38</v>
      </c>
      <c r="W952" s="13">
        <v>100000</v>
      </c>
    </row>
    <row r="953" spans="15:23" x14ac:dyDescent="0.25">
      <c r="O953" s="62"/>
      <c r="P953" s="14"/>
      <c r="Q953" s="14">
        <v>951</v>
      </c>
      <c r="R953" s="14">
        <v>950</v>
      </c>
      <c r="S953" s="14">
        <f t="shared" si="43"/>
        <v>38</v>
      </c>
      <c r="W953" s="13">
        <v>100000</v>
      </c>
    </row>
    <row r="954" spans="15:23" x14ac:dyDescent="0.25">
      <c r="O954" s="62"/>
      <c r="P954" s="14"/>
      <c r="Q954" s="14">
        <v>952</v>
      </c>
      <c r="R954" s="14">
        <v>951</v>
      </c>
      <c r="S954" s="14">
        <f t="shared" si="43"/>
        <v>39</v>
      </c>
      <c r="W954" s="13">
        <v>100000</v>
      </c>
    </row>
    <row r="955" spans="15:23" x14ac:dyDescent="0.25">
      <c r="O955" s="62"/>
      <c r="P955" s="14"/>
      <c r="Q955" s="14">
        <v>953</v>
      </c>
      <c r="R955" s="14">
        <v>952</v>
      </c>
      <c r="S955" s="14">
        <f t="shared" si="43"/>
        <v>39</v>
      </c>
      <c r="W955" s="13">
        <v>100000</v>
      </c>
    </row>
    <row r="956" spans="15:23" x14ac:dyDescent="0.25">
      <c r="O956" s="62"/>
      <c r="P956" s="14"/>
      <c r="Q956" s="14">
        <v>954</v>
      </c>
      <c r="R956" s="14">
        <v>953</v>
      </c>
      <c r="S956" s="14">
        <f t="shared" si="43"/>
        <v>39</v>
      </c>
      <c r="W956" s="13">
        <v>100000</v>
      </c>
    </row>
    <row r="957" spans="15:23" x14ac:dyDescent="0.25">
      <c r="O957" s="62"/>
      <c r="P957" s="14"/>
      <c r="Q957" s="14">
        <v>955</v>
      </c>
      <c r="R957" s="14">
        <v>954</v>
      </c>
      <c r="S957" s="14">
        <f t="shared" si="43"/>
        <v>39</v>
      </c>
      <c r="W957" s="13">
        <v>100000</v>
      </c>
    </row>
    <row r="958" spans="15:23" x14ac:dyDescent="0.25">
      <c r="O958" s="62"/>
      <c r="P958" s="14"/>
      <c r="Q958" s="14">
        <v>956</v>
      </c>
      <c r="R958" s="14">
        <v>955</v>
      </c>
      <c r="S958" s="14">
        <f t="shared" si="43"/>
        <v>39</v>
      </c>
      <c r="W958" s="13">
        <v>100000</v>
      </c>
    </row>
    <row r="959" spans="15:23" x14ac:dyDescent="0.25">
      <c r="O959" s="62"/>
      <c r="P959" s="14"/>
      <c r="Q959" s="14">
        <v>957</v>
      </c>
      <c r="R959" s="14">
        <v>956</v>
      </c>
      <c r="S959" s="14">
        <f t="shared" si="43"/>
        <v>39</v>
      </c>
      <c r="W959" s="13">
        <v>100000</v>
      </c>
    </row>
    <row r="960" spans="15:23" x14ac:dyDescent="0.25">
      <c r="O960" s="62"/>
      <c r="P960" s="14"/>
      <c r="Q960" s="14">
        <v>958</v>
      </c>
      <c r="R960" s="14">
        <v>957</v>
      </c>
      <c r="S960" s="14">
        <f t="shared" si="43"/>
        <v>39</v>
      </c>
      <c r="W960" s="13">
        <v>100000</v>
      </c>
    </row>
    <row r="961" spans="15:23" x14ac:dyDescent="0.25">
      <c r="O961" s="62"/>
      <c r="P961" s="14"/>
      <c r="Q961" s="14">
        <v>959</v>
      </c>
      <c r="R961" s="14">
        <v>958</v>
      </c>
      <c r="S961" s="14">
        <f t="shared" si="43"/>
        <v>39</v>
      </c>
      <c r="W961" s="13">
        <v>100000</v>
      </c>
    </row>
    <row r="962" spans="15:23" x14ac:dyDescent="0.25">
      <c r="O962" s="62"/>
      <c r="P962" s="14"/>
      <c r="Q962" s="14">
        <v>960</v>
      </c>
      <c r="R962" s="14">
        <v>959</v>
      </c>
      <c r="S962" s="14">
        <f t="shared" si="43"/>
        <v>39</v>
      </c>
      <c r="W962" s="13">
        <v>100000</v>
      </c>
    </row>
    <row r="963" spans="15:23" x14ac:dyDescent="0.25">
      <c r="O963" s="62"/>
      <c r="P963" s="14"/>
      <c r="Q963" s="14">
        <v>961</v>
      </c>
      <c r="R963" s="14">
        <v>960</v>
      </c>
      <c r="S963" s="14">
        <f t="shared" si="43"/>
        <v>39</v>
      </c>
      <c r="W963" s="13">
        <v>100000</v>
      </c>
    </row>
    <row r="964" spans="15:23" x14ac:dyDescent="0.25">
      <c r="O964" s="62"/>
      <c r="P964" s="14"/>
      <c r="Q964" s="14">
        <v>962</v>
      </c>
      <c r="R964" s="14">
        <v>961</v>
      </c>
      <c r="S964" s="14">
        <f t="shared" si="43"/>
        <v>39</v>
      </c>
      <c r="W964" s="13">
        <v>100000</v>
      </c>
    </row>
    <row r="965" spans="15:23" x14ac:dyDescent="0.25">
      <c r="O965" s="62"/>
      <c r="P965" s="14"/>
      <c r="Q965" s="14">
        <v>963</v>
      </c>
      <c r="R965" s="14">
        <v>962</v>
      </c>
      <c r="S965" s="14">
        <f t="shared" si="43"/>
        <v>39</v>
      </c>
      <c r="W965" s="13">
        <v>100000</v>
      </c>
    </row>
    <row r="966" spans="15:23" x14ac:dyDescent="0.25">
      <c r="O966" s="62"/>
      <c r="P966" s="14"/>
      <c r="Q966" s="14">
        <v>964</v>
      </c>
      <c r="R966" s="14">
        <v>963</v>
      </c>
      <c r="S966" s="14">
        <f t="shared" si="43"/>
        <v>39</v>
      </c>
      <c r="W966" s="13">
        <v>100000</v>
      </c>
    </row>
    <row r="967" spans="15:23" x14ac:dyDescent="0.25">
      <c r="O967" s="62"/>
      <c r="P967" s="14"/>
      <c r="Q967" s="14">
        <v>965</v>
      </c>
      <c r="R967" s="14">
        <v>964</v>
      </c>
      <c r="S967" s="14">
        <f t="shared" si="43"/>
        <v>39</v>
      </c>
      <c r="W967" s="13">
        <v>100000</v>
      </c>
    </row>
    <row r="968" spans="15:23" x14ac:dyDescent="0.25">
      <c r="O968" s="62"/>
      <c r="P968" s="14"/>
      <c r="Q968" s="14">
        <v>966</v>
      </c>
      <c r="R968" s="14">
        <v>965</v>
      </c>
      <c r="S968" s="14">
        <f t="shared" si="43"/>
        <v>39</v>
      </c>
      <c r="W968" s="13">
        <v>100000</v>
      </c>
    </row>
    <row r="969" spans="15:23" x14ac:dyDescent="0.25">
      <c r="O969" s="62"/>
      <c r="P969" s="14"/>
      <c r="Q969" s="14">
        <v>967</v>
      </c>
      <c r="R969" s="14">
        <v>966</v>
      </c>
      <c r="S969" s="14">
        <f t="shared" si="43"/>
        <v>39</v>
      </c>
      <c r="W969" s="13">
        <v>100000</v>
      </c>
    </row>
    <row r="970" spans="15:23" x14ac:dyDescent="0.25">
      <c r="O970" s="62"/>
      <c r="P970" s="14"/>
      <c r="Q970" s="14">
        <v>968</v>
      </c>
      <c r="R970" s="14">
        <v>967</v>
      </c>
      <c r="S970" s="14">
        <f t="shared" si="43"/>
        <v>39</v>
      </c>
      <c r="W970" s="13">
        <v>100000</v>
      </c>
    </row>
    <row r="971" spans="15:23" x14ac:dyDescent="0.25">
      <c r="O971" s="62"/>
      <c r="P971" s="14"/>
      <c r="Q971" s="14">
        <v>969</v>
      </c>
      <c r="R971" s="14">
        <v>968</v>
      </c>
      <c r="S971" s="14">
        <f t="shared" si="43"/>
        <v>39</v>
      </c>
      <c r="W971" s="13">
        <v>100000</v>
      </c>
    </row>
    <row r="972" spans="15:23" x14ac:dyDescent="0.25">
      <c r="O972" s="62"/>
      <c r="P972" s="14"/>
      <c r="Q972" s="14">
        <v>970</v>
      </c>
      <c r="R972" s="14">
        <v>969</v>
      </c>
      <c r="S972" s="14">
        <f t="shared" si="43"/>
        <v>39</v>
      </c>
      <c r="W972" s="13">
        <v>100000</v>
      </c>
    </row>
    <row r="973" spans="15:23" x14ac:dyDescent="0.25">
      <c r="O973" s="62"/>
      <c r="P973" s="14"/>
      <c r="Q973" s="14">
        <v>971</v>
      </c>
      <c r="R973" s="14">
        <v>970</v>
      </c>
      <c r="S973" s="14">
        <f t="shared" si="43"/>
        <v>39</v>
      </c>
      <c r="W973" s="13">
        <v>100000</v>
      </c>
    </row>
    <row r="974" spans="15:23" x14ac:dyDescent="0.25">
      <c r="O974" s="62"/>
      <c r="P974" s="14"/>
      <c r="Q974" s="14">
        <v>972</v>
      </c>
      <c r="R974" s="14">
        <v>971</v>
      </c>
      <c r="S974" s="14">
        <f t="shared" si="43"/>
        <v>39</v>
      </c>
      <c r="W974" s="13">
        <v>100000</v>
      </c>
    </row>
    <row r="975" spans="15:23" x14ac:dyDescent="0.25">
      <c r="O975" s="62"/>
      <c r="P975" s="14"/>
      <c r="Q975" s="14">
        <v>973</v>
      </c>
      <c r="R975" s="14">
        <v>972</v>
      </c>
      <c r="S975" s="14">
        <f t="shared" si="43"/>
        <v>39</v>
      </c>
      <c r="W975" s="13">
        <v>100000</v>
      </c>
    </row>
    <row r="976" spans="15:23" x14ac:dyDescent="0.25">
      <c r="O976" s="62"/>
      <c r="P976" s="14"/>
      <c r="Q976" s="14">
        <v>974</v>
      </c>
      <c r="R976" s="14">
        <v>973</v>
      </c>
      <c r="S976" s="14">
        <f t="shared" si="43"/>
        <v>39</v>
      </c>
      <c r="W976" s="13">
        <v>100000</v>
      </c>
    </row>
    <row r="977" spans="15:23" x14ac:dyDescent="0.25">
      <c r="O977" s="62"/>
      <c r="P977" s="14"/>
      <c r="Q977" s="14">
        <v>975</v>
      </c>
      <c r="R977" s="14">
        <v>974</v>
      </c>
      <c r="S977" s="14">
        <f t="shared" si="43"/>
        <v>39</v>
      </c>
      <c r="W977" s="13">
        <v>100000</v>
      </c>
    </row>
    <row r="978" spans="15:23" x14ac:dyDescent="0.25">
      <c r="O978" s="62"/>
      <c r="P978" s="14"/>
      <c r="Q978" s="14">
        <v>976</v>
      </c>
      <c r="R978" s="14">
        <v>975</v>
      </c>
      <c r="S978" s="14">
        <f t="shared" si="43"/>
        <v>39</v>
      </c>
      <c r="W978" s="13">
        <v>100000</v>
      </c>
    </row>
    <row r="979" spans="15:23" x14ac:dyDescent="0.25">
      <c r="O979" s="62"/>
      <c r="P979" s="14"/>
      <c r="Q979" s="14">
        <v>977</v>
      </c>
      <c r="R979" s="14">
        <v>976</v>
      </c>
      <c r="S979" s="14">
        <f t="shared" si="43"/>
        <v>40</v>
      </c>
      <c r="W979" s="13">
        <v>100000</v>
      </c>
    </row>
    <row r="980" spans="15:23" x14ac:dyDescent="0.25">
      <c r="O980" s="62"/>
      <c r="P980" s="14"/>
      <c r="Q980" s="14">
        <v>978</v>
      </c>
      <c r="R980" s="14">
        <v>977</v>
      </c>
      <c r="S980" s="14">
        <f t="shared" si="43"/>
        <v>40</v>
      </c>
      <c r="W980" s="13">
        <v>100000</v>
      </c>
    </row>
    <row r="981" spans="15:23" x14ac:dyDescent="0.25">
      <c r="O981" s="62"/>
      <c r="P981" s="14"/>
      <c r="Q981" s="14">
        <v>979</v>
      </c>
      <c r="R981" s="14">
        <v>978</v>
      </c>
      <c r="S981" s="14">
        <f t="shared" si="43"/>
        <v>40</v>
      </c>
      <c r="W981" s="13">
        <v>100000</v>
      </c>
    </row>
    <row r="982" spans="15:23" x14ac:dyDescent="0.25">
      <c r="O982" s="62"/>
      <c r="P982" s="14"/>
      <c r="Q982" s="14">
        <v>980</v>
      </c>
      <c r="R982" s="14">
        <v>979</v>
      </c>
      <c r="S982" s="14">
        <f t="shared" si="43"/>
        <v>40</v>
      </c>
      <c r="W982" s="13">
        <v>100000</v>
      </c>
    </row>
    <row r="983" spans="15:23" x14ac:dyDescent="0.25">
      <c r="O983" s="62"/>
      <c r="P983" s="14"/>
      <c r="Q983" s="14">
        <v>981</v>
      </c>
      <c r="R983" s="14">
        <v>980</v>
      </c>
      <c r="S983" s="14">
        <f t="shared" si="43"/>
        <v>40</v>
      </c>
      <c r="W983" s="13">
        <v>100000</v>
      </c>
    </row>
    <row r="984" spans="15:23" x14ac:dyDescent="0.25">
      <c r="O984" s="62"/>
      <c r="P984" s="14"/>
      <c r="Q984" s="14">
        <v>982</v>
      </c>
      <c r="R984" s="14">
        <v>981</v>
      </c>
      <c r="S984" s="14">
        <f t="shared" si="43"/>
        <v>40</v>
      </c>
      <c r="W984" s="13">
        <v>100000</v>
      </c>
    </row>
    <row r="985" spans="15:23" x14ac:dyDescent="0.25">
      <c r="O985" s="62"/>
      <c r="P985" s="14"/>
      <c r="Q985" s="14">
        <v>983</v>
      </c>
      <c r="R985" s="14">
        <v>982</v>
      </c>
      <c r="S985" s="14">
        <f t="shared" si="43"/>
        <v>40</v>
      </c>
      <c r="W985" s="13">
        <v>100000</v>
      </c>
    </row>
    <row r="986" spans="15:23" x14ac:dyDescent="0.25">
      <c r="O986" s="62"/>
      <c r="P986" s="14"/>
      <c r="Q986" s="14">
        <v>984</v>
      </c>
      <c r="R986" s="14">
        <v>983</v>
      </c>
      <c r="S986" s="14">
        <f t="shared" si="43"/>
        <v>40</v>
      </c>
      <c r="W986" s="13">
        <v>100000</v>
      </c>
    </row>
    <row r="987" spans="15:23" x14ac:dyDescent="0.25">
      <c r="O987" s="62"/>
      <c r="P987" s="14"/>
      <c r="Q987" s="14">
        <v>985</v>
      </c>
      <c r="R987" s="14">
        <v>984</v>
      </c>
      <c r="S987" s="14">
        <f t="shared" si="43"/>
        <v>40</v>
      </c>
      <c r="W987" s="13">
        <v>100000</v>
      </c>
    </row>
    <row r="988" spans="15:23" x14ac:dyDescent="0.25">
      <c r="O988" s="62"/>
      <c r="P988" s="14"/>
      <c r="Q988" s="14">
        <v>986</v>
      </c>
      <c r="R988" s="14">
        <v>985</v>
      </c>
      <c r="S988" s="14">
        <f t="shared" si="43"/>
        <v>40</v>
      </c>
      <c r="W988" s="13">
        <v>100000</v>
      </c>
    </row>
    <row r="989" spans="15:23" x14ac:dyDescent="0.25">
      <c r="O989" s="62"/>
      <c r="P989" s="14"/>
      <c r="Q989" s="14">
        <v>987</v>
      </c>
      <c r="R989" s="14">
        <v>986</v>
      </c>
      <c r="S989" s="14">
        <f t="shared" si="43"/>
        <v>40</v>
      </c>
      <c r="W989" s="13">
        <v>100000</v>
      </c>
    </row>
    <row r="990" spans="15:23" x14ac:dyDescent="0.25">
      <c r="O990" s="62"/>
      <c r="P990" s="14"/>
      <c r="Q990" s="14">
        <v>988</v>
      </c>
      <c r="R990" s="14">
        <v>987</v>
      </c>
      <c r="S990" s="14">
        <f t="shared" si="43"/>
        <v>40</v>
      </c>
      <c r="W990" s="13">
        <v>100000</v>
      </c>
    </row>
    <row r="991" spans="15:23" x14ac:dyDescent="0.25">
      <c r="O991" s="62"/>
      <c r="P991" s="14"/>
      <c r="Q991" s="14">
        <v>989</v>
      </c>
      <c r="R991" s="14">
        <v>988</v>
      </c>
      <c r="S991" s="14">
        <f t="shared" si="43"/>
        <v>40</v>
      </c>
      <c r="W991" s="13">
        <v>100000</v>
      </c>
    </row>
    <row r="992" spans="15:23" x14ac:dyDescent="0.25">
      <c r="O992" s="62"/>
      <c r="P992" s="14"/>
      <c r="Q992" s="14">
        <v>990</v>
      </c>
      <c r="R992" s="14">
        <v>989</v>
      </c>
      <c r="S992" s="14">
        <f t="shared" si="43"/>
        <v>40</v>
      </c>
      <c r="W992" s="13">
        <v>100000</v>
      </c>
    </row>
    <row r="993" spans="15:23" x14ac:dyDescent="0.25">
      <c r="O993" s="62"/>
      <c r="P993" s="14"/>
      <c r="Q993" s="14">
        <v>991</v>
      </c>
      <c r="R993" s="14">
        <v>990</v>
      </c>
      <c r="S993" s="14">
        <f t="shared" si="43"/>
        <v>40</v>
      </c>
      <c r="W993" s="13">
        <v>100000</v>
      </c>
    </row>
    <row r="994" spans="15:23" x14ac:dyDescent="0.25">
      <c r="O994" s="62"/>
      <c r="P994" s="14"/>
      <c r="Q994" s="14">
        <v>992</v>
      </c>
      <c r="R994" s="14">
        <v>991</v>
      </c>
      <c r="S994" s="14">
        <f t="shared" si="43"/>
        <v>40</v>
      </c>
      <c r="W994" s="13">
        <v>100000</v>
      </c>
    </row>
    <row r="995" spans="15:23" x14ac:dyDescent="0.25">
      <c r="O995" s="62"/>
      <c r="P995" s="14"/>
      <c r="Q995" s="14">
        <v>993</v>
      </c>
      <c r="R995" s="14">
        <v>992</v>
      </c>
      <c r="S995" s="14">
        <f t="shared" si="43"/>
        <v>40</v>
      </c>
      <c r="W995" s="13">
        <v>100000</v>
      </c>
    </row>
    <row r="996" spans="15:23" x14ac:dyDescent="0.25">
      <c r="O996" s="62"/>
      <c r="P996" s="14"/>
      <c r="Q996" s="14">
        <v>994</v>
      </c>
      <c r="R996" s="14">
        <v>993</v>
      </c>
      <c r="S996" s="14">
        <f t="shared" si="43"/>
        <v>40</v>
      </c>
      <c r="W996" s="13">
        <v>100000</v>
      </c>
    </row>
    <row r="997" spans="15:23" x14ac:dyDescent="0.25">
      <c r="O997" s="62"/>
      <c r="P997" s="14"/>
      <c r="Q997" s="14">
        <v>995</v>
      </c>
      <c r="R997" s="14">
        <v>994</v>
      </c>
      <c r="S997" s="14">
        <f t="shared" si="43"/>
        <v>40</v>
      </c>
      <c r="W997" s="13">
        <v>100000</v>
      </c>
    </row>
    <row r="998" spans="15:23" x14ac:dyDescent="0.25">
      <c r="O998" s="62"/>
      <c r="P998" s="14"/>
      <c r="Q998" s="14">
        <v>996</v>
      </c>
      <c r="R998" s="14">
        <v>995</v>
      </c>
      <c r="S998" s="14">
        <f t="shared" si="43"/>
        <v>40</v>
      </c>
      <c r="W998" s="13">
        <v>100000</v>
      </c>
    </row>
    <row r="999" spans="15:23" x14ac:dyDescent="0.25">
      <c r="O999" s="62"/>
      <c r="P999" s="14"/>
      <c r="Q999" s="14">
        <v>997</v>
      </c>
      <c r="R999" s="14">
        <v>996</v>
      </c>
      <c r="S999" s="14">
        <f t="shared" si="43"/>
        <v>40</v>
      </c>
      <c r="W999" s="13">
        <v>100000</v>
      </c>
    </row>
    <row r="1000" spans="15:23" x14ac:dyDescent="0.25">
      <c r="O1000" s="62"/>
      <c r="P1000" s="14"/>
      <c r="Q1000" s="14">
        <v>998</v>
      </c>
      <c r="R1000" s="14">
        <v>997</v>
      </c>
      <c r="S1000" s="14">
        <f t="shared" si="43"/>
        <v>40</v>
      </c>
      <c r="W1000" s="13">
        <v>100000</v>
      </c>
    </row>
    <row r="1001" spans="15:23" x14ac:dyDescent="0.25">
      <c r="O1001" s="62"/>
      <c r="P1001" s="14"/>
      <c r="Q1001" s="14">
        <v>999</v>
      </c>
      <c r="R1001" s="14">
        <v>998</v>
      </c>
      <c r="S1001" s="14">
        <f t="shared" si="43"/>
        <v>40</v>
      </c>
      <c r="W1001" s="13">
        <v>100000</v>
      </c>
    </row>
    <row r="1002" spans="15:23" x14ac:dyDescent="0.25">
      <c r="O1002" s="62"/>
      <c r="P1002" s="14"/>
      <c r="Q1002" s="14">
        <v>1000</v>
      </c>
      <c r="R1002" s="14">
        <v>999</v>
      </c>
      <c r="S1002" s="14">
        <f t="shared" si="43"/>
        <v>40</v>
      </c>
      <c r="W1002" s="13">
        <v>100000</v>
      </c>
    </row>
    <row r="1003" spans="15:23" x14ac:dyDescent="0.25">
      <c r="O1003" s="62"/>
      <c r="P1003" s="14"/>
      <c r="Q1003" s="14">
        <v>1001</v>
      </c>
      <c r="R1003" s="14">
        <v>1000</v>
      </c>
      <c r="S1003" s="14">
        <f t="shared" si="43"/>
        <v>40</v>
      </c>
      <c r="W1003" s="13">
        <v>100000</v>
      </c>
    </row>
    <row r="1004" spans="15:23" x14ac:dyDescent="0.25">
      <c r="O1004" s="62"/>
      <c r="P1004" s="14"/>
      <c r="Q1004" s="14">
        <v>1002</v>
      </c>
      <c r="R1004" s="14">
        <v>1001</v>
      </c>
      <c r="S1004" s="14">
        <f t="shared" si="43"/>
        <v>41</v>
      </c>
      <c r="W1004" s="13">
        <v>100000</v>
      </c>
    </row>
    <row r="1005" spans="15:23" x14ac:dyDescent="0.25">
      <c r="O1005" s="62"/>
      <c r="P1005" s="14"/>
      <c r="Q1005" s="14">
        <v>1003</v>
      </c>
      <c r="R1005" s="14">
        <v>1002</v>
      </c>
      <c r="S1005" s="14">
        <f t="shared" si="43"/>
        <v>41</v>
      </c>
      <c r="W1005" s="13">
        <v>100000</v>
      </c>
    </row>
    <row r="1006" spans="15:23" x14ac:dyDescent="0.25">
      <c r="O1006" s="62"/>
      <c r="P1006" s="14"/>
      <c r="Q1006" s="14">
        <v>1004</v>
      </c>
      <c r="R1006" s="14">
        <v>1003</v>
      </c>
      <c r="S1006" s="14">
        <f t="shared" si="43"/>
        <v>41</v>
      </c>
      <c r="W1006" s="13">
        <v>100000</v>
      </c>
    </row>
    <row r="1007" spans="15:23" x14ac:dyDescent="0.25">
      <c r="O1007" s="62"/>
      <c r="P1007" s="14"/>
      <c r="Q1007" s="14">
        <v>1005</v>
      </c>
      <c r="R1007" s="14">
        <v>1004</v>
      </c>
      <c r="S1007" s="14">
        <f t="shared" si="43"/>
        <v>41</v>
      </c>
      <c r="W1007" s="13">
        <v>100000</v>
      </c>
    </row>
    <row r="1008" spans="15:23" x14ac:dyDescent="0.25">
      <c r="O1008" s="62"/>
      <c r="P1008" s="14"/>
      <c r="Q1008" s="14">
        <v>1006</v>
      </c>
      <c r="R1008" s="14">
        <v>1005</v>
      </c>
      <c r="S1008" s="14">
        <f t="shared" si="43"/>
        <v>41</v>
      </c>
      <c r="W1008" s="13">
        <v>100000</v>
      </c>
    </row>
    <row r="1009" spans="15:23" x14ac:dyDescent="0.25">
      <c r="O1009" s="62"/>
      <c r="P1009" s="14"/>
      <c r="Q1009" s="14">
        <v>1007</v>
      </c>
      <c r="R1009" s="14">
        <v>1006</v>
      </c>
      <c r="S1009" s="14">
        <f t="shared" si="43"/>
        <v>41</v>
      </c>
      <c r="W1009" s="13">
        <v>100000</v>
      </c>
    </row>
    <row r="1010" spans="15:23" x14ac:dyDescent="0.25">
      <c r="O1010" s="62"/>
      <c r="P1010" s="14"/>
      <c r="Q1010" s="14">
        <v>1008</v>
      </c>
      <c r="R1010" s="14">
        <v>1007</v>
      </c>
      <c r="S1010" s="14">
        <f t="shared" si="43"/>
        <v>41</v>
      </c>
      <c r="W1010" s="13">
        <v>100000</v>
      </c>
    </row>
    <row r="1011" spans="15:23" x14ac:dyDescent="0.25">
      <c r="O1011" s="62"/>
      <c r="P1011" s="14"/>
      <c r="Q1011" s="14">
        <v>1009</v>
      </c>
      <c r="R1011" s="14">
        <v>1008</v>
      </c>
      <c r="S1011" s="14">
        <f t="shared" si="43"/>
        <v>41</v>
      </c>
      <c r="W1011" s="13">
        <v>100000</v>
      </c>
    </row>
    <row r="1012" spans="15:23" x14ac:dyDescent="0.25">
      <c r="O1012" s="62"/>
      <c r="P1012" s="14"/>
      <c r="Q1012" s="14">
        <v>1010</v>
      </c>
      <c r="R1012" s="14">
        <v>1009</v>
      </c>
      <c r="S1012" s="14">
        <f t="shared" si="43"/>
        <v>41</v>
      </c>
      <c r="W1012" s="13">
        <v>100000</v>
      </c>
    </row>
    <row r="1013" spans="15:23" x14ac:dyDescent="0.25">
      <c r="O1013" s="62"/>
      <c r="P1013" s="14"/>
      <c r="Q1013" s="14">
        <v>1011</v>
      </c>
      <c r="R1013" s="14">
        <v>1010</v>
      </c>
      <c r="S1013" s="14">
        <f t="shared" si="43"/>
        <v>41</v>
      </c>
      <c r="W1013" s="13">
        <v>100000</v>
      </c>
    </row>
    <row r="1014" spans="15:23" x14ac:dyDescent="0.25">
      <c r="O1014" s="62"/>
      <c r="P1014" s="14"/>
      <c r="Q1014" s="14">
        <v>1012</v>
      </c>
      <c r="R1014" s="14">
        <v>1011</v>
      </c>
      <c r="S1014" s="14">
        <f t="shared" si="43"/>
        <v>41</v>
      </c>
      <c r="W1014" s="13">
        <v>100000</v>
      </c>
    </row>
    <row r="1015" spans="15:23" x14ac:dyDescent="0.25">
      <c r="O1015" s="62"/>
      <c r="P1015" s="14"/>
      <c r="Q1015" s="14">
        <v>1013</v>
      </c>
      <c r="R1015" s="14">
        <v>1012</v>
      </c>
      <c r="S1015" s="14">
        <f t="shared" ref="S1015:S1078" si="44">S990+1</f>
        <v>41</v>
      </c>
      <c r="W1015" s="13">
        <v>100000</v>
      </c>
    </row>
    <row r="1016" spans="15:23" x14ac:dyDescent="0.25">
      <c r="O1016" s="62"/>
      <c r="P1016" s="14"/>
      <c r="Q1016" s="14">
        <v>1014</v>
      </c>
      <c r="R1016" s="14">
        <v>1013</v>
      </c>
      <c r="S1016" s="14">
        <f t="shared" si="44"/>
        <v>41</v>
      </c>
      <c r="W1016" s="13">
        <v>100000</v>
      </c>
    </row>
    <row r="1017" spans="15:23" x14ac:dyDescent="0.25">
      <c r="O1017" s="62"/>
      <c r="P1017" s="14"/>
      <c r="Q1017" s="14">
        <v>1015</v>
      </c>
      <c r="R1017" s="14">
        <v>1014</v>
      </c>
      <c r="S1017" s="14">
        <f t="shared" si="44"/>
        <v>41</v>
      </c>
      <c r="W1017" s="13">
        <v>100000</v>
      </c>
    </row>
    <row r="1018" spans="15:23" x14ac:dyDescent="0.25">
      <c r="O1018" s="62"/>
      <c r="P1018" s="14"/>
      <c r="Q1018" s="14">
        <v>1016</v>
      </c>
      <c r="R1018" s="14">
        <v>1015</v>
      </c>
      <c r="S1018" s="14">
        <f t="shared" si="44"/>
        <v>41</v>
      </c>
      <c r="W1018" s="13">
        <v>100000</v>
      </c>
    </row>
    <row r="1019" spans="15:23" x14ac:dyDescent="0.25">
      <c r="O1019" s="62"/>
      <c r="P1019" s="14"/>
      <c r="Q1019" s="14">
        <v>1017</v>
      </c>
      <c r="R1019" s="14">
        <v>1016</v>
      </c>
      <c r="S1019" s="14">
        <f t="shared" si="44"/>
        <v>41</v>
      </c>
      <c r="W1019" s="13">
        <v>100000</v>
      </c>
    </row>
    <row r="1020" spans="15:23" x14ac:dyDescent="0.25">
      <c r="O1020" s="62"/>
      <c r="P1020" s="14"/>
      <c r="Q1020" s="14">
        <v>1018</v>
      </c>
      <c r="R1020" s="14">
        <v>1017</v>
      </c>
      <c r="S1020" s="14">
        <f t="shared" si="44"/>
        <v>41</v>
      </c>
      <c r="W1020" s="13">
        <v>100000</v>
      </c>
    </row>
    <row r="1021" spans="15:23" x14ac:dyDescent="0.25">
      <c r="O1021" s="62"/>
      <c r="P1021" s="14"/>
      <c r="Q1021" s="14">
        <v>1019</v>
      </c>
      <c r="R1021" s="14">
        <v>1018</v>
      </c>
      <c r="S1021" s="14">
        <f t="shared" si="44"/>
        <v>41</v>
      </c>
      <c r="W1021" s="13">
        <v>100000</v>
      </c>
    </row>
    <row r="1022" spans="15:23" x14ac:dyDescent="0.25">
      <c r="O1022" s="62"/>
      <c r="P1022" s="14"/>
      <c r="Q1022" s="14">
        <v>1020</v>
      </c>
      <c r="R1022" s="14">
        <v>1019</v>
      </c>
      <c r="S1022" s="14">
        <f t="shared" si="44"/>
        <v>41</v>
      </c>
      <c r="W1022" s="13">
        <v>100000</v>
      </c>
    </row>
    <row r="1023" spans="15:23" x14ac:dyDescent="0.25">
      <c r="O1023" s="62"/>
      <c r="P1023" s="14"/>
      <c r="Q1023" s="14">
        <v>1021</v>
      </c>
      <c r="R1023" s="14">
        <v>1020</v>
      </c>
      <c r="S1023" s="14">
        <f t="shared" si="44"/>
        <v>41</v>
      </c>
      <c r="W1023" s="13">
        <v>100000</v>
      </c>
    </row>
    <row r="1024" spans="15:23" x14ac:dyDescent="0.25">
      <c r="O1024" s="62"/>
      <c r="P1024" s="14"/>
      <c r="Q1024" s="14">
        <v>1022</v>
      </c>
      <c r="R1024" s="14">
        <v>1021</v>
      </c>
      <c r="S1024" s="14">
        <f t="shared" si="44"/>
        <v>41</v>
      </c>
      <c r="W1024" s="13">
        <v>100000</v>
      </c>
    </row>
    <row r="1025" spans="15:23" x14ac:dyDescent="0.25">
      <c r="O1025" s="62"/>
      <c r="P1025" s="14"/>
      <c r="Q1025" s="14">
        <v>1023</v>
      </c>
      <c r="R1025" s="14">
        <v>1022</v>
      </c>
      <c r="S1025" s="14">
        <f t="shared" si="44"/>
        <v>41</v>
      </c>
      <c r="W1025" s="13">
        <v>100000</v>
      </c>
    </row>
    <row r="1026" spans="15:23" x14ac:dyDescent="0.25">
      <c r="O1026" s="62"/>
      <c r="P1026" s="14"/>
      <c r="Q1026" s="14">
        <v>1024</v>
      </c>
      <c r="R1026" s="14">
        <v>1023</v>
      </c>
      <c r="S1026" s="14">
        <f t="shared" si="44"/>
        <v>41</v>
      </c>
      <c r="W1026" s="13">
        <v>100000</v>
      </c>
    </row>
    <row r="1027" spans="15:23" x14ac:dyDescent="0.25">
      <c r="O1027" s="62"/>
      <c r="P1027" s="14"/>
      <c r="Q1027" s="14">
        <v>1025</v>
      </c>
      <c r="R1027" s="14">
        <v>1024</v>
      </c>
      <c r="S1027" s="14">
        <f t="shared" si="44"/>
        <v>41</v>
      </c>
      <c r="W1027" s="13">
        <v>100000</v>
      </c>
    </row>
    <row r="1028" spans="15:23" x14ac:dyDescent="0.25">
      <c r="O1028" s="62"/>
      <c r="P1028" s="14"/>
      <c r="Q1028" s="14">
        <v>1026</v>
      </c>
      <c r="R1028" s="14">
        <v>1025</v>
      </c>
      <c r="S1028" s="14">
        <f t="shared" si="44"/>
        <v>41</v>
      </c>
      <c r="W1028" s="13">
        <v>100000</v>
      </c>
    </row>
    <row r="1029" spans="15:23" x14ac:dyDescent="0.25">
      <c r="O1029" s="62"/>
      <c r="P1029" s="14"/>
      <c r="Q1029" s="14">
        <v>1027</v>
      </c>
      <c r="R1029" s="14">
        <v>1026</v>
      </c>
      <c r="S1029" s="14">
        <f t="shared" si="44"/>
        <v>42</v>
      </c>
      <c r="W1029" s="13">
        <v>100000</v>
      </c>
    </row>
    <row r="1030" spans="15:23" x14ac:dyDescent="0.25">
      <c r="O1030" s="62"/>
      <c r="P1030" s="14"/>
      <c r="Q1030" s="14">
        <v>1028</v>
      </c>
      <c r="R1030" s="14">
        <v>1027</v>
      </c>
      <c r="S1030" s="14">
        <f t="shared" si="44"/>
        <v>42</v>
      </c>
      <c r="W1030" s="13">
        <v>100000</v>
      </c>
    </row>
    <row r="1031" spans="15:23" x14ac:dyDescent="0.25">
      <c r="O1031" s="62"/>
      <c r="P1031" s="14"/>
      <c r="Q1031" s="14">
        <v>1029</v>
      </c>
      <c r="R1031" s="14">
        <v>1028</v>
      </c>
      <c r="S1031" s="14">
        <f t="shared" si="44"/>
        <v>42</v>
      </c>
      <c r="W1031" s="13">
        <v>100000</v>
      </c>
    </row>
    <row r="1032" spans="15:23" x14ac:dyDescent="0.25">
      <c r="O1032" s="62"/>
      <c r="P1032" s="14"/>
      <c r="Q1032" s="14">
        <v>1030</v>
      </c>
      <c r="R1032" s="14">
        <v>1029</v>
      </c>
      <c r="S1032" s="14">
        <f t="shared" si="44"/>
        <v>42</v>
      </c>
      <c r="W1032" s="13">
        <v>100000</v>
      </c>
    </row>
    <row r="1033" spans="15:23" x14ac:dyDescent="0.25">
      <c r="O1033" s="62"/>
      <c r="P1033" s="14"/>
      <c r="Q1033" s="14">
        <v>1031</v>
      </c>
      <c r="R1033" s="14">
        <v>1030</v>
      </c>
      <c r="S1033" s="14">
        <f t="shared" si="44"/>
        <v>42</v>
      </c>
      <c r="W1033" s="13">
        <v>100000</v>
      </c>
    </row>
    <row r="1034" spans="15:23" x14ac:dyDescent="0.25">
      <c r="O1034" s="62"/>
      <c r="P1034" s="14"/>
      <c r="Q1034" s="14">
        <v>1032</v>
      </c>
      <c r="R1034" s="14">
        <v>1031</v>
      </c>
      <c r="S1034" s="14">
        <f t="shared" si="44"/>
        <v>42</v>
      </c>
      <c r="W1034" s="13">
        <v>100000</v>
      </c>
    </row>
    <row r="1035" spans="15:23" x14ac:dyDescent="0.25">
      <c r="O1035" s="62"/>
      <c r="P1035" s="14"/>
      <c r="Q1035" s="14">
        <v>1033</v>
      </c>
      <c r="R1035" s="14">
        <v>1032</v>
      </c>
      <c r="S1035" s="14">
        <f t="shared" si="44"/>
        <v>42</v>
      </c>
      <c r="W1035" s="13">
        <v>100000</v>
      </c>
    </row>
    <row r="1036" spans="15:23" x14ac:dyDescent="0.25">
      <c r="O1036" s="62"/>
      <c r="P1036" s="14"/>
      <c r="Q1036" s="14">
        <v>1034</v>
      </c>
      <c r="R1036" s="14">
        <v>1033</v>
      </c>
      <c r="S1036" s="14">
        <f t="shared" si="44"/>
        <v>42</v>
      </c>
      <c r="W1036" s="13">
        <v>100000</v>
      </c>
    </row>
    <row r="1037" spans="15:23" x14ac:dyDescent="0.25">
      <c r="O1037" s="62"/>
      <c r="P1037" s="14"/>
      <c r="Q1037" s="14">
        <v>1035</v>
      </c>
      <c r="R1037" s="14">
        <v>1034</v>
      </c>
      <c r="S1037" s="14">
        <f t="shared" si="44"/>
        <v>42</v>
      </c>
      <c r="W1037" s="13">
        <v>100000</v>
      </c>
    </row>
    <row r="1038" spans="15:23" x14ac:dyDescent="0.25">
      <c r="O1038" s="62"/>
      <c r="P1038" s="14"/>
      <c r="Q1038" s="14">
        <v>1036</v>
      </c>
      <c r="R1038" s="14">
        <v>1035</v>
      </c>
      <c r="S1038" s="14">
        <f t="shared" si="44"/>
        <v>42</v>
      </c>
      <c r="W1038" s="13">
        <v>100000</v>
      </c>
    </row>
    <row r="1039" spans="15:23" x14ac:dyDescent="0.25">
      <c r="O1039" s="62"/>
      <c r="P1039" s="14"/>
      <c r="Q1039" s="14">
        <v>1037</v>
      </c>
      <c r="R1039" s="14">
        <v>1036</v>
      </c>
      <c r="S1039" s="14">
        <f t="shared" si="44"/>
        <v>42</v>
      </c>
      <c r="W1039" s="13">
        <v>100000</v>
      </c>
    </row>
    <row r="1040" spans="15:23" x14ac:dyDescent="0.25">
      <c r="O1040" s="62"/>
      <c r="P1040" s="14"/>
      <c r="Q1040" s="14">
        <v>1038</v>
      </c>
      <c r="R1040" s="14">
        <v>1037</v>
      </c>
      <c r="S1040" s="14">
        <f t="shared" si="44"/>
        <v>42</v>
      </c>
      <c r="W1040" s="13">
        <v>100000</v>
      </c>
    </row>
    <row r="1041" spans="15:23" x14ac:dyDescent="0.25">
      <c r="O1041" s="62"/>
      <c r="P1041" s="14"/>
      <c r="Q1041" s="14">
        <v>1039</v>
      </c>
      <c r="R1041" s="14">
        <v>1038</v>
      </c>
      <c r="S1041" s="14">
        <f t="shared" si="44"/>
        <v>42</v>
      </c>
      <c r="W1041" s="13">
        <v>100000</v>
      </c>
    </row>
    <row r="1042" spans="15:23" x14ac:dyDescent="0.25">
      <c r="O1042" s="62"/>
      <c r="P1042" s="14"/>
      <c r="Q1042" s="14">
        <v>1040</v>
      </c>
      <c r="R1042" s="14">
        <v>1039</v>
      </c>
      <c r="S1042" s="14">
        <f t="shared" si="44"/>
        <v>42</v>
      </c>
      <c r="W1042" s="13">
        <v>100000</v>
      </c>
    </row>
    <row r="1043" spans="15:23" x14ac:dyDescent="0.25">
      <c r="O1043" s="62"/>
      <c r="P1043" s="14"/>
      <c r="Q1043" s="14">
        <v>1041</v>
      </c>
      <c r="R1043" s="14">
        <v>1040</v>
      </c>
      <c r="S1043" s="14">
        <f t="shared" si="44"/>
        <v>42</v>
      </c>
      <c r="W1043" s="13">
        <v>100000</v>
      </c>
    </row>
    <row r="1044" spans="15:23" x14ac:dyDescent="0.25">
      <c r="O1044" s="62"/>
      <c r="P1044" s="14"/>
      <c r="Q1044" s="14">
        <v>1042</v>
      </c>
      <c r="R1044" s="14">
        <v>1041</v>
      </c>
      <c r="S1044" s="14">
        <f t="shared" si="44"/>
        <v>42</v>
      </c>
      <c r="W1044" s="13">
        <v>100000</v>
      </c>
    </row>
    <row r="1045" spans="15:23" x14ac:dyDescent="0.25">
      <c r="O1045" s="62"/>
      <c r="P1045" s="14"/>
      <c r="Q1045" s="14">
        <v>1043</v>
      </c>
      <c r="R1045" s="14">
        <v>1042</v>
      </c>
      <c r="S1045" s="14">
        <f t="shared" si="44"/>
        <v>42</v>
      </c>
      <c r="W1045" s="13">
        <v>100000</v>
      </c>
    </row>
    <row r="1046" spans="15:23" x14ac:dyDescent="0.25">
      <c r="O1046" s="62"/>
      <c r="P1046" s="14"/>
      <c r="Q1046" s="14">
        <v>1044</v>
      </c>
      <c r="R1046" s="14">
        <v>1043</v>
      </c>
      <c r="S1046" s="14">
        <f t="shared" si="44"/>
        <v>42</v>
      </c>
      <c r="W1046" s="13">
        <v>100000</v>
      </c>
    </row>
    <row r="1047" spans="15:23" x14ac:dyDescent="0.25">
      <c r="O1047" s="62"/>
      <c r="P1047" s="14"/>
      <c r="Q1047" s="14">
        <v>1045</v>
      </c>
      <c r="R1047" s="14">
        <v>1044</v>
      </c>
      <c r="S1047" s="14">
        <f t="shared" si="44"/>
        <v>42</v>
      </c>
      <c r="W1047" s="13">
        <v>100000</v>
      </c>
    </row>
    <row r="1048" spans="15:23" x14ac:dyDescent="0.25">
      <c r="O1048" s="62"/>
      <c r="P1048" s="14"/>
      <c r="Q1048" s="14">
        <v>1046</v>
      </c>
      <c r="R1048" s="14">
        <v>1045</v>
      </c>
      <c r="S1048" s="14">
        <f t="shared" si="44"/>
        <v>42</v>
      </c>
      <c r="W1048" s="13">
        <v>100000</v>
      </c>
    </row>
    <row r="1049" spans="15:23" x14ac:dyDescent="0.25">
      <c r="O1049" s="62"/>
      <c r="P1049" s="14"/>
      <c r="Q1049" s="14">
        <v>1047</v>
      </c>
      <c r="R1049" s="14">
        <v>1046</v>
      </c>
      <c r="S1049" s="14">
        <f t="shared" si="44"/>
        <v>42</v>
      </c>
      <c r="W1049" s="13">
        <v>100000</v>
      </c>
    </row>
    <row r="1050" spans="15:23" x14ac:dyDescent="0.25">
      <c r="O1050" s="62"/>
      <c r="P1050" s="14"/>
      <c r="Q1050" s="14">
        <v>1048</v>
      </c>
      <c r="R1050" s="14">
        <v>1047</v>
      </c>
      <c r="S1050" s="14">
        <f t="shared" si="44"/>
        <v>42</v>
      </c>
      <c r="W1050" s="13">
        <v>100000</v>
      </c>
    </row>
    <row r="1051" spans="15:23" x14ac:dyDescent="0.25">
      <c r="O1051" s="62"/>
      <c r="P1051" s="14"/>
      <c r="Q1051" s="14">
        <v>1049</v>
      </c>
      <c r="R1051" s="14">
        <v>1048</v>
      </c>
      <c r="S1051" s="14">
        <f t="shared" si="44"/>
        <v>42</v>
      </c>
      <c r="W1051" s="13">
        <v>100000</v>
      </c>
    </row>
    <row r="1052" spans="15:23" x14ac:dyDescent="0.25">
      <c r="O1052" s="62"/>
      <c r="P1052" s="14"/>
      <c r="Q1052" s="14">
        <v>1050</v>
      </c>
      <c r="R1052" s="14">
        <v>1049</v>
      </c>
      <c r="S1052" s="14">
        <f t="shared" si="44"/>
        <v>42</v>
      </c>
      <c r="W1052" s="13">
        <v>100000</v>
      </c>
    </row>
    <row r="1053" spans="15:23" x14ac:dyDescent="0.25">
      <c r="O1053" s="62"/>
      <c r="P1053" s="14"/>
      <c r="Q1053" s="14">
        <v>1051</v>
      </c>
      <c r="R1053" s="14">
        <v>1050</v>
      </c>
      <c r="S1053" s="14">
        <f t="shared" si="44"/>
        <v>42</v>
      </c>
      <c r="W1053" s="13">
        <v>100000</v>
      </c>
    </row>
    <row r="1054" spans="15:23" x14ac:dyDescent="0.25">
      <c r="O1054" s="62"/>
      <c r="P1054" s="14"/>
      <c r="Q1054" s="14">
        <v>1052</v>
      </c>
      <c r="R1054" s="14">
        <v>1051</v>
      </c>
      <c r="S1054" s="14">
        <f t="shared" si="44"/>
        <v>43</v>
      </c>
      <c r="W1054" s="13">
        <v>100000</v>
      </c>
    </row>
    <row r="1055" spans="15:23" x14ac:dyDescent="0.25">
      <c r="O1055" s="62"/>
      <c r="P1055" s="14"/>
      <c r="Q1055" s="14">
        <v>1053</v>
      </c>
      <c r="R1055" s="14">
        <v>1052</v>
      </c>
      <c r="S1055" s="14">
        <f t="shared" si="44"/>
        <v>43</v>
      </c>
      <c r="W1055" s="13">
        <v>100000</v>
      </c>
    </row>
    <row r="1056" spans="15:23" x14ac:dyDescent="0.25">
      <c r="O1056" s="62"/>
      <c r="P1056" s="14"/>
      <c r="Q1056" s="14">
        <v>1054</v>
      </c>
      <c r="R1056" s="14">
        <v>1053</v>
      </c>
      <c r="S1056" s="14">
        <f t="shared" si="44"/>
        <v>43</v>
      </c>
      <c r="W1056" s="13">
        <v>100000</v>
      </c>
    </row>
    <row r="1057" spans="15:23" x14ac:dyDescent="0.25">
      <c r="O1057" s="62"/>
      <c r="P1057" s="14"/>
      <c r="Q1057" s="14">
        <v>1055</v>
      </c>
      <c r="R1057" s="14">
        <v>1054</v>
      </c>
      <c r="S1057" s="14">
        <f t="shared" si="44"/>
        <v>43</v>
      </c>
      <c r="W1057" s="13">
        <v>100000</v>
      </c>
    </row>
    <row r="1058" spans="15:23" x14ac:dyDescent="0.25">
      <c r="O1058" s="62"/>
      <c r="P1058" s="14"/>
      <c r="Q1058" s="14">
        <v>1056</v>
      </c>
      <c r="R1058" s="14">
        <v>1055</v>
      </c>
      <c r="S1058" s="14">
        <f t="shared" si="44"/>
        <v>43</v>
      </c>
      <c r="W1058" s="13">
        <v>100000</v>
      </c>
    </row>
    <row r="1059" spans="15:23" x14ac:dyDescent="0.25">
      <c r="O1059" s="62"/>
      <c r="P1059" s="14"/>
      <c r="Q1059" s="14">
        <v>1057</v>
      </c>
      <c r="R1059" s="14">
        <v>1056</v>
      </c>
      <c r="S1059" s="14">
        <f t="shared" si="44"/>
        <v>43</v>
      </c>
      <c r="W1059" s="13">
        <v>100000</v>
      </c>
    </row>
    <row r="1060" spans="15:23" x14ac:dyDescent="0.25">
      <c r="O1060" s="62"/>
      <c r="P1060" s="14"/>
      <c r="Q1060" s="14">
        <v>1058</v>
      </c>
      <c r="R1060" s="14">
        <v>1057</v>
      </c>
      <c r="S1060" s="14">
        <f t="shared" si="44"/>
        <v>43</v>
      </c>
      <c r="W1060" s="13">
        <v>100000</v>
      </c>
    </row>
    <row r="1061" spans="15:23" x14ac:dyDescent="0.25">
      <c r="O1061" s="62"/>
      <c r="P1061" s="14"/>
      <c r="Q1061" s="14">
        <v>1059</v>
      </c>
      <c r="R1061" s="14">
        <v>1058</v>
      </c>
      <c r="S1061" s="14">
        <f t="shared" si="44"/>
        <v>43</v>
      </c>
      <c r="W1061" s="13">
        <v>100000</v>
      </c>
    </row>
    <row r="1062" spans="15:23" x14ac:dyDescent="0.25">
      <c r="O1062" s="62"/>
      <c r="P1062" s="14"/>
      <c r="Q1062" s="14">
        <v>1060</v>
      </c>
      <c r="R1062" s="14">
        <v>1059</v>
      </c>
      <c r="S1062" s="14">
        <f t="shared" si="44"/>
        <v>43</v>
      </c>
      <c r="W1062" s="13">
        <v>100000</v>
      </c>
    </row>
    <row r="1063" spans="15:23" x14ac:dyDescent="0.25">
      <c r="O1063" s="62"/>
      <c r="P1063" s="14"/>
      <c r="Q1063" s="14">
        <v>1061</v>
      </c>
      <c r="R1063" s="14">
        <v>1060</v>
      </c>
      <c r="S1063" s="14">
        <f t="shared" si="44"/>
        <v>43</v>
      </c>
      <c r="W1063" s="13">
        <v>100000</v>
      </c>
    </row>
    <row r="1064" spans="15:23" x14ac:dyDescent="0.25">
      <c r="O1064" s="62"/>
      <c r="P1064" s="14"/>
      <c r="Q1064" s="14">
        <v>1062</v>
      </c>
      <c r="R1064" s="14">
        <v>1061</v>
      </c>
      <c r="S1064" s="14">
        <f t="shared" si="44"/>
        <v>43</v>
      </c>
      <c r="W1064" s="13">
        <v>100000</v>
      </c>
    </row>
    <row r="1065" spans="15:23" x14ac:dyDescent="0.25">
      <c r="O1065" s="62"/>
      <c r="P1065" s="14"/>
      <c r="Q1065" s="14">
        <v>1063</v>
      </c>
      <c r="R1065" s="14">
        <v>1062</v>
      </c>
      <c r="S1065" s="14">
        <f t="shared" si="44"/>
        <v>43</v>
      </c>
      <c r="W1065" s="13">
        <v>100000</v>
      </c>
    </row>
    <row r="1066" spans="15:23" x14ac:dyDescent="0.25">
      <c r="O1066" s="62"/>
      <c r="P1066" s="14"/>
      <c r="Q1066" s="14">
        <v>1064</v>
      </c>
      <c r="R1066" s="14">
        <v>1063</v>
      </c>
      <c r="S1066" s="14">
        <f t="shared" si="44"/>
        <v>43</v>
      </c>
      <c r="W1066" s="13">
        <v>100000</v>
      </c>
    </row>
    <row r="1067" spans="15:23" x14ac:dyDescent="0.25">
      <c r="O1067" s="62"/>
      <c r="P1067" s="14"/>
      <c r="Q1067" s="14">
        <v>1065</v>
      </c>
      <c r="R1067" s="14">
        <v>1064</v>
      </c>
      <c r="S1067" s="14">
        <f t="shared" si="44"/>
        <v>43</v>
      </c>
      <c r="W1067" s="13">
        <v>100000</v>
      </c>
    </row>
    <row r="1068" spans="15:23" x14ac:dyDescent="0.25">
      <c r="O1068" s="62"/>
      <c r="P1068" s="14"/>
      <c r="Q1068" s="14">
        <v>1066</v>
      </c>
      <c r="R1068" s="14">
        <v>1065</v>
      </c>
      <c r="S1068" s="14">
        <f t="shared" si="44"/>
        <v>43</v>
      </c>
      <c r="W1068" s="13">
        <v>100000</v>
      </c>
    </row>
    <row r="1069" spans="15:23" x14ac:dyDescent="0.25">
      <c r="O1069" s="62"/>
      <c r="P1069" s="14"/>
      <c r="Q1069" s="14">
        <v>1067</v>
      </c>
      <c r="R1069" s="14">
        <v>1066</v>
      </c>
      <c r="S1069" s="14">
        <f t="shared" si="44"/>
        <v>43</v>
      </c>
      <c r="W1069" s="13">
        <v>100000</v>
      </c>
    </row>
    <row r="1070" spans="15:23" x14ac:dyDescent="0.25">
      <c r="O1070" s="62"/>
      <c r="P1070" s="14"/>
      <c r="Q1070" s="14">
        <v>1068</v>
      </c>
      <c r="R1070" s="14">
        <v>1067</v>
      </c>
      <c r="S1070" s="14">
        <f t="shared" si="44"/>
        <v>43</v>
      </c>
      <c r="W1070" s="13">
        <v>100000</v>
      </c>
    </row>
    <row r="1071" spans="15:23" x14ac:dyDescent="0.25">
      <c r="O1071" s="62"/>
      <c r="P1071" s="14"/>
      <c r="Q1071" s="14">
        <v>1069</v>
      </c>
      <c r="R1071" s="14">
        <v>1068</v>
      </c>
      <c r="S1071" s="14">
        <f t="shared" si="44"/>
        <v>43</v>
      </c>
      <c r="W1071" s="13">
        <v>100000</v>
      </c>
    </row>
    <row r="1072" spans="15:23" x14ac:dyDescent="0.25">
      <c r="O1072" s="62"/>
      <c r="P1072" s="14"/>
      <c r="Q1072" s="14">
        <v>1070</v>
      </c>
      <c r="R1072" s="14">
        <v>1069</v>
      </c>
      <c r="S1072" s="14">
        <f t="shared" si="44"/>
        <v>43</v>
      </c>
      <c r="W1072" s="13">
        <v>100000</v>
      </c>
    </row>
    <row r="1073" spans="15:23" x14ac:dyDescent="0.25">
      <c r="O1073" s="62"/>
      <c r="P1073" s="14"/>
      <c r="Q1073" s="14">
        <v>1071</v>
      </c>
      <c r="R1073" s="14">
        <v>1070</v>
      </c>
      <c r="S1073" s="14">
        <f t="shared" si="44"/>
        <v>43</v>
      </c>
      <c r="W1073" s="13">
        <v>100000</v>
      </c>
    </row>
    <row r="1074" spans="15:23" x14ac:dyDescent="0.25">
      <c r="O1074" s="62"/>
      <c r="P1074" s="14"/>
      <c r="Q1074" s="14">
        <v>1072</v>
      </c>
      <c r="R1074" s="14">
        <v>1071</v>
      </c>
      <c r="S1074" s="14">
        <f t="shared" si="44"/>
        <v>43</v>
      </c>
      <c r="W1074" s="13">
        <v>100000</v>
      </c>
    </row>
    <row r="1075" spans="15:23" x14ac:dyDescent="0.25">
      <c r="O1075" s="62"/>
      <c r="P1075" s="14"/>
      <c r="Q1075" s="14">
        <v>1073</v>
      </c>
      <c r="R1075" s="14">
        <v>1072</v>
      </c>
      <c r="S1075" s="14">
        <f t="shared" si="44"/>
        <v>43</v>
      </c>
      <c r="W1075" s="13">
        <v>100000</v>
      </c>
    </row>
    <row r="1076" spans="15:23" x14ac:dyDescent="0.25">
      <c r="O1076" s="62"/>
      <c r="P1076" s="14"/>
      <c r="Q1076" s="14">
        <v>1074</v>
      </c>
      <c r="R1076" s="14">
        <v>1073</v>
      </c>
      <c r="S1076" s="14">
        <f t="shared" si="44"/>
        <v>43</v>
      </c>
      <c r="W1076" s="13">
        <v>100000</v>
      </c>
    </row>
    <row r="1077" spans="15:23" x14ac:dyDescent="0.25">
      <c r="O1077" s="62"/>
      <c r="P1077" s="14"/>
      <c r="Q1077" s="14">
        <v>1075</v>
      </c>
      <c r="R1077" s="14">
        <v>1074</v>
      </c>
      <c r="S1077" s="14">
        <f t="shared" si="44"/>
        <v>43</v>
      </c>
      <c r="W1077" s="13">
        <v>100000</v>
      </c>
    </row>
    <row r="1078" spans="15:23" x14ac:dyDescent="0.25">
      <c r="O1078" s="62"/>
      <c r="P1078" s="14"/>
      <c r="Q1078" s="14">
        <v>1076</v>
      </c>
      <c r="R1078" s="14">
        <v>1075</v>
      </c>
      <c r="S1078" s="14">
        <f t="shared" si="44"/>
        <v>43</v>
      </c>
      <c r="W1078" s="13">
        <v>100000</v>
      </c>
    </row>
    <row r="1079" spans="15:23" x14ac:dyDescent="0.25">
      <c r="O1079" s="62"/>
      <c r="P1079" s="14"/>
      <c r="Q1079" s="14">
        <v>1077</v>
      </c>
      <c r="R1079" s="14">
        <v>1076</v>
      </c>
      <c r="S1079" s="14">
        <f t="shared" ref="S1079:S1142" si="45">S1054+1</f>
        <v>44</v>
      </c>
      <c r="W1079" s="13">
        <v>100000</v>
      </c>
    </row>
    <row r="1080" spans="15:23" x14ac:dyDescent="0.25">
      <c r="O1080" s="62"/>
      <c r="P1080" s="14"/>
      <c r="Q1080" s="14">
        <v>1078</v>
      </c>
      <c r="R1080" s="14">
        <v>1077</v>
      </c>
      <c r="S1080" s="14">
        <f t="shared" si="45"/>
        <v>44</v>
      </c>
      <c r="W1080" s="13">
        <v>100000</v>
      </c>
    </row>
    <row r="1081" spans="15:23" x14ac:dyDescent="0.25">
      <c r="O1081" s="62"/>
      <c r="P1081" s="14"/>
      <c r="Q1081" s="14">
        <v>1079</v>
      </c>
      <c r="R1081" s="14">
        <v>1078</v>
      </c>
      <c r="S1081" s="14">
        <f t="shared" si="45"/>
        <v>44</v>
      </c>
      <c r="W1081" s="13">
        <v>100000</v>
      </c>
    </row>
    <row r="1082" spans="15:23" x14ac:dyDescent="0.25">
      <c r="O1082" s="62"/>
      <c r="P1082" s="14"/>
      <c r="Q1082" s="14">
        <v>1080</v>
      </c>
      <c r="R1082" s="14">
        <v>1079</v>
      </c>
      <c r="S1082" s="14">
        <f t="shared" si="45"/>
        <v>44</v>
      </c>
      <c r="W1082" s="13">
        <v>100000</v>
      </c>
    </row>
    <row r="1083" spans="15:23" x14ac:dyDescent="0.25">
      <c r="O1083" s="62"/>
      <c r="P1083" s="14"/>
      <c r="Q1083" s="14">
        <v>1081</v>
      </c>
      <c r="R1083" s="14">
        <v>1080</v>
      </c>
      <c r="S1083" s="14">
        <f t="shared" si="45"/>
        <v>44</v>
      </c>
      <c r="W1083" s="13">
        <v>100000</v>
      </c>
    </row>
    <row r="1084" spans="15:23" x14ac:dyDescent="0.25">
      <c r="O1084" s="62"/>
      <c r="P1084" s="14"/>
      <c r="Q1084" s="14">
        <v>1082</v>
      </c>
      <c r="R1084" s="14">
        <v>1081</v>
      </c>
      <c r="S1084" s="14">
        <f t="shared" si="45"/>
        <v>44</v>
      </c>
      <c r="W1084" s="13">
        <v>100000</v>
      </c>
    </row>
    <row r="1085" spans="15:23" x14ac:dyDescent="0.25">
      <c r="O1085" s="62"/>
      <c r="P1085" s="14"/>
      <c r="Q1085" s="14">
        <v>1083</v>
      </c>
      <c r="R1085" s="14">
        <v>1082</v>
      </c>
      <c r="S1085" s="14">
        <f t="shared" si="45"/>
        <v>44</v>
      </c>
      <c r="W1085" s="13">
        <v>100000</v>
      </c>
    </row>
    <row r="1086" spans="15:23" x14ac:dyDescent="0.25">
      <c r="O1086" s="62"/>
      <c r="P1086" s="14"/>
      <c r="Q1086" s="14">
        <v>1084</v>
      </c>
      <c r="R1086" s="14">
        <v>1083</v>
      </c>
      <c r="S1086" s="14">
        <f t="shared" si="45"/>
        <v>44</v>
      </c>
      <c r="W1086" s="13">
        <v>100000</v>
      </c>
    </row>
    <row r="1087" spans="15:23" x14ac:dyDescent="0.25">
      <c r="O1087" s="62"/>
      <c r="P1087" s="14"/>
      <c r="Q1087" s="14">
        <v>1085</v>
      </c>
      <c r="R1087" s="14">
        <v>1084</v>
      </c>
      <c r="S1087" s="14">
        <f t="shared" si="45"/>
        <v>44</v>
      </c>
      <c r="W1087" s="13">
        <v>100000</v>
      </c>
    </row>
    <row r="1088" spans="15:23" x14ac:dyDescent="0.25">
      <c r="O1088" s="62"/>
      <c r="P1088" s="14"/>
      <c r="Q1088" s="14">
        <v>1086</v>
      </c>
      <c r="R1088" s="14">
        <v>1085</v>
      </c>
      <c r="S1088" s="14">
        <f t="shared" si="45"/>
        <v>44</v>
      </c>
      <c r="W1088" s="13">
        <v>100000</v>
      </c>
    </row>
    <row r="1089" spans="15:23" x14ac:dyDescent="0.25">
      <c r="O1089" s="62"/>
      <c r="P1089" s="14"/>
      <c r="Q1089" s="14">
        <v>1087</v>
      </c>
      <c r="R1089" s="14">
        <v>1086</v>
      </c>
      <c r="S1089" s="14">
        <f t="shared" si="45"/>
        <v>44</v>
      </c>
      <c r="W1089" s="13">
        <v>100000</v>
      </c>
    </row>
    <row r="1090" spans="15:23" x14ac:dyDescent="0.25">
      <c r="O1090" s="62"/>
      <c r="P1090" s="14"/>
      <c r="Q1090" s="14">
        <v>1088</v>
      </c>
      <c r="R1090" s="14">
        <v>1087</v>
      </c>
      <c r="S1090" s="14">
        <f t="shared" si="45"/>
        <v>44</v>
      </c>
      <c r="W1090" s="13">
        <v>100000</v>
      </c>
    </row>
    <row r="1091" spans="15:23" x14ac:dyDescent="0.25">
      <c r="O1091" s="62"/>
      <c r="P1091" s="14"/>
      <c r="Q1091" s="14">
        <v>1089</v>
      </c>
      <c r="R1091" s="14">
        <v>1088</v>
      </c>
      <c r="S1091" s="14">
        <f t="shared" si="45"/>
        <v>44</v>
      </c>
      <c r="W1091" s="13">
        <v>100000</v>
      </c>
    </row>
    <row r="1092" spans="15:23" x14ac:dyDescent="0.25">
      <c r="O1092" s="62"/>
      <c r="P1092" s="14"/>
      <c r="Q1092" s="14">
        <v>1090</v>
      </c>
      <c r="R1092" s="14">
        <v>1089</v>
      </c>
      <c r="S1092" s="14">
        <f t="shared" si="45"/>
        <v>44</v>
      </c>
      <c r="W1092" s="13">
        <v>100000</v>
      </c>
    </row>
    <row r="1093" spans="15:23" x14ac:dyDescent="0.25">
      <c r="O1093" s="62"/>
      <c r="P1093" s="14"/>
      <c r="Q1093" s="14">
        <v>1091</v>
      </c>
      <c r="R1093" s="14">
        <v>1090</v>
      </c>
      <c r="S1093" s="14">
        <f t="shared" si="45"/>
        <v>44</v>
      </c>
      <c r="W1093" s="13">
        <v>100000</v>
      </c>
    </row>
    <row r="1094" spans="15:23" x14ac:dyDescent="0.25">
      <c r="O1094" s="62"/>
      <c r="P1094" s="14"/>
      <c r="Q1094" s="14">
        <v>1092</v>
      </c>
      <c r="R1094" s="14">
        <v>1091</v>
      </c>
      <c r="S1094" s="14">
        <f t="shared" si="45"/>
        <v>44</v>
      </c>
      <c r="W1094" s="13">
        <v>100000</v>
      </c>
    </row>
    <row r="1095" spans="15:23" x14ac:dyDescent="0.25">
      <c r="O1095" s="62"/>
      <c r="P1095" s="14"/>
      <c r="Q1095" s="14">
        <v>1093</v>
      </c>
      <c r="R1095" s="14">
        <v>1092</v>
      </c>
      <c r="S1095" s="14">
        <f t="shared" si="45"/>
        <v>44</v>
      </c>
      <c r="W1095" s="13">
        <v>100000</v>
      </c>
    </row>
    <row r="1096" spans="15:23" x14ac:dyDescent="0.25">
      <c r="O1096" s="62"/>
      <c r="P1096" s="14"/>
      <c r="Q1096" s="14">
        <v>1094</v>
      </c>
      <c r="R1096" s="14">
        <v>1093</v>
      </c>
      <c r="S1096" s="14">
        <f t="shared" si="45"/>
        <v>44</v>
      </c>
      <c r="W1096" s="13">
        <v>100000</v>
      </c>
    </row>
    <row r="1097" spans="15:23" x14ac:dyDescent="0.25">
      <c r="O1097" s="62"/>
      <c r="P1097" s="14"/>
      <c r="Q1097" s="14">
        <v>1095</v>
      </c>
      <c r="R1097" s="14">
        <v>1094</v>
      </c>
      <c r="S1097" s="14">
        <f t="shared" si="45"/>
        <v>44</v>
      </c>
      <c r="W1097" s="13">
        <v>100000</v>
      </c>
    </row>
    <row r="1098" spans="15:23" x14ac:dyDescent="0.25">
      <c r="O1098" s="62"/>
      <c r="P1098" s="14"/>
      <c r="Q1098" s="14">
        <v>1096</v>
      </c>
      <c r="R1098" s="14">
        <v>1095</v>
      </c>
      <c r="S1098" s="14">
        <f t="shared" si="45"/>
        <v>44</v>
      </c>
      <c r="W1098" s="13">
        <v>100000</v>
      </c>
    </row>
    <row r="1099" spans="15:23" x14ac:dyDescent="0.25">
      <c r="O1099" s="62"/>
      <c r="P1099" s="14"/>
      <c r="Q1099" s="14">
        <v>1097</v>
      </c>
      <c r="R1099" s="14">
        <v>1096</v>
      </c>
      <c r="S1099" s="14">
        <f t="shared" si="45"/>
        <v>44</v>
      </c>
      <c r="W1099" s="13">
        <v>100000</v>
      </c>
    </row>
    <row r="1100" spans="15:23" x14ac:dyDescent="0.25">
      <c r="O1100" s="62"/>
      <c r="P1100" s="14"/>
      <c r="Q1100" s="14">
        <v>1098</v>
      </c>
      <c r="R1100" s="14">
        <v>1097</v>
      </c>
      <c r="S1100" s="14">
        <f t="shared" si="45"/>
        <v>44</v>
      </c>
      <c r="W1100" s="13">
        <v>100000</v>
      </c>
    </row>
    <row r="1101" spans="15:23" x14ac:dyDescent="0.25">
      <c r="O1101" s="62"/>
      <c r="P1101" s="14"/>
      <c r="Q1101" s="14">
        <v>1099</v>
      </c>
      <c r="R1101" s="14">
        <v>1098</v>
      </c>
      <c r="S1101" s="14">
        <f t="shared" si="45"/>
        <v>44</v>
      </c>
      <c r="W1101" s="13">
        <v>100000</v>
      </c>
    </row>
    <row r="1102" spans="15:23" x14ac:dyDescent="0.25">
      <c r="O1102" s="62"/>
      <c r="P1102" s="14"/>
      <c r="Q1102" s="14">
        <v>1100</v>
      </c>
      <c r="R1102" s="14">
        <v>1099</v>
      </c>
      <c r="S1102" s="14">
        <f t="shared" si="45"/>
        <v>44</v>
      </c>
      <c r="W1102" s="13">
        <v>100000</v>
      </c>
    </row>
    <row r="1103" spans="15:23" x14ac:dyDescent="0.25">
      <c r="O1103" s="62"/>
      <c r="P1103" s="14"/>
      <c r="Q1103" s="14">
        <v>1101</v>
      </c>
      <c r="R1103" s="14">
        <v>1100</v>
      </c>
      <c r="S1103" s="14">
        <f t="shared" si="45"/>
        <v>44</v>
      </c>
      <c r="W1103" s="13">
        <v>100000</v>
      </c>
    </row>
    <row r="1104" spans="15:23" x14ac:dyDescent="0.25">
      <c r="O1104" s="62"/>
      <c r="P1104" s="14"/>
      <c r="Q1104" s="14">
        <v>1102</v>
      </c>
      <c r="R1104" s="14">
        <v>1101</v>
      </c>
      <c r="S1104" s="14">
        <f t="shared" si="45"/>
        <v>45</v>
      </c>
      <c r="W1104" s="13">
        <v>100000</v>
      </c>
    </row>
    <row r="1105" spans="15:23" x14ac:dyDescent="0.25">
      <c r="O1105" s="62"/>
      <c r="P1105" s="14"/>
      <c r="Q1105" s="14">
        <v>1103</v>
      </c>
      <c r="R1105" s="14">
        <v>1102</v>
      </c>
      <c r="S1105" s="14">
        <f t="shared" si="45"/>
        <v>45</v>
      </c>
      <c r="W1105" s="13">
        <v>100000</v>
      </c>
    </row>
    <row r="1106" spans="15:23" x14ac:dyDescent="0.25">
      <c r="O1106" s="62"/>
      <c r="P1106" s="14"/>
      <c r="Q1106" s="14">
        <v>1104</v>
      </c>
      <c r="R1106" s="14">
        <v>1103</v>
      </c>
      <c r="S1106" s="14">
        <f t="shared" si="45"/>
        <v>45</v>
      </c>
      <c r="W1106" s="13">
        <v>100000</v>
      </c>
    </row>
    <row r="1107" spans="15:23" x14ac:dyDescent="0.25">
      <c r="O1107" s="62"/>
      <c r="P1107" s="14"/>
      <c r="Q1107" s="14">
        <v>1105</v>
      </c>
      <c r="R1107" s="14">
        <v>1104</v>
      </c>
      <c r="S1107" s="14">
        <f t="shared" si="45"/>
        <v>45</v>
      </c>
      <c r="W1107" s="13">
        <v>100000</v>
      </c>
    </row>
    <row r="1108" spans="15:23" x14ac:dyDescent="0.25">
      <c r="O1108" s="62"/>
      <c r="P1108" s="14"/>
      <c r="Q1108" s="14">
        <v>1106</v>
      </c>
      <c r="R1108" s="14">
        <v>1105</v>
      </c>
      <c r="S1108" s="14">
        <f t="shared" si="45"/>
        <v>45</v>
      </c>
      <c r="W1108" s="13">
        <v>100000</v>
      </c>
    </row>
    <row r="1109" spans="15:23" x14ac:dyDescent="0.25">
      <c r="O1109" s="62"/>
      <c r="P1109" s="14"/>
      <c r="Q1109" s="14">
        <v>1107</v>
      </c>
      <c r="R1109" s="14">
        <v>1106</v>
      </c>
      <c r="S1109" s="14">
        <f t="shared" si="45"/>
        <v>45</v>
      </c>
      <c r="W1109" s="13">
        <v>100000</v>
      </c>
    </row>
    <row r="1110" spans="15:23" x14ac:dyDescent="0.25">
      <c r="O1110" s="62"/>
      <c r="P1110" s="14"/>
      <c r="Q1110" s="14">
        <v>1108</v>
      </c>
      <c r="R1110" s="14">
        <v>1107</v>
      </c>
      <c r="S1110" s="14">
        <f t="shared" si="45"/>
        <v>45</v>
      </c>
      <c r="W1110" s="13">
        <v>100000</v>
      </c>
    </row>
    <row r="1111" spans="15:23" x14ac:dyDescent="0.25">
      <c r="O1111" s="62"/>
      <c r="P1111" s="14"/>
      <c r="Q1111" s="14">
        <v>1109</v>
      </c>
      <c r="R1111" s="14">
        <v>1108</v>
      </c>
      <c r="S1111" s="14">
        <f t="shared" si="45"/>
        <v>45</v>
      </c>
      <c r="W1111" s="13">
        <v>100000</v>
      </c>
    </row>
    <row r="1112" spans="15:23" x14ac:dyDescent="0.25">
      <c r="O1112" s="62"/>
      <c r="P1112" s="14"/>
      <c r="Q1112" s="14">
        <v>1110</v>
      </c>
      <c r="R1112" s="14">
        <v>1109</v>
      </c>
      <c r="S1112" s="14">
        <f t="shared" si="45"/>
        <v>45</v>
      </c>
      <c r="W1112" s="13">
        <v>100000</v>
      </c>
    </row>
    <row r="1113" spans="15:23" x14ac:dyDescent="0.25">
      <c r="O1113" s="62"/>
      <c r="P1113" s="14"/>
      <c r="Q1113" s="14">
        <v>1111</v>
      </c>
      <c r="R1113" s="14">
        <v>1110</v>
      </c>
      <c r="S1113" s="14">
        <f t="shared" si="45"/>
        <v>45</v>
      </c>
      <c r="W1113" s="13">
        <v>100000</v>
      </c>
    </row>
    <row r="1114" spans="15:23" x14ac:dyDescent="0.25">
      <c r="O1114" s="62"/>
      <c r="P1114" s="14"/>
      <c r="Q1114" s="14">
        <v>1112</v>
      </c>
      <c r="R1114" s="14">
        <v>1111</v>
      </c>
      <c r="S1114" s="14">
        <f t="shared" si="45"/>
        <v>45</v>
      </c>
      <c r="W1114" s="13">
        <v>100000</v>
      </c>
    </row>
    <row r="1115" spans="15:23" x14ac:dyDescent="0.25">
      <c r="O1115" s="62"/>
      <c r="P1115" s="14"/>
      <c r="Q1115" s="14">
        <v>1113</v>
      </c>
      <c r="R1115" s="14">
        <v>1112</v>
      </c>
      <c r="S1115" s="14">
        <f t="shared" si="45"/>
        <v>45</v>
      </c>
      <c r="W1115" s="13">
        <v>100000</v>
      </c>
    </row>
    <row r="1116" spans="15:23" x14ac:dyDescent="0.25">
      <c r="O1116" s="62"/>
      <c r="P1116" s="14"/>
      <c r="Q1116" s="14">
        <v>1114</v>
      </c>
      <c r="R1116" s="14">
        <v>1113</v>
      </c>
      <c r="S1116" s="14">
        <f t="shared" si="45"/>
        <v>45</v>
      </c>
      <c r="W1116" s="13">
        <v>100000</v>
      </c>
    </row>
    <row r="1117" spans="15:23" x14ac:dyDescent="0.25">
      <c r="O1117" s="62"/>
      <c r="P1117" s="14"/>
      <c r="Q1117" s="14">
        <v>1115</v>
      </c>
      <c r="R1117" s="14">
        <v>1114</v>
      </c>
      <c r="S1117" s="14">
        <f t="shared" si="45"/>
        <v>45</v>
      </c>
      <c r="W1117" s="13">
        <v>100000</v>
      </c>
    </row>
    <row r="1118" spans="15:23" x14ac:dyDescent="0.25">
      <c r="O1118" s="62"/>
      <c r="P1118" s="14"/>
      <c r="Q1118" s="14">
        <v>1116</v>
      </c>
      <c r="R1118" s="14">
        <v>1115</v>
      </c>
      <c r="S1118" s="14">
        <f t="shared" si="45"/>
        <v>45</v>
      </c>
      <c r="W1118" s="13">
        <v>100000</v>
      </c>
    </row>
    <row r="1119" spans="15:23" x14ac:dyDescent="0.25">
      <c r="O1119" s="62"/>
      <c r="P1119" s="14"/>
      <c r="Q1119" s="14">
        <v>1117</v>
      </c>
      <c r="R1119" s="14">
        <v>1116</v>
      </c>
      <c r="S1119" s="14">
        <f t="shared" si="45"/>
        <v>45</v>
      </c>
      <c r="W1119" s="13">
        <v>100000</v>
      </c>
    </row>
    <row r="1120" spans="15:23" x14ac:dyDescent="0.25">
      <c r="O1120" s="62"/>
      <c r="P1120" s="14"/>
      <c r="Q1120" s="14">
        <v>1118</v>
      </c>
      <c r="R1120" s="14">
        <v>1117</v>
      </c>
      <c r="S1120" s="14">
        <f t="shared" si="45"/>
        <v>45</v>
      </c>
      <c r="W1120" s="13">
        <v>100000</v>
      </c>
    </row>
    <row r="1121" spans="15:23" x14ac:dyDescent="0.25">
      <c r="O1121" s="62"/>
      <c r="P1121" s="14"/>
      <c r="Q1121" s="14">
        <v>1119</v>
      </c>
      <c r="R1121" s="14">
        <v>1118</v>
      </c>
      <c r="S1121" s="14">
        <f t="shared" si="45"/>
        <v>45</v>
      </c>
      <c r="W1121" s="13">
        <v>100000</v>
      </c>
    </row>
    <row r="1122" spans="15:23" x14ac:dyDescent="0.25">
      <c r="O1122" s="62"/>
      <c r="P1122" s="14"/>
      <c r="Q1122" s="14">
        <v>1120</v>
      </c>
      <c r="R1122" s="14">
        <v>1119</v>
      </c>
      <c r="S1122" s="14">
        <f t="shared" si="45"/>
        <v>45</v>
      </c>
      <c r="W1122" s="13">
        <v>100000</v>
      </c>
    </row>
    <row r="1123" spans="15:23" x14ac:dyDescent="0.25">
      <c r="O1123" s="62"/>
      <c r="P1123" s="14"/>
      <c r="Q1123" s="14">
        <v>1121</v>
      </c>
      <c r="R1123" s="14">
        <v>1120</v>
      </c>
      <c r="S1123" s="14">
        <f t="shared" si="45"/>
        <v>45</v>
      </c>
      <c r="W1123" s="13">
        <v>100000</v>
      </c>
    </row>
    <row r="1124" spans="15:23" x14ac:dyDescent="0.25">
      <c r="O1124" s="62"/>
      <c r="P1124" s="14"/>
      <c r="Q1124" s="14">
        <v>1122</v>
      </c>
      <c r="R1124" s="14">
        <v>1121</v>
      </c>
      <c r="S1124" s="14">
        <f t="shared" si="45"/>
        <v>45</v>
      </c>
      <c r="W1124" s="13">
        <v>100000</v>
      </c>
    </row>
    <row r="1125" spans="15:23" x14ac:dyDescent="0.25">
      <c r="O1125" s="62"/>
      <c r="P1125" s="14"/>
      <c r="Q1125" s="14">
        <v>1123</v>
      </c>
      <c r="R1125" s="14">
        <v>1122</v>
      </c>
      <c r="S1125" s="14">
        <f t="shared" si="45"/>
        <v>45</v>
      </c>
      <c r="W1125" s="13">
        <v>100000</v>
      </c>
    </row>
    <row r="1126" spans="15:23" x14ac:dyDescent="0.25">
      <c r="O1126" s="62"/>
      <c r="P1126" s="14"/>
      <c r="Q1126" s="14">
        <v>1124</v>
      </c>
      <c r="R1126" s="14">
        <v>1123</v>
      </c>
      <c r="S1126" s="14">
        <f t="shared" si="45"/>
        <v>45</v>
      </c>
      <c r="W1126" s="13">
        <v>100000</v>
      </c>
    </row>
    <row r="1127" spans="15:23" x14ac:dyDescent="0.25">
      <c r="O1127" s="62"/>
      <c r="P1127" s="14"/>
      <c r="Q1127" s="14">
        <v>1125</v>
      </c>
      <c r="R1127" s="14">
        <v>1124</v>
      </c>
      <c r="S1127" s="14">
        <f t="shared" si="45"/>
        <v>45</v>
      </c>
      <c r="W1127" s="13">
        <v>100000</v>
      </c>
    </row>
    <row r="1128" spans="15:23" x14ac:dyDescent="0.25">
      <c r="O1128" s="62"/>
      <c r="P1128" s="14"/>
      <c r="Q1128" s="14">
        <v>1126</v>
      </c>
      <c r="R1128" s="14">
        <v>1125</v>
      </c>
      <c r="S1128" s="14">
        <f t="shared" si="45"/>
        <v>45</v>
      </c>
      <c r="W1128" s="13">
        <v>100000</v>
      </c>
    </row>
    <row r="1129" spans="15:23" x14ac:dyDescent="0.25">
      <c r="O1129" s="62"/>
      <c r="P1129" s="14"/>
      <c r="Q1129" s="14">
        <v>1127</v>
      </c>
      <c r="R1129" s="14">
        <v>1126</v>
      </c>
      <c r="S1129" s="14">
        <f t="shared" si="45"/>
        <v>46</v>
      </c>
      <c r="W1129" s="13">
        <v>100000</v>
      </c>
    </row>
    <row r="1130" spans="15:23" x14ac:dyDescent="0.25">
      <c r="O1130" s="62"/>
      <c r="P1130" s="14"/>
      <c r="Q1130" s="14">
        <v>1128</v>
      </c>
      <c r="R1130" s="14">
        <v>1127</v>
      </c>
      <c r="S1130" s="14">
        <f t="shared" si="45"/>
        <v>46</v>
      </c>
      <c r="W1130" s="13">
        <v>100000</v>
      </c>
    </row>
    <row r="1131" spans="15:23" x14ac:dyDescent="0.25">
      <c r="O1131" s="62"/>
      <c r="P1131" s="14"/>
      <c r="Q1131" s="14">
        <v>1129</v>
      </c>
      <c r="R1131" s="14">
        <v>1128</v>
      </c>
      <c r="S1131" s="14">
        <f t="shared" si="45"/>
        <v>46</v>
      </c>
      <c r="W1131" s="13">
        <v>100000</v>
      </c>
    </row>
    <row r="1132" spans="15:23" x14ac:dyDescent="0.25">
      <c r="O1132" s="62"/>
      <c r="P1132" s="14"/>
      <c r="Q1132" s="14">
        <v>1130</v>
      </c>
      <c r="R1132" s="14">
        <v>1129</v>
      </c>
      <c r="S1132" s="14">
        <f t="shared" si="45"/>
        <v>46</v>
      </c>
      <c r="W1132" s="13">
        <v>100000</v>
      </c>
    </row>
    <row r="1133" spans="15:23" x14ac:dyDescent="0.25">
      <c r="O1133" s="62"/>
      <c r="P1133" s="14"/>
      <c r="Q1133" s="14">
        <v>1131</v>
      </c>
      <c r="R1133" s="14">
        <v>1130</v>
      </c>
      <c r="S1133" s="14">
        <f t="shared" si="45"/>
        <v>46</v>
      </c>
      <c r="W1133" s="13">
        <v>100000</v>
      </c>
    </row>
    <row r="1134" spans="15:23" x14ac:dyDescent="0.25">
      <c r="O1134" s="62"/>
      <c r="P1134" s="14"/>
      <c r="Q1134" s="14">
        <v>1132</v>
      </c>
      <c r="R1134" s="14">
        <v>1131</v>
      </c>
      <c r="S1134" s="14">
        <f t="shared" si="45"/>
        <v>46</v>
      </c>
      <c r="W1134" s="13">
        <v>100000</v>
      </c>
    </row>
    <row r="1135" spans="15:23" x14ac:dyDescent="0.25">
      <c r="O1135" s="62"/>
      <c r="P1135" s="14"/>
      <c r="Q1135" s="14">
        <v>1133</v>
      </c>
      <c r="R1135" s="14">
        <v>1132</v>
      </c>
      <c r="S1135" s="14">
        <f t="shared" si="45"/>
        <v>46</v>
      </c>
      <c r="W1135" s="13">
        <v>100000</v>
      </c>
    </row>
    <row r="1136" spans="15:23" x14ac:dyDescent="0.25">
      <c r="O1136" s="62"/>
      <c r="P1136" s="14"/>
      <c r="Q1136" s="14">
        <v>1134</v>
      </c>
      <c r="R1136" s="14">
        <v>1133</v>
      </c>
      <c r="S1136" s="14">
        <f t="shared" si="45"/>
        <v>46</v>
      </c>
      <c r="W1136" s="13">
        <v>100000</v>
      </c>
    </row>
    <row r="1137" spans="15:23" x14ac:dyDescent="0.25">
      <c r="O1137" s="62"/>
      <c r="P1137" s="14"/>
      <c r="Q1137" s="14">
        <v>1135</v>
      </c>
      <c r="R1137" s="14">
        <v>1134</v>
      </c>
      <c r="S1137" s="14">
        <f t="shared" si="45"/>
        <v>46</v>
      </c>
      <c r="W1137" s="13">
        <v>100000</v>
      </c>
    </row>
    <row r="1138" spans="15:23" x14ac:dyDescent="0.25">
      <c r="O1138" s="62"/>
      <c r="P1138" s="14"/>
      <c r="Q1138" s="14">
        <v>1136</v>
      </c>
      <c r="R1138" s="14">
        <v>1135</v>
      </c>
      <c r="S1138" s="14">
        <f t="shared" si="45"/>
        <v>46</v>
      </c>
      <c r="W1138" s="13">
        <v>100000</v>
      </c>
    </row>
    <row r="1139" spans="15:23" x14ac:dyDescent="0.25">
      <c r="O1139" s="62"/>
      <c r="P1139" s="14"/>
      <c r="Q1139" s="14">
        <v>1137</v>
      </c>
      <c r="R1139" s="14">
        <v>1136</v>
      </c>
      <c r="S1139" s="14">
        <f t="shared" si="45"/>
        <v>46</v>
      </c>
      <c r="W1139" s="13">
        <v>100000</v>
      </c>
    </row>
    <row r="1140" spans="15:23" x14ac:dyDescent="0.25">
      <c r="O1140" s="62"/>
      <c r="P1140" s="14"/>
      <c r="Q1140" s="14">
        <v>1138</v>
      </c>
      <c r="R1140" s="14">
        <v>1137</v>
      </c>
      <c r="S1140" s="14">
        <f t="shared" si="45"/>
        <v>46</v>
      </c>
      <c r="W1140" s="13">
        <v>100000</v>
      </c>
    </row>
    <row r="1141" spans="15:23" x14ac:dyDescent="0.25">
      <c r="O1141" s="62"/>
      <c r="P1141" s="14"/>
      <c r="Q1141" s="14">
        <v>1139</v>
      </c>
      <c r="R1141" s="14">
        <v>1138</v>
      </c>
      <c r="S1141" s="14">
        <f t="shared" si="45"/>
        <v>46</v>
      </c>
      <c r="W1141" s="13">
        <v>100000</v>
      </c>
    </row>
    <row r="1142" spans="15:23" x14ac:dyDescent="0.25">
      <c r="O1142" s="62"/>
      <c r="P1142" s="14"/>
      <c r="Q1142" s="14">
        <v>1140</v>
      </c>
      <c r="R1142" s="14">
        <v>1139</v>
      </c>
      <c r="S1142" s="14">
        <f t="shared" si="45"/>
        <v>46</v>
      </c>
      <c r="W1142" s="13">
        <v>100000</v>
      </c>
    </row>
    <row r="1143" spans="15:23" x14ac:dyDescent="0.25">
      <c r="O1143" s="62"/>
      <c r="P1143" s="14"/>
      <c r="Q1143" s="14">
        <v>1141</v>
      </c>
      <c r="R1143" s="14">
        <v>1140</v>
      </c>
      <c r="S1143" s="14">
        <f t="shared" ref="S1143:S1206" si="46">S1118+1</f>
        <v>46</v>
      </c>
      <c r="W1143" s="13">
        <v>100000</v>
      </c>
    </row>
    <row r="1144" spans="15:23" x14ac:dyDescent="0.25">
      <c r="O1144" s="62"/>
      <c r="P1144" s="14"/>
      <c r="Q1144" s="14">
        <v>1142</v>
      </c>
      <c r="R1144" s="14">
        <v>1141</v>
      </c>
      <c r="S1144" s="14">
        <f t="shared" si="46"/>
        <v>46</v>
      </c>
      <c r="W1144" s="13">
        <v>100000</v>
      </c>
    </row>
    <row r="1145" spans="15:23" x14ac:dyDescent="0.25">
      <c r="O1145" s="62"/>
      <c r="P1145" s="14"/>
      <c r="Q1145" s="14">
        <v>1143</v>
      </c>
      <c r="R1145" s="14">
        <v>1142</v>
      </c>
      <c r="S1145" s="14">
        <f t="shared" si="46"/>
        <v>46</v>
      </c>
      <c r="W1145" s="13">
        <v>100000</v>
      </c>
    </row>
    <row r="1146" spans="15:23" x14ac:dyDescent="0.25">
      <c r="O1146" s="62"/>
      <c r="P1146" s="14"/>
      <c r="Q1146" s="14">
        <v>1144</v>
      </c>
      <c r="R1146" s="14">
        <v>1143</v>
      </c>
      <c r="S1146" s="14">
        <f t="shared" si="46"/>
        <v>46</v>
      </c>
      <c r="W1146" s="13">
        <v>100000</v>
      </c>
    </row>
    <row r="1147" spans="15:23" x14ac:dyDescent="0.25">
      <c r="O1147" s="62"/>
      <c r="P1147" s="14"/>
      <c r="Q1147" s="14">
        <v>1145</v>
      </c>
      <c r="R1147" s="14">
        <v>1144</v>
      </c>
      <c r="S1147" s="14">
        <f t="shared" si="46"/>
        <v>46</v>
      </c>
      <c r="W1147" s="13">
        <v>100000</v>
      </c>
    </row>
    <row r="1148" spans="15:23" x14ac:dyDescent="0.25">
      <c r="O1148" s="62"/>
      <c r="P1148" s="14"/>
      <c r="Q1148" s="14">
        <v>1146</v>
      </c>
      <c r="R1148" s="14">
        <v>1145</v>
      </c>
      <c r="S1148" s="14">
        <f t="shared" si="46"/>
        <v>46</v>
      </c>
      <c r="W1148" s="13">
        <v>100000</v>
      </c>
    </row>
    <row r="1149" spans="15:23" x14ac:dyDescent="0.25">
      <c r="O1149" s="62"/>
      <c r="P1149" s="14"/>
      <c r="Q1149" s="14">
        <v>1147</v>
      </c>
      <c r="R1149" s="14">
        <v>1146</v>
      </c>
      <c r="S1149" s="14">
        <f t="shared" si="46"/>
        <v>46</v>
      </c>
      <c r="W1149" s="13">
        <v>100000</v>
      </c>
    </row>
    <row r="1150" spans="15:23" x14ac:dyDescent="0.25">
      <c r="O1150" s="62"/>
      <c r="P1150" s="14"/>
      <c r="Q1150" s="14">
        <v>1148</v>
      </c>
      <c r="R1150" s="14">
        <v>1147</v>
      </c>
      <c r="S1150" s="14">
        <f t="shared" si="46"/>
        <v>46</v>
      </c>
      <c r="W1150" s="13">
        <v>100000</v>
      </c>
    </row>
    <row r="1151" spans="15:23" x14ac:dyDescent="0.25">
      <c r="O1151" s="62"/>
      <c r="P1151" s="14"/>
      <c r="Q1151" s="14">
        <v>1149</v>
      </c>
      <c r="R1151" s="14">
        <v>1148</v>
      </c>
      <c r="S1151" s="14">
        <f t="shared" si="46"/>
        <v>46</v>
      </c>
      <c r="W1151" s="13">
        <v>100000</v>
      </c>
    </row>
    <row r="1152" spans="15:23" x14ac:dyDescent="0.25">
      <c r="O1152" s="62"/>
      <c r="P1152" s="14"/>
      <c r="Q1152" s="14">
        <v>1150</v>
      </c>
      <c r="R1152" s="14">
        <v>1149</v>
      </c>
      <c r="S1152" s="14">
        <f t="shared" si="46"/>
        <v>46</v>
      </c>
      <c r="W1152" s="13">
        <v>100000</v>
      </c>
    </row>
    <row r="1153" spans="15:23" x14ac:dyDescent="0.25">
      <c r="O1153" s="62"/>
      <c r="P1153" s="14"/>
      <c r="Q1153" s="14">
        <v>1151</v>
      </c>
      <c r="R1153" s="14">
        <v>1150</v>
      </c>
      <c r="S1153" s="14">
        <f t="shared" si="46"/>
        <v>46</v>
      </c>
      <c r="W1153" s="13">
        <v>100000</v>
      </c>
    </row>
    <row r="1154" spans="15:23" x14ac:dyDescent="0.25">
      <c r="O1154" s="62"/>
      <c r="P1154" s="14"/>
      <c r="Q1154" s="14">
        <v>1152</v>
      </c>
      <c r="R1154" s="14">
        <v>1151</v>
      </c>
      <c r="S1154" s="14">
        <f t="shared" si="46"/>
        <v>47</v>
      </c>
      <c r="W1154" s="13">
        <v>100000</v>
      </c>
    </row>
    <row r="1155" spans="15:23" x14ac:dyDescent="0.25">
      <c r="O1155" s="62"/>
      <c r="P1155" s="14"/>
      <c r="Q1155" s="14">
        <v>1153</v>
      </c>
      <c r="R1155" s="14">
        <v>1152</v>
      </c>
      <c r="S1155" s="14">
        <f t="shared" si="46"/>
        <v>47</v>
      </c>
      <c r="W1155" s="13">
        <v>100000</v>
      </c>
    </row>
    <row r="1156" spans="15:23" x14ac:dyDescent="0.25">
      <c r="O1156" s="62"/>
      <c r="P1156" s="14"/>
      <c r="Q1156" s="14">
        <v>1154</v>
      </c>
      <c r="R1156" s="14">
        <v>1153</v>
      </c>
      <c r="S1156" s="14">
        <f t="shared" si="46"/>
        <v>47</v>
      </c>
      <c r="W1156" s="13">
        <v>100000</v>
      </c>
    </row>
    <row r="1157" spans="15:23" x14ac:dyDescent="0.25">
      <c r="O1157" s="62"/>
      <c r="P1157" s="14"/>
      <c r="Q1157" s="14">
        <v>1155</v>
      </c>
      <c r="R1157" s="14">
        <v>1154</v>
      </c>
      <c r="S1157" s="14">
        <f t="shared" si="46"/>
        <v>47</v>
      </c>
      <c r="W1157" s="13">
        <v>100000</v>
      </c>
    </row>
    <row r="1158" spans="15:23" x14ac:dyDescent="0.25">
      <c r="O1158" s="62"/>
      <c r="P1158" s="14"/>
      <c r="Q1158" s="14">
        <v>1156</v>
      </c>
      <c r="R1158" s="14">
        <v>1155</v>
      </c>
      <c r="S1158" s="14">
        <f t="shared" si="46"/>
        <v>47</v>
      </c>
      <c r="W1158" s="13">
        <v>100000</v>
      </c>
    </row>
    <row r="1159" spans="15:23" x14ac:dyDescent="0.25">
      <c r="O1159" s="62"/>
      <c r="P1159" s="14"/>
      <c r="Q1159" s="14">
        <v>1157</v>
      </c>
      <c r="R1159" s="14">
        <v>1156</v>
      </c>
      <c r="S1159" s="14">
        <f t="shared" si="46"/>
        <v>47</v>
      </c>
      <c r="W1159" s="13">
        <v>100000</v>
      </c>
    </row>
    <row r="1160" spans="15:23" x14ac:dyDescent="0.25">
      <c r="O1160" s="62"/>
      <c r="P1160" s="14"/>
      <c r="Q1160" s="14">
        <v>1158</v>
      </c>
      <c r="R1160" s="14">
        <v>1157</v>
      </c>
      <c r="S1160" s="14">
        <f t="shared" si="46"/>
        <v>47</v>
      </c>
      <c r="W1160" s="13">
        <v>100000</v>
      </c>
    </row>
    <row r="1161" spans="15:23" x14ac:dyDescent="0.25">
      <c r="O1161" s="62"/>
      <c r="P1161" s="14"/>
      <c r="Q1161" s="14">
        <v>1159</v>
      </c>
      <c r="R1161" s="14">
        <v>1158</v>
      </c>
      <c r="S1161" s="14">
        <f t="shared" si="46"/>
        <v>47</v>
      </c>
      <c r="W1161" s="13">
        <v>100000</v>
      </c>
    </row>
    <row r="1162" spans="15:23" x14ac:dyDescent="0.25">
      <c r="O1162" s="62"/>
      <c r="P1162" s="14"/>
      <c r="Q1162" s="14">
        <v>1160</v>
      </c>
      <c r="R1162" s="14">
        <v>1159</v>
      </c>
      <c r="S1162" s="14">
        <f t="shared" si="46"/>
        <v>47</v>
      </c>
      <c r="W1162" s="13">
        <v>100000</v>
      </c>
    </row>
    <row r="1163" spans="15:23" x14ac:dyDescent="0.25">
      <c r="O1163" s="62"/>
      <c r="P1163" s="14"/>
      <c r="Q1163" s="14">
        <v>1161</v>
      </c>
      <c r="R1163" s="14">
        <v>1160</v>
      </c>
      <c r="S1163" s="14">
        <f t="shared" si="46"/>
        <v>47</v>
      </c>
      <c r="W1163" s="13">
        <v>100000</v>
      </c>
    </row>
    <row r="1164" spans="15:23" x14ac:dyDescent="0.25">
      <c r="O1164" s="62"/>
      <c r="P1164" s="14"/>
      <c r="Q1164" s="14">
        <v>1162</v>
      </c>
      <c r="R1164" s="14">
        <v>1161</v>
      </c>
      <c r="S1164" s="14">
        <f t="shared" si="46"/>
        <v>47</v>
      </c>
      <c r="W1164" s="13">
        <v>100000</v>
      </c>
    </row>
    <row r="1165" spans="15:23" x14ac:dyDescent="0.25">
      <c r="O1165" s="62"/>
      <c r="P1165" s="14"/>
      <c r="Q1165" s="14">
        <v>1163</v>
      </c>
      <c r="R1165" s="14">
        <v>1162</v>
      </c>
      <c r="S1165" s="14">
        <f t="shared" si="46"/>
        <v>47</v>
      </c>
      <c r="W1165" s="13">
        <v>100000</v>
      </c>
    </row>
    <row r="1166" spans="15:23" x14ac:dyDescent="0.25">
      <c r="O1166" s="62"/>
      <c r="P1166" s="14"/>
      <c r="Q1166" s="14">
        <v>1164</v>
      </c>
      <c r="R1166" s="14">
        <v>1163</v>
      </c>
      <c r="S1166" s="14">
        <f t="shared" si="46"/>
        <v>47</v>
      </c>
      <c r="W1166" s="13">
        <v>100000</v>
      </c>
    </row>
    <row r="1167" spans="15:23" x14ac:dyDescent="0.25">
      <c r="O1167" s="62"/>
      <c r="P1167" s="14"/>
      <c r="Q1167" s="14">
        <v>1165</v>
      </c>
      <c r="R1167" s="14">
        <v>1164</v>
      </c>
      <c r="S1167" s="14">
        <f t="shared" si="46"/>
        <v>47</v>
      </c>
      <c r="W1167" s="13">
        <v>100000</v>
      </c>
    </row>
    <row r="1168" spans="15:23" x14ac:dyDescent="0.25">
      <c r="O1168" s="62"/>
      <c r="P1168" s="14"/>
      <c r="Q1168" s="14">
        <v>1166</v>
      </c>
      <c r="R1168" s="14">
        <v>1165</v>
      </c>
      <c r="S1168" s="14">
        <f t="shared" si="46"/>
        <v>47</v>
      </c>
      <c r="W1168" s="13">
        <v>100000</v>
      </c>
    </row>
    <row r="1169" spans="15:23" x14ac:dyDescent="0.25">
      <c r="O1169" s="62"/>
      <c r="P1169" s="14"/>
      <c r="Q1169" s="14">
        <v>1167</v>
      </c>
      <c r="R1169" s="14">
        <v>1166</v>
      </c>
      <c r="S1169" s="14">
        <f t="shared" si="46"/>
        <v>47</v>
      </c>
      <c r="W1169" s="13">
        <v>100000</v>
      </c>
    </row>
    <row r="1170" spans="15:23" x14ac:dyDescent="0.25">
      <c r="O1170" s="62"/>
      <c r="P1170" s="14"/>
      <c r="Q1170" s="14">
        <v>1168</v>
      </c>
      <c r="R1170" s="14">
        <v>1167</v>
      </c>
      <c r="S1170" s="14">
        <f t="shared" si="46"/>
        <v>47</v>
      </c>
      <c r="W1170" s="13">
        <v>100000</v>
      </c>
    </row>
    <row r="1171" spans="15:23" x14ac:dyDescent="0.25">
      <c r="O1171" s="62"/>
      <c r="P1171" s="14"/>
      <c r="Q1171" s="14">
        <v>1169</v>
      </c>
      <c r="R1171" s="14">
        <v>1168</v>
      </c>
      <c r="S1171" s="14">
        <f t="shared" si="46"/>
        <v>47</v>
      </c>
      <c r="W1171" s="13">
        <v>100000</v>
      </c>
    </row>
    <row r="1172" spans="15:23" x14ac:dyDescent="0.25">
      <c r="O1172" s="62"/>
      <c r="P1172" s="14"/>
      <c r="Q1172" s="14">
        <v>1170</v>
      </c>
      <c r="R1172" s="14">
        <v>1169</v>
      </c>
      <c r="S1172" s="14">
        <f t="shared" si="46"/>
        <v>47</v>
      </c>
      <c r="W1172" s="13">
        <v>100000</v>
      </c>
    </row>
    <row r="1173" spans="15:23" x14ac:dyDescent="0.25">
      <c r="O1173" s="62"/>
      <c r="P1173" s="14"/>
      <c r="Q1173" s="14">
        <v>1171</v>
      </c>
      <c r="R1173" s="14">
        <v>1170</v>
      </c>
      <c r="S1173" s="14">
        <f t="shared" si="46"/>
        <v>47</v>
      </c>
      <c r="W1173" s="13">
        <v>100000</v>
      </c>
    </row>
    <row r="1174" spans="15:23" x14ac:dyDescent="0.25">
      <c r="O1174" s="62"/>
      <c r="P1174" s="14"/>
      <c r="Q1174" s="14">
        <v>1172</v>
      </c>
      <c r="R1174" s="14">
        <v>1171</v>
      </c>
      <c r="S1174" s="14">
        <f t="shared" si="46"/>
        <v>47</v>
      </c>
      <c r="W1174" s="13">
        <v>100000</v>
      </c>
    </row>
    <row r="1175" spans="15:23" x14ac:dyDescent="0.25">
      <c r="O1175" s="62"/>
      <c r="P1175" s="14"/>
      <c r="Q1175" s="14">
        <v>1173</v>
      </c>
      <c r="R1175" s="14">
        <v>1172</v>
      </c>
      <c r="S1175" s="14">
        <f t="shared" si="46"/>
        <v>47</v>
      </c>
      <c r="W1175" s="13">
        <v>100000</v>
      </c>
    </row>
    <row r="1176" spans="15:23" x14ac:dyDescent="0.25">
      <c r="O1176" s="62"/>
      <c r="P1176" s="14"/>
      <c r="Q1176" s="14">
        <v>1174</v>
      </c>
      <c r="R1176" s="14">
        <v>1173</v>
      </c>
      <c r="S1176" s="14">
        <f t="shared" si="46"/>
        <v>47</v>
      </c>
      <c r="W1176" s="13">
        <v>100000</v>
      </c>
    </row>
    <row r="1177" spans="15:23" x14ac:dyDescent="0.25">
      <c r="O1177" s="62"/>
      <c r="P1177" s="14"/>
      <c r="Q1177" s="14">
        <v>1175</v>
      </c>
      <c r="R1177" s="14">
        <v>1174</v>
      </c>
      <c r="S1177" s="14">
        <f t="shared" si="46"/>
        <v>47</v>
      </c>
      <c r="W1177" s="13">
        <v>100000</v>
      </c>
    </row>
    <row r="1178" spans="15:23" x14ac:dyDescent="0.25">
      <c r="O1178" s="62"/>
      <c r="P1178" s="14"/>
      <c r="Q1178" s="14">
        <v>1176</v>
      </c>
      <c r="R1178" s="14">
        <v>1175</v>
      </c>
      <c r="S1178" s="14">
        <f t="shared" si="46"/>
        <v>47</v>
      </c>
      <c r="W1178" s="13">
        <v>100000</v>
      </c>
    </row>
    <row r="1179" spans="15:23" x14ac:dyDescent="0.25">
      <c r="O1179" s="62"/>
      <c r="P1179" s="14"/>
      <c r="Q1179" s="14">
        <v>1177</v>
      </c>
      <c r="R1179" s="14">
        <v>1176</v>
      </c>
      <c r="S1179" s="14">
        <f t="shared" si="46"/>
        <v>48</v>
      </c>
      <c r="W1179" s="13">
        <v>100000</v>
      </c>
    </row>
    <row r="1180" spans="15:23" x14ac:dyDescent="0.25">
      <c r="O1180" s="62"/>
      <c r="P1180" s="14"/>
      <c r="Q1180" s="14">
        <v>1178</v>
      </c>
      <c r="R1180" s="14">
        <v>1177</v>
      </c>
      <c r="S1180" s="14">
        <f t="shared" si="46"/>
        <v>48</v>
      </c>
      <c r="W1180" s="13">
        <v>100000</v>
      </c>
    </row>
    <row r="1181" spans="15:23" x14ac:dyDescent="0.25">
      <c r="O1181" s="62"/>
      <c r="P1181" s="14"/>
      <c r="Q1181" s="14">
        <v>1179</v>
      </c>
      <c r="R1181" s="14">
        <v>1178</v>
      </c>
      <c r="S1181" s="14">
        <f t="shared" si="46"/>
        <v>48</v>
      </c>
      <c r="W1181" s="13">
        <v>100000</v>
      </c>
    </row>
    <row r="1182" spans="15:23" x14ac:dyDescent="0.25">
      <c r="O1182" s="62"/>
      <c r="P1182" s="14"/>
      <c r="Q1182" s="14">
        <v>1180</v>
      </c>
      <c r="R1182" s="14">
        <v>1179</v>
      </c>
      <c r="S1182" s="14">
        <f t="shared" si="46"/>
        <v>48</v>
      </c>
      <c r="W1182" s="13">
        <v>100000</v>
      </c>
    </row>
    <row r="1183" spans="15:23" x14ac:dyDescent="0.25">
      <c r="O1183" s="62"/>
      <c r="P1183" s="14"/>
      <c r="Q1183" s="14">
        <v>1181</v>
      </c>
      <c r="R1183" s="14">
        <v>1180</v>
      </c>
      <c r="S1183" s="14">
        <f t="shared" si="46"/>
        <v>48</v>
      </c>
      <c r="W1183" s="13">
        <v>100000</v>
      </c>
    </row>
    <row r="1184" spans="15:23" x14ac:dyDescent="0.25">
      <c r="O1184" s="62"/>
      <c r="P1184" s="14"/>
      <c r="Q1184" s="14">
        <v>1182</v>
      </c>
      <c r="R1184" s="14">
        <v>1181</v>
      </c>
      <c r="S1184" s="14">
        <f t="shared" si="46"/>
        <v>48</v>
      </c>
      <c r="W1184" s="13">
        <v>100000</v>
      </c>
    </row>
    <row r="1185" spans="15:23" x14ac:dyDescent="0.25">
      <c r="O1185" s="62"/>
      <c r="P1185" s="14"/>
      <c r="Q1185" s="14">
        <v>1183</v>
      </c>
      <c r="R1185" s="14">
        <v>1182</v>
      </c>
      <c r="S1185" s="14">
        <f t="shared" si="46"/>
        <v>48</v>
      </c>
      <c r="W1185" s="13">
        <v>100000</v>
      </c>
    </row>
    <row r="1186" spans="15:23" x14ac:dyDescent="0.25">
      <c r="O1186" s="62"/>
      <c r="P1186" s="14"/>
      <c r="Q1186" s="14">
        <v>1184</v>
      </c>
      <c r="R1186" s="14">
        <v>1183</v>
      </c>
      <c r="S1186" s="14">
        <f t="shared" si="46"/>
        <v>48</v>
      </c>
      <c r="W1186" s="13">
        <v>100000</v>
      </c>
    </row>
    <row r="1187" spans="15:23" x14ac:dyDescent="0.25">
      <c r="O1187" s="62"/>
      <c r="P1187" s="14"/>
      <c r="Q1187" s="14">
        <v>1185</v>
      </c>
      <c r="R1187" s="14">
        <v>1184</v>
      </c>
      <c r="S1187" s="14">
        <f t="shared" si="46"/>
        <v>48</v>
      </c>
      <c r="W1187" s="13">
        <v>100000</v>
      </c>
    </row>
    <row r="1188" spans="15:23" x14ac:dyDescent="0.25">
      <c r="O1188" s="62"/>
      <c r="P1188" s="14"/>
      <c r="Q1188" s="14">
        <v>1186</v>
      </c>
      <c r="R1188" s="14">
        <v>1185</v>
      </c>
      <c r="S1188" s="14">
        <f t="shared" si="46"/>
        <v>48</v>
      </c>
      <c r="W1188" s="13">
        <v>100000</v>
      </c>
    </row>
    <row r="1189" spans="15:23" x14ac:dyDescent="0.25">
      <c r="O1189" s="62"/>
      <c r="P1189" s="14"/>
      <c r="Q1189" s="14">
        <v>1187</v>
      </c>
      <c r="R1189" s="14">
        <v>1186</v>
      </c>
      <c r="S1189" s="14">
        <f t="shared" si="46"/>
        <v>48</v>
      </c>
      <c r="W1189" s="13">
        <v>100000</v>
      </c>
    </row>
    <row r="1190" spans="15:23" x14ac:dyDescent="0.25">
      <c r="O1190" s="62"/>
      <c r="P1190" s="14"/>
      <c r="Q1190" s="14">
        <v>1188</v>
      </c>
      <c r="R1190" s="14">
        <v>1187</v>
      </c>
      <c r="S1190" s="14">
        <f t="shared" si="46"/>
        <v>48</v>
      </c>
      <c r="W1190" s="13">
        <v>100000</v>
      </c>
    </row>
    <row r="1191" spans="15:23" x14ac:dyDescent="0.25">
      <c r="O1191" s="62"/>
      <c r="P1191" s="14"/>
      <c r="Q1191" s="14">
        <v>1189</v>
      </c>
      <c r="R1191" s="14">
        <v>1188</v>
      </c>
      <c r="S1191" s="14">
        <f t="shared" si="46"/>
        <v>48</v>
      </c>
      <c r="W1191" s="13">
        <v>100000</v>
      </c>
    </row>
    <row r="1192" spans="15:23" x14ac:dyDescent="0.25">
      <c r="O1192" s="62"/>
      <c r="P1192" s="14"/>
      <c r="Q1192" s="14">
        <v>1190</v>
      </c>
      <c r="R1192" s="14">
        <v>1189</v>
      </c>
      <c r="S1192" s="14">
        <f t="shared" si="46"/>
        <v>48</v>
      </c>
      <c r="W1192" s="13">
        <v>100000</v>
      </c>
    </row>
    <row r="1193" spans="15:23" x14ac:dyDescent="0.25">
      <c r="O1193" s="62"/>
      <c r="P1193" s="14"/>
      <c r="Q1193" s="14">
        <v>1191</v>
      </c>
      <c r="R1193" s="14">
        <v>1190</v>
      </c>
      <c r="S1193" s="14">
        <f t="shared" si="46"/>
        <v>48</v>
      </c>
      <c r="W1193" s="13">
        <v>100000</v>
      </c>
    </row>
    <row r="1194" spans="15:23" x14ac:dyDescent="0.25">
      <c r="O1194" s="62"/>
      <c r="P1194" s="14"/>
      <c r="Q1194" s="14">
        <v>1192</v>
      </c>
      <c r="R1194" s="14">
        <v>1191</v>
      </c>
      <c r="S1194" s="14">
        <f t="shared" si="46"/>
        <v>48</v>
      </c>
      <c r="W1194" s="13">
        <v>100000</v>
      </c>
    </row>
    <row r="1195" spans="15:23" x14ac:dyDescent="0.25">
      <c r="O1195" s="62"/>
      <c r="P1195" s="14"/>
      <c r="Q1195" s="14">
        <v>1193</v>
      </c>
      <c r="R1195" s="14">
        <v>1192</v>
      </c>
      <c r="S1195" s="14">
        <f t="shared" si="46"/>
        <v>48</v>
      </c>
      <c r="W1195" s="13">
        <v>100000</v>
      </c>
    </row>
    <row r="1196" spans="15:23" x14ac:dyDescent="0.25">
      <c r="O1196" s="62"/>
      <c r="P1196" s="14"/>
      <c r="Q1196" s="14">
        <v>1194</v>
      </c>
      <c r="R1196" s="14">
        <v>1193</v>
      </c>
      <c r="S1196" s="14">
        <f t="shared" si="46"/>
        <v>48</v>
      </c>
      <c r="W1196" s="13">
        <v>100000</v>
      </c>
    </row>
    <row r="1197" spans="15:23" x14ac:dyDescent="0.25">
      <c r="O1197" s="62"/>
      <c r="P1197" s="14"/>
      <c r="Q1197" s="14">
        <v>1195</v>
      </c>
      <c r="R1197" s="14">
        <v>1194</v>
      </c>
      <c r="S1197" s="14">
        <f t="shared" si="46"/>
        <v>48</v>
      </c>
      <c r="W1197" s="13">
        <v>100000</v>
      </c>
    </row>
    <row r="1198" spans="15:23" x14ac:dyDescent="0.25">
      <c r="O1198" s="62"/>
      <c r="P1198" s="14"/>
      <c r="Q1198" s="14">
        <v>1196</v>
      </c>
      <c r="R1198" s="14">
        <v>1195</v>
      </c>
      <c r="S1198" s="14">
        <f t="shared" si="46"/>
        <v>48</v>
      </c>
      <c r="W1198" s="13">
        <v>100000</v>
      </c>
    </row>
    <row r="1199" spans="15:23" x14ac:dyDescent="0.25">
      <c r="O1199" s="62"/>
      <c r="P1199" s="14"/>
      <c r="Q1199" s="14">
        <v>1197</v>
      </c>
      <c r="R1199" s="14">
        <v>1196</v>
      </c>
      <c r="S1199" s="14">
        <f t="shared" si="46"/>
        <v>48</v>
      </c>
      <c r="W1199" s="13">
        <v>100000</v>
      </c>
    </row>
    <row r="1200" spans="15:23" x14ac:dyDescent="0.25">
      <c r="O1200" s="62"/>
      <c r="P1200" s="14"/>
      <c r="Q1200" s="14">
        <v>1198</v>
      </c>
      <c r="R1200" s="14">
        <v>1197</v>
      </c>
      <c r="S1200" s="14">
        <f t="shared" si="46"/>
        <v>48</v>
      </c>
      <c r="W1200" s="13">
        <v>100000</v>
      </c>
    </row>
    <row r="1201" spans="15:23" x14ac:dyDescent="0.25">
      <c r="O1201" s="62"/>
      <c r="P1201" s="14"/>
      <c r="Q1201" s="14">
        <v>1199</v>
      </c>
      <c r="R1201" s="14">
        <v>1198</v>
      </c>
      <c r="S1201" s="14">
        <f t="shared" si="46"/>
        <v>48</v>
      </c>
      <c r="W1201" s="13">
        <v>100000</v>
      </c>
    </row>
    <row r="1202" spans="15:23" x14ac:dyDescent="0.25">
      <c r="O1202" s="62"/>
      <c r="P1202" s="14"/>
      <c r="Q1202" s="14">
        <v>1200</v>
      </c>
      <c r="R1202" s="14">
        <v>1199</v>
      </c>
      <c r="S1202" s="14">
        <f t="shared" si="46"/>
        <v>48</v>
      </c>
      <c r="W1202" s="13">
        <v>100000</v>
      </c>
    </row>
    <row r="1203" spans="15:23" x14ac:dyDescent="0.25">
      <c r="O1203" s="62"/>
      <c r="P1203" s="14"/>
      <c r="Q1203" s="14">
        <v>1201</v>
      </c>
      <c r="R1203" s="14">
        <v>1200</v>
      </c>
      <c r="S1203" s="14">
        <f t="shared" si="46"/>
        <v>48</v>
      </c>
      <c r="W1203" s="13">
        <v>100000</v>
      </c>
    </row>
    <row r="1204" spans="15:23" x14ac:dyDescent="0.25">
      <c r="O1204" s="62"/>
      <c r="P1204" s="14"/>
      <c r="Q1204" s="14">
        <v>1202</v>
      </c>
      <c r="R1204" s="14">
        <v>1201</v>
      </c>
      <c r="S1204" s="14">
        <f t="shared" si="46"/>
        <v>49</v>
      </c>
      <c r="W1204" s="13">
        <v>100000</v>
      </c>
    </row>
    <row r="1205" spans="15:23" x14ac:dyDescent="0.25">
      <c r="O1205" s="62"/>
      <c r="P1205" s="14"/>
      <c r="Q1205" s="14">
        <v>1203</v>
      </c>
      <c r="R1205" s="14">
        <v>1202</v>
      </c>
      <c r="S1205" s="14">
        <f t="shared" si="46"/>
        <v>49</v>
      </c>
      <c r="W1205" s="13">
        <v>100000</v>
      </c>
    </row>
    <row r="1206" spans="15:23" x14ac:dyDescent="0.25">
      <c r="O1206" s="62"/>
      <c r="P1206" s="14"/>
      <c r="Q1206" s="14">
        <v>1204</v>
      </c>
      <c r="R1206" s="14">
        <v>1203</v>
      </c>
      <c r="S1206" s="14">
        <f t="shared" si="46"/>
        <v>49</v>
      </c>
      <c r="W1206" s="13">
        <v>100000</v>
      </c>
    </row>
    <row r="1207" spans="15:23" x14ac:dyDescent="0.25">
      <c r="O1207" s="62"/>
      <c r="P1207" s="14"/>
      <c r="Q1207" s="14">
        <v>1205</v>
      </c>
      <c r="R1207" s="14">
        <v>1204</v>
      </c>
      <c r="S1207" s="14">
        <f t="shared" ref="S1207:S1270" si="47">S1182+1</f>
        <v>49</v>
      </c>
      <c r="W1207" s="13">
        <v>100000</v>
      </c>
    </row>
    <row r="1208" spans="15:23" x14ac:dyDescent="0.25">
      <c r="O1208" s="62"/>
      <c r="P1208" s="14"/>
      <c r="Q1208" s="14">
        <v>1206</v>
      </c>
      <c r="R1208" s="14">
        <v>1205</v>
      </c>
      <c r="S1208" s="14">
        <f t="shared" si="47"/>
        <v>49</v>
      </c>
      <c r="W1208" s="13">
        <v>100000</v>
      </c>
    </row>
    <row r="1209" spans="15:23" x14ac:dyDescent="0.25">
      <c r="O1209" s="62"/>
      <c r="P1209" s="14"/>
      <c r="Q1209" s="14">
        <v>1207</v>
      </c>
      <c r="R1209" s="14">
        <v>1206</v>
      </c>
      <c r="S1209" s="14">
        <f t="shared" si="47"/>
        <v>49</v>
      </c>
      <c r="W1209" s="13">
        <v>100000</v>
      </c>
    </row>
    <row r="1210" spans="15:23" x14ac:dyDescent="0.25">
      <c r="O1210" s="62"/>
      <c r="P1210" s="14"/>
      <c r="Q1210" s="14">
        <v>1208</v>
      </c>
      <c r="R1210" s="14">
        <v>1207</v>
      </c>
      <c r="S1210" s="14">
        <f t="shared" si="47"/>
        <v>49</v>
      </c>
      <c r="W1210" s="13">
        <v>100000</v>
      </c>
    </row>
    <row r="1211" spans="15:23" x14ac:dyDescent="0.25">
      <c r="O1211" s="62"/>
      <c r="P1211" s="14"/>
      <c r="Q1211" s="14">
        <v>1209</v>
      </c>
      <c r="R1211" s="14">
        <v>1208</v>
      </c>
      <c r="S1211" s="14">
        <f t="shared" si="47"/>
        <v>49</v>
      </c>
      <c r="W1211" s="13">
        <v>100000</v>
      </c>
    </row>
    <row r="1212" spans="15:23" x14ac:dyDescent="0.25">
      <c r="O1212" s="62"/>
      <c r="P1212" s="14"/>
      <c r="Q1212" s="14">
        <v>1210</v>
      </c>
      <c r="R1212" s="14">
        <v>1209</v>
      </c>
      <c r="S1212" s="14">
        <f t="shared" si="47"/>
        <v>49</v>
      </c>
      <c r="W1212" s="13">
        <v>100000</v>
      </c>
    </row>
    <row r="1213" spans="15:23" x14ac:dyDescent="0.25">
      <c r="O1213" s="62"/>
      <c r="P1213" s="14"/>
      <c r="Q1213" s="14">
        <v>1211</v>
      </c>
      <c r="R1213" s="14">
        <v>1210</v>
      </c>
      <c r="S1213" s="14">
        <f t="shared" si="47"/>
        <v>49</v>
      </c>
      <c r="W1213" s="13">
        <v>100000</v>
      </c>
    </row>
    <row r="1214" spans="15:23" x14ac:dyDescent="0.25">
      <c r="O1214" s="62"/>
      <c r="P1214" s="14"/>
      <c r="Q1214" s="14">
        <v>1212</v>
      </c>
      <c r="R1214" s="14">
        <v>1211</v>
      </c>
      <c r="S1214" s="14">
        <f t="shared" si="47"/>
        <v>49</v>
      </c>
      <c r="W1214" s="13">
        <v>100000</v>
      </c>
    </row>
    <row r="1215" spans="15:23" x14ac:dyDescent="0.25">
      <c r="O1215" s="62"/>
      <c r="P1215" s="14"/>
      <c r="Q1215" s="14">
        <v>1213</v>
      </c>
      <c r="R1215" s="14">
        <v>1212</v>
      </c>
      <c r="S1215" s="14">
        <f t="shared" si="47"/>
        <v>49</v>
      </c>
      <c r="W1215" s="13">
        <v>100000</v>
      </c>
    </row>
    <row r="1216" spans="15:23" x14ac:dyDescent="0.25">
      <c r="O1216" s="62"/>
      <c r="P1216" s="14"/>
      <c r="Q1216" s="14">
        <v>1214</v>
      </c>
      <c r="R1216" s="14">
        <v>1213</v>
      </c>
      <c r="S1216" s="14">
        <f t="shared" si="47"/>
        <v>49</v>
      </c>
      <c r="W1216" s="13">
        <v>100000</v>
      </c>
    </row>
    <row r="1217" spans="15:23" x14ac:dyDescent="0.25">
      <c r="O1217" s="62"/>
      <c r="P1217" s="14"/>
      <c r="Q1217" s="14">
        <v>1215</v>
      </c>
      <c r="R1217" s="14">
        <v>1214</v>
      </c>
      <c r="S1217" s="14">
        <f t="shared" si="47"/>
        <v>49</v>
      </c>
      <c r="W1217" s="13">
        <v>100000</v>
      </c>
    </row>
    <row r="1218" spans="15:23" x14ac:dyDescent="0.25">
      <c r="O1218" s="62"/>
      <c r="P1218" s="14"/>
      <c r="Q1218" s="14">
        <v>1216</v>
      </c>
      <c r="R1218" s="14">
        <v>1215</v>
      </c>
      <c r="S1218" s="14">
        <f t="shared" si="47"/>
        <v>49</v>
      </c>
      <c r="W1218" s="13">
        <v>100000</v>
      </c>
    </row>
    <row r="1219" spans="15:23" x14ac:dyDescent="0.25">
      <c r="O1219" s="62"/>
      <c r="P1219" s="14"/>
      <c r="Q1219" s="14">
        <v>1217</v>
      </c>
      <c r="R1219" s="14">
        <v>1216</v>
      </c>
      <c r="S1219" s="14">
        <f t="shared" si="47"/>
        <v>49</v>
      </c>
      <c r="W1219" s="13">
        <v>100000</v>
      </c>
    </row>
    <row r="1220" spans="15:23" x14ac:dyDescent="0.25">
      <c r="O1220" s="62"/>
      <c r="P1220" s="14"/>
      <c r="Q1220" s="14">
        <v>1218</v>
      </c>
      <c r="R1220" s="14">
        <v>1217</v>
      </c>
      <c r="S1220" s="14">
        <f t="shared" si="47"/>
        <v>49</v>
      </c>
      <c r="W1220" s="13">
        <v>100000</v>
      </c>
    </row>
    <row r="1221" spans="15:23" x14ac:dyDescent="0.25">
      <c r="O1221" s="62"/>
      <c r="P1221" s="14"/>
      <c r="Q1221" s="14">
        <v>1219</v>
      </c>
      <c r="R1221" s="14">
        <v>1218</v>
      </c>
      <c r="S1221" s="14">
        <f t="shared" si="47"/>
        <v>49</v>
      </c>
      <c r="W1221" s="13">
        <v>100000</v>
      </c>
    </row>
    <row r="1222" spans="15:23" x14ac:dyDescent="0.25">
      <c r="O1222" s="62"/>
      <c r="P1222" s="14"/>
      <c r="Q1222" s="14">
        <v>1220</v>
      </c>
      <c r="R1222" s="14">
        <v>1219</v>
      </c>
      <c r="S1222" s="14">
        <f t="shared" si="47"/>
        <v>49</v>
      </c>
      <c r="W1222" s="13">
        <v>100000</v>
      </c>
    </row>
    <row r="1223" spans="15:23" x14ac:dyDescent="0.25">
      <c r="O1223" s="62"/>
      <c r="P1223" s="14"/>
      <c r="Q1223" s="14">
        <v>1221</v>
      </c>
      <c r="R1223" s="14">
        <v>1220</v>
      </c>
      <c r="S1223" s="14">
        <f t="shared" si="47"/>
        <v>49</v>
      </c>
      <c r="W1223" s="13">
        <v>100000</v>
      </c>
    </row>
    <row r="1224" spans="15:23" x14ac:dyDescent="0.25">
      <c r="O1224" s="62"/>
      <c r="P1224" s="14"/>
      <c r="Q1224" s="14">
        <v>1222</v>
      </c>
      <c r="R1224" s="14">
        <v>1221</v>
      </c>
      <c r="S1224" s="14">
        <f t="shared" si="47"/>
        <v>49</v>
      </c>
      <c r="W1224" s="13">
        <v>100000</v>
      </c>
    </row>
    <row r="1225" spans="15:23" x14ac:dyDescent="0.25">
      <c r="O1225" s="62"/>
      <c r="P1225" s="14"/>
      <c r="Q1225" s="14">
        <v>1223</v>
      </c>
      <c r="R1225" s="14">
        <v>1222</v>
      </c>
      <c r="S1225" s="14">
        <f t="shared" si="47"/>
        <v>49</v>
      </c>
      <c r="W1225" s="13">
        <v>100000</v>
      </c>
    </row>
    <row r="1226" spans="15:23" x14ac:dyDescent="0.25">
      <c r="O1226" s="62"/>
      <c r="P1226" s="14"/>
      <c r="Q1226" s="14">
        <v>1224</v>
      </c>
      <c r="R1226" s="14">
        <v>1223</v>
      </c>
      <c r="S1226" s="14">
        <f t="shared" si="47"/>
        <v>49</v>
      </c>
      <c r="W1226" s="13">
        <v>100000</v>
      </c>
    </row>
    <row r="1227" spans="15:23" x14ac:dyDescent="0.25">
      <c r="O1227" s="62"/>
      <c r="P1227" s="14"/>
      <c r="Q1227" s="14">
        <v>1225</v>
      </c>
      <c r="R1227" s="14">
        <v>1224</v>
      </c>
      <c r="S1227" s="14">
        <f t="shared" si="47"/>
        <v>49</v>
      </c>
      <c r="W1227" s="13">
        <v>100000</v>
      </c>
    </row>
    <row r="1228" spans="15:23" x14ac:dyDescent="0.25">
      <c r="O1228" s="62"/>
      <c r="P1228" s="14"/>
      <c r="Q1228" s="14">
        <v>1226</v>
      </c>
      <c r="R1228" s="14">
        <v>1225</v>
      </c>
      <c r="S1228" s="14">
        <f t="shared" si="47"/>
        <v>49</v>
      </c>
      <c r="W1228" s="13">
        <v>100000</v>
      </c>
    </row>
    <row r="1229" spans="15:23" x14ac:dyDescent="0.25">
      <c r="O1229" s="62"/>
      <c r="P1229" s="14"/>
      <c r="Q1229" s="14">
        <v>1227</v>
      </c>
      <c r="R1229" s="14">
        <v>1226</v>
      </c>
      <c r="S1229" s="14">
        <f t="shared" si="47"/>
        <v>50</v>
      </c>
      <c r="W1229" s="13">
        <v>100000</v>
      </c>
    </row>
    <row r="1230" spans="15:23" x14ac:dyDescent="0.25">
      <c r="O1230" s="62"/>
      <c r="P1230" s="14"/>
      <c r="Q1230" s="14">
        <v>1228</v>
      </c>
      <c r="R1230" s="14">
        <v>1227</v>
      </c>
      <c r="S1230" s="14">
        <f t="shared" si="47"/>
        <v>50</v>
      </c>
      <c r="W1230" s="13">
        <v>100000</v>
      </c>
    </row>
    <row r="1231" spans="15:23" x14ac:dyDescent="0.25">
      <c r="O1231" s="62"/>
      <c r="P1231" s="14"/>
      <c r="Q1231" s="14">
        <v>1229</v>
      </c>
      <c r="R1231" s="14">
        <v>1228</v>
      </c>
      <c r="S1231" s="14">
        <f t="shared" si="47"/>
        <v>50</v>
      </c>
      <c r="W1231" s="13">
        <v>100000</v>
      </c>
    </row>
    <row r="1232" spans="15:23" x14ac:dyDescent="0.25">
      <c r="O1232" s="62"/>
      <c r="P1232" s="14"/>
      <c r="Q1232" s="14">
        <v>1230</v>
      </c>
      <c r="R1232" s="14">
        <v>1229</v>
      </c>
      <c r="S1232" s="14">
        <f t="shared" si="47"/>
        <v>50</v>
      </c>
      <c r="W1232" s="13">
        <v>100000</v>
      </c>
    </row>
    <row r="1233" spans="15:23" x14ac:dyDescent="0.25">
      <c r="O1233" s="62"/>
      <c r="P1233" s="14"/>
      <c r="Q1233" s="14">
        <v>1231</v>
      </c>
      <c r="R1233" s="14">
        <v>1230</v>
      </c>
      <c r="S1233" s="14">
        <f t="shared" si="47"/>
        <v>50</v>
      </c>
      <c r="W1233" s="13">
        <v>100000</v>
      </c>
    </row>
    <row r="1234" spans="15:23" x14ac:dyDescent="0.25">
      <c r="O1234" s="62"/>
      <c r="P1234" s="14"/>
      <c r="Q1234" s="14">
        <v>1232</v>
      </c>
      <c r="R1234" s="14">
        <v>1231</v>
      </c>
      <c r="S1234" s="14">
        <f t="shared" si="47"/>
        <v>50</v>
      </c>
      <c r="W1234" s="13">
        <v>100000</v>
      </c>
    </row>
    <row r="1235" spans="15:23" x14ac:dyDescent="0.25">
      <c r="O1235" s="62"/>
      <c r="P1235" s="14"/>
      <c r="Q1235" s="14">
        <v>1233</v>
      </c>
      <c r="R1235" s="14">
        <v>1232</v>
      </c>
      <c r="S1235" s="14">
        <f t="shared" si="47"/>
        <v>50</v>
      </c>
      <c r="W1235" s="13">
        <v>100000</v>
      </c>
    </row>
    <row r="1236" spans="15:23" x14ac:dyDescent="0.25">
      <c r="O1236" s="62"/>
      <c r="P1236" s="14"/>
      <c r="Q1236" s="14">
        <v>1234</v>
      </c>
      <c r="R1236" s="14">
        <v>1233</v>
      </c>
      <c r="S1236" s="14">
        <f t="shared" si="47"/>
        <v>50</v>
      </c>
      <c r="W1236" s="13">
        <v>100000</v>
      </c>
    </row>
    <row r="1237" spans="15:23" x14ac:dyDescent="0.25">
      <c r="O1237" s="62"/>
      <c r="P1237" s="14"/>
      <c r="Q1237" s="14">
        <v>1235</v>
      </c>
      <c r="R1237" s="14">
        <v>1234</v>
      </c>
      <c r="S1237" s="14">
        <f t="shared" si="47"/>
        <v>50</v>
      </c>
      <c r="W1237" s="13">
        <v>100000</v>
      </c>
    </row>
    <row r="1238" spans="15:23" x14ac:dyDescent="0.25">
      <c r="O1238" s="62"/>
      <c r="P1238" s="14"/>
      <c r="Q1238" s="14">
        <v>1236</v>
      </c>
      <c r="R1238" s="14">
        <v>1235</v>
      </c>
      <c r="S1238" s="14">
        <f t="shared" si="47"/>
        <v>50</v>
      </c>
      <c r="W1238" s="13">
        <v>100000</v>
      </c>
    </row>
    <row r="1239" spans="15:23" x14ac:dyDescent="0.25">
      <c r="O1239" s="62"/>
      <c r="P1239" s="14"/>
      <c r="Q1239" s="14">
        <v>1237</v>
      </c>
      <c r="R1239" s="14">
        <v>1236</v>
      </c>
      <c r="S1239" s="14">
        <f t="shared" si="47"/>
        <v>50</v>
      </c>
      <c r="W1239" s="13">
        <v>100000</v>
      </c>
    </row>
    <row r="1240" spans="15:23" x14ac:dyDescent="0.25">
      <c r="O1240" s="62"/>
      <c r="P1240" s="14"/>
      <c r="Q1240" s="14">
        <v>1238</v>
      </c>
      <c r="R1240" s="14">
        <v>1237</v>
      </c>
      <c r="S1240" s="14">
        <f t="shared" si="47"/>
        <v>50</v>
      </c>
      <c r="W1240" s="13">
        <v>100000</v>
      </c>
    </row>
    <row r="1241" spans="15:23" x14ac:dyDescent="0.25">
      <c r="O1241" s="62"/>
      <c r="P1241" s="14"/>
      <c r="Q1241" s="14">
        <v>1239</v>
      </c>
      <c r="R1241" s="14">
        <v>1238</v>
      </c>
      <c r="S1241" s="14">
        <f t="shared" si="47"/>
        <v>50</v>
      </c>
      <c r="W1241" s="13">
        <v>100000</v>
      </c>
    </row>
    <row r="1242" spans="15:23" x14ac:dyDescent="0.25">
      <c r="O1242" s="62"/>
      <c r="P1242" s="14"/>
      <c r="Q1242" s="14">
        <v>1240</v>
      </c>
      <c r="R1242" s="14">
        <v>1239</v>
      </c>
      <c r="S1242" s="14">
        <f t="shared" si="47"/>
        <v>50</v>
      </c>
      <c r="W1242" s="13">
        <v>100000</v>
      </c>
    </row>
    <row r="1243" spans="15:23" x14ac:dyDescent="0.25">
      <c r="O1243" s="62"/>
      <c r="P1243" s="14"/>
      <c r="Q1243" s="14">
        <v>1241</v>
      </c>
      <c r="R1243" s="14">
        <v>1240</v>
      </c>
      <c r="S1243" s="14">
        <f t="shared" si="47"/>
        <v>50</v>
      </c>
      <c r="W1243" s="13">
        <v>100000</v>
      </c>
    </row>
    <row r="1244" spans="15:23" x14ac:dyDescent="0.25">
      <c r="O1244" s="62"/>
      <c r="P1244" s="14"/>
      <c r="Q1244" s="14">
        <v>1242</v>
      </c>
      <c r="R1244" s="14">
        <v>1241</v>
      </c>
      <c r="S1244" s="14">
        <f t="shared" si="47"/>
        <v>50</v>
      </c>
      <c r="W1244" s="13">
        <v>100000</v>
      </c>
    </row>
    <row r="1245" spans="15:23" x14ac:dyDescent="0.25">
      <c r="O1245" s="62"/>
      <c r="P1245" s="14"/>
      <c r="Q1245" s="14">
        <v>1243</v>
      </c>
      <c r="R1245" s="14">
        <v>1242</v>
      </c>
      <c r="S1245" s="14">
        <f t="shared" si="47"/>
        <v>50</v>
      </c>
      <c r="W1245" s="13">
        <v>100000</v>
      </c>
    </row>
    <row r="1246" spans="15:23" x14ac:dyDescent="0.25">
      <c r="O1246" s="62"/>
      <c r="P1246" s="14"/>
      <c r="Q1246" s="14">
        <v>1244</v>
      </c>
      <c r="R1246" s="14">
        <v>1243</v>
      </c>
      <c r="S1246" s="14">
        <f t="shared" si="47"/>
        <v>50</v>
      </c>
      <c r="W1246" s="13">
        <v>100000</v>
      </c>
    </row>
    <row r="1247" spans="15:23" x14ac:dyDescent="0.25">
      <c r="O1247" s="62"/>
      <c r="P1247" s="14"/>
      <c r="Q1247" s="14">
        <v>1245</v>
      </c>
      <c r="R1247" s="14">
        <v>1244</v>
      </c>
      <c r="S1247" s="14">
        <f t="shared" si="47"/>
        <v>50</v>
      </c>
      <c r="W1247" s="13">
        <v>100000</v>
      </c>
    </row>
    <row r="1248" spans="15:23" x14ac:dyDescent="0.25">
      <c r="O1248" s="62"/>
      <c r="P1248" s="14"/>
      <c r="Q1248" s="14">
        <v>1246</v>
      </c>
      <c r="R1248" s="14">
        <v>1245</v>
      </c>
      <c r="S1248" s="14">
        <f t="shared" si="47"/>
        <v>50</v>
      </c>
      <c r="W1248" s="13">
        <v>100000</v>
      </c>
    </row>
    <row r="1249" spans="15:23" x14ac:dyDescent="0.25">
      <c r="O1249" s="62"/>
      <c r="P1249" s="14"/>
      <c r="Q1249" s="14">
        <v>1247</v>
      </c>
      <c r="R1249" s="14">
        <v>1246</v>
      </c>
      <c r="S1249" s="14">
        <f t="shared" si="47"/>
        <v>50</v>
      </c>
      <c r="W1249" s="13">
        <v>100000</v>
      </c>
    </row>
    <row r="1250" spans="15:23" x14ac:dyDescent="0.25">
      <c r="O1250" s="62"/>
      <c r="P1250" s="14"/>
      <c r="Q1250" s="14">
        <v>1248</v>
      </c>
      <c r="R1250" s="14">
        <v>1247</v>
      </c>
      <c r="S1250" s="14">
        <f t="shared" si="47"/>
        <v>50</v>
      </c>
      <c r="W1250" s="13">
        <v>100000</v>
      </c>
    </row>
    <row r="1251" spans="15:23" x14ac:dyDescent="0.25">
      <c r="O1251" s="62"/>
      <c r="P1251" s="14"/>
      <c r="Q1251" s="14">
        <v>1249</v>
      </c>
      <c r="R1251" s="14">
        <v>1248</v>
      </c>
      <c r="S1251" s="14">
        <f t="shared" si="47"/>
        <v>50</v>
      </c>
      <c r="W1251" s="13">
        <v>100000</v>
      </c>
    </row>
    <row r="1252" spans="15:23" x14ac:dyDescent="0.25">
      <c r="O1252" s="62"/>
      <c r="P1252" s="14"/>
      <c r="Q1252" s="14">
        <v>1250</v>
      </c>
      <c r="R1252" s="14">
        <v>1249</v>
      </c>
      <c r="S1252" s="14">
        <f t="shared" si="47"/>
        <v>50</v>
      </c>
      <c r="W1252" s="13">
        <v>100000</v>
      </c>
    </row>
    <row r="1253" spans="15:23" x14ac:dyDescent="0.25">
      <c r="O1253" s="62"/>
      <c r="P1253" s="14"/>
      <c r="Q1253" s="14">
        <v>1251</v>
      </c>
      <c r="R1253" s="14">
        <v>1250</v>
      </c>
      <c r="S1253" s="14">
        <f t="shared" si="47"/>
        <v>50</v>
      </c>
      <c r="W1253" s="13">
        <v>100000</v>
      </c>
    </row>
    <row r="1254" spans="15:23" x14ac:dyDescent="0.25">
      <c r="O1254" s="62"/>
      <c r="P1254" s="14"/>
      <c r="Q1254" s="14">
        <v>1252</v>
      </c>
      <c r="R1254" s="14">
        <v>1251</v>
      </c>
      <c r="S1254" s="14">
        <f t="shared" si="47"/>
        <v>51</v>
      </c>
      <c r="W1254" s="13">
        <v>100000</v>
      </c>
    </row>
    <row r="1255" spans="15:23" x14ac:dyDescent="0.25">
      <c r="O1255" s="62"/>
      <c r="P1255" s="14"/>
      <c r="Q1255" s="14">
        <v>1253</v>
      </c>
      <c r="R1255" s="14">
        <v>1252</v>
      </c>
      <c r="S1255" s="14">
        <f t="shared" si="47"/>
        <v>51</v>
      </c>
      <c r="W1255" s="13">
        <v>100000</v>
      </c>
    </row>
    <row r="1256" spans="15:23" x14ac:dyDescent="0.25">
      <c r="O1256" s="62"/>
      <c r="P1256" s="14"/>
      <c r="Q1256" s="14">
        <v>1254</v>
      </c>
      <c r="R1256" s="14">
        <v>1253</v>
      </c>
      <c r="S1256" s="14">
        <f t="shared" si="47"/>
        <v>51</v>
      </c>
      <c r="W1256" s="13">
        <v>100000</v>
      </c>
    </row>
    <row r="1257" spans="15:23" x14ac:dyDescent="0.25">
      <c r="O1257" s="62"/>
      <c r="P1257" s="14"/>
      <c r="Q1257" s="14">
        <v>1255</v>
      </c>
      <c r="R1257" s="14">
        <v>1254</v>
      </c>
      <c r="S1257" s="14">
        <f t="shared" si="47"/>
        <v>51</v>
      </c>
      <c r="W1257" s="13">
        <v>100000</v>
      </c>
    </row>
    <row r="1258" spans="15:23" x14ac:dyDescent="0.25">
      <c r="O1258" s="62"/>
      <c r="P1258" s="14"/>
      <c r="Q1258" s="14">
        <v>1256</v>
      </c>
      <c r="R1258" s="14">
        <v>1255</v>
      </c>
      <c r="S1258" s="14">
        <f t="shared" si="47"/>
        <v>51</v>
      </c>
      <c r="W1258" s="13">
        <v>100000</v>
      </c>
    </row>
    <row r="1259" spans="15:23" x14ac:dyDescent="0.25">
      <c r="O1259" s="62"/>
      <c r="P1259" s="14"/>
      <c r="Q1259" s="14">
        <v>1257</v>
      </c>
      <c r="R1259" s="14">
        <v>1256</v>
      </c>
      <c r="S1259" s="14">
        <f t="shared" si="47"/>
        <v>51</v>
      </c>
      <c r="W1259" s="13">
        <v>100000</v>
      </c>
    </row>
    <row r="1260" spans="15:23" x14ac:dyDescent="0.25">
      <c r="O1260" s="62"/>
      <c r="P1260" s="14"/>
      <c r="Q1260" s="14">
        <v>1258</v>
      </c>
      <c r="R1260" s="14">
        <v>1257</v>
      </c>
      <c r="S1260" s="14">
        <f t="shared" si="47"/>
        <v>51</v>
      </c>
      <c r="W1260" s="13">
        <v>100000</v>
      </c>
    </row>
    <row r="1261" spans="15:23" x14ac:dyDescent="0.25">
      <c r="O1261" s="62"/>
      <c r="P1261" s="14"/>
      <c r="Q1261" s="14">
        <v>1259</v>
      </c>
      <c r="R1261" s="14">
        <v>1258</v>
      </c>
      <c r="S1261" s="14">
        <f t="shared" si="47"/>
        <v>51</v>
      </c>
      <c r="W1261" s="13">
        <v>100000</v>
      </c>
    </row>
    <row r="1262" spans="15:23" x14ac:dyDescent="0.25">
      <c r="O1262" s="62"/>
      <c r="P1262" s="14"/>
      <c r="Q1262" s="14">
        <v>1260</v>
      </c>
      <c r="R1262" s="14">
        <v>1259</v>
      </c>
      <c r="S1262" s="14">
        <f t="shared" si="47"/>
        <v>51</v>
      </c>
      <c r="W1262" s="13">
        <v>100000</v>
      </c>
    </row>
    <row r="1263" spans="15:23" x14ac:dyDescent="0.25">
      <c r="O1263" s="62"/>
      <c r="P1263" s="14"/>
      <c r="Q1263" s="14">
        <v>1261</v>
      </c>
      <c r="R1263" s="14">
        <v>1260</v>
      </c>
      <c r="S1263" s="14">
        <f t="shared" si="47"/>
        <v>51</v>
      </c>
      <c r="W1263" s="13">
        <v>100000</v>
      </c>
    </row>
    <row r="1264" spans="15:23" x14ac:dyDescent="0.25">
      <c r="O1264" s="62"/>
      <c r="P1264" s="14"/>
      <c r="Q1264" s="14">
        <v>1262</v>
      </c>
      <c r="R1264" s="14">
        <v>1261</v>
      </c>
      <c r="S1264" s="14">
        <f t="shared" si="47"/>
        <v>51</v>
      </c>
      <c r="W1264" s="13">
        <v>100000</v>
      </c>
    </row>
    <row r="1265" spans="15:23" x14ac:dyDescent="0.25">
      <c r="O1265" s="62"/>
      <c r="P1265" s="14"/>
      <c r="Q1265" s="14">
        <v>1263</v>
      </c>
      <c r="R1265" s="14">
        <v>1262</v>
      </c>
      <c r="S1265" s="14">
        <f t="shared" si="47"/>
        <v>51</v>
      </c>
      <c r="W1265" s="13">
        <v>100000</v>
      </c>
    </row>
    <row r="1266" spans="15:23" x14ac:dyDescent="0.25">
      <c r="O1266" s="62"/>
      <c r="P1266" s="14"/>
      <c r="Q1266" s="14">
        <v>1264</v>
      </c>
      <c r="R1266" s="14">
        <v>1263</v>
      </c>
      <c r="S1266" s="14">
        <f t="shared" si="47"/>
        <v>51</v>
      </c>
      <c r="W1266" s="13">
        <v>100000</v>
      </c>
    </row>
    <row r="1267" spans="15:23" x14ac:dyDescent="0.25">
      <c r="O1267" s="62"/>
      <c r="P1267" s="14"/>
      <c r="Q1267" s="14">
        <v>1265</v>
      </c>
      <c r="R1267" s="14">
        <v>1264</v>
      </c>
      <c r="S1267" s="14">
        <f t="shared" si="47"/>
        <v>51</v>
      </c>
      <c r="W1267" s="13">
        <v>100000</v>
      </c>
    </row>
    <row r="1268" spans="15:23" x14ac:dyDescent="0.25">
      <c r="O1268" s="62"/>
      <c r="P1268" s="14"/>
      <c r="Q1268" s="14">
        <v>1266</v>
      </c>
      <c r="R1268" s="14">
        <v>1265</v>
      </c>
      <c r="S1268" s="14">
        <f t="shared" si="47"/>
        <v>51</v>
      </c>
      <c r="W1268" s="13">
        <v>100000</v>
      </c>
    </row>
    <row r="1269" spans="15:23" x14ac:dyDescent="0.25">
      <c r="O1269" s="62"/>
      <c r="P1269" s="14"/>
      <c r="Q1269" s="14">
        <v>1267</v>
      </c>
      <c r="R1269" s="14">
        <v>1266</v>
      </c>
      <c r="S1269" s="14">
        <f t="shared" si="47"/>
        <v>51</v>
      </c>
      <c r="W1269" s="13">
        <v>100000</v>
      </c>
    </row>
    <row r="1270" spans="15:23" x14ac:dyDescent="0.25">
      <c r="O1270" s="62"/>
      <c r="P1270" s="14"/>
      <c r="Q1270" s="14">
        <v>1268</v>
      </c>
      <c r="R1270" s="14">
        <v>1267</v>
      </c>
      <c r="S1270" s="14">
        <f t="shared" si="47"/>
        <v>51</v>
      </c>
      <c r="W1270" s="13">
        <v>100000</v>
      </c>
    </row>
    <row r="1271" spans="15:23" x14ac:dyDescent="0.25">
      <c r="O1271" s="62"/>
      <c r="P1271" s="14"/>
      <c r="Q1271" s="14">
        <v>1269</v>
      </c>
      <c r="R1271" s="14">
        <v>1268</v>
      </c>
      <c r="S1271" s="14">
        <f t="shared" ref="S1271:S1334" si="48">S1246+1</f>
        <v>51</v>
      </c>
      <c r="W1271" s="13">
        <v>100000</v>
      </c>
    </row>
    <row r="1272" spans="15:23" x14ac:dyDescent="0.25">
      <c r="O1272" s="62"/>
      <c r="P1272" s="14"/>
      <c r="Q1272" s="14">
        <v>1270</v>
      </c>
      <c r="R1272" s="14">
        <v>1269</v>
      </c>
      <c r="S1272" s="14">
        <f t="shared" si="48"/>
        <v>51</v>
      </c>
      <c r="W1272" s="13">
        <v>100000</v>
      </c>
    </row>
    <row r="1273" spans="15:23" x14ac:dyDescent="0.25">
      <c r="O1273" s="62"/>
      <c r="P1273" s="14"/>
      <c r="Q1273" s="14">
        <v>1271</v>
      </c>
      <c r="R1273" s="14">
        <v>1270</v>
      </c>
      <c r="S1273" s="14">
        <f t="shared" si="48"/>
        <v>51</v>
      </c>
      <c r="W1273" s="13">
        <v>100000</v>
      </c>
    </row>
    <row r="1274" spans="15:23" x14ac:dyDescent="0.25">
      <c r="O1274" s="62"/>
      <c r="P1274" s="14"/>
      <c r="Q1274" s="14">
        <v>1272</v>
      </c>
      <c r="R1274" s="14">
        <v>1271</v>
      </c>
      <c r="S1274" s="14">
        <f t="shared" si="48"/>
        <v>51</v>
      </c>
      <c r="W1274" s="13">
        <v>100000</v>
      </c>
    </row>
    <row r="1275" spans="15:23" x14ac:dyDescent="0.25">
      <c r="O1275" s="62"/>
      <c r="P1275" s="14"/>
      <c r="Q1275" s="14">
        <v>1273</v>
      </c>
      <c r="R1275" s="14">
        <v>1272</v>
      </c>
      <c r="S1275" s="14">
        <f t="shared" si="48"/>
        <v>51</v>
      </c>
      <c r="W1275" s="13">
        <v>100000</v>
      </c>
    </row>
    <row r="1276" spans="15:23" x14ac:dyDescent="0.25">
      <c r="O1276" s="62"/>
      <c r="P1276" s="14"/>
      <c r="Q1276" s="14">
        <v>1274</v>
      </c>
      <c r="R1276" s="14">
        <v>1273</v>
      </c>
      <c r="S1276" s="14">
        <f t="shared" si="48"/>
        <v>51</v>
      </c>
      <c r="W1276" s="13">
        <v>100000</v>
      </c>
    </row>
    <row r="1277" spans="15:23" x14ac:dyDescent="0.25">
      <c r="O1277" s="62"/>
      <c r="P1277" s="14"/>
      <c r="Q1277" s="14">
        <v>1275</v>
      </c>
      <c r="R1277" s="14">
        <v>1274</v>
      </c>
      <c r="S1277" s="14">
        <f t="shared" si="48"/>
        <v>51</v>
      </c>
      <c r="W1277" s="13">
        <v>100000</v>
      </c>
    </row>
    <row r="1278" spans="15:23" x14ac:dyDescent="0.25">
      <c r="O1278" s="62"/>
      <c r="P1278" s="14"/>
      <c r="Q1278" s="14">
        <v>1276</v>
      </c>
      <c r="R1278" s="14">
        <v>1275</v>
      </c>
      <c r="S1278" s="14">
        <f t="shared" si="48"/>
        <v>51</v>
      </c>
      <c r="W1278" s="13">
        <v>100000</v>
      </c>
    </row>
    <row r="1279" spans="15:23" x14ac:dyDescent="0.25">
      <c r="O1279" s="62"/>
      <c r="P1279" s="14"/>
      <c r="Q1279" s="14">
        <v>1277</v>
      </c>
      <c r="R1279" s="14">
        <v>1276</v>
      </c>
      <c r="S1279" s="14">
        <f t="shared" si="48"/>
        <v>52</v>
      </c>
      <c r="W1279" s="13">
        <v>100000</v>
      </c>
    </row>
    <row r="1280" spans="15:23" x14ac:dyDescent="0.25">
      <c r="O1280" s="62"/>
      <c r="P1280" s="14"/>
      <c r="Q1280" s="14">
        <v>1278</v>
      </c>
      <c r="R1280" s="14">
        <v>1277</v>
      </c>
      <c r="S1280" s="14">
        <f t="shared" si="48"/>
        <v>52</v>
      </c>
      <c r="W1280" s="13">
        <v>100000</v>
      </c>
    </row>
    <row r="1281" spans="15:23" x14ac:dyDescent="0.25">
      <c r="O1281" s="62"/>
      <c r="P1281" s="14"/>
      <c r="Q1281" s="14">
        <v>1279</v>
      </c>
      <c r="R1281" s="14">
        <v>1278</v>
      </c>
      <c r="S1281" s="14">
        <f t="shared" si="48"/>
        <v>52</v>
      </c>
      <c r="W1281" s="13">
        <v>100000</v>
      </c>
    </row>
    <row r="1282" spans="15:23" x14ac:dyDescent="0.25">
      <c r="O1282" s="62"/>
      <c r="P1282" s="14"/>
      <c r="Q1282" s="14">
        <v>1280</v>
      </c>
      <c r="R1282" s="14">
        <v>1279</v>
      </c>
      <c r="S1282" s="14">
        <f t="shared" si="48"/>
        <v>52</v>
      </c>
      <c r="W1282" s="13">
        <v>100000</v>
      </c>
    </row>
    <row r="1283" spans="15:23" x14ac:dyDescent="0.25">
      <c r="O1283" s="62"/>
      <c r="P1283" s="14"/>
      <c r="Q1283" s="14">
        <v>1281</v>
      </c>
      <c r="R1283" s="14">
        <v>1280</v>
      </c>
      <c r="S1283" s="14">
        <f t="shared" si="48"/>
        <v>52</v>
      </c>
      <c r="W1283" s="13">
        <v>100000</v>
      </c>
    </row>
    <row r="1284" spans="15:23" x14ac:dyDescent="0.25">
      <c r="O1284" s="62"/>
      <c r="P1284" s="14"/>
      <c r="Q1284" s="14">
        <v>1282</v>
      </c>
      <c r="R1284" s="14">
        <v>1281</v>
      </c>
      <c r="S1284" s="14">
        <f t="shared" si="48"/>
        <v>52</v>
      </c>
      <c r="W1284" s="13">
        <v>100000</v>
      </c>
    </row>
    <row r="1285" spans="15:23" x14ac:dyDescent="0.25">
      <c r="O1285" s="62"/>
      <c r="P1285" s="14"/>
      <c r="Q1285" s="14">
        <v>1283</v>
      </c>
      <c r="R1285" s="14">
        <v>1282</v>
      </c>
      <c r="S1285" s="14">
        <f t="shared" si="48"/>
        <v>52</v>
      </c>
      <c r="W1285" s="13">
        <v>100000</v>
      </c>
    </row>
    <row r="1286" spans="15:23" x14ac:dyDescent="0.25">
      <c r="O1286" s="62"/>
      <c r="P1286" s="14"/>
      <c r="Q1286" s="14">
        <v>1284</v>
      </c>
      <c r="R1286" s="14">
        <v>1283</v>
      </c>
      <c r="S1286" s="14">
        <f t="shared" si="48"/>
        <v>52</v>
      </c>
      <c r="W1286" s="13">
        <v>100000</v>
      </c>
    </row>
    <row r="1287" spans="15:23" x14ac:dyDescent="0.25">
      <c r="O1287" s="62"/>
      <c r="P1287" s="14"/>
      <c r="Q1287" s="14">
        <v>1285</v>
      </c>
      <c r="R1287" s="14">
        <v>1284</v>
      </c>
      <c r="S1287" s="14">
        <f t="shared" si="48"/>
        <v>52</v>
      </c>
      <c r="W1287" s="13">
        <v>100000</v>
      </c>
    </row>
    <row r="1288" spans="15:23" x14ac:dyDescent="0.25">
      <c r="O1288" s="62"/>
      <c r="P1288" s="14"/>
      <c r="Q1288" s="14">
        <v>1286</v>
      </c>
      <c r="R1288" s="14">
        <v>1285</v>
      </c>
      <c r="S1288" s="14">
        <f t="shared" si="48"/>
        <v>52</v>
      </c>
      <c r="W1288" s="13">
        <v>100000</v>
      </c>
    </row>
    <row r="1289" spans="15:23" x14ac:dyDescent="0.25">
      <c r="O1289" s="62"/>
      <c r="P1289" s="14"/>
      <c r="Q1289" s="14">
        <v>1287</v>
      </c>
      <c r="R1289" s="14">
        <v>1286</v>
      </c>
      <c r="S1289" s="14">
        <f t="shared" si="48"/>
        <v>52</v>
      </c>
      <c r="W1289" s="13">
        <v>100000</v>
      </c>
    </row>
    <row r="1290" spans="15:23" x14ac:dyDescent="0.25">
      <c r="O1290" s="62"/>
      <c r="P1290" s="14"/>
      <c r="Q1290" s="14">
        <v>1288</v>
      </c>
      <c r="R1290" s="14">
        <v>1287</v>
      </c>
      <c r="S1290" s="14">
        <f t="shared" si="48"/>
        <v>52</v>
      </c>
      <c r="W1290" s="13">
        <v>100000</v>
      </c>
    </row>
    <row r="1291" spans="15:23" x14ac:dyDescent="0.25">
      <c r="O1291" s="62"/>
      <c r="P1291" s="14"/>
      <c r="Q1291" s="14">
        <v>1289</v>
      </c>
      <c r="R1291" s="14">
        <v>1288</v>
      </c>
      <c r="S1291" s="14">
        <f t="shared" si="48"/>
        <v>52</v>
      </c>
      <c r="W1291" s="13">
        <v>100000</v>
      </c>
    </row>
    <row r="1292" spans="15:23" x14ac:dyDescent="0.25">
      <c r="O1292" s="62"/>
      <c r="P1292" s="14"/>
      <c r="Q1292" s="14">
        <v>1290</v>
      </c>
      <c r="R1292" s="14">
        <v>1289</v>
      </c>
      <c r="S1292" s="14">
        <f t="shared" si="48"/>
        <v>52</v>
      </c>
      <c r="W1292" s="13">
        <v>100000</v>
      </c>
    </row>
    <row r="1293" spans="15:23" x14ac:dyDescent="0.25">
      <c r="O1293" s="62"/>
      <c r="P1293" s="14"/>
      <c r="Q1293" s="14">
        <v>1291</v>
      </c>
      <c r="R1293" s="14">
        <v>1290</v>
      </c>
      <c r="S1293" s="14">
        <f t="shared" si="48"/>
        <v>52</v>
      </c>
      <c r="W1293" s="13">
        <v>100000</v>
      </c>
    </row>
    <row r="1294" spans="15:23" x14ac:dyDescent="0.25">
      <c r="O1294" s="62"/>
      <c r="P1294" s="14"/>
      <c r="Q1294" s="14">
        <v>1292</v>
      </c>
      <c r="R1294" s="14">
        <v>1291</v>
      </c>
      <c r="S1294" s="14">
        <f t="shared" si="48"/>
        <v>52</v>
      </c>
      <c r="W1294" s="13">
        <v>100000</v>
      </c>
    </row>
    <row r="1295" spans="15:23" x14ac:dyDescent="0.25">
      <c r="O1295" s="62"/>
      <c r="P1295" s="14"/>
      <c r="Q1295" s="14">
        <v>1293</v>
      </c>
      <c r="R1295" s="14">
        <v>1292</v>
      </c>
      <c r="S1295" s="14">
        <f t="shared" si="48"/>
        <v>52</v>
      </c>
      <c r="W1295" s="13">
        <v>100000</v>
      </c>
    </row>
    <row r="1296" spans="15:23" x14ac:dyDescent="0.25">
      <c r="O1296" s="62"/>
      <c r="P1296" s="14"/>
      <c r="Q1296" s="14">
        <v>1294</v>
      </c>
      <c r="R1296" s="14">
        <v>1293</v>
      </c>
      <c r="S1296" s="14">
        <f t="shared" si="48"/>
        <v>52</v>
      </c>
      <c r="W1296" s="13">
        <v>100000</v>
      </c>
    </row>
    <row r="1297" spans="15:23" x14ac:dyDescent="0.25">
      <c r="O1297" s="62"/>
      <c r="P1297" s="14"/>
      <c r="Q1297" s="14">
        <v>1295</v>
      </c>
      <c r="R1297" s="14">
        <v>1294</v>
      </c>
      <c r="S1297" s="14">
        <f t="shared" si="48"/>
        <v>52</v>
      </c>
      <c r="W1297" s="13">
        <v>100000</v>
      </c>
    </row>
    <row r="1298" spans="15:23" x14ac:dyDescent="0.25">
      <c r="O1298" s="62"/>
      <c r="P1298" s="14"/>
      <c r="Q1298" s="14">
        <v>1296</v>
      </c>
      <c r="R1298" s="14">
        <v>1295</v>
      </c>
      <c r="S1298" s="14">
        <f t="shared" si="48"/>
        <v>52</v>
      </c>
      <c r="W1298" s="13">
        <v>100000</v>
      </c>
    </row>
    <row r="1299" spans="15:23" x14ac:dyDescent="0.25">
      <c r="O1299" s="62"/>
      <c r="P1299" s="14"/>
      <c r="Q1299" s="14">
        <v>1297</v>
      </c>
      <c r="R1299" s="14">
        <v>1296</v>
      </c>
      <c r="S1299" s="14">
        <f t="shared" si="48"/>
        <v>52</v>
      </c>
      <c r="W1299" s="13">
        <v>100000</v>
      </c>
    </row>
    <row r="1300" spans="15:23" x14ac:dyDescent="0.25">
      <c r="O1300" s="62"/>
      <c r="P1300" s="14"/>
      <c r="Q1300" s="14">
        <v>1298</v>
      </c>
      <c r="R1300" s="14">
        <v>1297</v>
      </c>
      <c r="S1300" s="14">
        <f t="shared" si="48"/>
        <v>52</v>
      </c>
      <c r="W1300" s="13">
        <v>100000</v>
      </c>
    </row>
    <row r="1301" spans="15:23" x14ac:dyDescent="0.25">
      <c r="O1301" s="62"/>
      <c r="P1301" s="14"/>
      <c r="Q1301" s="14">
        <v>1299</v>
      </c>
      <c r="R1301" s="14">
        <v>1298</v>
      </c>
      <c r="S1301" s="14">
        <f t="shared" si="48"/>
        <v>52</v>
      </c>
      <c r="W1301" s="13">
        <v>100000</v>
      </c>
    </row>
    <row r="1302" spans="15:23" x14ac:dyDescent="0.25">
      <c r="O1302" s="62"/>
      <c r="P1302" s="14"/>
      <c r="Q1302" s="14">
        <v>1300</v>
      </c>
      <c r="R1302" s="14">
        <v>1299</v>
      </c>
      <c r="S1302" s="14">
        <f t="shared" si="48"/>
        <v>52</v>
      </c>
      <c r="W1302" s="13">
        <v>100000</v>
      </c>
    </row>
    <row r="1303" spans="15:23" x14ac:dyDescent="0.25">
      <c r="O1303" s="62"/>
      <c r="P1303" s="14"/>
      <c r="Q1303" s="14">
        <v>1301</v>
      </c>
      <c r="R1303" s="14">
        <v>1300</v>
      </c>
      <c r="S1303" s="14">
        <f t="shared" si="48"/>
        <v>52</v>
      </c>
      <c r="W1303" s="13">
        <v>100000</v>
      </c>
    </row>
    <row r="1304" spans="15:23" x14ac:dyDescent="0.25">
      <c r="O1304" s="62"/>
      <c r="P1304" s="14"/>
      <c r="Q1304" s="14">
        <v>1302</v>
      </c>
      <c r="R1304" s="14">
        <v>1301</v>
      </c>
      <c r="S1304" s="14">
        <f t="shared" si="48"/>
        <v>53</v>
      </c>
      <c r="W1304" s="13">
        <v>100000</v>
      </c>
    </row>
    <row r="1305" spans="15:23" x14ac:dyDescent="0.25">
      <c r="O1305" s="62"/>
      <c r="P1305" s="14"/>
      <c r="Q1305" s="14">
        <v>1303</v>
      </c>
      <c r="R1305" s="14">
        <v>1302</v>
      </c>
      <c r="S1305" s="14">
        <f t="shared" si="48"/>
        <v>53</v>
      </c>
      <c r="W1305" s="13">
        <v>100000</v>
      </c>
    </row>
    <row r="1306" spans="15:23" x14ac:dyDescent="0.25">
      <c r="O1306" s="62"/>
      <c r="P1306" s="14"/>
      <c r="Q1306" s="14">
        <v>1304</v>
      </c>
      <c r="R1306" s="14">
        <v>1303</v>
      </c>
      <c r="S1306" s="14">
        <f t="shared" si="48"/>
        <v>53</v>
      </c>
      <c r="W1306" s="13">
        <v>100000</v>
      </c>
    </row>
    <row r="1307" spans="15:23" x14ac:dyDescent="0.25">
      <c r="O1307" s="62"/>
      <c r="P1307" s="14"/>
      <c r="Q1307" s="14">
        <v>1305</v>
      </c>
      <c r="R1307" s="14">
        <v>1304</v>
      </c>
      <c r="S1307" s="14">
        <f t="shared" si="48"/>
        <v>53</v>
      </c>
      <c r="W1307" s="13">
        <v>100000</v>
      </c>
    </row>
    <row r="1308" spans="15:23" x14ac:dyDescent="0.25">
      <c r="O1308" s="62"/>
      <c r="P1308" s="14"/>
      <c r="Q1308" s="14">
        <v>1306</v>
      </c>
      <c r="R1308" s="14">
        <v>1305</v>
      </c>
      <c r="S1308" s="14">
        <f t="shared" si="48"/>
        <v>53</v>
      </c>
      <c r="W1308" s="13">
        <v>100000</v>
      </c>
    </row>
    <row r="1309" spans="15:23" x14ac:dyDescent="0.25">
      <c r="O1309" s="62"/>
      <c r="P1309" s="14"/>
      <c r="Q1309" s="14">
        <v>1307</v>
      </c>
      <c r="R1309" s="14">
        <v>1306</v>
      </c>
      <c r="S1309" s="14">
        <f t="shared" si="48"/>
        <v>53</v>
      </c>
      <c r="W1309" s="13">
        <v>100000</v>
      </c>
    </row>
    <row r="1310" spans="15:23" x14ac:dyDescent="0.25">
      <c r="O1310" s="62"/>
      <c r="P1310" s="14"/>
      <c r="Q1310" s="14">
        <v>1308</v>
      </c>
      <c r="R1310" s="14">
        <v>1307</v>
      </c>
      <c r="S1310" s="14">
        <f t="shared" si="48"/>
        <v>53</v>
      </c>
      <c r="W1310" s="13">
        <v>100000</v>
      </c>
    </row>
    <row r="1311" spans="15:23" x14ac:dyDescent="0.25">
      <c r="O1311" s="62"/>
      <c r="P1311" s="14"/>
      <c r="Q1311" s="14">
        <v>1309</v>
      </c>
      <c r="R1311" s="14">
        <v>1308</v>
      </c>
      <c r="S1311" s="14">
        <f t="shared" si="48"/>
        <v>53</v>
      </c>
      <c r="W1311" s="13">
        <v>100000</v>
      </c>
    </row>
    <row r="1312" spans="15:23" x14ac:dyDescent="0.25">
      <c r="O1312" s="62"/>
      <c r="P1312" s="14"/>
      <c r="Q1312" s="14">
        <v>1310</v>
      </c>
      <c r="R1312" s="14">
        <v>1309</v>
      </c>
      <c r="S1312" s="14">
        <f t="shared" si="48"/>
        <v>53</v>
      </c>
      <c r="W1312" s="13">
        <v>100000</v>
      </c>
    </row>
    <row r="1313" spans="15:23" x14ac:dyDescent="0.25">
      <c r="O1313" s="62"/>
      <c r="P1313" s="14"/>
      <c r="Q1313" s="14">
        <v>1311</v>
      </c>
      <c r="R1313" s="14">
        <v>1310</v>
      </c>
      <c r="S1313" s="14">
        <f t="shared" si="48"/>
        <v>53</v>
      </c>
      <c r="W1313" s="13">
        <v>100000</v>
      </c>
    </row>
    <row r="1314" spans="15:23" x14ac:dyDescent="0.25">
      <c r="O1314" s="62"/>
      <c r="P1314" s="14"/>
      <c r="Q1314" s="14">
        <v>1312</v>
      </c>
      <c r="R1314" s="14">
        <v>1311</v>
      </c>
      <c r="S1314" s="14">
        <f t="shared" si="48"/>
        <v>53</v>
      </c>
      <c r="W1314" s="13">
        <v>100000</v>
      </c>
    </row>
    <row r="1315" spans="15:23" x14ac:dyDescent="0.25">
      <c r="O1315" s="62"/>
      <c r="P1315" s="14"/>
      <c r="Q1315" s="14">
        <v>1313</v>
      </c>
      <c r="R1315" s="14">
        <v>1312</v>
      </c>
      <c r="S1315" s="14">
        <f t="shared" si="48"/>
        <v>53</v>
      </c>
      <c r="W1315" s="13">
        <v>100000</v>
      </c>
    </row>
    <row r="1316" spans="15:23" x14ac:dyDescent="0.25">
      <c r="O1316" s="62"/>
      <c r="P1316" s="14"/>
      <c r="Q1316" s="14">
        <v>1314</v>
      </c>
      <c r="R1316" s="14">
        <v>1313</v>
      </c>
      <c r="S1316" s="14">
        <f t="shared" si="48"/>
        <v>53</v>
      </c>
      <c r="W1316" s="13">
        <v>100000</v>
      </c>
    </row>
    <row r="1317" spans="15:23" x14ac:dyDescent="0.25">
      <c r="O1317" s="62"/>
      <c r="P1317" s="14"/>
      <c r="Q1317" s="14">
        <v>1315</v>
      </c>
      <c r="R1317" s="14">
        <v>1314</v>
      </c>
      <c r="S1317" s="14">
        <f t="shared" si="48"/>
        <v>53</v>
      </c>
      <c r="W1317" s="13">
        <v>100000</v>
      </c>
    </row>
    <row r="1318" spans="15:23" x14ac:dyDescent="0.25">
      <c r="O1318" s="62"/>
      <c r="P1318" s="14"/>
      <c r="Q1318" s="14">
        <v>1316</v>
      </c>
      <c r="R1318" s="14">
        <v>1315</v>
      </c>
      <c r="S1318" s="14">
        <f t="shared" si="48"/>
        <v>53</v>
      </c>
      <c r="W1318" s="13">
        <v>100000</v>
      </c>
    </row>
    <row r="1319" spans="15:23" x14ac:dyDescent="0.25">
      <c r="O1319" s="62"/>
      <c r="P1319" s="14"/>
      <c r="Q1319" s="14">
        <v>1317</v>
      </c>
      <c r="R1319" s="14">
        <v>1316</v>
      </c>
      <c r="S1319" s="14">
        <f t="shared" si="48"/>
        <v>53</v>
      </c>
      <c r="W1319" s="13">
        <v>100000</v>
      </c>
    </row>
    <row r="1320" spans="15:23" x14ac:dyDescent="0.25">
      <c r="O1320" s="62"/>
      <c r="P1320" s="14"/>
      <c r="Q1320" s="14">
        <v>1318</v>
      </c>
      <c r="R1320" s="14">
        <v>1317</v>
      </c>
      <c r="S1320" s="14">
        <f t="shared" si="48"/>
        <v>53</v>
      </c>
      <c r="W1320" s="13">
        <v>100000</v>
      </c>
    </row>
    <row r="1321" spans="15:23" x14ac:dyDescent="0.25">
      <c r="O1321" s="62"/>
      <c r="P1321" s="14"/>
      <c r="Q1321" s="14">
        <v>1319</v>
      </c>
      <c r="R1321" s="14">
        <v>1318</v>
      </c>
      <c r="S1321" s="14">
        <f t="shared" si="48"/>
        <v>53</v>
      </c>
      <c r="W1321" s="13">
        <v>100000</v>
      </c>
    </row>
    <row r="1322" spans="15:23" x14ac:dyDescent="0.25">
      <c r="O1322" s="62"/>
      <c r="P1322" s="14"/>
      <c r="Q1322" s="14">
        <v>1320</v>
      </c>
      <c r="R1322" s="14">
        <v>1319</v>
      </c>
      <c r="S1322" s="14">
        <f t="shared" si="48"/>
        <v>53</v>
      </c>
      <c r="W1322" s="13">
        <v>100000</v>
      </c>
    </row>
    <row r="1323" spans="15:23" x14ac:dyDescent="0.25">
      <c r="O1323" s="62"/>
      <c r="P1323" s="14"/>
      <c r="Q1323" s="14">
        <v>1321</v>
      </c>
      <c r="R1323" s="14">
        <v>1320</v>
      </c>
      <c r="S1323" s="14">
        <f t="shared" si="48"/>
        <v>53</v>
      </c>
      <c r="W1323" s="13">
        <v>100000</v>
      </c>
    </row>
    <row r="1324" spans="15:23" x14ac:dyDescent="0.25">
      <c r="O1324" s="62"/>
      <c r="P1324" s="14"/>
      <c r="Q1324" s="14">
        <v>1322</v>
      </c>
      <c r="R1324" s="14">
        <v>1321</v>
      </c>
      <c r="S1324" s="14">
        <f t="shared" si="48"/>
        <v>53</v>
      </c>
      <c r="W1324" s="13">
        <v>100000</v>
      </c>
    </row>
    <row r="1325" spans="15:23" x14ac:dyDescent="0.25">
      <c r="O1325" s="62"/>
      <c r="P1325" s="14"/>
      <c r="Q1325" s="14">
        <v>1323</v>
      </c>
      <c r="R1325" s="14">
        <v>1322</v>
      </c>
      <c r="S1325" s="14">
        <f t="shared" si="48"/>
        <v>53</v>
      </c>
      <c r="W1325" s="13">
        <v>100000</v>
      </c>
    </row>
    <row r="1326" spans="15:23" x14ac:dyDescent="0.25">
      <c r="O1326" s="62"/>
      <c r="P1326" s="14"/>
      <c r="Q1326" s="14">
        <v>1324</v>
      </c>
      <c r="R1326" s="14">
        <v>1323</v>
      </c>
      <c r="S1326" s="14">
        <f t="shared" si="48"/>
        <v>53</v>
      </c>
      <c r="W1326" s="13">
        <v>100000</v>
      </c>
    </row>
    <row r="1327" spans="15:23" x14ac:dyDescent="0.25">
      <c r="O1327" s="62"/>
      <c r="P1327" s="14"/>
      <c r="Q1327" s="14">
        <v>1325</v>
      </c>
      <c r="R1327" s="14">
        <v>1324</v>
      </c>
      <c r="S1327" s="14">
        <f t="shared" si="48"/>
        <v>53</v>
      </c>
      <c r="W1327" s="13">
        <v>100000</v>
      </c>
    </row>
    <row r="1328" spans="15:23" x14ac:dyDescent="0.25">
      <c r="O1328" s="62"/>
      <c r="P1328" s="14"/>
      <c r="Q1328" s="14">
        <v>1326</v>
      </c>
      <c r="R1328" s="14">
        <v>1325</v>
      </c>
      <c r="S1328" s="14">
        <f t="shared" si="48"/>
        <v>53</v>
      </c>
      <c r="W1328" s="13">
        <v>100000</v>
      </c>
    </row>
    <row r="1329" spans="15:23" x14ac:dyDescent="0.25">
      <c r="O1329" s="62"/>
      <c r="P1329" s="14"/>
      <c r="Q1329" s="14">
        <v>1327</v>
      </c>
      <c r="R1329" s="14">
        <v>1326</v>
      </c>
      <c r="S1329" s="14">
        <f t="shared" si="48"/>
        <v>54</v>
      </c>
      <c r="W1329" s="13">
        <v>100000</v>
      </c>
    </row>
    <row r="1330" spans="15:23" x14ac:dyDescent="0.25">
      <c r="O1330" s="62"/>
      <c r="P1330" s="14"/>
      <c r="Q1330" s="14">
        <v>1328</v>
      </c>
      <c r="R1330" s="14">
        <v>1327</v>
      </c>
      <c r="S1330" s="14">
        <f t="shared" si="48"/>
        <v>54</v>
      </c>
      <c r="W1330" s="13">
        <v>100000</v>
      </c>
    </row>
    <row r="1331" spans="15:23" x14ac:dyDescent="0.25">
      <c r="O1331" s="62"/>
      <c r="P1331" s="14"/>
      <c r="Q1331" s="14">
        <v>1329</v>
      </c>
      <c r="R1331" s="14">
        <v>1328</v>
      </c>
      <c r="S1331" s="14">
        <f t="shared" si="48"/>
        <v>54</v>
      </c>
      <c r="W1331" s="13">
        <v>100000</v>
      </c>
    </row>
    <row r="1332" spans="15:23" x14ac:dyDescent="0.25">
      <c r="O1332" s="62"/>
      <c r="P1332" s="14"/>
      <c r="Q1332" s="14">
        <v>1330</v>
      </c>
      <c r="R1332" s="14">
        <v>1329</v>
      </c>
      <c r="S1332" s="14">
        <f t="shared" si="48"/>
        <v>54</v>
      </c>
      <c r="W1332" s="13">
        <v>100000</v>
      </c>
    </row>
    <row r="1333" spans="15:23" x14ac:dyDescent="0.25">
      <c r="O1333" s="62"/>
      <c r="P1333" s="14"/>
      <c r="Q1333" s="14">
        <v>1331</v>
      </c>
      <c r="R1333" s="14">
        <v>1330</v>
      </c>
      <c r="S1333" s="14">
        <f t="shared" si="48"/>
        <v>54</v>
      </c>
      <c r="W1333" s="13">
        <v>100000</v>
      </c>
    </row>
    <row r="1334" spans="15:23" x14ac:dyDescent="0.25">
      <c r="O1334" s="62"/>
      <c r="P1334" s="14"/>
      <c r="Q1334" s="14">
        <v>1332</v>
      </c>
      <c r="R1334" s="14">
        <v>1331</v>
      </c>
      <c r="S1334" s="14">
        <f t="shared" si="48"/>
        <v>54</v>
      </c>
      <c r="W1334" s="13">
        <v>100000</v>
      </c>
    </row>
    <row r="1335" spans="15:23" x14ac:dyDescent="0.25">
      <c r="O1335" s="62"/>
      <c r="P1335" s="14"/>
      <c r="Q1335" s="14">
        <v>1333</v>
      </c>
      <c r="R1335" s="14">
        <v>1332</v>
      </c>
      <c r="S1335" s="14">
        <f t="shared" ref="S1335:S1398" si="49">S1310+1</f>
        <v>54</v>
      </c>
      <c r="W1335" s="13">
        <v>100000</v>
      </c>
    </row>
    <row r="1336" spans="15:23" x14ac:dyDescent="0.25">
      <c r="O1336" s="62"/>
      <c r="P1336" s="14"/>
      <c r="Q1336" s="14">
        <v>1334</v>
      </c>
      <c r="R1336" s="14">
        <v>1333</v>
      </c>
      <c r="S1336" s="14">
        <f t="shared" si="49"/>
        <v>54</v>
      </c>
      <c r="W1336" s="13">
        <v>100000</v>
      </c>
    </row>
    <row r="1337" spans="15:23" x14ac:dyDescent="0.25">
      <c r="O1337" s="62"/>
      <c r="P1337" s="14"/>
      <c r="Q1337" s="14">
        <v>1335</v>
      </c>
      <c r="R1337" s="14">
        <v>1334</v>
      </c>
      <c r="S1337" s="14">
        <f t="shared" si="49"/>
        <v>54</v>
      </c>
      <c r="W1337" s="13">
        <v>100000</v>
      </c>
    </row>
    <row r="1338" spans="15:23" x14ac:dyDescent="0.25">
      <c r="O1338" s="62"/>
      <c r="P1338" s="14"/>
      <c r="Q1338" s="14">
        <v>1336</v>
      </c>
      <c r="R1338" s="14">
        <v>1335</v>
      </c>
      <c r="S1338" s="14">
        <f t="shared" si="49"/>
        <v>54</v>
      </c>
      <c r="W1338" s="13">
        <v>100000</v>
      </c>
    </row>
    <row r="1339" spans="15:23" x14ac:dyDescent="0.25">
      <c r="O1339" s="62"/>
      <c r="P1339" s="14"/>
      <c r="Q1339" s="14">
        <v>1337</v>
      </c>
      <c r="R1339" s="14">
        <v>1336</v>
      </c>
      <c r="S1339" s="14">
        <f t="shared" si="49"/>
        <v>54</v>
      </c>
      <c r="W1339" s="13">
        <v>100000</v>
      </c>
    </row>
    <row r="1340" spans="15:23" x14ac:dyDescent="0.25">
      <c r="O1340" s="62"/>
      <c r="P1340" s="14"/>
      <c r="Q1340" s="14">
        <v>1338</v>
      </c>
      <c r="R1340" s="14">
        <v>1337</v>
      </c>
      <c r="S1340" s="14">
        <f t="shared" si="49"/>
        <v>54</v>
      </c>
      <c r="W1340" s="13">
        <v>100000</v>
      </c>
    </row>
    <row r="1341" spans="15:23" x14ac:dyDescent="0.25">
      <c r="O1341" s="62"/>
      <c r="P1341" s="14"/>
      <c r="Q1341" s="14">
        <v>1339</v>
      </c>
      <c r="R1341" s="14">
        <v>1338</v>
      </c>
      <c r="S1341" s="14">
        <f t="shared" si="49"/>
        <v>54</v>
      </c>
      <c r="W1341" s="13">
        <v>100000</v>
      </c>
    </row>
    <row r="1342" spans="15:23" x14ac:dyDescent="0.25">
      <c r="O1342" s="62"/>
      <c r="P1342" s="14"/>
      <c r="Q1342" s="14">
        <v>1340</v>
      </c>
      <c r="R1342" s="14">
        <v>1339</v>
      </c>
      <c r="S1342" s="14">
        <f t="shared" si="49"/>
        <v>54</v>
      </c>
      <c r="W1342" s="13">
        <v>100000</v>
      </c>
    </row>
    <row r="1343" spans="15:23" x14ac:dyDescent="0.25">
      <c r="O1343" s="62"/>
      <c r="P1343" s="14"/>
      <c r="Q1343" s="14">
        <v>1341</v>
      </c>
      <c r="R1343" s="14">
        <v>1340</v>
      </c>
      <c r="S1343" s="14">
        <f t="shared" si="49"/>
        <v>54</v>
      </c>
      <c r="W1343" s="13">
        <v>100000</v>
      </c>
    </row>
    <row r="1344" spans="15:23" x14ac:dyDescent="0.25">
      <c r="O1344" s="62"/>
      <c r="P1344" s="14"/>
      <c r="Q1344" s="14">
        <v>1342</v>
      </c>
      <c r="R1344" s="14">
        <v>1341</v>
      </c>
      <c r="S1344" s="14">
        <f t="shared" si="49"/>
        <v>54</v>
      </c>
      <c r="W1344" s="13">
        <v>100000</v>
      </c>
    </row>
    <row r="1345" spans="15:23" x14ac:dyDescent="0.25">
      <c r="O1345" s="62"/>
      <c r="P1345" s="14"/>
      <c r="Q1345" s="14">
        <v>1343</v>
      </c>
      <c r="R1345" s="14">
        <v>1342</v>
      </c>
      <c r="S1345" s="14">
        <f t="shared" si="49"/>
        <v>54</v>
      </c>
      <c r="W1345" s="13">
        <v>100000</v>
      </c>
    </row>
    <row r="1346" spans="15:23" x14ac:dyDescent="0.25">
      <c r="O1346" s="62"/>
      <c r="P1346" s="14"/>
      <c r="Q1346" s="14">
        <v>1344</v>
      </c>
      <c r="R1346" s="14">
        <v>1343</v>
      </c>
      <c r="S1346" s="14">
        <f t="shared" si="49"/>
        <v>54</v>
      </c>
      <c r="W1346" s="13">
        <v>100000</v>
      </c>
    </row>
    <row r="1347" spans="15:23" x14ac:dyDescent="0.25">
      <c r="O1347" s="62"/>
      <c r="P1347" s="14"/>
      <c r="Q1347" s="14">
        <v>1345</v>
      </c>
      <c r="R1347" s="14">
        <v>1344</v>
      </c>
      <c r="S1347" s="14">
        <f t="shared" si="49"/>
        <v>54</v>
      </c>
      <c r="W1347" s="13">
        <v>100000</v>
      </c>
    </row>
    <row r="1348" spans="15:23" x14ac:dyDescent="0.25">
      <c r="O1348" s="62"/>
      <c r="P1348" s="14"/>
      <c r="Q1348" s="14">
        <v>1346</v>
      </c>
      <c r="R1348" s="14">
        <v>1345</v>
      </c>
      <c r="S1348" s="14">
        <f t="shared" si="49"/>
        <v>54</v>
      </c>
      <c r="W1348" s="13">
        <v>100000</v>
      </c>
    </row>
    <row r="1349" spans="15:23" x14ac:dyDescent="0.25">
      <c r="O1349" s="62"/>
      <c r="P1349" s="14"/>
      <c r="Q1349" s="14">
        <v>1347</v>
      </c>
      <c r="R1349" s="14">
        <v>1346</v>
      </c>
      <c r="S1349" s="14">
        <f t="shared" si="49"/>
        <v>54</v>
      </c>
      <c r="W1349" s="13">
        <v>100000</v>
      </c>
    </row>
    <row r="1350" spans="15:23" x14ac:dyDescent="0.25">
      <c r="O1350" s="62"/>
      <c r="P1350" s="14"/>
      <c r="Q1350" s="14">
        <v>1348</v>
      </c>
      <c r="R1350" s="14">
        <v>1347</v>
      </c>
      <c r="S1350" s="14">
        <f t="shared" si="49"/>
        <v>54</v>
      </c>
      <c r="W1350" s="13">
        <v>100000</v>
      </c>
    </row>
    <row r="1351" spans="15:23" x14ac:dyDescent="0.25">
      <c r="O1351" s="62"/>
      <c r="P1351" s="14"/>
      <c r="Q1351" s="14">
        <v>1349</v>
      </c>
      <c r="R1351" s="14">
        <v>1348</v>
      </c>
      <c r="S1351" s="14">
        <f t="shared" si="49"/>
        <v>54</v>
      </c>
      <c r="W1351" s="13">
        <v>100000</v>
      </c>
    </row>
    <row r="1352" spans="15:23" x14ac:dyDescent="0.25">
      <c r="O1352" s="62"/>
      <c r="P1352" s="14"/>
      <c r="Q1352" s="14">
        <v>1350</v>
      </c>
      <c r="R1352" s="14">
        <v>1349</v>
      </c>
      <c r="S1352" s="14">
        <f t="shared" si="49"/>
        <v>54</v>
      </c>
      <c r="W1352" s="13">
        <v>100000</v>
      </c>
    </row>
    <row r="1353" spans="15:23" x14ac:dyDescent="0.25">
      <c r="O1353" s="62"/>
      <c r="P1353" s="14"/>
      <c r="Q1353" s="14">
        <v>1351</v>
      </c>
      <c r="R1353" s="14">
        <v>1350</v>
      </c>
      <c r="S1353" s="14">
        <f t="shared" si="49"/>
        <v>54</v>
      </c>
      <c r="W1353" s="13">
        <v>100000</v>
      </c>
    </row>
    <row r="1354" spans="15:23" x14ac:dyDescent="0.25">
      <c r="O1354" s="62"/>
      <c r="P1354" s="14"/>
      <c r="Q1354" s="14">
        <v>1352</v>
      </c>
      <c r="R1354" s="14">
        <v>1351</v>
      </c>
      <c r="S1354" s="14">
        <f t="shared" si="49"/>
        <v>55</v>
      </c>
      <c r="W1354" s="13">
        <v>100000</v>
      </c>
    </row>
    <row r="1355" spans="15:23" x14ac:dyDescent="0.25">
      <c r="O1355" s="62"/>
      <c r="P1355" s="14"/>
      <c r="Q1355" s="14">
        <v>1353</v>
      </c>
      <c r="R1355" s="14">
        <v>1352</v>
      </c>
      <c r="S1355" s="14">
        <f t="shared" si="49"/>
        <v>55</v>
      </c>
      <c r="W1355" s="13">
        <v>100000</v>
      </c>
    </row>
    <row r="1356" spans="15:23" x14ac:dyDescent="0.25">
      <c r="O1356" s="62"/>
      <c r="P1356" s="14"/>
      <c r="Q1356" s="14">
        <v>1354</v>
      </c>
      <c r="R1356" s="14">
        <v>1353</v>
      </c>
      <c r="S1356" s="14">
        <f t="shared" si="49"/>
        <v>55</v>
      </c>
      <c r="W1356" s="13">
        <v>100000</v>
      </c>
    </row>
    <row r="1357" spans="15:23" x14ac:dyDescent="0.25">
      <c r="O1357" s="62"/>
      <c r="P1357" s="14"/>
      <c r="Q1357" s="14">
        <v>1355</v>
      </c>
      <c r="R1357" s="14">
        <v>1354</v>
      </c>
      <c r="S1357" s="14">
        <f t="shared" si="49"/>
        <v>55</v>
      </c>
      <c r="W1357" s="13">
        <v>100000</v>
      </c>
    </row>
    <row r="1358" spans="15:23" x14ac:dyDescent="0.25">
      <c r="O1358" s="62"/>
      <c r="P1358" s="14"/>
      <c r="Q1358" s="14">
        <v>1356</v>
      </c>
      <c r="R1358" s="14">
        <v>1355</v>
      </c>
      <c r="S1358" s="14">
        <f t="shared" si="49"/>
        <v>55</v>
      </c>
      <c r="W1358" s="13">
        <v>100000</v>
      </c>
    </row>
    <row r="1359" spans="15:23" x14ac:dyDescent="0.25">
      <c r="O1359" s="62"/>
      <c r="P1359" s="14"/>
      <c r="Q1359" s="14">
        <v>1357</v>
      </c>
      <c r="R1359" s="14">
        <v>1356</v>
      </c>
      <c r="S1359" s="14">
        <f t="shared" si="49"/>
        <v>55</v>
      </c>
      <c r="W1359" s="13">
        <v>100000</v>
      </c>
    </row>
    <row r="1360" spans="15:23" x14ac:dyDescent="0.25">
      <c r="O1360" s="62"/>
      <c r="P1360" s="14"/>
      <c r="Q1360" s="14">
        <v>1358</v>
      </c>
      <c r="R1360" s="14">
        <v>1357</v>
      </c>
      <c r="S1360" s="14">
        <f t="shared" si="49"/>
        <v>55</v>
      </c>
      <c r="W1360" s="13">
        <v>100000</v>
      </c>
    </row>
    <row r="1361" spans="15:23" x14ac:dyDescent="0.25">
      <c r="O1361" s="62"/>
      <c r="P1361" s="14"/>
      <c r="Q1361" s="14">
        <v>1359</v>
      </c>
      <c r="R1361" s="14">
        <v>1358</v>
      </c>
      <c r="S1361" s="14">
        <f t="shared" si="49"/>
        <v>55</v>
      </c>
      <c r="W1361" s="13">
        <v>100000</v>
      </c>
    </row>
    <row r="1362" spans="15:23" x14ac:dyDescent="0.25">
      <c r="O1362" s="62"/>
      <c r="P1362" s="14"/>
      <c r="Q1362" s="14">
        <v>1360</v>
      </c>
      <c r="R1362" s="14">
        <v>1359</v>
      </c>
      <c r="S1362" s="14">
        <f t="shared" si="49"/>
        <v>55</v>
      </c>
      <c r="W1362" s="13">
        <v>100000</v>
      </c>
    </row>
    <row r="1363" spans="15:23" x14ac:dyDescent="0.25">
      <c r="O1363" s="62"/>
      <c r="P1363" s="14"/>
      <c r="Q1363" s="14">
        <v>1361</v>
      </c>
      <c r="R1363" s="14">
        <v>1360</v>
      </c>
      <c r="S1363" s="14">
        <f t="shared" si="49"/>
        <v>55</v>
      </c>
      <c r="W1363" s="13">
        <v>100000</v>
      </c>
    </row>
    <row r="1364" spans="15:23" x14ac:dyDescent="0.25">
      <c r="O1364" s="62"/>
      <c r="P1364" s="14"/>
      <c r="Q1364" s="14">
        <v>1362</v>
      </c>
      <c r="R1364" s="14">
        <v>1361</v>
      </c>
      <c r="S1364" s="14">
        <f t="shared" si="49"/>
        <v>55</v>
      </c>
      <c r="W1364" s="13">
        <v>100000</v>
      </c>
    </row>
    <row r="1365" spans="15:23" x14ac:dyDescent="0.25">
      <c r="O1365" s="62"/>
      <c r="P1365" s="14"/>
      <c r="Q1365" s="14">
        <v>1363</v>
      </c>
      <c r="R1365" s="14">
        <v>1362</v>
      </c>
      <c r="S1365" s="14">
        <f t="shared" si="49"/>
        <v>55</v>
      </c>
      <c r="W1365" s="13">
        <v>100000</v>
      </c>
    </row>
    <row r="1366" spans="15:23" x14ac:dyDescent="0.25">
      <c r="O1366" s="62"/>
      <c r="P1366" s="14"/>
      <c r="Q1366" s="14">
        <v>1364</v>
      </c>
      <c r="R1366" s="14">
        <v>1363</v>
      </c>
      <c r="S1366" s="14">
        <f t="shared" si="49"/>
        <v>55</v>
      </c>
      <c r="W1366" s="13">
        <v>100000</v>
      </c>
    </row>
    <row r="1367" spans="15:23" x14ac:dyDescent="0.25">
      <c r="O1367" s="62"/>
      <c r="P1367" s="14"/>
      <c r="Q1367" s="14">
        <v>1365</v>
      </c>
      <c r="R1367" s="14">
        <v>1364</v>
      </c>
      <c r="S1367" s="14">
        <f t="shared" si="49"/>
        <v>55</v>
      </c>
      <c r="W1367" s="13">
        <v>100000</v>
      </c>
    </row>
    <row r="1368" spans="15:23" x14ac:dyDescent="0.25">
      <c r="O1368" s="62"/>
      <c r="P1368" s="14"/>
      <c r="Q1368" s="14">
        <v>1366</v>
      </c>
      <c r="R1368" s="14">
        <v>1365</v>
      </c>
      <c r="S1368" s="14">
        <f t="shared" si="49"/>
        <v>55</v>
      </c>
      <c r="W1368" s="13">
        <v>100000</v>
      </c>
    </row>
    <row r="1369" spans="15:23" x14ac:dyDescent="0.25">
      <c r="O1369" s="62"/>
      <c r="P1369" s="14"/>
      <c r="Q1369" s="14">
        <v>1367</v>
      </c>
      <c r="R1369" s="14">
        <v>1366</v>
      </c>
      <c r="S1369" s="14">
        <f t="shared" si="49"/>
        <v>55</v>
      </c>
      <c r="W1369" s="13">
        <v>100000</v>
      </c>
    </row>
    <row r="1370" spans="15:23" x14ac:dyDescent="0.25">
      <c r="O1370" s="62"/>
      <c r="P1370" s="14"/>
      <c r="Q1370" s="14">
        <v>1368</v>
      </c>
      <c r="R1370" s="14">
        <v>1367</v>
      </c>
      <c r="S1370" s="14">
        <f t="shared" si="49"/>
        <v>55</v>
      </c>
      <c r="W1370" s="13">
        <v>100000</v>
      </c>
    </row>
    <row r="1371" spans="15:23" x14ac:dyDescent="0.25">
      <c r="O1371" s="62"/>
      <c r="P1371" s="14"/>
      <c r="Q1371" s="14">
        <v>1369</v>
      </c>
      <c r="R1371" s="14">
        <v>1368</v>
      </c>
      <c r="S1371" s="14">
        <f t="shared" si="49"/>
        <v>55</v>
      </c>
      <c r="W1371" s="13">
        <v>100000</v>
      </c>
    </row>
    <row r="1372" spans="15:23" x14ac:dyDescent="0.25">
      <c r="O1372" s="62"/>
      <c r="P1372" s="14"/>
      <c r="Q1372" s="14">
        <v>1370</v>
      </c>
      <c r="R1372" s="14">
        <v>1369</v>
      </c>
      <c r="S1372" s="14">
        <f t="shared" si="49"/>
        <v>55</v>
      </c>
      <c r="W1372" s="13">
        <v>100000</v>
      </c>
    </row>
    <row r="1373" spans="15:23" x14ac:dyDescent="0.25">
      <c r="O1373" s="62"/>
      <c r="P1373" s="14"/>
      <c r="Q1373" s="14">
        <v>1371</v>
      </c>
      <c r="R1373" s="14">
        <v>1370</v>
      </c>
      <c r="S1373" s="14">
        <f t="shared" si="49"/>
        <v>55</v>
      </c>
      <c r="W1373" s="13">
        <v>100000</v>
      </c>
    </row>
    <row r="1374" spans="15:23" x14ac:dyDescent="0.25">
      <c r="O1374" s="62"/>
      <c r="P1374" s="14"/>
      <c r="Q1374" s="14">
        <v>1372</v>
      </c>
      <c r="R1374" s="14">
        <v>1371</v>
      </c>
      <c r="S1374" s="14">
        <f t="shared" si="49"/>
        <v>55</v>
      </c>
      <c r="W1374" s="13">
        <v>100000</v>
      </c>
    </row>
    <row r="1375" spans="15:23" x14ac:dyDescent="0.25">
      <c r="O1375" s="62"/>
      <c r="P1375" s="14"/>
      <c r="Q1375" s="14">
        <v>1373</v>
      </c>
      <c r="R1375" s="14">
        <v>1372</v>
      </c>
      <c r="S1375" s="14">
        <f t="shared" si="49"/>
        <v>55</v>
      </c>
      <c r="W1375" s="13">
        <v>100000</v>
      </c>
    </row>
    <row r="1376" spans="15:23" x14ac:dyDescent="0.25">
      <c r="O1376" s="62"/>
      <c r="P1376" s="14"/>
      <c r="Q1376" s="14">
        <v>1374</v>
      </c>
      <c r="R1376" s="14">
        <v>1373</v>
      </c>
      <c r="S1376" s="14">
        <f t="shared" si="49"/>
        <v>55</v>
      </c>
      <c r="W1376" s="13">
        <v>100000</v>
      </c>
    </row>
    <row r="1377" spans="15:23" x14ac:dyDescent="0.25">
      <c r="O1377" s="62"/>
      <c r="P1377" s="14"/>
      <c r="Q1377" s="14">
        <v>1375</v>
      </c>
      <c r="R1377" s="14">
        <v>1374</v>
      </c>
      <c r="S1377" s="14">
        <f t="shared" si="49"/>
        <v>55</v>
      </c>
      <c r="W1377" s="13">
        <v>100000</v>
      </c>
    </row>
    <row r="1378" spans="15:23" x14ac:dyDescent="0.25">
      <c r="O1378" s="62"/>
      <c r="P1378" s="14"/>
      <c r="Q1378" s="14">
        <v>1376</v>
      </c>
      <c r="R1378" s="14">
        <v>1375</v>
      </c>
      <c r="S1378" s="14">
        <f t="shared" si="49"/>
        <v>55</v>
      </c>
      <c r="W1378" s="13">
        <v>100000</v>
      </c>
    </row>
    <row r="1379" spans="15:23" x14ac:dyDescent="0.25">
      <c r="O1379" s="62"/>
      <c r="P1379" s="14"/>
      <c r="Q1379" s="14">
        <v>1377</v>
      </c>
      <c r="R1379" s="14">
        <v>1376</v>
      </c>
      <c r="S1379" s="14">
        <f t="shared" si="49"/>
        <v>56</v>
      </c>
      <c r="W1379" s="13">
        <v>100000</v>
      </c>
    </row>
    <row r="1380" spans="15:23" x14ac:dyDescent="0.25">
      <c r="O1380" s="62"/>
      <c r="P1380" s="14"/>
      <c r="Q1380" s="14">
        <v>1378</v>
      </c>
      <c r="R1380" s="14">
        <v>1377</v>
      </c>
      <c r="S1380" s="14">
        <f t="shared" si="49"/>
        <v>56</v>
      </c>
      <c r="W1380" s="13">
        <v>100000</v>
      </c>
    </row>
    <row r="1381" spans="15:23" x14ac:dyDescent="0.25">
      <c r="O1381" s="62"/>
      <c r="P1381" s="14"/>
      <c r="Q1381" s="14">
        <v>1379</v>
      </c>
      <c r="R1381" s="14">
        <v>1378</v>
      </c>
      <c r="S1381" s="14">
        <f t="shared" si="49"/>
        <v>56</v>
      </c>
      <c r="W1381" s="13">
        <v>100000</v>
      </c>
    </row>
    <row r="1382" spans="15:23" x14ac:dyDescent="0.25">
      <c r="O1382" s="62"/>
      <c r="P1382" s="14"/>
      <c r="Q1382" s="14">
        <v>1380</v>
      </c>
      <c r="R1382" s="14">
        <v>1379</v>
      </c>
      <c r="S1382" s="14">
        <f t="shared" si="49"/>
        <v>56</v>
      </c>
      <c r="W1382" s="13">
        <v>100000</v>
      </c>
    </row>
    <row r="1383" spans="15:23" x14ac:dyDescent="0.25">
      <c r="O1383" s="62"/>
      <c r="P1383" s="14"/>
      <c r="Q1383" s="14">
        <v>1381</v>
      </c>
      <c r="R1383" s="14">
        <v>1380</v>
      </c>
      <c r="S1383" s="14">
        <f t="shared" si="49"/>
        <v>56</v>
      </c>
      <c r="W1383" s="13">
        <v>100000</v>
      </c>
    </row>
    <row r="1384" spans="15:23" x14ac:dyDescent="0.25">
      <c r="O1384" s="62"/>
      <c r="P1384" s="14"/>
      <c r="Q1384" s="14">
        <v>1382</v>
      </c>
      <c r="R1384" s="14">
        <v>1381</v>
      </c>
      <c r="S1384" s="14">
        <f t="shared" si="49"/>
        <v>56</v>
      </c>
      <c r="W1384" s="13">
        <v>100000</v>
      </c>
    </row>
    <row r="1385" spans="15:23" x14ac:dyDescent="0.25">
      <c r="O1385" s="62"/>
      <c r="P1385" s="14"/>
      <c r="Q1385" s="14">
        <v>1383</v>
      </c>
      <c r="R1385" s="14">
        <v>1382</v>
      </c>
      <c r="S1385" s="14">
        <f t="shared" si="49"/>
        <v>56</v>
      </c>
      <c r="W1385" s="13">
        <v>100000</v>
      </c>
    </row>
    <row r="1386" spans="15:23" x14ac:dyDescent="0.25">
      <c r="O1386" s="62"/>
      <c r="P1386" s="14"/>
      <c r="Q1386" s="14">
        <v>1384</v>
      </c>
      <c r="R1386" s="14">
        <v>1383</v>
      </c>
      <c r="S1386" s="14">
        <f t="shared" si="49"/>
        <v>56</v>
      </c>
      <c r="W1386" s="13">
        <v>100000</v>
      </c>
    </row>
    <row r="1387" spans="15:23" x14ac:dyDescent="0.25">
      <c r="O1387" s="62"/>
      <c r="P1387" s="14"/>
      <c r="Q1387" s="14">
        <v>1385</v>
      </c>
      <c r="R1387" s="14">
        <v>1384</v>
      </c>
      <c r="S1387" s="14">
        <f t="shared" si="49"/>
        <v>56</v>
      </c>
      <c r="W1387" s="13">
        <v>100000</v>
      </c>
    </row>
    <row r="1388" spans="15:23" x14ac:dyDescent="0.25">
      <c r="O1388" s="62"/>
      <c r="P1388" s="14"/>
      <c r="Q1388" s="14">
        <v>1386</v>
      </c>
      <c r="R1388" s="14">
        <v>1385</v>
      </c>
      <c r="S1388" s="14">
        <f t="shared" si="49"/>
        <v>56</v>
      </c>
      <c r="W1388" s="13">
        <v>100000</v>
      </c>
    </row>
    <row r="1389" spans="15:23" x14ac:dyDescent="0.25">
      <c r="O1389" s="62"/>
      <c r="P1389" s="14"/>
      <c r="Q1389" s="14">
        <v>1387</v>
      </c>
      <c r="R1389" s="14">
        <v>1386</v>
      </c>
      <c r="S1389" s="14">
        <f t="shared" si="49"/>
        <v>56</v>
      </c>
      <c r="W1389" s="13">
        <v>100000</v>
      </c>
    </row>
    <row r="1390" spans="15:23" x14ac:dyDescent="0.25">
      <c r="O1390" s="62"/>
      <c r="P1390" s="14"/>
      <c r="Q1390" s="14">
        <v>1388</v>
      </c>
      <c r="R1390" s="14">
        <v>1387</v>
      </c>
      <c r="S1390" s="14">
        <f t="shared" si="49"/>
        <v>56</v>
      </c>
      <c r="W1390" s="13">
        <v>100000</v>
      </c>
    </row>
    <row r="1391" spans="15:23" x14ac:dyDescent="0.25">
      <c r="O1391" s="62"/>
      <c r="P1391" s="14"/>
      <c r="Q1391" s="14">
        <v>1389</v>
      </c>
      <c r="R1391" s="14">
        <v>1388</v>
      </c>
      <c r="S1391" s="14">
        <f t="shared" si="49"/>
        <v>56</v>
      </c>
      <c r="W1391" s="13">
        <v>100000</v>
      </c>
    </row>
    <row r="1392" spans="15:23" x14ac:dyDescent="0.25">
      <c r="O1392" s="62"/>
      <c r="P1392" s="14"/>
      <c r="Q1392" s="14">
        <v>1390</v>
      </c>
      <c r="R1392" s="14">
        <v>1389</v>
      </c>
      <c r="S1392" s="14">
        <f t="shared" si="49"/>
        <v>56</v>
      </c>
      <c r="W1392" s="13">
        <v>100000</v>
      </c>
    </row>
    <row r="1393" spans="15:23" x14ac:dyDescent="0.25">
      <c r="O1393" s="62"/>
      <c r="P1393" s="14"/>
      <c r="Q1393" s="14">
        <v>1391</v>
      </c>
      <c r="R1393" s="14">
        <v>1390</v>
      </c>
      <c r="S1393" s="14">
        <f t="shared" si="49"/>
        <v>56</v>
      </c>
      <c r="W1393" s="13">
        <v>100000</v>
      </c>
    </row>
    <row r="1394" spans="15:23" x14ac:dyDescent="0.25">
      <c r="O1394" s="62"/>
      <c r="P1394" s="14"/>
      <c r="Q1394" s="14">
        <v>1392</v>
      </c>
      <c r="R1394" s="14">
        <v>1391</v>
      </c>
      <c r="S1394" s="14">
        <f t="shared" si="49"/>
        <v>56</v>
      </c>
      <c r="W1394" s="13">
        <v>100000</v>
      </c>
    </row>
    <row r="1395" spans="15:23" x14ac:dyDescent="0.25">
      <c r="O1395" s="62"/>
      <c r="P1395" s="14"/>
      <c r="Q1395" s="14">
        <v>1393</v>
      </c>
      <c r="R1395" s="14">
        <v>1392</v>
      </c>
      <c r="S1395" s="14">
        <f t="shared" si="49"/>
        <v>56</v>
      </c>
      <c r="W1395" s="13">
        <v>100000</v>
      </c>
    </row>
    <row r="1396" spans="15:23" x14ac:dyDescent="0.25">
      <c r="O1396" s="62"/>
      <c r="P1396" s="14"/>
      <c r="Q1396" s="14">
        <v>1394</v>
      </c>
      <c r="R1396" s="14">
        <v>1393</v>
      </c>
      <c r="S1396" s="14">
        <f t="shared" si="49"/>
        <v>56</v>
      </c>
      <c r="W1396" s="13">
        <v>100000</v>
      </c>
    </row>
    <row r="1397" spans="15:23" x14ac:dyDescent="0.25">
      <c r="O1397" s="62"/>
      <c r="P1397" s="14"/>
      <c r="Q1397" s="14">
        <v>1395</v>
      </c>
      <c r="R1397" s="14">
        <v>1394</v>
      </c>
      <c r="S1397" s="14">
        <f t="shared" si="49"/>
        <v>56</v>
      </c>
      <c r="W1397" s="13">
        <v>100000</v>
      </c>
    </row>
    <row r="1398" spans="15:23" x14ac:dyDescent="0.25">
      <c r="O1398" s="62"/>
      <c r="P1398" s="14"/>
      <c r="Q1398" s="14">
        <v>1396</v>
      </c>
      <c r="R1398" s="14">
        <v>1395</v>
      </c>
      <c r="S1398" s="14">
        <f t="shared" si="49"/>
        <v>56</v>
      </c>
      <c r="W1398" s="13">
        <v>100000</v>
      </c>
    </row>
    <row r="1399" spans="15:23" x14ac:dyDescent="0.25">
      <c r="O1399" s="62"/>
      <c r="P1399" s="14"/>
      <c r="Q1399" s="14">
        <v>1397</v>
      </c>
      <c r="R1399" s="14">
        <v>1396</v>
      </c>
      <c r="S1399" s="14">
        <f t="shared" ref="S1399:S1462" si="50">S1374+1</f>
        <v>56</v>
      </c>
      <c r="W1399" s="13">
        <v>100000</v>
      </c>
    </row>
    <row r="1400" spans="15:23" x14ac:dyDescent="0.25">
      <c r="O1400" s="62"/>
      <c r="P1400" s="14"/>
      <c r="Q1400" s="14">
        <v>1398</v>
      </c>
      <c r="R1400" s="14">
        <v>1397</v>
      </c>
      <c r="S1400" s="14">
        <f t="shared" si="50"/>
        <v>56</v>
      </c>
      <c r="W1400" s="13">
        <v>100000</v>
      </c>
    </row>
    <row r="1401" spans="15:23" x14ac:dyDescent="0.25">
      <c r="O1401" s="62"/>
      <c r="P1401" s="14"/>
      <c r="Q1401" s="14">
        <v>1399</v>
      </c>
      <c r="R1401" s="14">
        <v>1398</v>
      </c>
      <c r="S1401" s="14">
        <f t="shared" si="50"/>
        <v>56</v>
      </c>
      <c r="W1401" s="13">
        <v>100000</v>
      </c>
    </row>
    <row r="1402" spans="15:23" x14ac:dyDescent="0.25">
      <c r="O1402" s="62"/>
      <c r="P1402" s="14"/>
      <c r="Q1402" s="14">
        <v>1400</v>
      </c>
      <c r="R1402" s="14">
        <v>1399</v>
      </c>
      <c r="S1402" s="14">
        <f t="shared" si="50"/>
        <v>56</v>
      </c>
      <c r="W1402" s="13">
        <v>100000</v>
      </c>
    </row>
    <row r="1403" spans="15:23" x14ac:dyDescent="0.25">
      <c r="O1403" s="62"/>
      <c r="P1403" s="14"/>
      <c r="Q1403" s="14">
        <v>1401</v>
      </c>
      <c r="R1403" s="14">
        <v>1400</v>
      </c>
      <c r="S1403" s="14">
        <f t="shared" si="50"/>
        <v>56</v>
      </c>
      <c r="W1403" s="13">
        <v>100000</v>
      </c>
    </row>
    <row r="1404" spans="15:23" x14ac:dyDescent="0.25">
      <c r="O1404" s="62"/>
      <c r="P1404" s="14"/>
      <c r="Q1404" s="14">
        <v>1402</v>
      </c>
      <c r="R1404" s="14">
        <v>1401</v>
      </c>
      <c r="S1404" s="14">
        <f t="shared" si="50"/>
        <v>57</v>
      </c>
      <c r="W1404" s="13">
        <v>100000</v>
      </c>
    </row>
    <row r="1405" spans="15:23" x14ac:dyDescent="0.25">
      <c r="O1405" s="62"/>
      <c r="P1405" s="14"/>
      <c r="Q1405" s="14">
        <v>1403</v>
      </c>
      <c r="R1405" s="14">
        <v>1402</v>
      </c>
      <c r="S1405" s="14">
        <f t="shared" si="50"/>
        <v>57</v>
      </c>
      <c r="W1405" s="13">
        <v>100000</v>
      </c>
    </row>
    <row r="1406" spans="15:23" x14ac:dyDescent="0.25">
      <c r="O1406" s="62"/>
      <c r="P1406" s="14"/>
      <c r="Q1406" s="14">
        <v>1404</v>
      </c>
      <c r="R1406" s="14">
        <v>1403</v>
      </c>
      <c r="S1406" s="14">
        <f t="shared" si="50"/>
        <v>57</v>
      </c>
      <c r="W1406" s="13">
        <v>100000</v>
      </c>
    </row>
    <row r="1407" spans="15:23" x14ac:dyDescent="0.25">
      <c r="O1407" s="62"/>
      <c r="P1407" s="14"/>
      <c r="Q1407" s="14">
        <v>1405</v>
      </c>
      <c r="R1407" s="14">
        <v>1404</v>
      </c>
      <c r="S1407" s="14">
        <f t="shared" si="50"/>
        <v>57</v>
      </c>
      <c r="W1407" s="13">
        <v>100000</v>
      </c>
    </row>
    <row r="1408" spans="15:23" x14ac:dyDescent="0.25">
      <c r="O1408" s="62"/>
      <c r="P1408" s="14"/>
      <c r="Q1408" s="14">
        <v>1406</v>
      </c>
      <c r="R1408" s="14">
        <v>1405</v>
      </c>
      <c r="S1408" s="14">
        <f t="shared" si="50"/>
        <v>57</v>
      </c>
      <c r="W1408" s="13">
        <v>100000</v>
      </c>
    </row>
    <row r="1409" spans="15:23" x14ac:dyDescent="0.25">
      <c r="O1409" s="62"/>
      <c r="P1409" s="14"/>
      <c r="Q1409" s="14">
        <v>1407</v>
      </c>
      <c r="R1409" s="14">
        <v>1406</v>
      </c>
      <c r="S1409" s="14">
        <f t="shared" si="50"/>
        <v>57</v>
      </c>
      <c r="W1409" s="13">
        <v>100000</v>
      </c>
    </row>
    <row r="1410" spans="15:23" x14ac:dyDescent="0.25">
      <c r="O1410" s="62"/>
      <c r="P1410" s="14"/>
      <c r="Q1410" s="14">
        <v>1408</v>
      </c>
      <c r="R1410" s="14">
        <v>1407</v>
      </c>
      <c r="S1410" s="14">
        <f t="shared" si="50"/>
        <v>57</v>
      </c>
      <c r="W1410" s="13">
        <v>100000</v>
      </c>
    </row>
    <row r="1411" spans="15:23" x14ac:dyDescent="0.25">
      <c r="O1411" s="62"/>
      <c r="P1411" s="14"/>
      <c r="Q1411" s="14">
        <v>1409</v>
      </c>
      <c r="R1411" s="14">
        <v>1408</v>
      </c>
      <c r="S1411" s="14">
        <f t="shared" si="50"/>
        <v>57</v>
      </c>
      <c r="W1411" s="13">
        <v>100000</v>
      </c>
    </row>
    <row r="1412" spans="15:23" x14ac:dyDescent="0.25">
      <c r="O1412" s="62"/>
      <c r="P1412" s="14"/>
      <c r="Q1412" s="14">
        <v>1410</v>
      </c>
      <c r="R1412" s="14">
        <v>1409</v>
      </c>
      <c r="S1412" s="14">
        <f t="shared" si="50"/>
        <v>57</v>
      </c>
      <c r="W1412" s="13">
        <v>100000</v>
      </c>
    </row>
    <row r="1413" spans="15:23" x14ac:dyDescent="0.25">
      <c r="O1413" s="62"/>
      <c r="P1413" s="14"/>
      <c r="Q1413" s="14">
        <v>1411</v>
      </c>
      <c r="R1413" s="14">
        <v>1410</v>
      </c>
      <c r="S1413" s="14">
        <f t="shared" si="50"/>
        <v>57</v>
      </c>
      <c r="W1413" s="13">
        <v>100000</v>
      </c>
    </row>
    <row r="1414" spans="15:23" x14ac:dyDescent="0.25">
      <c r="O1414" s="62"/>
      <c r="P1414" s="14"/>
      <c r="Q1414" s="14">
        <v>1412</v>
      </c>
      <c r="R1414" s="14">
        <v>1411</v>
      </c>
      <c r="S1414" s="14">
        <f t="shared" si="50"/>
        <v>57</v>
      </c>
      <c r="W1414" s="13">
        <v>100000</v>
      </c>
    </row>
    <row r="1415" spans="15:23" x14ac:dyDescent="0.25">
      <c r="O1415" s="62"/>
      <c r="P1415" s="14"/>
      <c r="Q1415" s="14">
        <v>1413</v>
      </c>
      <c r="R1415" s="14">
        <v>1412</v>
      </c>
      <c r="S1415" s="14">
        <f t="shared" si="50"/>
        <v>57</v>
      </c>
      <c r="W1415" s="13">
        <v>100000</v>
      </c>
    </row>
    <row r="1416" spans="15:23" x14ac:dyDescent="0.25">
      <c r="O1416" s="62"/>
      <c r="P1416" s="14"/>
      <c r="Q1416" s="14">
        <v>1414</v>
      </c>
      <c r="R1416" s="14">
        <v>1413</v>
      </c>
      <c r="S1416" s="14">
        <f t="shared" si="50"/>
        <v>57</v>
      </c>
      <c r="W1416" s="13">
        <v>100000</v>
      </c>
    </row>
    <row r="1417" spans="15:23" x14ac:dyDescent="0.25">
      <c r="O1417" s="62"/>
      <c r="P1417" s="14"/>
      <c r="Q1417" s="14">
        <v>1415</v>
      </c>
      <c r="R1417" s="14">
        <v>1414</v>
      </c>
      <c r="S1417" s="14">
        <f t="shared" si="50"/>
        <v>57</v>
      </c>
      <c r="W1417" s="13">
        <v>100000</v>
      </c>
    </row>
    <row r="1418" spans="15:23" x14ac:dyDescent="0.25">
      <c r="O1418" s="62"/>
      <c r="P1418" s="14"/>
      <c r="Q1418" s="14">
        <v>1416</v>
      </c>
      <c r="R1418" s="14">
        <v>1415</v>
      </c>
      <c r="S1418" s="14">
        <f t="shared" si="50"/>
        <v>57</v>
      </c>
      <c r="W1418" s="13">
        <v>100000</v>
      </c>
    </row>
    <row r="1419" spans="15:23" x14ac:dyDescent="0.25">
      <c r="O1419" s="62"/>
      <c r="P1419" s="14"/>
      <c r="Q1419" s="14">
        <v>1417</v>
      </c>
      <c r="R1419" s="14">
        <v>1416</v>
      </c>
      <c r="S1419" s="14">
        <f t="shared" si="50"/>
        <v>57</v>
      </c>
      <c r="W1419" s="13">
        <v>100000</v>
      </c>
    </row>
    <row r="1420" spans="15:23" x14ac:dyDescent="0.25">
      <c r="O1420" s="62"/>
      <c r="P1420" s="14"/>
      <c r="Q1420" s="14">
        <v>1418</v>
      </c>
      <c r="R1420" s="14">
        <v>1417</v>
      </c>
      <c r="S1420" s="14">
        <f t="shared" si="50"/>
        <v>57</v>
      </c>
      <c r="W1420" s="13">
        <v>100000</v>
      </c>
    </row>
    <row r="1421" spans="15:23" x14ac:dyDescent="0.25">
      <c r="O1421" s="62"/>
      <c r="P1421" s="14"/>
      <c r="Q1421" s="14">
        <v>1419</v>
      </c>
      <c r="R1421" s="14">
        <v>1418</v>
      </c>
      <c r="S1421" s="14">
        <f t="shared" si="50"/>
        <v>57</v>
      </c>
      <c r="W1421" s="13">
        <v>100000</v>
      </c>
    </row>
    <row r="1422" spans="15:23" x14ac:dyDescent="0.25">
      <c r="O1422" s="62"/>
      <c r="P1422" s="14"/>
      <c r="Q1422" s="14">
        <v>1420</v>
      </c>
      <c r="R1422" s="14">
        <v>1419</v>
      </c>
      <c r="S1422" s="14">
        <f t="shared" si="50"/>
        <v>57</v>
      </c>
      <c r="W1422" s="13">
        <v>100000</v>
      </c>
    </row>
    <row r="1423" spans="15:23" x14ac:dyDescent="0.25">
      <c r="O1423" s="62"/>
      <c r="P1423" s="14"/>
      <c r="Q1423" s="14">
        <v>1421</v>
      </c>
      <c r="R1423" s="14">
        <v>1420</v>
      </c>
      <c r="S1423" s="14">
        <f t="shared" si="50"/>
        <v>57</v>
      </c>
      <c r="W1423" s="13">
        <v>100000</v>
      </c>
    </row>
    <row r="1424" spans="15:23" x14ac:dyDescent="0.25">
      <c r="O1424" s="62"/>
      <c r="P1424" s="14"/>
      <c r="Q1424" s="14">
        <v>1422</v>
      </c>
      <c r="R1424" s="14">
        <v>1421</v>
      </c>
      <c r="S1424" s="14">
        <f t="shared" si="50"/>
        <v>57</v>
      </c>
      <c r="W1424" s="13">
        <v>100000</v>
      </c>
    </row>
    <row r="1425" spans="15:23" x14ac:dyDescent="0.25">
      <c r="O1425" s="62"/>
      <c r="P1425" s="14"/>
      <c r="Q1425" s="14">
        <v>1423</v>
      </c>
      <c r="R1425" s="14">
        <v>1422</v>
      </c>
      <c r="S1425" s="14">
        <f t="shared" si="50"/>
        <v>57</v>
      </c>
      <c r="W1425" s="13">
        <v>100000</v>
      </c>
    </row>
    <row r="1426" spans="15:23" x14ac:dyDescent="0.25">
      <c r="O1426" s="62"/>
      <c r="P1426" s="14"/>
      <c r="Q1426" s="14">
        <v>1424</v>
      </c>
      <c r="R1426" s="14">
        <v>1423</v>
      </c>
      <c r="S1426" s="14">
        <f t="shared" si="50"/>
        <v>57</v>
      </c>
      <c r="W1426" s="13">
        <v>100000</v>
      </c>
    </row>
    <row r="1427" spans="15:23" x14ac:dyDescent="0.25">
      <c r="O1427" s="62"/>
      <c r="P1427" s="14"/>
      <c r="Q1427" s="14">
        <v>1425</v>
      </c>
      <c r="R1427" s="14">
        <v>1424</v>
      </c>
      <c r="S1427" s="14">
        <f t="shared" si="50"/>
        <v>57</v>
      </c>
      <c r="W1427" s="13">
        <v>100000</v>
      </c>
    </row>
    <row r="1428" spans="15:23" x14ac:dyDescent="0.25">
      <c r="O1428" s="62"/>
      <c r="P1428" s="14"/>
      <c r="Q1428" s="14">
        <v>1426</v>
      </c>
      <c r="R1428" s="14">
        <v>1425</v>
      </c>
      <c r="S1428" s="14">
        <f t="shared" si="50"/>
        <v>57</v>
      </c>
      <c r="W1428" s="13">
        <v>100000</v>
      </c>
    </row>
    <row r="1429" spans="15:23" x14ac:dyDescent="0.25">
      <c r="O1429" s="62"/>
      <c r="P1429" s="14"/>
      <c r="Q1429" s="14">
        <v>1427</v>
      </c>
      <c r="R1429" s="14">
        <v>1426</v>
      </c>
      <c r="S1429" s="14">
        <f t="shared" si="50"/>
        <v>58</v>
      </c>
      <c r="W1429" s="13">
        <v>100000</v>
      </c>
    </row>
    <row r="1430" spans="15:23" x14ac:dyDescent="0.25">
      <c r="O1430" s="62"/>
      <c r="P1430" s="14"/>
      <c r="Q1430" s="14">
        <v>1428</v>
      </c>
      <c r="R1430" s="14">
        <v>1427</v>
      </c>
      <c r="S1430" s="14">
        <f t="shared" si="50"/>
        <v>58</v>
      </c>
      <c r="W1430" s="13">
        <v>100000</v>
      </c>
    </row>
    <row r="1431" spans="15:23" x14ac:dyDescent="0.25">
      <c r="O1431" s="62"/>
      <c r="P1431" s="14"/>
      <c r="Q1431" s="14">
        <v>1429</v>
      </c>
      <c r="R1431" s="14">
        <v>1428</v>
      </c>
      <c r="S1431" s="14">
        <f t="shared" si="50"/>
        <v>58</v>
      </c>
      <c r="W1431" s="13">
        <v>100000</v>
      </c>
    </row>
    <row r="1432" spans="15:23" x14ac:dyDescent="0.25">
      <c r="O1432" s="62"/>
      <c r="P1432" s="14"/>
      <c r="Q1432" s="14">
        <v>1430</v>
      </c>
      <c r="R1432" s="14">
        <v>1429</v>
      </c>
      <c r="S1432" s="14">
        <f t="shared" si="50"/>
        <v>58</v>
      </c>
      <c r="W1432" s="13">
        <v>100000</v>
      </c>
    </row>
    <row r="1433" spans="15:23" x14ac:dyDescent="0.25">
      <c r="O1433" s="62"/>
      <c r="P1433" s="14"/>
      <c r="Q1433" s="14">
        <v>1431</v>
      </c>
      <c r="R1433" s="14">
        <v>1430</v>
      </c>
      <c r="S1433" s="14">
        <f t="shared" si="50"/>
        <v>58</v>
      </c>
      <c r="W1433" s="13">
        <v>100000</v>
      </c>
    </row>
    <row r="1434" spans="15:23" x14ac:dyDescent="0.25">
      <c r="O1434" s="62"/>
      <c r="P1434" s="14"/>
      <c r="Q1434" s="14">
        <v>1432</v>
      </c>
      <c r="R1434" s="14">
        <v>1431</v>
      </c>
      <c r="S1434" s="14">
        <f t="shared" si="50"/>
        <v>58</v>
      </c>
      <c r="W1434" s="13">
        <v>100000</v>
      </c>
    </row>
    <row r="1435" spans="15:23" x14ac:dyDescent="0.25">
      <c r="O1435" s="62"/>
      <c r="P1435" s="14"/>
      <c r="Q1435" s="14">
        <v>1433</v>
      </c>
      <c r="R1435" s="14">
        <v>1432</v>
      </c>
      <c r="S1435" s="14">
        <f t="shared" si="50"/>
        <v>58</v>
      </c>
      <c r="W1435" s="13">
        <v>100000</v>
      </c>
    </row>
    <row r="1436" spans="15:23" x14ac:dyDescent="0.25">
      <c r="O1436" s="62"/>
      <c r="P1436" s="14"/>
      <c r="Q1436" s="14">
        <v>1434</v>
      </c>
      <c r="R1436" s="14">
        <v>1433</v>
      </c>
      <c r="S1436" s="14">
        <f t="shared" si="50"/>
        <v>58</v>
      </c>
      <c r="W1436" s="13">
        <v>100000</v>
      </c>
    </row>
    <row r="1437" spans="15:23" x14ac:dyDescent="0.25">
      <c r="O1437" s="62"/>
      <c r="P1437" s="14"/>
      <c r="Q1437" s="14">
        <v>1435</v>
      </c>
      <c r="R1437" s="14">
        <v>1434</v>
      </c>
      <c r="S1437" s="14">
        <f t="shared" si="50"/>
        <v>58</v>
      </c>
      <c r="W1437" s="13">
        <v>100000</v>
      </c>
    </row>
    <row r="1438" spans="15:23" x14ac:dyDescent="0.25">
      <c r="O1438" s="62"/>
      <c r="P1438" s="14"/>
      <c r="Q1438" s="14">
        <v>1436</v>
      </c>
      <c r="R1438" s="14">
        <v>1435</v>
      </c>
      <c r="S1438" s="14">
        <f t="shared" si="50"/>
        <v>58</v>
      </c>
      <c r="W1438" s="13">
        <v>100000</v>
      </c>
    </row>
    <row r="1439" spans="15:23" x14ac:dyDescent="0.25">
      <c r="O1439" s="62"/>
      <c r="P1439" s="14"/>
      <c r="Q1439" s="14">
        <v>1437</v>
      </c>
      <c r="R1439" s="14">
        <v>1436</v>
      </c>
      <c r="S1439" s="14">
        <f t="shared" si="50"/>
        <v>58</v>
      </c>
      <c r="W1439" s="13">
        <v>100000</v>
      </c>
    </row>
    <row r="1440" spans="15:23" x14ac:dyDescent="0.25">
      <c r="O1440" s="62"/>
      <c r="P1440" s="14"/>
      <c r="Q1440" s="14">
        <v>1438</v>
      </c>
      <c r="R1440" s="14">
        <v>1437</v>
      </c>
      <c r="S1440" s="14">
        <f t="shared" si="50"/>
        <v>58</v>
      </c>
      <c r="W1440" s="13">
        <v>100000</v>
      </c>
    </row>
    <row r="1441" spans="15:23" x14ac:dyDescent="0.25">
      <c r="O1441" s="62"/>
      <c r="P1441" s="14"/>
      <c r="Q1441" s="14">
        <v>1439</v>
      </c>
      <c r="R1441" s="14">
        <v>1438</v>
      </c>
      <c r="S1441" s="14">
        <f t="shared" si="50"/>
        <v>58</v>
      </c>
      <c r="W1441" s="13">
        <v>100000</v>
      </c>
    </row>
    <row r="1442" spans="15:23" x14ac:dyDescent="0.25">
      <c r="O1442" s="62"/>
      <c r="P1442" s="14"/>
      <c r="Q1442" s="14">
        <v>1440</v>
      </c>
      <c r="R1442" s="14">
        <v>1439</v>
      </c>
      <c r="S1442" s="14">
        <f t="shared" si="50"/>
        <v>58</v>
      </c>
      <c r="W1442" s="13">
        <v>100000</v>
      </c>
    </row>
    <row r="1443" spans="15:23" x14ac:dyDescent="0.25">
      <c r="O1443" s="62"/>
      <c r="P1443" s="14"/>
      <c r="Q1443" s="14">
        <v>1441</v>
      </c>
      <c r="R1443" s="14">
        <v>1440</v>
      </c>
      <c r="S1443" s="14">
        <f t="shared" si="50"/>
        <v>58</v>
      </c>
      <c r="W1443" s="13">
        <v>100000</v>
      </c>
    </row>
    <row r="1444" spans="15:23" x14ac:dyDescent="0.25">
      <c r="O1444" s="62"/>
      <c r="P1444" s="14"/>
      <c r="Q1444" s="14">
        <v>1442</v>
      </c>
      <c r="R1444" s="14">
        <v>1441</v>
      </c>
      <c r="S1444" s="14">
        <f t="shared" si="50"/>
        <v>58</v>
      </c>
      <c r="W1444" s="13">
        <v>100000</v>
      </c>
    </row>
    <row r="1445" spans="15:23" x14ac:dyDescent="0.25">
      <c r="O1445" s="62"/>
      <c r="P1445" s="14"/>
      <c r="Q1445" s="14">
        <v>1443</v>
      </c>
      <c r="R1445" s="14">
        <v>1442</v>
      </c>
      <c r="S1445" s="14">
        <f t="shared" si="50"/>
        <v>58</v>
      </c>
      <c r="W1445" s="13">
        <v>100000</v>
      </c>
    </row>
    <row r="1446" spans="15:23" x14ac:dyDescent="0.25">
      <c r="O1446" s="62"/>
      <c r="P1446" s="14"/>
      <c r="Q1446" s="14">
        <v>1444</v>
      </c>
      <c r="R1446" s="14">
        <v>1443</v>
      </c>
      <c r="S1446" s="14">
        <f t="shared" si="50"/>
        <v>58</v>
      </c>
      <c r="W1446" s="13">
        <v>100000</v>
      </c>
    </row>
    <row r="1447" spans="15:23" x14ac:dyDescent="0.25">
      <c r="O1447" s="62"/>
      <c r="P1447" s="14"/>
      <c r="Q1447" s="14">
        <v>1445</v>
      </c>
      <c r="R1447" s="14">
        <v>1444</v>
      </c>
      <c r="S1447" s="14">
        <f t="shared" si="50"/>
        <v>58</v>
      </c>
      <c r="W1447" s="13">
        <v>100000</v>
      </c>
    </row>
    <row r="1448" spans="15:23" x14ac:dyDescent="0.25">
      <c r="O1448" s="62"/>
      <c r="P1448" s="14"/>
      <c r="Q1448" s="14">
        <v>1446</v>
      </c>
      <c r="R1448" s="14">
        <v>1445</v>
      </c>
      <c r="S1448" s="14">
        <f t="shared" si="50"/>
        <v>58</v>
      </c>
      <c r="W1448" s="13">
        <v>100000</v>
      </c>
    </row>
    <row r="1449" spans="15:23" x14ac:dyDescent="0.25">
      <c r="O1449" s="62"/>
      <c r="P1449" s="14"/>
      <c r="Q1449" s="14">
        <v>1447</v>
      </c>
      <c r="R1449" s="14">
        <v>1446</v>
      </c>
      <c r="S1449" s="14">
        <f t="shared" si="50"/>
        <v>58</v>
      </c>
      <c r="W1449" s="13">
        <v>100000</v>
      </c>
    </row>
    <row r="1450" spans="15:23" x14ac:dyDescent="0.25">
      <c r="O1450" s="62"/>
      <c r="P1450" s="14"/>
      <c r="Q1450" s="14">
        <v>1448</v>
      </c>
      <c r="R1450" s="14">
        <v>1447</v>
      </c>
      <c r="S1450" s="14">
        <f t="shared" si="50"/>
        <v>58</v>
      </c>
      <c r="W1450" s="13">
        <v>100000</v>
      </c>
    </row>
    <row r="1451" spans="15:23" x14ac:dyDescent="0.25">
      <c r="O1451" s="62"/>
      <c r="P1451" s="14"/>
      <c r="Q1451" s="14">
        <v>1449</v>
      </c>
      <c r="R1451" s="14">
        <v>1448</v>
      </c>
      <c r="S1451" s="14">
        <f t="shared" si="50"/>
        <v>58</v>
      </c>
      <c r="W1451" s="13">
        <v>100000</v>
      </c>
    </row>
    <row r="1452" spans="15:23" x14ac:dyDescent="0.25">
      <c r="O1452" s="62"/>
      <c r="P1452" s="14"/>
      <c r="Q1452" s="14">
        <v>1450</v>
      </c>
      <c r="R1452" s="14">
        <v>1449</v>
      </c>
      <c r="S1452" s="14">
        <f t="shared" si="50"/>
        <v>58</v>
      </c>
      <c r="W1452" s="13">
        <v>100000</v>
      </c>
    </row>
    <row r="1453" spans="15:23" x14ac:dyDescent="0.25">
      <c r="O1453" s="62"/>
      <c r="P1453" s="14"/>
      <c r="Q1453" s="14">
        <v>1451</v>
      </c>
      <c r="R1453" s="14">
        <v>1450</v>
      </c>
      <c r="S1453" s="14">
        <f t="shared" si="50"/>
        <v>58</v>
      </c>
      <c r="W1453" s="13">
        <v>100000</v>
      </c>
    </row>
    <row r="1454" spans="15:23" x14ac:dyDescent="0.25">
      <c r="O1454" s="62"/>
      <c r="P1454" s="14"/>
      <c r="Q1454" s="14">
        <v>1452</v>
      </c>
      <c r="R1454" s="14">
        <v>1451</v>
      </c>
      <c r="S1454" s="14">
        <f t="shared" si="50"/>
        <v>59</v>
      </c>
      <c r="W1454" s="13">
        <v>100000</v>
      </c>
    </row>
    <row r="1455" spans="15:23" x14ac:dyDescent="0.25">
      <c r="O1455" s="62"/>
      <c r="P1455" s="14"/>
      <c r="Q1455" s="14">
        <v>1453</v>
      </c>
      <c r="R1455" s="14">
        <v>1452</v>
      </c>
      <c r="S1455" s="14">
        <f t="shared" si="50"/>
        <v>59</v>
      </c>
      <c r="W1455" s="13">
        <v>100000</v>
      </c>
    </row>
    <row r="1456" spans="15:23" x14ac:dyDescent="0.25">
      <c r="O1456" s="62"/>
      <c r="P1456" s="14"/>
      <c r="Q1456" s="14">
        <v>1454</v>
      </c>
      <c r="R1456" s="14">
        <v>1453</v>
      </c>
      <c r="S1456" s="14">
        <f t="shared" si="50"/>
        <v>59</v>
      </c>
      <c r="W1456" s="13">
        <v>100000</v>
      </c>
    </row>
    <row r="1457" spans="15:23" x14ac:dyDescent="0.25">
      <c r="O1457" s="62"/>
      <c r="P1457" s="14"/>
      <c r="Q1457" s="14">
        <v>1455</v>
      </c>
      <c r="R1457" s="14">
        <v>1454</v>
      </c>
      <c r="S1457" s="14">
        <f t="shared" si="50"/>
        <v>59</v>
      </c>
      <c r="W1457" s="13">
        <v>100000</v>
      </c>
    </row>
    <row r="1458" spans="15:23" x14ac:dyDescent="0.25">
      <c r="O1458" s="62"/>
      <c r="P1458" s="14"/>
      <c r="Q1458" s="14">
        <v>1456</v>
      </c>
      <c r="R1458" s="14">
        <v>1455</v>
      </c>
      <c r="S1458" s="14">
        <f t="shared" si="50"/>
        <v>59</v>
      </c>
      <c r="W1458" s="13">
        <v>100000</v>
      </c>
    </row>
    <row r="1459" spans="15:23" x14ac:dyDescent="0.25">
      <c r="O1459" s="62"/>
      <c r="P1459" s="14"/>
      <c r="Q1459" s="14">
        <v>1457</v>
      </c>
      <c r="R1459" s="14">
        <v>1456</v>
      </c>
      <c r="S1459" s="14">
        <f t="shared" si="50"/>
        <v>59</v>
      </c>
      <c r="W1459" s="13">
        <v>100000</v>
      </c>
    </row>
    <row r="1460" spans="15:23" x14ac:dyDescent="0.25">
      <c r="O1460" s="62"/>
      <c r="P1460" s="14"/>
      <c r="Q1460" s="14">
        <v>1458</v>
      </c>
      <c r="R1460" s="14">
        <v>1457</v>
      </c>
      <c r="S1460" s="14">
        <f t="shared" si="50"/>
        <v>59</v>
      </c>
      <c r="W1460" s="13">
        <v>100000</v>
      </c>
    </row>
    <row r="1461" spans="15:23" x14ac:dyDescent="0.25">
      <c r="O1461" s="62"/>
      <c r="P1461" s="14"/>
      <c r="Q1461" s="14">
        <v>1459</v>
      </c>
      <c r="R1461" s="14">
        <v>1458</v>
      </c>
      <c r="S1461" s="14">
        <f t="shared" si="50"/>
        <v>59</v>
      </c>
      <c r="W1461" s="13">
        <v>100000</v>
      </c>
    </row>
    <row r="1462" spans="15:23" x14ac:dyDescent="0.25">
      <c r="O1462" s="62"/>
      <c r="P1462" s="14"/>
      <c r="Q1462" s="14">
        <v>1460</v>
      </c>
      <c r="R1462" s="14">
        <v>1459</v>
      </c>
      <c r="S1462" s="14">
        <f t="shared" si="50"/>
        <v>59</v>
      </c>
      <c r="W1462" s="13">
        <v>100000</v>
      </c>
    </row>
    <row r="1463" spans="15:23" x14ac:dyDescent="0.25">
      <c r="O1463" s="62"/>
      <c r="P1463" s="14"/>
      <c r="Q1463" s="14">
        <v>1461</v>
      </c>
      <c r="R1463" s="14">
        <v>1460</v>
      </c>
      <c r="S1463" s="14">
        <f t="shared" ref="S1463:S1526" si="51">S1438+1</f>
        <v>59</v>
      </c>
      <c r="W1463" s="13">
        <v>100000</v>
      </c>
    </row>
    <row r="1464" spans="15:23" x14ac:dyDescent="0.25">
      <c r="O1464" s="62"/>
      <c r="P1464" s="14"/>
      <c r="Q1464" s="14">
        <v>1462</v>
      </c>
      <c r="R1464" s="14">
        <v>1461</v>
      </c>
      <c r="S1464" s="14">
        <f t="shared" si="51"/>
        <v>59</v>
      </c>
      <c r="W1464" s="13">
        <v>100000</v>
      </c>
    </row>
    <row r="1465" spans="15:23" x14ac:dyDescent="0.25">
      <c r="O1465" s="62"/>
      <c r="P1465" s="14"/>
      <c r="Q1465" s="14">
        <v>1463</v>
      </c>
      <c r="R1465" s="14">
        <v>1462</v>
      </c>
      <c r="S1465" s="14">
        <f t="shared" si="51"/>
        <v>59</v>
      </c>
      <c r="W1465" s="13">
        <v>100000</v>
      </c>
    </row>
    <row r="1466" spans="15:23" x14ac:dyDescent="0.25">
      <c r="O1466" s="62"/>
      <c r="P1466" s="14"/>
      <c r="Q1466" s="14">
        <v>1464</v>
      </c>
      <c r="R1466" s="14">
        <v>1463</v>
      </c>
      <c r="S1466" s="14">
        <f t="shared" si="51"/>
        <v>59</v>
      </c>
      <c r="W1466" s="13">
        <v>100000</v>
      </c>
    </row>
    <row r="1467" spans="15:23" x14ac:dyDescent="0.25">
      <c r="O1467" s="62"/>
      <c r="P1467" s="14"/>
      <c r="Q1467" s="14">
        <v>1465</v>
      </c>
      <c r="R1467" s="14">
        <v>1464</v>
      </c>
      <c r="S1467" s="14">
        <f t="shared" si="51"/>
        <v>59</v>
      </c>
      <c r="W1467" s="13">
        <v>100000</v>
      </c>
    </row>
    <row r="1468" spans="15:23" x14ac:dyDescent="0.25">
      <c r="O1468" s="62"/>
      <c r="P1468" s="14"/>
      <c r="Q1468" s="14">
        <v>1466</v>
      </c>
      <c r="R1468" s="14">
        <v>1465</v>
      </c>
      <c r="S1468" s="14">
        <f t="shared" si="51"/>
        <v>59</v>
      </c>
      <c r="W1468" s="13">
        <v>100000</v>
      </c>
    </row>
    <row r="1469" spans="15:23" x14ac:dyDescent="0.25">
      <c r="O1469" s="62"/>
      <c r="P1469" s="14"/>
      <c r="Q1469" s="14">
        <v>1467</v>
      </c>
      <c r="R1469" s="14">
        <v>1466</v>
      </c>
      <c r="S1469" s="14">
        <f t="shared" si="51"/>
        <v>59</v>
      </c>
      <c r="W1469" s="13">
        <v>100000</v>
      </c>
    </row>
    <row r="1470" spans="15:23" x14ac:dyDescent="0.25">
      <c r="O1470" s="62"/>
      <c r="P1470" s="14"/>
      <c r="Q1470" s="14">
        <v>1468</v>
      </c>
      <c r="R1470" s="14">
        <v>1467</v>
      </c>
      <c r="S1470" s="14">
        <f t="shared" si="51"/>
        <v>59</v>
      </c>
      <c r="W1470" s="13">
        <v>100000</v>
      </c>
    </row>
    <row r="1471" spans="15:23" x14ac:dyDescent="0.25">
      <c r="O1471" s="62"/>
      <c r="P1471" s="14"/>
      <c r="Q1471" s="14">
        <v>1469</v>
      </c>
      <c r="R1471" s="14">
        <v>1468</v>
      </c>
      <c r="S1471" s="14">
        <f t="shared" si="51"/>
        <v>59</v>
      </c>
      <c r="W1471" s="13">
        <v>100000</v>
      </c>
    </row>
    <row r="1472" spans="15:23" x14ac:dyDescent="0.25">
      <c r="O1472" s="62"/>
      <c r="P1472" s="14"/>
      <c r="Q1472" s="14">
        <v>1470</v>
      </c>
      <c r="R1472" s="14">
        <v>1469</v>
      </c>
      <c r="S1472" s="14">
        <f t="shared" si="51"/>
        <v>59</v>
      </c>
      <c r="W1472" s="13">
        <v>100000</v>
      </c>
    </row>
    <row r="1473" spans="15:23" x14ac:dyDescent="0.25">
      <c r="O1473" s="62"/>
      <c r="P1473" s="14"/>
      <c r="Q1473" s="14">
        <v>1471</v>
      </c>
      <c r="R1473" s="14">
        <v>1470</v>
      </c>
      <c r="S1473" s="14">
        <f t="shared" si="51"/>
        <v>59</v>
      </c>
      <c r="W1473" s="13">
        <v>100000</v>
      </c>
    </row>
    <row r="1474" spans="15:23" x14ac:dyDescent="0.25">
      <c r="O1474" s="62"/>
      <c r="P1474" s="14"/>
      <c r="Q1474" s="14">
        <v>1472</v>
      </c>
      <c r="R1474" s="14">
        <v>1471</v>
      </c>
      <c r="S1474" s="14">
        <f t="shared" si="51"/>
        <v>59</v>
      </c>
      <c r="W1474" s="13">
        <v>100000</v>
      </c>
    </row>
    <row r="1475" spans="15:23" x14ac:dyDescent="0.25">
      <c r="O1475" s="62"/>
      <c r="P1475" s="14"/>
      <c r="Q1475" s="14">
        <v>1473</v>
      </c>
      <c r="R1475" s="14">
        <v>1472</v>
      </c>
      <c r="S1475" s="14">
        <f t="shared" si="51"/>
        <v>59</v>
      </c>
      <c r="W1475" s="13">
        <v>100000</v>
      </c>
    </row>
    <row r="1476" spans="15:23" x14ac:dyDescent="0.25">
      <c r="O1476" s="62"/>
      <c r="P1476" s="14"/>
      <c r="Q1476" s="14">
        <v>1474</v>
      </c>
      <c r="R1476" s="14">
        <v>1473</v>
      </c>
      <c r="S1476" s="14">
        <f t="shared" si="51"/>
        <v>59</v>
      </c>
      <c r="W1476" s="13">
        <v>100000</v>
      </c>
    </row>
    <row r="1477" spans="15:23" x14ac:dyDescent="0.25">
      <c r="O1477" s="62"/>
      <c r="P1477" s="14"/>
      <c r="Q1477" s="14">
        <v>1475</v>
      </c>
      <c r="R1477" s="14">
        <v>1474</v>
      </c>
      <c r="S1477" s="14">
        <f t="shared" si="51"/>
        <v>59</v>
      </c>
      <c r="W1477" s="13">
        <v>100000</v>
      </c>
    </row>
    <row r="1478" spans="15:23" x14ac:dyDescent="0.25">
      <c r="O1478" s="62"/>
      <c r="P1478" s="14"/>
      <c r="Q1478" s="14">
        <v>1476</v>
      </c>
      <c r="R1478" s="14">
        <v>1475</v>
      </c>
      <c r="S1478" s="14">
        <f t="shared" si="51"/>
        <v>59</v>
      </c>
      <c r="W1478" s="13">
        <v>100000</v>
      </c>
    </row>
    <row r="1479" spans="15:23" x14ac:dyDescent="0.25">
      <c r="O1479" s="62"/>
      <c r="P1479" s="14"/>
      <c r="Q1479" s="14">
        <v>1477</v>
      </c>
      <c r="R1479" s="14">
        <v>1476</v>
      </c>
      <c r="S1479" s="14">
        <f t="shared" si="51"/>
        <v>60</v>
      </c>
      <c r="W1479" s="13">
        <v>100000</v>
      </c>
    </row>
    <row r="1480" spans="15:23" x14ac:dyDescent="0.25">
      <c r="O1480" s="62"/>
      <c r="P1480" s="14"/>
      <c r="Q1480" s="14">
        <v>1478</v>
      </c>
      <c r="R1480" s="14">
        <v>1477</v>
      </c>
      <c r="S1480" s="14">
        <f t="shared" si="51"/>
        <v>60</v>
      </c>
      <c r="W1480" s="13">
        <v>100000</v>
      </c>
    </row>
    <row r="1481" spans="15:23" x14ac:dyDescent="0.25">
      <c r="O1481" s="62"/>
      <c r="P1481" s="14"/>
      <c r="Q1481" s="14">
        <v>1479</v>
      </c>
      <c r="R1481" s="14">
        <v>1478</v>
      </c>
      <c r="S1481" s="14">
        <f t="shared" si="51"/>
        <v>60</v>
      </c>
      <c r="W1481" s="13">
        <v>100000</v>
      </c>
    </row>
    <row r="1482" spans="15:23" x14ac:dyDescent="0.25">
      <c r="O1482" s="62"/>
      <c r="P1482" s="14"/>
      <c r="Q1482" s="14">
        <v>1480</v>
      </c>
      <c r="R1482" s="14">
        <v>1479</v>
      </c>
      <c r="S1482" s="14">
        <f t="shared" si="51"/>
        <v>60</v>
      </c>
      <c r="W1482" s="13">
        <v>100000</v>
      </c>
    </row>
    <row r="1483" spans="15:23" x14ac:dyDescent="0.25">
      <c r="O1483" s="62"/>
      <c r="P1483" s="14"/>
      <c r="Q1483" s="14">
        <v>1481</v>
      </c>
      <c r="R1483" s="14">
        <v>1480</v>
      </c>
      <c r="S1483" s="14">
        <f t="shared" si="51"/>
        <v>60</v>
      </c>
      <c r="W1483" s="13">
        <v>100000</v>
      </c>
    </row>
    <row r="1484" spans="15:23" x14ac:dyDescent="0.25">
      <c r="O1484" s="62"/>
      <c r="P1484" s="14"/>
      <c r="Q1484" s="14">
        <v>1482</v>
      </c>
      <c r="R1484" s="14">
        <v>1481</v>
      </c>
      <c r="S1484" s="14">
        <f t="shared" si="51"/>
        <v>60</v>
      </c>
      <c r="W1484" s="13">
        <v>100000</v>
      </c>
    </row>
    <row r="1485" spans="15:23" x14ac:dyDescent="0.25">
      <c r="O1485" s="62"/>
      <c r="P1485" s="14"/>
      <c r="Q1485" s="14">
        <v>1483</v>
      </c>
      <c r="R1485" s="14">
        <v>1482</v>
      </c>
      <c r="S1485" s="14">
        <f t="shared" si="51"/>
        <v>60</v>
      </c>
      <c r="W1485" s="13">
        <v>100000</v>
      </c>
    </row>
    <row r="1486" spans="15:23" x14ac:dyDescent="0.25">
      <c r="O1486" s="62"/>
      <c r="P1486" s="14"/>
      <c r="Q1486" s="14">
        <v>1484</v>
      </c>
      <c r="R1486" s="14">
        <v>1483</v>
      </c>
      <c r="S1486" s="14">
        <f t="shared" si="51"/>
        <v>60</v>
      </c>
      <c r="W1486" s="13">
        <v>100000</v>
      </c>
    </row>
    <row r="1487" spans="15:23" x14ac:dyDescent="0.25">
      <c r="O1487" s="62"/>
      <c r="P1487" s="14"/>
      <c r="Q1487" s="14">
        <v>1485</v>
      </c>
      <c r="R1487" s="14">
        <v>1484</v>
      </c>
      <c r="S1487" s="14">
        <f t="shared" si="51"/>
        <v>60</v>
      </c>
      <c r="W1487" s="13">
        <v>100000</v>
      </c>
    </row>
    <row r="1488" spans="15:23" x14ac:dyDescent="0.25">
      <c r="O1488" s="62"/>
      <c r="P1488" s="14"/>
      <c r="Q1488" s="14">
        <v>1486</v>
      </c>
      <c r="R1488" s="14">
        <v>1485</v>
      </c>
      <c r="S1488" s="14">
        <f t="shared" si="51"/>
        <v>60</v>
      </c>
      <c r="W1488" s="13">
        <v>100000</v>
      </c>
    </row>
    <row r="1489" spans="15:23" x14ac:dyDescent="0.25">
      <c r="O1489" s="62"/>
      <c r="P1489" s="14"/>
      <c r="Q1489" s="14">
        <v>1487</v>
      </c>
      <c r="R1489" s="14">
        <v>1486</v>
      </c>
      <c r="S1489" s="14">
        <f t="shared" si="51"/>
        <v>60</v>
      </c>
      <c r="W1489" s="13">
        <v>100000</v>
      </c>
    </row>
    <row r="1490" spans="15:23" x14ac:dyDescent="0.25">
      <c r="O1490" s="62"/>
      <c r="P1490" s="14"/>
      <c r="Q1490" s="14">
        <v>1488</v>
      </c>
      <c r="R1490" s="14">
        <v>1487</v>
      </c>
      <c r="S1490" s="14">
        <f t="shared" si="51"/>
        <v>60</v>
      </c>
      <c r="W1490" s="13">
        <v>100000</v>
      </c>
    </row>
    <row r="1491" spans="15:23" x14ac:dyDescent="0.25">
      <c r="O1491" s="62"/>
      <c r="P1491" s="14"/>
      <c r="Q1491" s="14">
        <v>1489</v>
      </c>
      <c r="R1491" s="14">
        <v>1488</v>
      </c>
      <c r="S1491" s="14">
        <f t="shared" si="51"/>
        <v>60</v>
      </c>
      <c r="W1491" s="13">
        <v>100000</v>
      </c>
    </row>
    <row r="1492" spans="15:23" x14ac:dyDescent="0.25">
      <c r="O1492" s="62"/>
      <c r="P1492" s="14"/>
      <c r="Q1492" s="14">
        <v>1490</v>
      </c>
      <c r="R1492" s="14">
        <v>1489</v>
      </c>
      <c r="S1492" s="14">
        <f t="shared" si="51"/>
        <v>60</v>
      </c>
      <c r="W1492" s="13">
        <v>100000</v>
      </c>
    </row>
    <row r="1493" spans="15:23" x14ac:dyDescent="0.25">
      <c r="O1493" s="62"/>
      <c r="P1493" s="14"/>
      <c r="Q1493" s="14">
        <v>1491</v>
      </c>
      <c r="R1493" s="14">
        <v>1490</v>
      </c>
      <c r="S1493" s="14">
        <f t="shared" si="51"/>
        <v>60</v>
      </c>
      <c r="W1493" s="13">
        <v>100000</v>
      </c>
    </row>
    <row r="1494" spans="15:23" x14ac:dyDescent="0.25">
      <c r="O1494" s="62"/>
      <c r="P1494" s="14"/>
      <c r="Q1494" s="14">
        <v>1492</v>
      </c>
      <c r="R1494" s="14">
        <v>1491</v>
      </c>
      <c r="S1494" s="14">
        <f t="shared" si="51"/>
        <v>60</v>
      </c>
      <c r="W1494" s="13">
        <v>100000</v>
      </c>
    </row>
    <row r="1495" spans="15:23" x14ac:dyDescent="0.25">
      <c r="O1495" s="62"/>
      <c r="P1495" s="14"/>
      <c r="Q1495" s="14">
        <v>1493</v>
      </c>
      <c r="R1495" s="14">
        <v>1492</v>
      </c>
      <c r="S1495" s="14">
        <f t="shared" si="51"/>
        <v>60</v>
      </c>
      <c r="W1495" s="13">
        <v>100000</v>
      </c>
    </row>
    <row r="1496" spans="15:23" x14ac:dyDescent="0.25">
      <c r="O1496" s="62"/>
      <c r="P1496" s="14"/>
      <c r="Q1496" s="14">
        <v>1494</v>
      </c>
      <c r="R1496" s="14">
        <v>1493</v>
      </c>
      <c r="S1496" s="14">
        <f t="shared" si="51"/>
        <v>60</v>
      </c>
      <c r="W1496" s="13">
        <v>100000</v>
      </c>
    </row>
    <row r="1497" spans="15:23" x14ac:dyDescent="0.25">
      <c r="O1497" s="62"/>
      <c r="P1497" s="14"/>
      <c r="Q1497" s="14">
        <v>1495</v>
      </c>
      <c r="R1497" s="14">
        <v>1494</v>
      </c>
      <c r="S1497" s="14">
        <f t="shared" si="51"/>
        <v>60</v>
      </c>
      <c r="W1497" s="13">
        <v>100000</v>
      </c>
    </row>
    <row r="1498" spans="15:23" x14ac:dyDescent="0.25">
      <c r="O1498" s="62"/>
      <c r="P1498" s="14"/>
      <c r="Q1498" s="14">
        <v>1496</v>
      </c>
      <c r="R1498" s="14">
        <v>1495</v>
      </c>
      <c r="S1498" s="14">
        <f t="shared" si="51"/>
        <v>60</v>
      </c>
      <c r="W1498" s="13">
        <v>100000</v>
      </c>
    </row>
    <row r="1499" spans="15:23" x14ac:dyDescent="0.25">
      <c r="O1499" s="62"/>
      <c r="P1499" s="14"/>
      <c r="Q1499" s="14">
        <v>1497</v>
      </c>
      <c r="R1499" s="14">
        <v>1496</v>
      </c>
      <c r="S1499" s="14">
        <f t="shared" si="51"/>
        <v>60</v>
      </c>
      <c r="W1499" s="13">
        <v>100000</v>
      </c>
    </row>
    <row r="1500" spans="15:23" x14ac:dyDescent="0.25">
      <c r="O1500" s="62"/>
      <c r="P1500" s="14"/>
      <c r="Q1500" s="14">
        <v>1498</v>
      </c>
      <c r="R1500" s="14">
        <v>1497</v>
      </c>
      <c r="S1500" s="14">
        <f t="shared" si="51"/>
        <v>60</v>
      </c>
      <c r="W1500" s="13">
        <v>100000</v>
      </c>
    </row>
    <row r="1501" spans="15:23" x14ac:dyDescent="0.25">
      <c r="O1501" s="62"/>
      <c r="P1501" s="14"/>
      <c r="Q1501" s="14">
        <v>1499</v>
      </c>
      <c r="R1501" s="14">
        <v>1498</v>
      </c>
      <c r="S1501" s="14">
        <f t="shared" si="51"/>
        <v>60</v>
      </c>
      <c r="W1501" s="13">
        <v>100000</v>
      </c>
    </row>
    <row r="1502" spans="15:23" x14ac:dyDescent="0.25">
      <c r="O1502" s="62"/>
      <c r="P1502" s="14"/>
      <c r="Q1502" s="14">
        <v>1500</v>
      </c>
      <c r="R1502" s="14">
        <v>1499</v>
      </c>
      <c r="S1502" s="14">
        <f t="shared" si="51"/>
        <v>60</v>
      </c>
      <c r="W1502" s="13">
        <v>100000</v>
      </c>
    </row>
    <row r="1503" spans="15:23" x14ac:dyDescent="0.25">
      <c r="O1503" s="62"/>
      <c r="P1503" s="14"/>
      <c r="Q1503" s="14">
        <v>1501</v>
      </c>
      <c r="R1503" s="14">
        <v>1500</v>
      </c>
      <c r="S1503" s="14">
        <f t="shared" si="51"/>
        <v>60</v>
      </c>
      <c r="W1503" s="13">
        <v>100000</v>
      </c>
    </row>
    <row r="1504" spans="15:23" x14ac:dyDescent="0.25">
      <c r="O1504" s="62"/>
      <c r="P1504" s="14"/>
      <c r="Q1504" s="14">
        <v>1502</v>
      </c>
      <c r="R1504" s="14">
        <v>1501</v>
      </c>
      <c r="S1504" s="14">
        <f t="shared" si="51"/>
        <v>61</v>
      </c>
      <c r="W1504" s="13">
        <v>100000</v>
      </c>
    </row>
    <row r="1505" spans="15:23" x14ac:dyDescent="0.25">
      <c r="O1505" s="62"/>
      <c r="P1505" s="14"/>
      <c r="Q1505" s="14">
        <v>1503</v>
      </c>
      <c r="R1505" s="14">
        <v>1502</v>
      </c>
      <c r="S1505" s="14">
        <f t="shared" si="51"/>
        <v>61</v>
      </c>
      <c r="W1505" s="13">
        <v>100000</v>
      </c>
    </row>
    <row r="1506" spans="15:23" x14ac:dyDescent="0.25">
      <c r="O1506" s="62"/>
      <c r="P1506" s="14"/>
      <c r="Q1506" s="14">
        <v>1504</v>
      </c>
      <c r="R1506" s="14">
        <v>1503</v>
      </c>
      <c r="S1506" s="14">
        <f t="shared" si="51"/>
        <v>61</v>
      </c>
      <c r="W1506" s="13">
        <v>100000</v>
      </c>
    </row>
    <row r="1507" spans="15:23" x14ac:dyDescent="0.25">
      <c r="O1507" s="62"/>
      <c r="P1507" s="14"/>
      <c r="Q1507" s="14">
        <v>1505</v>
      </c>
      <c r="R1507" s="14">
        <v>1504</v>
      </c>
      <c r="S1507" s="14">
        <f t="shared" si="51"/>
        <v>61</v>
      </c>
      <c r="W1507" s="13">
        <v>100000</v>
      </c>
    </row>
    <row r="1508" spans="15:23" x14ac:dyDescent="0.25">
      <c r="O1508" s="62"/>
      <c r="P1508" s="14"/>
      <c r="Q1508" s="14">
        <v>1506</v>
      </c>
      <c r="R1508" s="14">
        <v>1505</v>
      </c>
      <c r="S1508" s="14">
        <f t="shared" si="51"/>
        <v>61</v>
      </c>
      <c r="W1508" s="13">
        <v>100000</v>
      </c>
    </row>
    <row r="1509" spans="15:23" x14ac:dyDescent="0.25">
      <c r="O1509" s="62"/>
      <c r="P1509" s="14"/>
      <c r="Q1509" s="14">
        <v>1507</v>
      </c>
      <c r="R1509" s="14">
        <v>1506</v>
      </c>
      <c r="S1509" s="14">
        <f t="shared" si="51"/>
        <v>61</v>
      </c>
      <c r="W1509" s="13">
        <v>100000</v>
      </c>
    </row>
    <row r="1510" spans="15:23" x14ac:dyDescent="0.25">
      <c r="O1510" s="62"/>
      <c r="P1510" s="14"/>
      <c r="Q1510" s="14">
        <v>1508</v>
      </c>
      <c r="R1510" s="14">
        <v>1507</v>
      </c>
      <c r="S1510" s="14">
        <f t="shared" si="51"/>
        <v>61</v>
      </c>
      <c r="W1510" s="13">
        <v>100000</v>
      </c>
    </row>
    <row r="1511" spans="15:23" x14ac:dyDescent="0.25">
      <c r="O1511" s="62"/>
      <c r="P1511" s="14"/>
      <c r="Q1511" s="14">
        <v>1509</v>
      </c>
      <c r="R1511" s="14">
        <v>1508</v>
      </c>
      <c r="S1511" s="14">
        <f t="shared" si="51"/>
        <v>61</v>
      </c>
      <c r="W1511" s="13">
        <v>100000</v>
      </c>
    </row>
    <row r="1512" spans="15:23" x14ac:dyDescent="0.25">
      <c r="O1512" s="62"/>
      <c r="P1512" s="14"/>
      <c r="Q1512" s="14">
        <v>1510</v>
      </c>
      <c r="R1512" s="14">
        <v>1509</v>
      </c>
      <c r="S1512" s="14">
        <f t="shared" si="51"/>
        <v>61</v>
      </c>
      <c r="W1512" s="13">
        <v>100000</v>
      </c>
    </row>
    <row r="1513" spans="15:23" x14ac:dyDescent="0.25">
      <c r="O1513" s="62"/>
      <c r="P1513" s="14"/>
      <c r="Q1513" s="14">
        <v>1511</v>
      </c>
      <c r="R1513" s="14">
        <v>1510</v>
      </c>
      <c r="S1513" s="14">
        <f t="shared" si="51"/>
        <v>61</v>
      </c>
      <c r="W1513" s="13">
        <v>100000</v>
      </c>
    </row>
    <row r="1514" spans="15:23" x14ac:dyDescent="0.25">
      <c r="O1514" s="62"/>
      <c r="P1514" s="14"/>
      <c r="Q1514" s="14">
        <v>1512</v>
      </c>
      <c r="R1514" s="14">
        <v>1511</v>
      </c>
      <c r="S1514" s="14">
        <f t="shared" si="51"/>
        <v>61</v>
      </c>
      <c r="W1514" s="13">
        <v>100000</v>
      </c>
    </row>
    <row r="1515" spans="15:23" x14ac:dyDescent="0.25">
      <c r="O1515" s="62"/>
      <c r="P1515" s="14"/>
      <c r="Q1515" s="14">
        <v>1513</v>
      </c>
      <c r="R1515" s="14">
        <v>1512</v>
      </c>
      <c r="S1515" s="14">
        <f t="shared" si="51"/>
        <v>61</v>
      </c>
      <c r="W1515" s="13">
        <v>100000</v>
      </c>
    </row>
    <row r="1516" spans="15:23" x14ac:dyDescent="0.25">
      <c r="O1516" s="62"/>
      <c r="P1516" s="14"/>
      <c r="Q1516" s="14">
        <v>1514</v>
      </c>
      <c r="R1516" s="14">
        <v>1513</v>
      </c>
      <c r="S1516" s="14">
        <f t="shared" si="51"/>
        <v>61</v>
      </c>
      <c r="W1516" s="13">
        <v>100000</v>
      </c>
    </row>
    <row r="1517" spans="15:23" x14ac:dyDescent="0.25">
      <c r="O1517" s="62"/>
      <c r="P1517" s="14"/>
      <c r="Q1517" s="14">
        <v>1515</v>
      </c>
      <c r="R1517" s="14">
        <v>1514</v>
      </c>
      <c r="S1517" s="14">
        <f t="shared" si="51"/>
        <v>61</v>
      </c>
      <c r="W1517" s="13">
        <v>100000</v>
      </c>
    </row>
    <row r="1518" spans="15:23" x14ac:dyDescent="0.25">
      <c r="O1518" s="62"/>
      <c r="P1518" s="14"/>
      <c r="Q1518" s="14">
        <v>1516</v>
      </c>
      <c r="R1518" s="14">
        <v>1515</v>
      </c>
      <c r="S1518" s="14">
        <f t="shared" si="51"/>
        <v>61</v>
      </c>
      <c r="W1518" s="13">
        <v>100000</v>
      </c>
    </row>
    <row r="1519" spans="15:23" x14ac:dyDescent="0.25">
      <c r="O1519" s="62"/>
      <c r="P1519" s="14"/>
      <c r="Q1519" s="14">
        <v>1517</v>
      </c>
      <c r="R1519" s="14">
        <v>1516</v>
      </c>
      <c r="S1519" s="14">
        <f t="shared" si="51"/>
        <v>61</v>
      </c>
      <c r="W1519" s="13">
        <v>100000</v>
      </c>
    </row>
    <row r="1520" spans="15:23" x14ac:dyDescent="0.25">
      <c r="O1520" s="62"/>
      <c r="P1520" s="14"/>
      <c r="Q1520" s="14">
        <v>1518</v>
      </c>
      <c r="R1520" s="14">
        <v>1517</v>
      </c>
      <c r="S1520" s="14">
        <f t="shared" si="51"/>
        <v>61</v>
      </c>
      <c r="W1520" s="13">
        <v>100000</v>
      </c>
    </row>
    <row r="1521" spans="15:23" x14ac:dyDescent="0.25">
      <c r="O1521" s="62"/>
      <c r="P1521" s="14"/>
      <c r="Q1521" s="14">
        <v>1519</v>
      </c>
      <c r="R1521" s="14">
        <v>1518</v>
      </c>
      <c r="S1521" s="14">
        <f t="shared" si="51"/>
        <v>61</v>
      </c>
      <c r="W1521" s="13">
        <v>100000</v>
      </c>
    </row>
    <row r="1522" spans="15:23" x14ac:dyDescent="0.25">
      <c r="O1522" s="62"/>
      <c r="P1522" s="14"/>
      <c r="Q1522" s="14">
        <v>1520</v>
      </c>
      <c r="R1522" s="14">
        <v>1519</v>
      </c>
      <c r="S1522" s="14">
        <f t="shared" si="51"/>
        <v>61</v>
      </c>
      <c r="W1522" s="13">
        <v>100000</v>
      </c>
    </row>
    <row r="1523" spans="15:23" x14ac:dyDescent="0.25">
      <c r="O1523" s="62"/>
      <c r="P1523" s="14"/>
      <c r="Q1523" s="14">
        <v>1521</v>
      </c>
      <c r="R1523" s="14">
        <v>1520</v>
      </c>
      <c r="S1523" s="14">
        <f t="shared" si="51"/>
        <v>61</v>
      </c>
      <c r="W1523" s="13">
        <v>100000</v>
      </c>
    </row>
    <row r="1524" spans="15:23" x14ac:dyDescent="0.25">
      <c r="O1524" s="62"/>
      <c r="P1524" s="14"/>
      <c r="Q1524" s="14">
        <v>1522</v>
      </c>
      <c r="R1524" s="14">
        <v>1521</v>
      </c>
      <c r="S1524" s="14">
        <f t="shared" si="51"/>
        <v>61</v>
      </c>
      <c r="W1524" s="13">
        <v>100000</v>
      </c>
    </row>
    <row r="1525" spans="15:23" x14ac:dyDescent="0.25">
      <c r="O1525" s="62"/>
      <c r="P1525" s="14"/>
      <c r="Q1525" s="14">
        <v>1523</v>
      </c>
      <c r="R1525" s="14">
        <v>1522</v>
      </c>
      <c r="S1525" s="14">
        <f t="shared" si="51"/>
        <v>61</v>
      </c>
      <c r="W1525" s="13">
        <v>100000</v>
      </c>
    </row>
    <row r="1526" spans="15:23" x14ac:dyDescent="0.25">
      <c r="O1526" s="62"/>
      <c r="P1526" s="14"/>
      <c r="Q1526" s="14">
        <v>1524</v>
      </c>
      <c r="R1526" s="14">
        <v>1523</v>
      </c>
      <c r="S1526" s="14">
        <f t="shared" si="51"/>
        <v>61</v>
      </c>
      <c r="W1526" s="13">
        <v>100000</v>
      </c>
    </row>
    <row r="1527" spans="15:23" x14ac:dyDescent="0.25">
      <c r="O1527" s="62"/>
      <c r="P1527" s="14"/>
      <c r="Q1527" s="14">
        <v>1525</v>
      </c>
      <c r="R1527" s="14">
        <v>1524</v>
      </c>
      <c r="S1527" s="14">
        <f t="shared" ref="S1527:S1590" si="52">S1502+1</f>
        <v>61</v>
      </c>
      <c r="W1527" s="13">
        <v>100000</v>
      </c>
    </row>
    <row r="1528" spans="15:23" x14ac:dyDescent="0.25">
      <c r="O1528" s="62"/>
      <c r="P1528" s="14"/>
      <c r="Q1528" s="14">
        <v>1526</v>
      </c>
      <c r="R1528" s="14">
        <v>1525</v>
      </c>
      <c r="S1528" s="14">
        <f t="shared" si="52"/>
        <v>61</v>
      </c>
      <c r="W1528" s="13">
        <v>100000</v>
      </c>
    </row>
    <row r="1529" spans="15:23" x14ac:dyDescent="0.25">
      <c r="O1529" s="62"/>
      <c r="P1529" s="14"/>
      <c r="Q1529" s="14">
        <v>1527</v>
      </c>
      <c r="R1529" s="14">
        <v>1526</v>
      </c>
      <c r="S1529" s="14">
        <f t="shared" si="52"/>
        <v>62</v>
      </c>
      <c r="W1529" s="13">
        <v>100000</v>
      </c>
    </row>
    <row r="1530" spans="15:23" x14ac:dyDescent="0.25">
      <c r="O1530" s="62"/>
      <c r="P1530" s="14"/>
      <c r="Q1530" s="14">
        <v>1528</v>
      </c>
      <c r="R1530" s="14">
        <v>1527</v>
      </c>
      <c r="S1530" s="14">
        <f t="shared" si="52"/>
        <v>62</v>
      </c>
      <c r="W1530" s="13">
        <v>100000</v>
      </c>
    </row>
    <row r="1531" spans="15:23" x14ac:dyDescent="0.25">
      <c r="O1531" s="62"/>
      <c r="P1531" s="14"/>
      <c r="Q1531" s="14">
        <v>1529</v>
      </c>
      <c r="R1531" s="14">
        <v>1528</v>
      </c>
      <c r="S1531" s="14">
        <f t="shared" si="52"/>
        <v>62</v>
      </c>
      <c r="W1531" s="13">
        <v>100000</v>
      </c>
    </row>
    <row r="1532" spans="15:23" x14ac:dyDescent="0.25">
      <c r="O1532" s="62"/>
      <c r="P1532" s="14"/>
      <c r="Q1532" s="14">
        <v>1530</v>
      </c>
      <c r="R1532" s="14">
        <v>1529</v>
      </c>
      <c r="S1532" s="14">
        <f t="shared" si="52"/>
        <v>62</v>
      </c>
      <c r="W1532" s="13">
        <v>100000</v>
      </c>
    </row>
    <row r="1533" spans="15:23" x14ac:dyDescent="0.25">
      <c r="O1533" s="62"/>
      <c r="P1533" s="14"/>
      <c r="Q1533" s="14">
        <v>1531</v>
      </c>
      <c r="R1533" s="14">
        <v>1530</v>
      </c>
      <c r="S1533" s="14">
        <f t="shared" si="52"/>
        <v>62</v>
      </c>
      <c r="W1533" s="13">
        <v>100000</v>
      </c>
    </row>
    <row r="1534" spans="15:23" x14ac:dyDescent="0.25">
      <c r="O1534" s="62"/>
      <c r="P1534" s="14"/>
      <c r="Q1534" s="14">
        <v>1532</v>
      </c>
      <c r="R1534" s="14">
        <v>1531</v>
      </c>
      <c r="S1534" s="14">
        <f t="shared" si="52"/>
        <v>62</v>
      </c>
      <c r="W1534" s="13">
        <v>100000</v>
      </c>
    </row>
    <row r="1535" spans="15:23" x14ac:dyDescent="0.25">
      <c r="O1535" s="62"/>
      <c r="P1535" s="14"/>
      <c r="Q1535" s="14">
        <v>1533</v>
      </c>
      <c r="R1535" s="14">
        <v>1532</v>
      </c>
      <c r="S1535" s="14">
        <f t="shared" si="52"/>
        <v>62</v>
      </c>
      <c r="W1535" s="13">
        <v>100000</v>
      </c>
    </row>
    <row r="1536" spans="15:23" x14ac:dyDescent="0.25">
      <c r="O1536" s="62"/>
      <c r="P1536" s="14"/>
      <c r="Q1536" s="14">
        <v>1534</v>
      </c>
      <c r="R1536" s="14">
        <v>1533</v>
      </c>
      <c r="S1536" s="14">
        <f t="shared" si="52"/>
        <v>62</v>
      </c>
      <c r="W1536" s="13">
        <v>100000</v>
      </c>
    </row>
    <row r="1537" spans="15:23" x14ac:dyDescent="0.25">
      <c r="O1537" s="62"/>
      <c r="P1537" s="14"/>
      <c r="Q1537" s="14">
        <v>1535</v>
      </c>
      <c r="R1537" s="14">
        <v>1534</v>
      </c>
      <c r="S1537" s="14">
        <f t="shared" si="52"/>
        <v>62</v>
      </c>
      <c r="W1537" s="13">
        <v>100000</v>
      </c>
    </row>
    <row r="1538" spans="15:23" x14ac:dyDescent="0.25">
      <c r="O1538" s="62"/>
      <c r="P1538" s="14"/>
      <c r="Q1538" s="14">
        <v>1536</v>
      </c>
      <c r="R1538" s="14">
        <v>1535</v>
      </c>
      <c r="S1538" s="14">
        <f t="shared" si="52"/>
        <v>62</v>
      </c>
      <c r="W1538" s="13">
        <v>100000</v>
      </c>
    </row>
    <row r="1539" spans="15:23" x14ac:dyDescent="0.25">
      <c r="O1539" s="62"/>
      <c r="P1539" s="14"/>
      <c r="Q1539" s="14">
        <v>1537</v>
      </c>
      <c r="R1539" s="14">
        <v>1536</v>
      </c>
      <c r="S1539" s="14">
        <f t="shared" si="52"/>
        <v>62</v>
      </c>
      <c r="W1539" s="13">
        <v>100000</v>
      </c>
    </row>
    <row r="1540" spans="15:23" x14ac:dyDescent="0.25">
      <c r="O1540" s="62"/>
      <c r="P1540" s="14"/>
      <c r="Q1540" s="14">
        <v>1538</v>
      </c>
      <c r="R1540" s="14">
        <v>1537</v>
      </c>
      <c r="S1540" s="14">
        <f t="shared" si="52"/>
        <v>62</v>
      </c>
      <c r="W1540" s="13">
        <v>100000</v>
      </c>
    </row>
    <row r="1541" spans="15:23" x14ac:dyDescent="0.25">
      <c r="O1541" s="62"/>
      <c r="P1541" s="14"/>
      <c r="Q1541" s="14">
        <v>1539</v>
      </c>
      <c r="R1541" s="14">
        <v>1538</v>
      </c>
      <c r="S1541" s="14">
        <f t="shared" si="52"/>
        <v>62</v>
      </c>
      <c r="W1541" s="13">
        <v>100000</v>
      </c>
    </row>
    <row r="1542" spans="15:23" x14ac:dyDescent="0.25">
      <c r="O1542" s="62"/>
      <c r="P1542" s="14"/>
      <c r="Q1542" s="14">
        <v>1540</v>
      </c>
      <c r="R1542" s="14">
        <v>1539</v>
      </c>
      <c r="S1542" s="14">
        <f t="shared" si="52"/>
        <v>62</v>
      </c>
      <c r="W1542" s="13">
        <v>100000</v>
      </c>
    </row>
    <row r="1543" spans="15:23" x14ac:dyDescent="0.25">
      <c r="O1543" s="62"/>
      <c r="P1543" s="14"/>
      <c r="Q1543" s="14">
        <v>1541</v>
      </c>
      <c r="R1543" s="14">
        <v>1540</v>
      </c>
      <c r="S1543" s="14">
        <f t="shared" si="52"/>
        <v>62</v>
      </c>
      <c r="W1543" s="13">
        <v>100000</v>
      </c>
    </row>
    <row r="1544" spans="15:23" x14ac:dyDescent="0.25">
      <c r="O1544" s="62"/>
      <c r="P1544" s="14"/>
      <c r="Q1544" s="14">
        <v>1542</v>
      </c>
      <c r="R1544" s="14">
        <v>1541</v>
      </c>
      <c r="S1544" s="14">
        <f t="shared" si="52"/>
        <v>62</v>
      </c>
      <c r="W1544" s="13">
        <v>100000</v>
      </c>
    </row>
    <row r="1545" spans="15:23" x14ac:dyDescent="0.25">
      <c r="O1545" s="62"/>
      <c r="P1545" s="14"/>
      <c r="Q1545" s="14">
        <v>1543</v>
      </c>
      <c r="R1545" s="14">
        <v>1542</v>
      </c>
      <c r="S1545" s="14">
        <f t="shared" si="52"/>
        <v>62</v>
      </c>
      <c r="W1545" s="13">
        <v>100000</v>
      </c>
    </row>
    <row r="1546" spans="15:23" x14ac:dyDescent="0.25">
      <c r="O1546" s="62"/>
      <c r="P1546" s="14"/>
      <c r="Q1546" s="14">
        <v>1544</v>
      </c>
      <c r="R1546" s="14">
        <v>1543</v>
      </c>
      <c r="S1546" s="14">
        <f t="shared" si="52"/>
        <v>62</v>
      </c>
      <c r="W1546" s="13">
        <v>100000</v>
      </c>
    </row>
    <row r="1547" spans="15:23" x14ac:dyDescent="0.25">
      <c r="O1547" s="62"/>
      <c r="P1547" s="14"/>
      <c r="Q1547" s="14">
        <v>1545</v>
      </c>
      <c r="R1547" s="14">
        <v>1544</v>
      </c>
      <c r="S1547" s="14">
        <f t="shared" si="52"/>
        <v>62</v>
      </c>
      <c r="W1547" s="13">
        <v>100000</v>
      </c>
    </row>
    <row r="1548" spans="15:23" x14ac:dyDescent="0.25">
      <c r="O1548" s="62"/>
      <c r="P1548" s="14"/>
      <c r="Q1548" s="14">
        <v>1546</v>
      </c>
      <c r="R1548" s="14">
        <v>1545</v>
      </c>
      <c r="S1548" s="14">
        <f t="shared" si="52"/>
        <v>62</v>
      </c>
      <c r="W1548" s="13">
        <v>100000</v>
      </c>
    </row>
    <row r="1549" spans="15:23" x14ac:dyDescent="0.25">
      <c r="O1549" s="62"/>
      <c r="P1549" s="14"/>
      <c r="Q1549" s="14">
        <v>1547</v>
      </c>
      <c r="R1549" s="14">
        <v>1546</v>
      </c>
      <c r="S1549" s="14">
        <f t="shared" si="52"/>
        <v>62</v>
      </c>
      <c r="W1549" s="13">
        <v>100000</v>
      </c>
    </row>
    <row r="1550" spans="15:23" x14ac:dyDescent="0.25">
      <c r="O1550" s="62"/>
      <c r="P1550" s="14"/>
      <c r="Q1550" s="14">
        <v>1548</v>
      </c>
      <c r="R1550" s="14">
        <v>1547</v>
      </c>
      <c r="S1550" s="14">
        <f t="shared" si="52"/>
        <v>62</v>
      </c>
      <c r="W1550" s="13">
        <v>100000</v>
      </c>
    </row>
    <row r="1551" spans="15:23" x14ac:dyDescent="0.25">
      <c r="O1551" s="62"/>
      <c r="P1551" s="14"/>
      <c r="Q1551" s="14">
        <v>1549</v>
      </c>
      <c r="R1551" s="14">
        <v>1548</v>
      </c>
      <c r="S1551" s="14">
        <f t="shared" si="52"/>
        <v>62</v>
      </c>
      <c r="W1551" s="13">
        <v>100000</v>
      </c>
    </row>
    <row r="1552" spans="15:23" x14ac:dyDescent="0.25">
      <c r="O1552" s="62"/>
      <c r="P1552" s="14"/>
      <c r="Q1552" s="14">
        <v>1550</v>
      </c>
      <c r="R1552" s="14">
        <v>1549</v>
      </c>
      <c r="S1552" s="14">
        <f t="shared" si="52"/>
        <v>62</v>
      </c>
      <c r="W1552" s="13">
        <v>100000</v>
      </c>
    </row>
    <row r="1553" spans="15:23" x14ac:dyDescent="0.25">
      <c r="O1553" s="62"/>
      <c r="P1553" s="14"/>
      <c r="Q1553" s="14">
        <v>1551</v>
      </c>
      <c r="R1553" s="14">
        <v>1550</v>
      </c>
      <c r="S1553" s="14">
        <f t="shared" si="52"/>
        <v>62</v>
      </c>
      <c r="W1553" s="13">
        <v>100000</v>
      </c>
    </row>
    <row r="1554" spans="15:23" x14ac:dyDescent="0.25">
      <c r="O1554" s="62"/>
      <c r="P1554" s="14"/>
      <c r="Q1554" s="14">
        <v>1552</v>
      </c>
      <c r="R1554" s="14">
        <v>1551</v>
      </c>
      <c r="S1554" s="14">
        <f t="shared" si="52"/>
        <v>63</v>
      </c>
      <c r="W1554" s="13">
        <v>100000</v>
      </c>
    </row>
    <row r="1555" spans="15:23" x14ac:dyDescent="0.25">
      <c r="O1555" s="62"/>
      <c r="P1555" s="14"/>
      <c r="Q1555" s="14">
        <v>1553</v>
      </c>
      <c r="R1555" s="14">
        <v>1552</v>
      </c>
      <c r="S1555" s="14">
        <f t="shared" si="52"/>
        <v>63</v>
      </c>
      <c r="W1555" s="13">
        <v>100000</v>
      </c>
    </row>
    <row r="1556" spans="15:23" x14ac:dyDescent="0.25">
      <c r="O1556" s="62"/>
      <c r="P1556" s="14"/>
      <c r="Q1556" s="14">
        <v>1554</v>
      </c>
      <c r="R1556" s="14">
        <v>1553</v>
      </c>
      <c r="S1556" s="14">
        <f t="shared" si="52"/>
        <v>63</v>
      </c>
      <c r="W1556" s="13">
        <v>100000</v>
      </c>
    </row>
    <row r="1557" spans="15:23" x14ac:dyDescent="0.25">
      <c r="O1557" s="62"/>
      <c r="P1557" s="14"/>
      <c r="Q1557" s="14">
        <v>1555</v>
      </c>
      <c r="R1557" s="14">
        <v>1554</v>
      </c>
      <c r="S1557" s="14">
        <f t="shared" si="52"/>
        <v>63</v>
      </c>
      <c r="W1557" s="13">
        <v>100000</v>
      </c>
    </row>
    <row r="1558" spans="15:23" x14ac:dyDescent="0.25">
      <c r="O1558" s="62"/>
      <c r="P1558" s="14"/>
      <c r="Q1558" s="14">
        <v>1556</v>
      </c>
      <c r="R1558" s="14">
        <v>1555</v>
      </c>
      <c r="S1558" s="14">
        <f t="shared" si="52"/>
        <v>63</v>
      </c>
      <c r="W1558" s="13">
        <v>100000</v>
      </c>
    </row>
    <row r="1559" spans="15:23" x14ac:dyDescent="0.25">
      <c r="O1559" s="62"/>
      <c r="P1559" s="14"/>
      <c r="Q1559" s="14">
        <v>1557</v>
      </c>
      <c r="R1559" s="14">
        <v>1556</v>
      </c>
      <c r="S1559" s="14">
        <f t="shared" si="52"/>
        <v>63</v>
      </c>
      <c r="W1559" s="13">
        <v>100000</v>
      </c>
    </row>
    <row r="1560" spans="15:23" x14ac:dyDescent="0.25">
      <c r="O1560" s="62"/>
      <c r="P1560" s="14"/>
      <c r="Q1560" s="14">
        <v>1558</v>
      </c>
      <c r="R1560" s="14">
        <v>1557</v>
      </c>
      <c r="S1560" s="14">
        <f t="shared" si="52"/>
        <v>63</v>
      </c>
      <c r="W1560" s="13">
        <v>100000</v>
      </c>
    </row>
    <row r="1561" spans="15:23" x14ac:dyDescent="0.25">
      <c r="O1561" s="62"/>
      <c r="P1561" s="14"/>
      <c r="Q1561" s="14">
        <v>1559</v>
      </c>
      <c r="R1561" s="14">
        <v>1558</v>
      </c>
      <c r="S1561" s="14">
        <f t="shared" si="52"/>
        <v>63</v>
      </c>
      <c r="W1561" s="13">
        <v>100000</v>
      </c>
    </row>
    <row r="1562" spans="15:23" x14ac:dyDescent="0.25">
      <c r="O1562" s="62"/>
      <c r="P1562" s="14"/>
      <c r="Q1562" s="14">
        <v>1560</v>
      </c>
      <c r="R1562" s="14">
        <v>1559</v>
      </c>
      <c r="S1562" s="14">
        <f t="shared" si="52"/>
        <v>63</v>
      </c>
      <c r="W1562" s="13">
        <v>100000</v>
      </c>
    </row>
    <row r="1563" spans="15:23" x14ac:dyDescent="0.25">
      <c r="O1563" s="62"/>
      <c r="P1563" s="14"/>
      <c r="Q1563" s="14">
        <v>1561</v>
      </c>
      <c r="R1563" s="14">
        <v>1560</v>
      </c>
      <c r="S1563" s="14">
        <f t="shared" si="52"/>
        <v>63</v>
      </c>
      <c r="W1563" s="13">
        <v>100000</v>
      </c>
    </row>
    <row r="1564" spans="15:23" x14ac:dyDescent="0.25">
      <c r="O1564" s="62"/>
      <c r="P1564" s="14"/>
      <c r="Q1564" s="14">
        <v>1562</v>
      </c>
      <c r="R1564" s="14">
        <v>1561</v>
      </c>
      <c r="S1564" s="14">
        <f t="shared" si="52"/>
        <v>63</v>
      </c>
      <c r="W1564" s="13">
        <v>100000</v>
      </c>
    </row>
    <row r="1565" spans="15:23" x14ac:dyDescent="0.25">
      <c r="O1565" s="62"/>
      <c r="P1565" s="14"/>
      <c r="Q1565" s="14">
        <v>1563</v>
      </c>
      <c r="R1565" s="14">
        <v>1562</v>
      </c>
      <c r="S1565" s="14">
        <f t="shared" si="52"/>
        <v>63</v>
      </c>
      <c r="W1565" s="13">
        <v>100000</v>
      </c>
    </row>
    <row r="1566" spans="15:23" x14ac:dyDescent="0.25">
      <c r="O1566" s="62"/>
      <c r="P1566" s="14"/>
      <c r="Q1566" s="14">
        <v>1564</v>
      </c>
      <c r="R1566" s="14">
        <v>1563</v>
      </c>
      <c r="S1566" s="14">
        <f t="shared" si="52"/>
        <v>63</v>
      </c>
      <c r="W1566" s="13">
        <v>100000</v>
      </c>
    </row>
    <row r="1567" spans="15:23" x14ac:dyDescent="0.25">
      <c r="O1567" s="62"/>
      <c r="P1567" s="14"/>
      <c r="Q1567" s="14">
        <v>1565</v>
      </c>
      <c r="R1567" s="14">
        <v>1564</v>
      </c>
      <c r="S1567" s="14">
        <f t="shared" si="52"/>
        <v>63</v>
      </c>
      <c r="W1567" s="13">
        <v>100000</v>
      </c>
    </row>
    <row r="1568" spans="15:23" x14ac:dyDescent="0.25">
      <c r="O1568" s="62"/>
      <c r="P1568" s="14"/>
      <c r="Q1568" s="14">
        <v>1566</v>
      </c>
      <c r="R1568" s="14">
        <v>1565</v>
      </c>
      <c r="S1568" s="14">
        <f t="shared" si="52"/>
        <v>63</v>
      </c>
      <c r="W1568" s="13">
        <v>100000</v>
      </c>
    </row>
    <row r="1569" spans="15:23" x14ac:dyDescent="0.25">
      <c r="O1569" s="62"/>
      <c r="P1569" s="14"/>
      <c r="Q1569" s="14">
        <v>1567</v>
      </c>
      <c r="R1569" s="14">
        <v>1566</v>
      </c>
      <c r="S1569" s="14">
        <f t="shared" si="52"/>
        <v>63</v>
      </c>
      <c r="W1569" s="13">
        <v>100000</v>
      </c>
    </row>
    <row r="1570" spans="15:23" x14ac:dyDescent="0.25">
      <c r="O1570" s="62"/>
      <c r="P1570" s="14"/>
      <c r="Q1570" s="14">
        <v>1568</v>
      </c>
      <c r="R1570" s="14">
        <v>1567</v>
      </c>
      <c r="S1570" s="14">
        <f t="shared" si="52"/>
        <v>63</v>
      </c>
      <c r="W1570" s="13">
        <v>100000</v>
      </c>
    </row>
    <row r="1571" spans="15:23" x14ac:dyDescent="0.25">
      <c r="O1571" s="62"/>
      <c r="P1571" s="14"/>
      <c r="Q1571" s="14">
        <v>1569</v>
      </c>
      <c r="R1571" s="14">
        <v>1568</v>
      </c>
      <c r="S1571" s="14">
        <f t="shared" si="52"/>
        <v>63</v>
      </c>
      <c r="W1571" s="13">
        <v>100000</v>
      </c>
    </row>
    <row r="1572" spans="15:23" x14ac:dyDescent="0.25">
      <c r="O1572" s="62"/>
      <c r="P1572" s="14"/>
      <c r="Q1572" s="14">
        <v>1570</v>
      </c>
      <c r="R1572" s="14">
        <v>1569</v>
      </c>
      <c r="S1572" s="14">
        <f t="shared" si="52"/>
        <v>63</v>
      </c>
      <c r="W1572" s="13">
        <v>100000</v>
      </c>
    </row>
    <row r="1573" spans="15:23" x14ac:dyDescent="0.25">
      <c r="O1573" s="62"/>
      <c r="P1573" s="14"/>
      <c r="Q1573" s="14">
        <v>1571</v>
      </c>
      <c r="R1573" s="14">
        <v>1570</v>
      </c>
      <c r="S1573" s="14">
        <f t="shared" si="52"/>
        <v>63</v>
      </c>
      <c r="W1573" s="13">
        <v>100000</v>
      </c>
    </row>
    <row r="1574" spans="15:23" x14ac:dyDescent="0.25">
      <c r="O1574" s="62"/>
      <c r="P1574" s="14"/>
      <c r="Q1574" s="14">
        <v>1572</v>
      </c>
      <c r="R1574" s="14">
        <v>1571</v>
      </c>
      <c r="S1574" s="14">
        <f t="shared" si="52"/>
        <v>63</v>
      </c>
      <c r="W1574" s="13">
        <v>100000</v>
      </c>
    </row>
    <row r="1575" spans="15:23" x14ac:dyDescent="0.25">
      <c r="O1575" s="62"/>
      <c r="P1575" s="14"/>
      <c r="Q1575" s="14">
        <v>1573</v>
      </c>
      <c r="R1575" s="14">
        <v>1572</v>
      </c>
      <c r="S1575" s="14">
        <f t="shared" si="52"/>
        <v>63</v>
      </c>
      <c r="W1575" s="13">
        <v>100000</v>
      </c>
    </row>
    <row r="1576" spans="15:23" x14ac:dyDescent="0.25">
      <c r="O1576" s="62"/>
      <c r="P1576" s="14"/>
      <c r="Q1576" s="14">
        <v>1574</v>
      </c>
      <c r="R1576" s="14">
        <v>1573</v>
      </c>
      <c r="S1576" s="14">
        <f t="shared" si="52"/>
        <v>63</v>
      </c>
      <c r="W1576" s="13">
        <v>100000</v>
      </c>
    </row>
    <row r="1577" spans="15:23" x14ac:dyDescent="0.25">
      <c r="O1577" s="62"/>
      <c r="P1577" s="14"/>
      <c r="Q1577" s="14">
        <v>1575</v>
      </c>
      <c r="R1577" s="14">
        <v>1574</v>
      </c>
      <c r="S1577" s="14">
        <f t="shared" si="52"/>
        <v>63</v>
      </c>
      <c r="W1577" s="13">
        <v>100000</v>
      </c>
    </row>
    <row r="1578" spans="15:23" x14ac:dyDescent="0.25">
      <c r="O1578" s="62"/>
      <c r="P1578" s="14"/>
      <c r="Q1578" s="14">
        <v>1576</v>
      </c>
      <c r="R1578" s="14">
        <v>1575</v>
      </c>
      <c r="S1578" s="14">
        <f t="shared" si="52"/>
        <v>63</v>
      </c>
      <c r="W1578" s="13">
        <v>100000</v>
      </c>
    </row>
    <row r="1579" spans="15:23" x14ac:dyDescent="0.25">
      <c r="O1579" s="62"/>
      <c r="P1579" s="14"/>
      <c r="Q1579" s="14">
        <v>1577</v>
      </c>
      <c r="R1579" s="14">
        <v>1576</v>
      </c>
      <c r="S1579" s="14">
        <f t="shared" si="52"/>
        <v>64</v>
      </c>
      <c r="W1579" s="13">
        <v>100000</v>
      </c>
    </row>
    <row r="1580" spans="15:23" x14ac:dyDescent="0.25">
      <c r="O1580" s="62"/>
      <c r="P1580" s="14"/>
      <c r="Q1580" s="14">
        <v>1578</v>
      </c>
      <c r="R1580" s="14">
        <v>1577</v>
      </c>
      <c r="S1580" s="14">
        <f t="shared" si="52"/>
        <v>64</v>
      </c>
      <c r="W1580" s="13">
        <v>100000</v>
      </c>
    </row>
    <row r="1581" spans="15:23" x14ac:dyDescent="0.25">
      <c r="O1581" s="62"/>
      <c r="P1581" s="14"/>
      <c r="Q1581" s="14">
        <v>1579</v>
      </c>
      <c r="R1581" s="14">
        <v>1578</v>
      </c>
      <c r="S1581" s="14">
        <f t="shared" si="52"/>
        <v>64</v>
      </c>
      <c r="W1581" s="13">
        <v>100000</v>
      </c>
    </row>
    <row r="1582" spans="15:23" x14ac:dyDescent="0.25">
      <c r="O1582" s="62"/>
      <c r="P1582" s="14"/>
      <c r="Q1582" s="14">
        <v>1580</v>
      </c>
      <c r="R1582" s="14">
        <v>1579</v>
      </c>
      <c r="S1582" s="14">
        <f t="shared" si="52"/>
        <v>64</v>
      </c>
      <c r="W1582" s="13">
        <v>100000</v>
      </c>
    </row>
    <row r="1583" spans="15:23" x14ac:dyDescent="0.25">
      <c r="O1583" s="62"/>
      <c r="P1583" s="14"/>
      <c r="Q1583" s="14">
        <v>1581</v>
      </c>
      <c r="R1583" s="14">
        <v>1580</v>
      </c>
      <c r="S1583" s="14">
        <f t="shared" si="52"/>
        <v>64</v>
      </c>
      <c r="W1583" s="13">
        <v>100000</v>
      </c>
    </row>
    <row r="1584" spans="15:23" x14ac:dyDescent="0.25">
      <c r="O1584" s="62"/>
      <c r="P1584" s="14"/>
      <c r="Q1584" s="14">
        <v>1582</v>
      </c>
      <c r="R1584" s="14">
        <v>1581</v>
      </c>
      <c r="S1584" s="14">
        <f t="shared" si="52"/>
        <v>64</v>
      </c>
      <c r="W1584" s="13">
        <v>100000</v>
      </c>
    </row>
    <row r="1585" spans="15:23" x14ac:dyDescent="0.25">
      <c r="O1585" s="62"/>
      <c r="P1585" s="14"/>
      <c r="Q1585" s="14">
        <v>1583</v>
      </c>
      <c r="R1585" s="14">
        <v>1582</v>
      </c>
      <c r="S1585" s="14">
        <f t="shared" si="52"/>
        <v>64</v>
      </c>
      <c r="W1585" s="13">
        <v>100000</v>
      </c>
    </row>
    <row r="1586" spans="15:23" x14ac:dyDescent="0.25">
      <c r="O1586" s="62"/>
      <c r="P1586" s="14"/>
      <c r="Q1586" s="14">
        <v>1584</v>
      </c>
      <c r="R1586" s="14">
        <v>1583</v>
      </c>
      <c r="S1586" s="14">
        <f t="shared" si="52"/>
        <v>64</v>
      </c>
      <c r="W1586" s="13">
        <v>100000</v>
      </c>
    </row>
    <row r="1587" spans="15:23" x14ac:dyDescent="0.25">
      <c r="O1587" s="62"/>
      <c r="P1587" s="14"/>
      <c r="Q1587" s="14">
        <v>1585</v>
      </c>
      <c r="R1587" s="14">
        <v>1584</v>
      </c>
      <c r="S1587" s="14">
        <f t="shared" si="52"/>
        <v>64</v>
      </c>
      <c r="W1587" s="13">
        <v>100000</v>
      </c>
    </row>
    <row r="1588" spans="15:23" x14ac:dyDescent="0.25">
      <c r="O1588" s="62"/>
      <c r="P1588" s="14"/>
      <c r="Q1588" s="14">
        <v>1586</v>
      </c>
      <c r="R1588" s="14">
        <v>1585</v>
      </c>
      <c r="S1588" s="14">
        <f t="shared" si="52"/>
        <v>64</v>
      </c>
      <c r="W1588" s="13">
        <v>100000</v>
      </c>
    </row>
    <row r="1589" spans="15:23" x14ac:dyDescent="0.25">
      <c r="O1589" s="62"/>
      <c r="P1589" s="14"/>
      <c r="Q1589" s="14">
        <v>1587</v>
      </c>
      <c r="R1589" s="14">
        <v>1586</v>
      </c>
      <c r="S1589" s="14">
        <f t="shared" si="52"/>
        <v>64</v>
      </c>
      <c r="W1589" s="13">
        <v>100000</v>
      </c>
    </row>
    <row r="1590" spans="15:23" x14ac:dyDescent="0.25">
      <c r="O1590" s="62"/>
      <c r="P1590" s="14"/>
      <c r="Q1590" s="14">
        <v>1588</v>
      </c>
      <c r="R1590" s="14">
        <v>1587</v>
      </c>
      <c r="S1590" s="14">
        <f t="shared" si="52"/>
        <v>64</v>
      </c>
      <c r="W1590" s="13">
        <v>100000</v>
      </c>
    </row>
    <row r="1591" spans="15:23" x14ac:dyDescent="0.25">
      <c r="O1591" s="62"/>
      <c r="P1591" s="14"/>
      <c r="Q1591" s="14">
        <v>1589</v>
      </c>
      <c r="R1591" s="14">
        <v>1588</v>
      </c>
      <c r="S1591" s="14">
        <f t="shared" ref="S1591:S1654" si="53">S1566+1</f>
        <v>64</v>
      </c>
      <c r="W1591" s="13">
        <v>100000</v>
      </c>
    </row>
    <row r="1592" spans="15:23" x14ac:dyDescent="0.25">
      <c r="O1592" s="62"/>
      <c r="P1592" s="14"/>
      <c r="Q1592" s="14">
        <v>1590</v>
      </c>
      <c r="R1592" s="14">
        <v>1589</v>
      </c>
      <c r="S1592" s="14">
        <f t="shared" si="53"/>
        <v>64</v>
      </c>
      <c r="W1592" s="13">
        <v>100000</v>
      </c>
    </row>
    <row r="1593" spans="15:23" x14ac:dyDescent="0.25">
      <c r="O1593" s="62"/>
      <c r="P1593" s="14"/>
      <c r="Q1593" s="14">
        <v>1591</v>
      </c>
      <c r="R1593" s="14">
        <v>1590</v>
      </c>
      <c r="S1593" s="14">
        <f t="shared" si="53"/>
        <v>64</v>
      </c>
      <c r="W1593" s="13">
        <v>100000</v>
      </c>
    </row>
    <row r="1594" spans="15:23" x14ac:dyDescent="0.25">
      <c r="O1594" s="62"/>
      <c r="P1594" s="14"/>
      <c r="Q1594" s="14">
        <v>1592</v>
      </c>
      <c r="R1594" s="14">
        <v>1591</v>
      </c>
      <c r="S1594" s="14">
        <f t="shared" si="53"/>
        <v>64</v>
      </c>
      <c r="W1594" s="13">
        <v>100000</v>
      </c>
    </row>
    <row r="1595" spans="15:23" x14ac:dyDescent="0.25">
      <c r="O1595" s="62"/>
      <c r="P1595" s="14"/>
      <c r="Q1595" s="14">
        <v>1593</v>
      </c>
      <c r="R1595" s="14">
        <v>1592</v>
      </c>
      <c r="S1595" s="14">
        <f t="shared" si="53"/>
        <v>64</v>
      </c>
      <c r="W1595" s="13">
        <v>100000</v>
      </c>
    </row>
    <row r="1596" spans="15:23" x14ac:dyDescent="0.25">
      <c r="O1596" s="62"/>
      <c r="P1596" s="14"/>
      <c r="Q1596" s="14">
        <v>1594</v>
      </c>
      <c r="R1596" s="14">
        <v>1593</v>
      </c>
      <c r="S1596" s="14">
        <f t="shared" si="53"/>
        <v>64</v>
      </c>
      <c r="W1596" s="13">
        <v>100000</v>
      </c>
    </row>
    <row r="1597" spans="15:23" x14ac:dyDescent="0.25">
      <c r="O1597" s="62"/>
      <c r="P1597" s="14"/>
      <c r="Q1597" s="14">
        <v>1595</v>
      </c>
      <c r="R1597" s="14">
        <v>1594</v>
      </c>
      <c r="S1597" s="14">
        <f t="shared" si="53"/>
        <v>64</v>
      </c>
      <c r="W1597" s="13">
        <v>100000</v>
      </c>
    </row>
    <row r="1598" spans="15:23" x14ac:dyDescent="0.25">
      <c r="O1598" s="62"/>
      <c r="P1598" s="14"/>
      <c r="Q1598" s="14">
        <v>1596</v>
      </c>
      <c r="R1598" s="14">
        <v>1595</v>
      </c>
      <c r="S1598" s="14">
        <f t="shared" si="53"/>
        <v>64</v>
      </c>
      <c r="W1598" s="13">
        <v>100000</v>
      </c>
    </row>
    <row r="1599" spans="15:23" x14ac:dyDescent="0.25">
      <c r="O1599" s="62"/>
      <c r="P1599" s="14"/>
      <c r="Q1599" s="14">
        <v>1597</v>
      </c>
      <c r="R1599" s="14">
        <v>1596</v>
      </c>
      <c r="S1599" s="14">
        <f t="shared" si="53"/>
        <v>64</v>
      </c>
      <c r="W1599" s="13">
        <v>100000</v>
      </c>
    </row>
    <row r="1600" spans="15:23" x14ac:dyDescent="0.25">
      <c r="O1600" s="62"/>
      <c r="P1600" s="14"/>
      <c r="Q1600" s="14">
        <v>1598</v>
      </c>
      <c r="R1600" s="14">
        <v>1597</v>
      </c>
      <c r="S1600" s="14">
        <f t="shared" si="53"/>
        <v>64</v>
      </c>
      <c r="W1600" s="13">
        <v>100000</v>
      </c>
    </row>
    <row r="1601" spans="15:23" x14ac:dyDescent="0.25">
      <c r="O1601" s="62"/>
      <c r="P1601" s="14"/>
      <c r="Q1601" s="14">
        <v>1599</v>
      </c>
      <c r="R1601" s="14">
        <v>1598</v>
      </c>
      <c r="S1601" s="14">
        <f t="shared" si="53"/>
        <v>64</v>
      </c>
      <c r="W1601" s="13">
        <v>100000</v>
      </c>
    </row>
    <row r="1602" spans="15:23" x14ac:dyDescent="0.25">
      <c r="O1602" s="62"/>
      <c r="P1602" s="14"/>
      <c r="Q1602" s="14">
        <v>1600</v>
      </c>
      <c r="R1602" s="14">
        <v>1599</v>
      </c>
      <c r="S1602" s="14">
        <f t="shared" si="53"/>
        <v>64</v>
      </c>
      <c r="W1602" s="13">
        <v>100000</v>
      </c>
    </row>
    <row r="1603" spans="15:23" x14ac:dyDescent="0.25">
      <c r="O1603" s="62"/>
      <c r="P1603" s="14"/>
      <c r="Q1603" s="14">
        <v>1601</v>
      </c>
      <c r="R1603" s="14">
        <v>1600</v>
      </c>
      <c r="S1603" s="14">
        <f t="shared" si="53"/>
        <v>64</v>
      </c>
      <c r="W1603" s="13">
        <v>100000</v>
      </c>
    </row>
    <row r="1604" spans="15:23" x14ac:dyDescent="0.25">
      <c r="O1604" s="62"/>
      <c r="P1604" s="14"/>
      <c r="Q1604" s="14">
        <v>1602</v>
      </c>
      <c r="R1604" s="14">
        <v>1601</v>
      </c>
      <c r="S1604" s="14">
        <f t="shared" si="53"/>
        <v>65</v>
      </c>
      <c r="W1604" s="13">
        <v>100000</v>
      </c>
    </row>
    <row r="1605" spans="15:23" x14ac:dyDescent="0.25">
      <c r="O1605" s="62"/>
      <c r="P1605" s="14"/>
      <c r="Q1605" s="14">
        <v>1603</v>
      </c>
      <c r="R1605" s="14">
        <v>1602</v>
      </c>
      <c r="S1605" s="14">
        <f t="shared" si="53"/>
        <v>65</v>
      </c>
      <c r="W1605" s="13">
        <v>100000</v>
      </c>
    </row>
    <row r="1606" spans="15:23" x14ac:dyDescent="0.25">
      <c r="O1606" s="62"/>
      <c r="P1606" s="14"/>
      <c r="Q1606" s="14">
        <v>1604</v>
      </c>
      <c r="R1606" s="14">
        <v>1603</v>
      </c>
      <c r="S1606" s="14">
        <f t="shared" si="53"/>
        <v>65</v>
      </c>
      <c r="W1606" s="13">
        <v>100000</v>
      </c>
    </row>
    <row r="1607" spans="15:23" x14ac:dyDescent="0.25">
      <c r="O1607" s="62"/>
      <c r="P1607" s="14"/>
      <c r="Q1607" s="14">
        <v>1605</v>
      </c>
      <c r="R1607" s="14">
        <v>1604</v>
      </c>
      <c r="S1607" s="14">
        <f t="shared" si="53"/>
        <v>65</v>
      </c>
      <c r="W1607" s="13">
        <v>100000</v>
      </c>
    </row>
    <row r="1608" spans="15:23" x14ac:dyDescent="0.25">
      <c r="O1608" s="62"/>
      <c r="P1608" s="14"/>
      <c r="Q1608" s="14">
        <v>1606</v>
      </c>
      <c r="R1608" s="14">
        <v>1605</v>
      </c>
      <c r="S1608" s="14">
        <f t="shared" si="53"/>
        <v>65</v>
      </c>
      <c r="W1608" s="13">
        <v>100000</v>
      </c>
    </row>
    <row r="1609" spans="15:23" x14ac:dyDescent="0.25">
      <c r="O1609" s="62"/>
      <c r="P1609" s="14"/>
      <c r="Q1609" s="14">
        <v>1607</v>
      </c>
      <c r="R1609" s="14">
        <v>1606</v>
      </c>
      <c r="S1609" s="14">
        <f t="shared" si="53"/>
        <v>65</v>
      </c>
      <c r="W1609" s="13">
        <v>100000</v>
      </c>
    </row>
    <row r="1610" spans="15:23" x14ac:dyDescent="0.25">
      <c r="O1610" s="62"/>
      <c r="P1610" s="14"/>
      <c r="Q1610" s="14">
        <v>1608</v>
      </c>
      <c r="R1610" s="14">
        <v>1607</v>
      </c>
      <c r="S1610" s="14">
        <f t="shared" si="53"/>
        <v>65</v>
      </c>
      <c r="W1610" s="13">
        <v>100000</v>
      </c>
    </row>
    <row r="1611" spans="15:23" x14ac:dyDescent="0.25">
      <c r="O1611" s="62"/>
      <c r="P1611" s="14"/>
      <c r="Q1611" s="14">
        <v>1609</v>
      </c>
      <c r="R1611" s="14">
        <v>1608</v>
      </c>
      <c r="S1611" s="14">
        <f t="shared" si="53"/>
        <v>65</v>
      </c>
      <c r="W1611" s="13">
        <v>100000</v>
      </c>
    </row>
    <row r="1612" spans="15:23" x14ac:dyDescent="0.25">
      <c r="O1612" s="62"/>
      <c r="P1612" s="14"/>
      <c r="Q1612" s="14">
        <v>1610</v>
      </c>
      <c r="R1612" s="14">
        <v>1609</v>
      </c>
      <c r="S1612" s="14">
        <f t="shared" si="53"/>
        <v>65</v>
      </c>
      <c r="W1612" s="13">
        <v>100000</v>
      </c>
    </row>
    <row r="1613" spans="15:23" x14ac:dyDescent="0.25">
      <c r="O1613" s="62"/>
      <c r="P1613" s="14"/>
      <c r="Q1613" s="14">
        <v>1611</v>
      </c>
      <c r="R1613" s="14">
        <v>1610</v>
      </c>
      <c r="S1613" s="14">
        <f t="shared" si="53"/>
        <v>65</v>
      </c>
      <c r="W1613" s="13">
        <v>100000</v>
      </c>
    </row>
    <row r="1614" spans="15:23" x14ac:dyDescent="0.25">
      <c r="O1614" s="62"/>
      <c r="P1614" s="14"/>
      <c r="Q1614" s="14">
        <v>1612</v>
      </c>
      <c r="R1614" s="14">
        <v>1611</v>
      </c>
      <c r="S1614" s="14">
        <f t="shared" si="53"/>
        <v>65</v>
      </c>
      <c r="W1614" s="13">
        <v>100000</v>
      </c>
    </row>
    <row r="1615" spans="15:23" x14ac:dyDescent="0.25">
      <c r="O1615" s="62"/>
      <c r="P1615" s="14"/>
      <c r="Q1615" s="14">
        <v>1613</v>
      </c>
      <c r="R1615" s="14">
        <v>1612</v>
      </c>
      <c r="S1615" s="14">
        <f t="shared" si="53"/>
        <v>65</v>
      </c>
      <c r="W1615" s="13">
        <v>100000</v>
      </c>
    </row>
    <row r="1616" spans="15:23" x14ac:dyDescent="0.25">
      <c r="O1616" s="62"/>
      <c r="P1616" s="14"/>
      <c r="Q1616" s="14">
        <v>1614</v>
      </c>
      <c r="R1616" s="14">
        <v>1613</v>
      </c>
      <c r="S1616" s="14">
        <f t="shared" si="53"/>
        <v>65</v>
      </c>
      <c r="W1616" s="13">
        <v>100000</v>
      </c>
    </row>
    <row r="1617" spans="15:23" x14ac:dyDescent="0.25">
      <c r="O1617" s="62"/>
      <c r="P1617" s="14"/>
      <c r="Q1617" s="14">
        <v>1615</v>
      </c>
      <c r="R1617" s="14">
        <v>1614</v>
      </c>
      <c r="S1617" s="14">
        <f t="shared" si="53"/>
        <v>65</v>
      </c>
      <c r="W1617" s="13">
        <v>100000</v>
      </c>
    </row>
    <row r="1618" spans="15:23" x14ac:dyDescent="0.25">
      <c r="O1618" s="62"/>
      <c r="P1618" s="14"/>
      <c r="Q1618" s="14">
        <v>1616</v>
      </c>
      <c r="R1618" s="14">
        <v>1615</v>
      </c>
      <c r="S1618" s="14">
        <f t="shared" si="53"/>
        <v>65</v>
      </c>
      <c r="W1618" s="13">
        <v>100000</v>
      </c>
    </row>
    <row r="1619" spans="15:23" x14ac:dyDescent="0.25">
      <c r="O1619" s="62"/>
      <c r="P1619" s="14"/>
      <c r="Q1619" s="14">
        <v>1617</v>
      </c>
      <c r="R1619" s="14">
        <v>1616</v>
      </c>
      <c r="S1619" s="14">
        <f t="shared" si="53"/>
        <v>65</v>
      </c>
      <c r="W1619" s="13">
        <v>100000</v>
      </c>
    </row>
    <row r="1620" spans="15:23" x14ac:dyDescent="0.25">
      <c r="O1620" s="62"/>
      <c r="P1620" s="14"/>
      <c r="Q1620" s="14">
        <v>1618</v>
      </c>
      <c r="R1620" s="14">
        <v>1617</v>
      </c>
      <c r="S1620" s="14">
        <f t="shared" si="53"/>
        <v>65</v>
      </c>
      <c r="W1620" s="13">
        <v>100000</v>
      </c>
    </row>
    <row r="1621" spans="15:23" x14ac:dyDescent="0.25">
      <c r="O1621" s="62"/>
      <c r="P1621" s="14"/>
      <c r="Q1621" s="14">
        <v>1619</v>
      </c>
      <c r="R1621" s="14">
        <v>1618</v>
      </c>
      <c r="S1621" s="14">
        <f t="shared" si="53"/>
        <v>65</v>
      </c>
      <c r="W1621" s="13">
        <v>100000</v>
      </c>
    </row>
    <row r="1622" spans="15:23" x14ac:dyDescent="0.25">
      <c r="O1622" s="62"/>
      <c r="P1622" s="14"/>
      <c r="Q1622" s="14">
        <v>1620</v>
      </c>
      <c r="R1622" s="14">
        <v>1619</v>
      </c>
      <c r="S1622" s="14">
        <f t="shared" si="53"/>
        <v>65</v>
      </c>
      <c r="W1622" s="13">
        <v>100000</v>
      </c>
    </row>
    <row r="1623" spans="15:23" x14ac:dyDescent="0.25">
      <c r="O1623" s="62"/>
      <c r="P1623" s="14"/>
      <c r="Q1623" s="14">
        <v>1621</v>
      </c>
      <c r="R1623" s="14">
        <v>1620</v>
      </c>
      <c r="S1623" s="14">
        <f t="shared" si="53"/>
        <v>65</v>
      </c>
      <c r="W1623" s="13">
        <v>100000</v>
      </c>
    </row>
    <row r="1624" spans="15:23" x14ac:dyDescent="0.25">
      <c r="O1624" s="62"/>
      <c r="P1624" s="14"/>
      <c r="Q1624" s="14">
        <v>1622</v>
      </c>
      <c r="R1624" s="14">
        <v>1621</v>
      </c>
      <c r="S1624" s="14">
        <f t="shared" si="53"/>
        <v>65</v>
      </c>
      <c r="W1624" s="13">
        <v>100000</v>
      </c>
    </row>
    <row r="1625" spans="15:23" x14ac:dyDescent="0.25">
      <c r="O1625" s="62"/>
      <c r="P1625" s="14"/>
      <c r="Q1625" s="14">
        <v>1623</v>
      </c>
      <c r="R1625" s="14">
        <v>1622</v>
      </c>
      <c r="S1625" s="14">
        <f t="shared" si="53"/>
        <v>65</v>
      </c>
      <c r="W1625" s="13">
        <v>100000</v>
      </c>
    </row>
    <row r="1626" spans="15:23" x14ac:dyDescent="0.25">
      <c r="O1626" s="62"/>
      <c r="P1626" s="14"/>
      <c r="Q1626" s="14">
        <v>1624</v>
      </c>
      <c r="R1626" s="14">
        <v>1623</v>
      </c>
      <c r="S1626" s="14">
        <f t="shared" si="53"/>
        <v>65</v>
      </c>
      <c r="W1626" s="13">
        <v>100000</v>
      </c>
    </row>
    <row r="1627" spans="15:23" x14ac:dyDescent="0.25">
      <c r="O1627" s="62"/>
      <c r="P1627" s="14"/>
      <c r="Q1627" s="14">
        <v>1625</v>
      </c>
      <c r="R1627" s="14">
        <v>1624</v>
      </c>
      <c r="S1627" s="14">
        <f t="shared" si="53"/>
        <v>65</v>
      </c>
      <c r="W1627" s="13">
        <v>100000</v>
      </c>
    </row>
    <row r="1628" spans="15:23" x14ac:dyDescent="0.25">
      <c r="O1628" s="62"/>
      <c r="P1628" s="14"/>
      <c r="Q1628" s="14">
        <v>1626</v>
      </c>
      <c r="R1628" s="14">
        <v>1625</v>
      </c>
      <c r="S1628" s="14">
        <f t="shared" si="53"/>
        <v>65</v>
      </c>
      <c r="W1628" s="13">
        <v>100000</v>
      </c>
    </row>
    <row r="1629" spans="15:23" x14ac:dyDescent="0.25">
      <c r="O1629" s="62"/>
      <c r="P1629" s="14"/>
      <c r="Q1629" s="14">
        <v>1627</v>
      </c>
      <c r="R1629" s="14">
        <v>1626</v>
      </c>
      <c r="S1629" s="14">
        <f t="shared" si="53"/>
        <v>66</v>
      </c>
      <c r="W1629" s="13">
        <v>100000</v>
      </c>
    </row>
    <row r="1630" spans="15:23" x14ac:dyDescent="0.25">
      <c r="O1630" s="62"/>
      <c r="P1630" s="14"/>
      <c r="Q1630" s="14">
        <v>1628</v>
      </c>
      <c r="R1630" s="14">
        <v>1627</v>
      </c>
      <c r="S1630" s="14">
        <f t="shared" si="53"/>
        <v>66</v>
      </c>
      <c r="W1630" s="13">
        <v>100000</v>
      </c>
    </row>
    <row r="1631" spans="15:23" x14ac:dyDescent="0.25">
      <c r="O1631" s="62"/>
      <c r="P1631" s="14"/>
      <c r="Q1631" s="14">
        <v>1629</v>
      </c>
      <c r="R1631" s="14">
        <v>1628</v>
      </c>
      <c r="S1631" s="14">
        <f t="shared" si="53"/>
        <v>66</v>
      </c>
      <c r="W1631" s="13">
        <v>100000</v>
      </c>
    </row>
    <row r="1632" spans="15:23" x14ac:dyDescent="0.25">
      <c r="O1632" s="62"/>
      <c r="P1632" s="14"/>
      <c r="Q1632" s="14">
        <v>1630</v>
      </c>
      <c r="R1632" s="14">
        <v>1629</v>
      </c>
      <c r="S1632" s="14">
        <f t="shared" si="53"/>
        <v>66</v>
      </c>
      <c r="W1632" s="13">
        <v>100000</v>
      </c>
    </row>
    <row r="1633" spans="15:23" x14ac:dyDescent="0.25">
      <c r="O1633" s="62"/>
      <c r="P1633" s="14"/>
      <c r="Q1633" s="14">
        <v>1631</v>
      </c>
      <c r="R1633" s="14">
        <v>1630</v>
      </c>
      <c r="S1633" s="14">
        <f t="shared" si="53"/>
        <v>66</v>
      </c>
      <c r="W1633" s="13">
        <v>100000</v>
      </c>
    </row>
    <row r="1634" spans="15:23" x14ac:dyDescent="0.25">
      <c r="O1634" s="62"/>
      <c r="P1634" s="14"/>
      <c r="Q1634" s="14">
        <v>1632</v>
      </c>
      <c r="R1634" s="14">
        <v>1631</v>
      </c>
      <c r="S1634" s="14">
        <f t="shared" si="53"/>
        <v>66</v>
      </c>
      <c r="W1634" s="13">
        <v>100000</v>
      </c>
    </row>
    <row r="1635" spans="15:23" x14ac:dyDescent="0.25">
      <c r="O1635" s="62"/>
      <c r="P1635" s="14"/>
      <c r="Q1635" s="14">
        <v>1633</v>
      </c>
      <c r="R1635" s="14">
        <v>1632</v>
      </c>
      <c r="S1635" s="14">
        <f t="shared" si="53"/>
        <v>66</v>
      </c>
      <c r="W1635" s="13">
        <v>100000</v>
      </c>
    </row>
    <row r="1636" spans="15:23" x14ac:dyDescent="0.25">
      <c r="O1636" s="62"/>
      <c r="P1636" s="14"/>
      <c r="Q1636" s="14">
        <v>1634</v>
      </c>
      <c r="R1636" s="14">
        <v>1633</v>
      </c>
      <c r="S1636" s="14">
        <f t="shared" si="53"/>
        <v>66</v>
      </c>
      <c r="W1636" s="13">
        <v>100000</v>
      </c>
    </row>
    <row r="1637" spans="15:23" x14ac:dyDescent="0.25">
      <c r="O1637" s="62"/>
      <c r="P1637" s="14"/>
      <c r="Q1637" s="14">
        <v>1635</v>
      </c>
      <c r="R1637" s="14">
        <v>1634</v>
      </c>
      <c r="S1637" s="14">
        <f t="shared" si="53"/>
        <v>66</v>
      </c>
      <c r="W1637" s="13">
        <v>100000</v>
      </c>
    </row>
    <row r="1638" spans="15:23" x14ac:dyDescent="0.25">
      <c r="O1638" s="62"/>
      <c r="P1638" s="14"/>
      <c r="Q1638" s="14">
        <v>1636</v>
      </c>
      <c r="R1638" s="14">
        <v>1635</v>
      </c>
      <c r="S1638" s="14">
        <f t="shared" si="53"/>
        <v>66</v>
      </c>
      <c r="W1638" s="13">
        <v>100000</v>
      </c>
    </row>
    <row r="1639" spans="15:23" x14ac:dyDescent="0.25">
      <c r="O1639" s="62"/>
      <c r="P1639" s="14"/>
      <c r="Q1639" s="14">
        <v>1637</v>
      </c>
      <c r="R1639" s="14">
        <v>1636</v>
      </c>
      <c r="S1639" s="14">
        <f t="shared" si="53"/>
        <v>66</v>
      </c>
      <c r="W1639" s="13">
        <v>100000</v>
      </c>
    </row>
    <row r="1640" spans="15:23" x14ac:dyDescent="0.25">
      <c r="O1640" s="62"/>
      <c r="P1640" s="14"/>
      <c r="Q1640" s="14">
        <v>1638</v>
      </c>
      <c r="R1640" s="14">
        <v>1637</v>
      </c>
      <c r="S1640" s="14">
        <f t="shared" si="53"/>
        <v>66</v>
      </c>
      <c r="W1640" s="13">
        <v>100000</v>
      </c>
    </row>
    <row r="1641" spans="15:23" x14ac:dyDescent="0.25">
      <c r="O1641" s="62"/>
      <c r="P1641" s="14"/>
      <c r="Q1641" s="14">
        <v>1639</v>
      </c>
      <c r="R1641" s="14">
        <v>1638</v>
      </c>
      <c r="S1641" s="14">
        <f t="shared" si="53"/>
        <v>66</v>
      </c>
      <c r="W1641" s="13">
        <v>100000</v>
      </c>
    </row>
    <row r="1642" spans="15:23" x14ac:dyDescent="0.25">
      <c r="O1642" s="62"/>
      <c r="P1642" s="14"/>
      <c r="Q1642" s="14">
        <v>1640</v>
      </c>
      <c r="R1642" s="14">
        <v>1639</v>
      </c>
      <c r="S1642" s="14">
        <f t="shared" si="53"/>
        <v>66</v>
      </c>
      <c r="W1642" s="13">
        <v>100000</v>
      </c>
    </row>
    <row r="1643" spans="15:23" x14ac:dyDescent="0.25">
      <c r="O1643" s="62"/>
      <c r="P1643" s="14"/>
      <c r="Q1643" s="14">
        <v>1641</v>
      </c>
      <c r="R1643" s="14">
        <v>1640</v>
      </c>
      <c r="S1643" s="14">
        <f t="shared" si="53"/>
        <v>66</v>
      </c>
      <c r="W1643" s="13">
        <v>100000</v>
      </c>
    </row>
    <row r="1644" spans="15:23" x14ac:dyDescent="0.25">
      <c r="O1644" s="62"/>
      <c r="P1644" s="14"/>
      <c r="Q1644" s="14">
        <v>1642</v>
      </c>
      <c r="R1644" s="14">
        <v>1641</v>
      </c>
      <c r="S1644" s="14">
        <f t="shared" si="53"/>
        <v>66</v>
      </c>
      <c r="W1644" s="13">
        <v>100000</v>
      </c>
    </row>
    <row r="1645" spans="15:23" x14ac:dyDescent="0.25">
      <c r="O1645" s="62"/>
      <c r="P1645" s="14"/>
      <c r="Q1645" s="14">
        <v>1643</v>
      </c>
      <c r="R1645" s="14">
        <v>1642</v>
      </c>
      <c r="S1645" s="14">
        <f t="shared" si="53"/>
        <v>66</v>
      </c>
      <c r="W1645" s="13">
        <v>100000</v>
      </c>
    </row>
    <row r="1646" spans="15:23" x14ac:dyDescent="0.25">
      <c r="O1646" s="62"/>
      <c r="P1646" s="14"/>
      <c r="Q1646" s="14">
        <v>1644</v>
      </c>
      <c r="R1646" s="14">
        <v>1643</v>
      </c>
      <c r="S1646" s="14">
        <f t="shared" si="53"/>
        <v>66</v>
      </c>
      <c r="W1646" s="13">
        <v>100000</v>
      </c>
    </row>
    <row r="1647" spans="15:23" x14ac:dyDescent="0.25">
      <c r="O1647" s="62"/>
      <c r="P1647" s="14"/>
      <c r="Q1647" s="14">
        <v>1645</v>
      </c>
      <c r="R1647" s="14">
        <v>1644</v>
      </c>
      <c r="S1647" s="14">
        <f t="shared" si="53"/>
        <v>66</v>
      </c>
      <c r="W1647" s="13">
        <v>100000</v>
      </c>
    </row>
    <row r="1648" spans="15:23" x14ac:dyDescent="0.25">
      <c r="O1648" s="62"/>
      <c r="P1648" s="14"/>
      <c r="Q1648" s="14">
        <v>1646</v>
      </c>
      <c r="R1648" s="14">
        <v>1645</v>
      </c>
      <c r="S1648" s="14">
        <f t="shared" si="53"/>
        <v>66</v>
      </c>
      <c r="W1648" s="13">
        <v>100000</v>
      </c>
    </row>
    <row r="1649" spans="15:23" x14ac:dyDescent="0.25">
      <c r="O1649" s="62"/>
      <c r="P1649" s="14"/>
      <c r="Q1649" s="14">
        <v>1647</v>
      </c>
      <c r="R1649" s="14">
        <v>1646</v>
      </c>
      <c r="S1649" s="14">
        <f t="shared" si="53"/>
        <v>66</v>
      </c>
      <c r="W1649" s="13">
        <v>100000</v>
      </c>
    </row>
    <row r="1650" spans="15:23" x14ac:dyDescent="0.25">
      <c r="O1650" s="62"/>
      <c r="P1650" s="14"/>
      <c r="Q1650" s="14">
        <v>1648</v>
      </c>
      <c r="R1650" s="14">
        <v>1647</v>
      </c>
      <c r="S1650" s="14">
        <f t="shared" si="53"/>
        <v>66</v>
      </c>
      <c r="W1650" s="13">
        <v>100000</v>
      </c>
    </row>
    <row r="1651" spans="15:23" x14ac:dyDescent="0.25">
      <c r="O1651" s="62"/>
      <c r="P1651" s="14"/>
      <c r="Q1651" s="14">
        <v>1649</v>
      </c>
      <c r="R1651" s="14">
        <v>1648</v>
      </c>
      <c r="S1651" s="14">
        <f t="shared" si="53"/>
        <v>66</v>
      </c>
      <c r="W1651" s="13">
        <v>100000</v>
      </c>
    </row>
    <row r="1652" spans="15:23" x14ac:dyDescent="0.25">
      <c r="O1652" s="62"/>
      <c r="P1652" s="14"/>
      <c r="Q1652" s="14">
        <v>1650</v>
      </c>
      <c r="R1652" s="14">
        <v>1649</v>
      </c>
      <c r="S1652" s="14">
        <f t="shared" si="53"/>
        <v>66</v>
      </c>
      <c r="W1652" s="13">
        <v>100000</v>
      </c>
    </row>
    <row r="1653" spans="15:23" x14ac:dyDescent="0.25">
      <c r="O1653" s="62"/>
      <c r="P1653" s="14"/>
      <c r="Q1653" s="14">
        <v>1651</v>
      </c>
      <c r="R1653" s="14">
        <v>1650</v>
      </c>
      <c r="S1653" s="14">
        <f t="shared" si="53"/>
        <v>66</v>
      </c>
      <c r="W1653" s="13">
        <v>100000</v>
      </c>
    </row>
    <row r="1654" spans="15:23" x14ac:dyDescent="0.25">
      <c r="O1654" s="62"/>
      <c r="P1654" s="14"/>
      <c r="Q1654" s="14">
        <v>1652</v>
      </c>
      <c r="R1654" s="14">
        <v>1651</v>
      </c>
      <c r="S1654" s="14">
        <f t="shared" si="53"/>
        <v>67</v>
      </c>
      <c r="W1654" s="13">
        <v>100000</v>
      </c>
    </row>
    <row r="1655" spans="15:23" x14ac:dyDescent="0.25">
      <c r="O1655" s="62"/>
      <c r="P1655" s="14"/>
      <c r="Q1655" s="14">
        <v>1653</v>
      </c>
      <c r="R1655" s="14">
        <v>1652</v>
      </c>
      <c r="S1655" s="14">
        <f t="shared" ref="S1655:S1718" si="54">S1630+1</f>
        <v>67</v>
      </c>
      <c r="W1655" s="13">
        <v>100000</v>
      </c>
    </row>
    <row r="1656" spans="15:23" x14ac:dyDescent="0.25">
      <c r="O1656" s="62"/>
      <c r="P1656" s="14"/>
      <c r="Q1656" s="14">
        <v>1654</v>
      </c>
      <c r="R1656" s="14">
        <v>1653</v>
      </c>
      <c r="S1656" s="14">
        <f t="shared" si="54"/>
        <v>67</v>
      </c>
      <c r="W1656" s="13">
        <v>100000</v>
      </c>
    </row>
    <row r="1657" spans="15:23" x14ac:dyDescent="0.25">
      <c r="O1657" s="62"/>
      <c r="P1657" s="14"/>
      <c r="Q1657" s="14">
        <v>1655</v>
      </c>
      <c r="R1657" s="14">
        <v>1654</v>
      </c>
      <c r="S1657" s="14">
        <f t="shared" si="54"/>
        <v>67</v>
      </c>
      <c r="W1657" s="13">
        <v>100000</v>
      </c>
    </row>
    <row r="1658" spans="15:23" x14ac:dyDescent="0.25">
      <c r="O1658" s="62"/>
      <c r="P1658" s="14"/>
      <c r="Q1658" s="14">
        <v>1656</v>
      </c>
      <c r="R1658" s="14">
        <v>1655</v>
      </c>
      <c r="S1658" s="14">
        <f t="shared" si="54"/>
        <v>67</v>
      </c>
      <c r="W1658" s="13">
        <v>100000</v>
      </c>
    </row>
    <row r="1659" spans="15:23" x14ac:dyDescent="0.25">
      <c r="O1659" s="62"/>
      <c r="P1659" s="14"/>
      <c r="Q1659" s="14">
        <v>1657</v>
      </c>
      <c r="R1659" s="14">
        <v>1656</v>
      </c>
      <c r="S1659" s="14">
        <f t="shared" si="54"/>
        <v>67</v>
      </c>
      <c r="W1659" s="13">
        <v>100000</v>
      </c>
    </row>
    <row r="1660" spans="15:23" x14ac:dyDescent="0.25">
      <c r="O1660" s="62"/>
      <c r="P1660" s="14"/>
      <c r="Q1660" s="14">
        <v>1658</v>
      </c>
      <c r="R1660" s="14">
        <v>1657</v>
      </c>
      <c r="S1660" s="14">
        <f t="shared" si="54"/>
        <v>67</v>
      </c>
      <c r="W1660" s="13">
        <v>100000</v>
      </c>
    </row>
    <row r="1661" spans="15:23" x14ac:dyDescent="0.25">
      <c r="O1661" s="62"/>
      <c r="P1661" s="14"/>
      <c r="Q1661" s="14">
        <v>1659</v>
      </c>
      <c r="R1661" s="14">
        <v>1658</v>
      </c>
      <c r="S1661" s="14">
        <f t="shared" si="54"/>
        <v>67</v>
      </c>
      <c r="W1661" s="13">
        <v>100000</v>
      </c>
    </row>
    <row r="1662" spans="15:23" x14ac:dyDescent="0.25">
      <c r="O1662" s="62"/>
      <c r="P1662" s="14"/>
      <c r="Q1662" s="14">
        <v>1660</v>
      </c>
      <c r="R1662" s="14">
        <v>1659</v>
      </c>
      <c r="S1662" s="14">
        <f t="shared" si="54"/>
        <v>67</v>
      </c>
      <c r="W1662" s="13">
        <v>100000</v>
      </c>
    </row>
    <row r="1663" spans="15:23" x14ac:dyDescent="0.25">
      <c r="O1663" s="62"/>
      <c r="P1663" s="14"/>
      <c r="Q1663" s="14">
        <v>1661</v>
      </c>
      <c r="R1663" s="14">
        <v>1660</v>
      </c>
      <c r="S1663" s="14">
        <f t="shared" si="54"/>
        <v>67</v>
      </c>
      <c r="W1663" s="13">
        <v>100000</v>
      </c>
    </row>
    <row r="1664" spans="15:23" x14ac:dyDescent="0.25">
      <c r="O1664" s="62"/>
      <c r="P1664" s="14"/>
      <c r="Q1664" s="14">
        <v>1662</v>
      </c>
      <c r="R1664" s="14">
        <v>1661</v>
      </c>
      <c r="S1664" s="14">
        <f t="shared" si="54"/>
        <v>67</v>
      </c>
      <c r="W1664" s="13">
        <v>100000</v>
      </c>
    </row>
    <row r="1665" spans="15:23" x14ac:dyDescent="0.25">
      <c r="O1665" s="62"/>
      <c r="P1665" s="14"/>
      <c r="Q1665" s="14">
        <v>1663</v>
      </c>
      <c r="R1665" s="14">
        <v>1662</v>
      </c>
      <c r="S1665" s="14">
        <f t="shared" si="54"/>
        <v>67</v>
      </c>
      <c r="W1665" s="13">
        <v>100000</v>
      </c>
    </row>
    <row r="1666" spans="15:23" x14ac:dyDescent="0.25">
      <c r="O1666" s="62"/>
      <c r="P1666" s="14"/>
      <c r="Q1666" s="14">
        <v>1664</v>
      </c>
      <c r="R1666" s="14">
        <v>1663</v>
      </c>
      <c r="S1666" s="14">
        <f t="shared" si="54"/>
        <v>67</v>
      </c>
      <c r="W1666" s="13">
        <v>100000</v>
      </c>
    </row>
    <row r="1667" spans="15:23" x14ac:dyDescent="0.25">
      <c r="O1667" s="62"/>
      <c r="P1667" s="14"/>
      <c r="Q1667" s="14">
        <v>1665</v>
      </c>
      <c r="R1667" s="14">
        <v>1664</v>
      </c>
      <c r="S1667" s="14">
        <f t="shared" si="54"/>
        <v>67</v>
      </c>
      <c r="W1667" s="13">
        <v>100000</v>
      </c>
    </row>
    <row r="1668" spans="15:23" x14ac:dyDescent="0.25">
      <c r="O1668" s="62"/>
      <c r="P1668" s="14"/>
      <c r="Q1668" s="14">
        <v>1666</v>
      </c>
      <c r="R1668" s="14">
        <v>1665</v>
      </c>
      <c r="S1668" s="14">
        <f t="shared" si="54"/>
        <v>67</v>
      </c>
      <c r="W1668" s="13">
        <v>100000</v>
      </c>
    </row>
    <row r="1669" spans="15:23" x14ac:dyDescent="0.25">
      <c r="O1669" s="62"/>
      <c r="P1669" s="14"/>
      <c r="Q1669" s="14">
        <v>1667</v>
      </c>
      <c r="R1669" s="14">
        <v>1666</v>
      </c>
      <c r="S1669" s="14">
        <f t="shared" si="54"/>
        <v>67</v>
      </c>
      <c r="W1669" s="13">
        <v>100000</v>
      </c>
    </row>
    <row r="1670" spans="15:23" x14ac:dyDescent="0.25">
      <c r="O1670" s="62"/>
      <c r="P1670" s="14"/>
      <c r="Q1670" s="14">
        <v>1668</v>
      </c>
      <c r="R1670" s="14">
        <v>1667</v>
      </c>
      <c r="S1670" s="14">
        <f t="shared" si="54"/>
        <v>67</v>
      </c>
      <c r="W1670" s="13">
        <v>100000</v>
      </c>
    </row>
    <row r="1671" spans="15:23" x14ac:dyDescent="0.25">
      <c r="O1671" s="62"/>
      <c r="P1671" s="14"/>
      <c r="Q1671" s="14">
        <v>1669</v>
      </c>
      <c r="R1671" s="14">
        <v>1668</v>
      </c>
      <c r="S1671" s="14">
        <f t="shared" si="54"/>
        <v>67</v>
      </c>
      <c r="W1671" s="13">
        <v>100000</v>
      </c>
    </row>
    <row r="1672" spans="15:23" x14ac:dyDescent="0.25">
      <c r="O1672" s="62"/>
      <c r="P1672" s="14"/>
      <c r="Q1672" s="14">
        <v>1670</v>
      </c>
      <c r="R1672" s="14">
        <v>1669</v>
      </c>
      <c r="S1672" s="14">
        <f t="shared" si="54"/>
        <v>67</v>
      </c>
      <c r="W1672" s="13">
        <v>100000</v>
      </c>
    </row>
    <row r="1673" spans="15:23" x14ac:dyDescent="0.25">
      <c r="O1673" s="62"/>
      <c r="P1673" s="14"/>
      <c r="Q1673" s="14">
        <v>1671</v>
      </c>
      <c r="R1673" s="14">
        <v>1670</v>
      </c>
      <c r="S1673" s="14">
        <f t="shared" si="54"/>
        <v>67</v>
      </c>
      <c r="W1673" s="13">
        <v>100000</v>
      </c>
    </row>
    <row r="1674" spans="15:23" x14ac:dyDescent="0.25">
      <c r="O1674" s="62"/>
      <c r="P1674" s="14"/>
      <c r="Q1674" s="14">
        <v>1672</v>
      </c>
      <c r="R1674" s="14">
        <v>1671</v>
      </c>
      <c r="S1674" s="14">
        <f t="shared" si="54"/>
        <v>67</v>
      </c>
      <c r="W1674" s="13">
        <v>100000</v>
      </c>
    </row>
    <row r="1675" spans="15:23" x14ac:dyDescent="0.25">
      <c r="O1675" s="62"/>
      <c r="P1675" s="14"/>
      <c r="Q1675" s="14">
        <v>1673</v>
      </c>
      <c r="R1675" s="14">
        <v>1672</v>
      </c>
      <c r="S1675" s="14">
        <f t="shared" si="54"/>
        <v>67</v>
      </c>
      <c r="W1675" s="13">
        <v>100000</v>
      </c>
    </row>
    <row r="1676" spans="15:23" x14ac:dyDescent="0.25">
      <c r="O1676" s="62"/>
      <c r="P1676" s="14"/>
      <c r="Q1676" s="14">
        <v>1674</v>
      </c>
      <c r="R1676" s="14">
        <v>1673</v>
      </c>
      <c r="S1676" s="14">
        <f t="shared" si="54"/>
        <v>67</v>
      </c>
      <c r="W1676" s="13">
        <v>100000</v>
      </c>
    </row>
    <row r="1677" spans="15:23" x14ac:dyDescent="0.25">
      <c r="O1677" s="62"/>
      <c r="P1677" s="14"/>
      <c r="Q1677" s="14">
        <v>1675</v>
      </c>
      <c r="R1677" s="14">
        <v>1674</v>
      </c>
      <c r="S1677" s="14">
        <f t="shared" si="54"/>
        <v>67</v>
      </c>
      <c r="W1677" s="13">
        <v>100000</v>
      </c>
    </row>
    <row r="1678" spans="15:23" x14ac:dyDescent="0.25">
      <c r="O1678" s="62"/>
      <c r="P1678" s="14"/>
      <c r="Q1678" s="14">
        <v>1676</v>
      </c>
      <c r="R1678" s="14">
        <v>1675</v>
      </c>
      <c r="S1678" s="14">
        <f t="shared" si="54"/>
        <v>67</v>
      </c>
      <c r="W1678" s="13">
        <v>100000</v>
      </c>
    </row>
    <row r="1679" spans="15:23" x14ac:dyDescent="0.25">
      <c r="O1679" s="62"/>
      <c r="P1679" s="14"/>
      <c r="Q1679" s="14">
        <v>1677</v>
      </c>
      <c r="R1679" s="14">
        <v>1676</v>
      </c>
      <c r="S1679" s="14">
        <f t="shared" si="54"/>
        <v>68</v>
      </c>
      <c r="W1679" s="13">
        <v>100000</v>
      </c>
    </row>
    <row r="1680" spans="15:23" x14ac:dyDescent="0.25">
      <c r="O1680" s="62"/>
      <c r="P1680" s="14"/>
      <c r="Q1680" s="14">
        <v>1678</v>
      </c>
      <c r="R1680" s="14">
        <v>1677</v>
      </c>
      <c r="S1680" s="14">
        <f t="shared" si="54"/>
        <v>68</v>
      </c>
      <c r="W1680" s="13">
        <v>100000</v>
      </c>
    </row>
    <row r="1681" spans="15:23" x14ac:dyDescent="0.25">
      <c r="O1681" s="62"/>
      <c r="P1681" s="14"/>
      <c r="Q1681" s="14">
        <v>1679</v>
      </c>
      <c r="R1681" s="14">
        <v>1678</v>
      </c>
      <c r="S1681" s="14">
        <f t="shared" si="54"/>
        <v>68</v>
      </c>
      <c r="W1681" s="13">
        <v>100000</v>
      </c>
    </row>
    <row r="1682" spans="15:23" x14ac:dyDescent="0.25">
      <c r="O1682" s="62"/>
      <c r="P1682" s="14"/>
      <c r="Q1682" s="14">
        <v>1680</v>
      </c>
      <c r="R1682" s="14">
        <v>1679</v>
      </c>
      <c r="S1682" s="14">
        <f t="shared" si="54"/>
        <v>68</v>
      </c>
      <c r="W1682" s="13">
        <v>100000</v>
      </c>
    </row>
    <row r="1683" spans="15:23" x14ac:dyDescent="0.25">
      <c r="O1683" s="62"/>
      <c r="P1683" s="14"/>
      <c r="Q1683" s="14">
        <v>1681</v>
      </c>
      <c r="R1683" s="14">
        <v>1680</v>
      </c>
      <c r="S1683" s="14">
        <f t="shared" si="54"/>
        <v>68</v>
      </c>
      <c r="W1683" s="13">
        <v>100000</v>
      </c>
    </row>
    <row r="1684" spans="15:23" x14ac:dyDescent="0.25">
      <c r="O1684" s="62"/>
      <c r="P1684" s="14"/>
      <c r="Q1684" s="14">
        <v>1682</v>
      </c>
      <c r="R1684" s="14">
        <v>1681</v>
      </c>
      <c r="S1684" s="14">
        <f t="shared" si="54"/>
        <v>68</v>
      </c>
      <c r="W1684" s="13">
        <v>100000</v>
      </c>
    </row>
    <row r="1685" spans="15:23" x14ac:dyDescent="0.25">
      <c r="O1685" s="62"/>
      <c r="P1685" s="14"/>
      <c r="Q1685" s="14">
        <v>1683</v>
      </c>
      <c r="R1685" s="14">
        <v>1682</v>
      </c>
      <c r="S1685" s="14">
        <f t="shared" si="54"/>
        <v>68</v>
      </c>
      <c r="W1685" s="13">
        <v>100000</v>
      </c>
    </row>
    <row r="1686" spans="15:23" x14ac:dyDescent="0.25">
      <c r="O1686" s="62"/>
      <c r="P1686" s="14"/>
      <c r="Q1686" s="14">
        <v>1684</v>
      </c>
      <c r="R1686" s="14">
        <v>1683</v>
      </c>
      <c r="S1686" s="14">
        <f t="shared" si="54"/>
        <v>68</v>
      </c>
      <c r="W1686" s="13">
        <v>100000</v>
      </c>
    </row>
    <row r="1687" spans="15:23" x14ac:dyDescent="0.25">
      <c r="O1687" s="62"/>
      <c r="P1687" s="14"/>
      <c r="Q1687" s="14">
        <v>1685</v>
      </c>
      <c r="R1687" s="14">
        <v>1684</v>
      </c>
      <c r="S1687" s="14">
        <f t="shared" si="54"/>
        <v>68</v>
      </c>
      <c r="W1687" s="13">
        <v>100000</v>
      </c>
    </row>
    <row r="1688" spans="15:23" x14ac:dyDescent="0.25">
      <c r="O1688" s="62"/>
      <c r="P1688" s="14"/>
      <c r="Q1688" s="14">
        <v>1686</v>
      </c>
      <c r="R1688" s="14">
        <v>1685</v>
      </c>
      <c r="S1688" s="14">
        <f t="shared" si="54"/>
        <v>68</v>
      </c>
      <c r="W1688" s="13">
        <v>100000</v>
      </c>
    </row>
    <row r="1689" spans="15:23" x14ac:dyDescent="0.25">
      <c r="O1689" s="62"/>
      <c r="P1689" s="14"/>
      <c r="Q1689" s="14">
        <v>1687</v>
      </c>
      <c r="R1689" s="14">
        <v>1686</v>
      </c>
      <c r="S1689" s="14">
        <f t="shared" si="54"/>
        <v>68</v>
      </c>
      <c r="W1689" s="13">
        <v>100000</v>
      </c>
    </row>
    <row r="1690" spans="15:23" x14ac:dyDescent="0.25">
      <c r="O1690" s="62"/>
      <c r="P1690" s="14"/>
      <c r="Q1690" s="14">
        <v>1688</v>
      </c>
      <c r="R1690" s="14">
        <v>1687</v>
      </c>
      <c r="S1690" s="14">
        <f t="shared" si="54"/>
        <v>68</v>
      </c>
      <c r="W1690" s="13">
        <v>100000</v>
      </c>
    </row>
    <row r="1691" spans="15:23" x14ac:dyDescent="0.25">
      <c r="O1691" s="62"/>
      <c r="P1691" s="14"/>
      <c r="Q1691" s="14">
        <v>1689</v>
      </c>
      <c r="R1691" s="14">
        <v>1688</v>
      </c>
      <c r="S1691" s="14">
        <f t="shared" si="54"/>
        <v>68</v>
      </c>
      <c r="W1691" s="13">
        <v>100000</v>
      </c>
    </row>
    <row r="1692" spans="15:23" x14ac:dyDescent="0.25">
      <c r="O1692" s="62"/>
      <c r="P1692" s="14"/>
      <c r="Q1692" s="14">
        <v>1690</v>
      </c>
      <c r="R1692" s="14">
        <v>1689</v>
      </c>
      <c r="S1692" s="14">
        <f t="shared" si="54"/>
        <v>68</v>
      </c>
      <c r="W1692" s="13">
        <v>100000</v>
      </c>
    </row>
    <row r="1693" spans="15:23" x14ac:dyDescent="0.25">
      <c r="O1693" s="62"/>
      <c r="P1693" s="14"/>
      <c r="Q1693" s="14">
        <v>1691</v>
      </c>
      <c r="R1693" s="14">
        <v>1690</v>
      </c>
      <c r="S1693" s="14">
        <f t="shared" si="54"/>
        <v>68</v>
      </c>
      <c r="W1693" s="13">
        <v>100000</v>
      </c>
    </row>
    <row r="1694" spans="15:23" x14ac:dyDescent="0.25">
      <c r="O1694" s="62"/>
      <c r="P1694" s="14"/>
      <c r="Q1694" s="14">
        <v>1692</v>
      </c>
      <c r="R1694" s="14">
        <v>1691</v>
      </c>
      <c r="S1694" s="14">
        <f t="shared" si="54"/>
        <v>68</v>
      </c>
      <c r="W1694" s="13">
        <v>100000</v>
      </c>
    </row>
    <row r="1695" spans="15:23" x14ac:dyDescent="0.25">
      <c r="O1695" s="62"/>
      <c r="P1695" s="14"/>
      <c r="Q1695" s="14">
        <v>1693</v>
      </c>
      <c r="R1695" s="14">
        <v>1692</v>
      </c>
      <c r="S1695" s="14">
        <f t="shared" si="54"/>
        <v>68</v>
      </c>
      <c r="W1695" s="13">
        <v>100000</v>
      </c>
    </row>
    <row r="1696" spans="15:23" x14ac:dyDescent="0.25">
      <c r="O1696" s="62"/>
      <c r="P1696" s="14"/>
      <c r="Q1696" s="14">
        <v>1694</v>
      </c>
      <c r="R1696" s="14">
        <v>1693</v>
      </c>
      <c r="S1696" s="14">
        <f t="shared" si="54"/>
        <v>68</v>
      </c>
      <c r="W1696" s="13">
        <v>100000</v>
      </c>
    </row>
    <row r="1697" spans="15:23" x14ac:dyDescent="0.25">
      <c r="O1697" s="62"/>
      <c r="P1697" s="14"/>
      <c r="Q1697" s="14">
        <v>1695</v>
      </c>
      <c r="R1697" s="14">
        <v>1694</v>
      </c>
      <c r="S1697" s="14">
        <f t="shared" si="54"/>
        <v>68</v>
      </c>
      <c r="W1697" s="13">
        <v>100000</v>
      </c>
    </row>
    <row r="1698" spans="15:23" x14ac:dyDescent="0.25">
      <c r="O1698" s="62"/>
      <c r="P1698" s="14"/>
      <c r="Q1698" s="14">
        <v>1696</v>
      </c>
      <c r="R1698" s="14">
        <v>1695</v>
      </c>
      <c r="S1698" s="14">
        <f t="shared" si="54"/>
        <v>68</v>
      </c>
      <c r="W1698" s="13">
        <v>100000</v>
      </c>
    </row>
    <row r="1699" spans="15:23" x14ac:dyDescent="0.25">
      <c r="O1699" s="62"/>
      <c r="P1699" s="14"/>
      <c r="Q1699" s="14">
        <v>1697</v>
      </c>
      <c r="R1699" s="14">
        <v>1696</v>
      </c>
      <c r="S1699" s="14">
        <f t="shared" si="54"/>
        <v>68</v>
      </c>
      <c r="W1699" s="13">
        <v>100000</v>
      </c>
    </row>
    <row r="1700" spans="15:23" x14ac:dyDescent="0.25">
      <c r="O1700" s="62"/>
      <c r="P1700" s="14"/>
      <c r="Q1700" s="14">
        <v>1698</v>
      </c>
      <c r="R1700" s="14">
        <v>1697</v>
      </c>
      <c r="S1700" s="14">
        <f t="shared" si="54"/>
        <v>68</v>
      </c>
      <c r="W1700" s="13">
        <v>100000</v>
      </c>
    </row>
    <row r="1701" spans="15:23" x14ac:dyDescent="0.25">
      <c r="O1701" s="62"/>
      <c r="P1701" s="14"/>
      <c r="Q1701" s="14">
        <v>1699</v>
      </c>
      <c r="R1701" s="14">
        <v>1698</v>
      </c>
      <c r="S1701" s="14">
        <f t="shared" si="54"/>
        <v>68</v>
      </c>
      <c r="W1701" s="13">
        <v>100000</v>
      </c>
    </row>
    <row r="1702" spans="15:23" x14ac:dyDescent="0.25">
      <c r="O1702" s="62"/>
      <c r="P1702" s="14"/>
      <c r="Q1702" s="14">
        <v>1700</v>
      </c>
      <c r="R1702" s="14">
        <v>1699</v>
      </c>
      <c r="S1702" s="14">
        <f t="shared" si="54"/>
        <v>68</v>
      </c>
      <c r="W1702" s="13">
        <v>100000</v>
      </c>
    </row>
    <row r="1703" spans="15:23" x14ac:dyDescent="0.25">
      <c r="O1703" s="62"/>
      <c r="P1703" s="14"/>
      <c r="Q1703" s="14">
        <v>1701</v>
      </c>
      <c r="R1703" s="14">
        <v>1700</v>
      </c>
      <c r="S1703" s="14">
        <f t="shared" si="54"/>
        <v>68</v>
      </c>
      <c r="W1703" s="13">
        <v>100000</v>
      </c>
    </row>
    <row r="1704" spans="15:23" x14ac:dyDescent="0.25">
      <c r="O1704" s="62"/>
      <c r="P1704" s="14"/>
      <c r="Q1704" s="14">
        <v>1702</v>
      </c>
      <c r="R1704" s="14">
        <v>1701</v>
      </c>
      <c r="S1704" s="14">
        <f t="shared" si="54"/>
        <v>69</v>
      </c>
      <c r="W1704" s="13">
        <v>100000</v>
      </c>
    </row>
    <row r="1705" spans="15:23" x14ac:dyDescent="0.25">
      <c r="O1705" s="62"/>
      <c r="P1705" s="14"/>
      <c r="Q1705" s="14">
        <v>1703</v>
      </c>
      <c r="R1705" s="14">
        <v>1702</v>
      </c>
      <c r="S1705" s="14">
        <f t="shared" si="54"/>
        <v>69</v>
      </c>
      <c r="W1705" s="13">
        <v>100000</v>
      </c>
    </row>
    <row r="1706" spans="15:23" x14ac:dyDescent="0.25">
      <c r="O1706" s="62"/>
      <c r="P1706" s="14"/>
      <c r="Q1706" s="14">
        <v>1704</v>
      </c>
      <c r="R1706" s="14">
        <v>1703</v>
      </c>
      <c r="S1706" s="14">
        <f t="shared" si="54"/>
        <v>69</v>
      </c>
      <c r="W1706" s="13">
        <v>100000</v>
      </c>
    </row>
    <row r="1707" spans="15:23" x14ac:dyDescent="0.25">
      <c r="O1707" s="62"/>
      <c r="P1707" s="14"/>
      <c r="Q1707" s="14">
        <v>1705</v>
      </c>
      <c r="R1707" s="14">
        <v>1704</v>
      </c>
      <c r="S1707" s="14">
        <f t="shared" si="54"/>
        <v>69</v>
      </c>
      <c r="W1707" s="13">
        <v>100000</v>
      </c>
    </row>
    <row r="1708" spans="15:23" x14ac:dyDescent="0.25">
      <c r="O1708" s="62"/>
      <c r="P1708" s="14"/>
      <c r="Q1708" s="14">
        <v>1706</v>
      </c>
      <c r="R1708" s="14">
        <v>1705</v>
      </c>
      <c r="S1708" s="14">
        <f t="shared" si="54"/>
        <v>69</v>
      </c>
      <c r="W1708" s="13">
        <v>100000</v>
      </c>
    </row>
    <row r="1709" spans="15:23" x14ac:dyDescent="0.25">
      <c r="O1709" s="62"/>
      <c r="P1709" s="14"/>
      <c r="Q1709" s="14">
        <v>1707</v>
      </c>
      <c r="R1709" s="14">
        <v>1706</v>
      </c>
      <c r="S1709" s="14">
        <f t="shared" si="54"/>
        <v>69</v>
      </c>
      <c r="W1709" s="13">
        <v>100000</v>
      </c>
    </row>
    <row r="1710" spans="15:23" x14ac:dyDescent="0.25">
      <c r="O1710" s="62"/>
      <c r="P1710" s="14"/>
      <c r="Q1710" s="14">
        <v>1708</v>
      </c>
      <c r="R1710" s="14">
        <v>1707</v>
      </c>
      <c r="S1710" s="14">
        <f t="shared" si="54"/>
        <v>69</v>
      </c>
      <c r="W1710" s="13">
        <v>100000</v>
      </c>
    </row>
    <row r="1711" spans="15:23" x14ac:dyDescent="0.25">
      <c r="O1711" s="62"/>
      <c r="P1711" s="14"/>
      <c r="Q1711" s="14">
        <v>1709</v>
      </c>
      <c r="R1711" s="14">
        <v>1708</v>
      </c>
      <c r="S1711" s="14">
        <f t="shared" si="54"/>
        <v>69</v>
      </c>
      <c r="W1711" s="13">
        <v>100000</v>
      </c>
    </row>
    <row r="1712" spans="15:23" x14ac:dyDescent="0.25">
      <c r="O1712" s="62"/>
      <c r="P1712" s="14"/>
      <c r="Q1712" s="14">
        <v>1710</v>
      </c>
      <c r="R1712" s="14">
        <v>1709</v>
      </c>
      <c r="S1712" s="14">
        <f t="shared" si="54"/>
        <v>69</v>
      </c>
      <c r="W1712" s="13">
        <v>100000</v>
      </c>
    </row>
    <row r="1713" spans="15:23" x14ac:dyDescent="0.25">
      <c r="O1713" s="62"/>
      <c r="P1713" s="14"/>
      <c r="Q1713" s="14">
        <v>1711</v>
      </c>
      <c r="R1713" s="14">
        <v>1710</v>
      </c>
      <c r="S1713" s="14">
        <f t="shared" si="54"/>
        <v>69</v>
      </c>
      <c r="W1713" s="13">
        <v>100000</v>
      </c>
    </row>
    <row r="1714" spans="15:23" x14ac:dyDescent="0.25">
      <c r="O1714" s="62"/>
      <c r="P1714" s="14"/>
      <c r="Q1714" s="14">
        <v>1712</v>
      </c>
      <c r="R1714" s="14">
        <v>1711</v>
      </c>
      <c r="S1714" s="14">
        <f t="shared" si="54"/>
        <v>69</v>
      </c>
      <c r="W1714" s="13">
        <v>100000</v>
      </c>
    </row>
    <row r="1715" spans="15:23" x14ac:dyDescent="0.25">
      <c r="O1715" s="62"/>
      <c r="P1715" s="14"/>
      <c r="Q1715" s="14">
        <v>1713</v>
      </c>
      <c r="R1715" s="14">
        <v>1712</v>
      </c>
      <c r="S1715" s="14">
        <f t="shared" si="54"/>
        <v>69</v>
      </c>
      <c r="W1715" s="13">
        <v>100000</v>
      </c>
    </row>
    <row r="1716" spans="15:23" x14ac:dyDescent="0.25">
      <c r="O1716" s="62"/>
      <c r="P1716" s="14"/>
      <c r="Q1716" s="14">
        <v>1714</v>
      </c>
      <c r="R1716" s="14">
        <v>1713</v>
      </c>
      <c r="S1716" s="14">
        <f t="shared" si="54"/>
        <v>69</v>
      </c>
      <c r="W1716" s="13">
        <v>100000</v>
      </c>
    </row>
    <row r="1717" spans="15:23" x14ac:dyDescent="0.25">
      <c r="O1717" s="62"/>
      <c r="P1717" s="14"/>
      <c r="Q1717" s="14">
        <v>1715</v>
      </c>
      <c r="R1717" s="14">
        <v>1714</v>
      </c>
      <c r="S1717" s="14">
        <f t="shared" si="54"/>
        <v>69</v>
      </c>
      <c r="W1717" s="13">
        <v>100000</v>
      </c>
    </row>
    <row r="1718" spans="15:23" x14ac:dyDescent="0.25">
      <c r="O1718" s="62"/>
      <c r="P1718" s="14"/>
      <c r="Q1718" s="14">
        <v>1716</v>
      </c>
      <c r="R1718" s="14">
        <v>1715</v>
      </c>
      <c r="S1718" s="14">
        <f t="shared" si="54"/>
        <v>69</v>
      </c>
      <c r="W1718" s="13">
        <v>100000</v>
      </c>
    </row>
    <row r="1719" spans="15:23" x14ac:dyDescent="0.25">
      <c r="O1719" s="62"/>
      <c r="P1719" s="14"/>
      <c r="Q1719" s="14">
        <v>1717</v>
      </c>
      <c r="R1719" s="14">
        <v>1716</v>
      </c>
      <c r="S1719" s="14">
        <f t="shared" ref="S1719:S1782" si="55">S1694+1</f>
        <v>69</v>
      </c>
      <c r="W1719" s="13">
        <v>100000</v>
      </c>
    </row>
    <row r="1720" spans="15:23" x14ac:dyDescent="0.25">
      <c r="O1720" s="62"/>
      <c r="P1720" s="14"/>
      <c r="Q1720" s="14">
        <v>1718</v>
      </c>
      <c r="R1720" s="14">
        <v>1717</v>
      </c>
      <c r="S1720" s="14">
        <f t="shared" si="55"/>
        <v>69</v>
      </c>
      <c r="W1720" s="13">
        <v>100000</v>
      </c>
    </row>
    <row r="1721" spans="15:23" x14ac:dyDescent="0.25">
      <c r="O1721" s="62"/>
      <c r="P1721" s="14"/>
      <c r="Q1721" s="14">
        <v>1719</v>
      </c>
      <c r="R1721" s="14">
        <v>1718</v>
      </c>
      <c r="S1721" s="14">
        <f t="shared" si="55"/>
        <v>69</v>
      </c>
      <c r="W1721" s="13">
        <v>100000</v>
      </c>
    </row>
    <row r="1722" spans="15:23" x14ac:dyDescent="0.25">
      <c r="O1722" s="62"/>
      <c r="P1722" s="14"/>
      <c r="Q1722" s="14">
        <v>1720</v>
      </c>
      <c r="R1722" s="14">
        <v>1719</v>
      </c>
      <c r="S1722" s="14">
        <f t="shared" si="55"/>
        <v>69</v>
      </c>
      <c r="W1722" s="13">
        <v>100000</v>
      </c>
    </row>
    <row r="1723" spans="15:23" x14ac:dyDescent="0.25">
      <c r="O1723" s="62"/>
      <c r="P1723" s="14"/>
      <c r="Q1723" s="14">
        <v>1721</v>
      </c>
      <c r="R1723" s="14">
        <v>1720</v>
      </c>
      <c r="S1723" s="14">
        <f t="shared" si="55"/>
        <v>69</v>
      </c>
      <c r="W1723" s="13">
        <v>100000</v>
      </c>
    </row>
    <row r="1724" spans="15:23" x14ac:dyDescent="0.25">
      <c r="O1724" s="62"/>
      <c r="P1724" s="14"/>
      <c r="Q1724" s="14">
        <v>1722</v>
      </c>
      <c r="R1724" s="14">
        <v>1721</v>
      </c>
      <c r="S1724" s="14">
        <f t="shared" si="55"/>
        <v>69</v>
      </c>
      <c r="W1724" s="13">
        <v>100000</v>
      </c>
    </row>
    <row r="1725" spans="15:23" x14ac:dyDescent="0.25">
      <c r="O1725" s="62"/>
      <c r="P1725" s="14"/>
      <c r="Q1725" s="14">
        <v>1723</v>
      </c>
      <c r="R1725" s="14">
        <v>1722</v>
      </c>
      <c r="S1725" s="14">
        <f t="shared" si="55"/>
        <v>69</v>
      </c>
      <c r="W1725" s="13">
        <v>100000</v>
      </c>
    </row>
    <row r="1726" spans="15:23" x14ac:dyDescent="0.25">
      <c r="O1726" s="62"/>
      <c r="P1726" s="14"/>
      <c r="Q1726" s="14">
        <v>1724</v>
      </c>
      <c r="R1726" s="14">
        <v>1723</v>
      </c>
      <c r="S1726" s="14">
        <f t="shared" si="55"/>
        <v>69</v>
      </c>
      <c r="W1726" s="13">
        <v>100000</v>
      </c>
    </row>
    <row r="1727" spans="15:23" x14ac:dyDescent="0.25">
      <c r="O1727" s="62"/>
      <c r="P1727" s="14"/>
      <c r="Q1727" s="14">
        <v>1725</v>
      </c>
      <c r="R1727" s="14">
        <v>1724</v>
      </c>
      <c r="S1727" s="14">
        <f t="shared" si="55"/>
        <v>69</v>
      </c>
      <c r="W1727" s="13">
        <v>100000</v>
      </c>
    </row>
    <row r="1728" spans="15:23" x14ac:dyDescent="0.25">
      <c r="O1728" s="62"/>
      <c r="P1728" s="14"/>
      <c r="Q1728" s="14">
        <v>1726</v>
      </c>
      <c r="R1728" s="14">
        <v>1725</v>
      </c>
      <c r="S1728" s="14">
        <f t="shared" si="55"/>
        <v>69</v>
      </c>
      <c r="W1728" s="13">
        <v>100000</v>
      </c>
    </row>
    <row r="1729" spans="15:23" x14ac:dyDescent="0.25">
      <c r="O1729" s="62"/>
      <c r="P1729" s="14"/>
      <c r="Q1729" s="14">
        <v>1727</v>
      </c>
      <c r="R1729" s="14">
        <v>1726</v>
      </c>
      <c r="S1729" s="14">
        <f t="shared" si="55"/>
        <v>70</v>
      </c>
      <c r="W1729" s="13">
        <v>100000</v>
      </c>
    </row>
    <row r="1730" spans="15:23" x14ac:dyDescent="0.25">
      <c r="O1730" s="62"/>
      <c r="P1730" s="14"/>
      <c r="Q1730" s="14">
        <v>1728</v>
      </c>
      <c r="R1730" s="14">
        <v>1727</v>
      </c>
      <c r="S1730" s="14">
        <f t="shared" si="55"/>
        <v>70</v>
      </c>
      <c r="W1730" s="13">
        <v>100000</v>
      </c>
    </row>
    <row r="1731" spans="15:23" x14ac:dyDescent="0.25">
      <c r="O1731" s="62"/>
      <c r="P1731" s="14"/>
      <c r="Q1731" s="14">
        <v>1729</v>
      </c>
      <c r="R1731" s="14">
        <v>1728</v>
      </c>
      <c r="S1731" s="14">
        <f t="shared" si="55"/>
        <v>70</v>
      </c>
      <c r="W1731" s="13">
        <v>100000</v>
      </c>
    </row>
    <row r="1732" spans="15:23" x14ac:dyDescent="0.25">
      <c r="O1732" s="62"/>
      <c r="P1732" s="14"/>
      <c r="Q1732" s="14">
        <v>1730</v>
      </c>
      <c r="R1732" s="14">
        <v>1729</v>
      </c>
      <c r="S1732" s="14">
        <f t="shared" si="55"/>
        <v>70</v>
      </c>
      <c r="W1732" s="13">
        <v>100000</v>
      </c>
    </row>
    <row r="1733" spans="15:23" x14ac:dyDescent="0.25">
      <c r="O1733" s="62"/>
      <c r="P1733" s="14"/>
      <c r="Q1733" s="14">
        <v>1731</v>
      </c>
      <c r="R1733" s="14">
        <v>1730</v>
      </c>
      <c r="S1733" s="14">
        <f t="shared" si="55"/>
        <v>70</v>
      </c>
      <c r="W1733" s="13">
        <v>100000</v>
      </c>
    </row>
    <row r="1734" spans="15:23" x14ac:dyDescent="0.25">
      <c r="O1734" s="62"/>
      <c r="P1734" s="14"/>
      <c r="Q1734" s="14">
        <v>1732</v>
      </c>
      <c r="R1734" s="14">
        <v>1731</v>
      </c>
      <c r="S1734" s="14">
        <f t="shared" si="55"/>
        <v>70</v>
      </c>
      <c r="W1734" s="13">
        <v>100000</v>
      </c>
    </row>
    <row r="1735" spans="15:23" x14ac:dyDescent="0.25">
      <c r="O1735" s="62"/>
      <c r="P1735" s="14"/>
      <c r="Q1735" s="14">
        <v>1733</v>
      </c>
      <c r="R1735" s="14">
        <v>1732</v>
      </c>
      <c r="S1735" s="14">
        <f t="shared" si="55"/>
        <v>70</v>
      </c>
      <c r="W1735" s="13">
        <v>100000</v>
      </c>
    </row>
    <row r="1736" spans="15:23" x14ac:dyDescent="0.25">
      <c r="O1736" s="62"/>
      <c r="P1736" s="14"/>
      <c r="Q1736" s="14">
        <v>1734</v>
      </c>
      <c r="R1736" s="14">
        <v>1733</v>
      </c>
      <c r="S1736" s="14">
        <f t="shared" si="55"/>
        <v>70</v>
      </c>
      <c r="W1736" s="13">
        <v>100000</v>
      </c>
    </row>
    <row r="1737" spans="15:23" x14ac:dyDescent="0.25">
      <c r="O1737" s="62"/>
      <c r="P1737" s="14"/>
      <c r="Q1737" s="14">
        <v>1735</v>
      </c>
      <c r="R1737" s="14">
        <v>1734</v>
      </c>
      <c r="S1737" s="14">
        <f t="shared" si="55"/>
        <v>70</v>
      </c>
      <c r="W1737" s="13">
        <v>100000</v>
      </c>
    </row>
    <row r="1738" spans="15:23" x14ac:dyDescent="0.25">
      <c r="O1738" s="62"/>
      <c r="P1738" s="14"/>
      <c r="Q1738" s="14">
        <v>1736</v>
      </c>
      <c r="R1738" s="14">
        <v>1735</v>
      </c>
      <c r="S1738" s="14">
        <f t="shared" si="55"/>
        <v>70</v>
      </c>
      <c r="W1738" s="13">
        <v>100000</v>
      </c>
    </row>
    <row r="1739" spans="15:23" x14ac:dyDescent="0.25">
      <c r="O1739" s="62"/>
      <c r="P1739" s="14"/>
      <c r="Q1739" s="14">
        <v>1737</v>
      </c>
      <c r="R1739" s="14">
        <v>1736</v>
      </c>
      <c r="S1739" s="14">
        <f t="shared" si="55"/>
        <v>70</v>
      </c>
      <c r="W1739" s="13">
        <v>100000</v>
      </c>
    </row>
    <row r="1740" spans="15:23" x14ac:dyDescent="0.25">
      <c r="O1740" s="62"/>
      <c r="P1740" s="14"/>
      <c r="Q1740" s="14">
        <v>1738</v>
      </c>
      <c r="R1740" s="14">
        <v>1737</v>
      </c>
      <c r="S1740" s="14">
        <f t="shared" si="55"/>
        <v>70</v>
      </c>
      <c r="W1740" s="13">
        <v>100000</v>
      </c>
    </row>
    <row r="1741" spans="15:23" x14ac:dyDescent="0.25">
      <c r="O1741" s="62"/>
      <c r="P1741" s="14"/>
      <c r="Q1741" s="14">
        <v>1739</v>
      </c>
      <c r="R1741" s="14">
        <v>1738</v>
      </c>
      <c r="S1741" s="14">
        <f t="shared" si="55"/>
        <v>70</v>
      </c>
      <c r="W1741" s="13">
        <v>100000</v>
      </c>
    </row>
    <row r="1742" spans="15:23" x14ac:dyDescent="0.25">
      <c r="O1742" s="62"/>
      <c r="P1742" s="14"/>
      <c r="Q1742" s="14">
        <v>1740</v>
      </c>
      <c r="R1742" s="14">
        <v>1739</v>
      </c>
      <c r="S1742" s="14">
        <f t="shared" si="55"/>
        <v>70</v>
      </c>
      <c r="W1742" s="13">
        <v>100000</v>
      </c>
    </row>
    <row r="1743" spans="15:23" x14ac:dyDescent="0.25">
      <c r="O1743" s="62"/>
      <c r="P1743" s="14"/>
      <c r="Q1743" s="14">
        <v>1741</v>
      </c>
      <c r="R1743" s="14">
        <v>1740</v>
      </c>
      <c r="S1743" s="14">
        <f t="shared" si="55"/>
        <v>70</v>
      </c>
      <c r="W1743" s="13">
        <v>100000</v>
      </c>
    </row>
    <row r="1744" spans="15:23" x14ac:dyDescent="0.25">
      <c r="O1744" s="62"/>
      <c r="P1744" s="14"/>
      <c r="Q1744" s="14">
        <v>1742</v>
      </c>
      <c r="R1744" s="14">
        <v>1741</v>
      </c>
      <c r="S1744" s="14">
        <f t="shared" si="55"/>
        <v>70</v>
      </c>
      <c r="W1744" s="13">
        <v>100000</v>
      </c>
    </row>
    <row r="1745" spans="15:23" x14ac:dyDescent="0.25">
      <c r="O1745" s="62"/>
      <c r="P1745" s="14"/>
      <c r="Q1745" s="14">
        <v>1743</v>
      </c>
      <c r="R1745" s="14">
        <v>1742</v>
      </c>
      <c r="S1745" s="14">
        <f t="shared" si="55"/>
        <v>70</v>
      </c>
      <c r="W1745" s="13">
        <v>100000</v>
      </c>
    </row>
    <row r="1746" spans="15:23" x14ac:dyDescent="0.25">
      <c r="O1746" s="62"/>
      <c r="P1746" s="14"/>
      <c r="Q1746" s="14">
        <v>1744</v>
      </c>
      <c r="R1746" s="14">
        <v>1743</v>
      </c>
      <c r="S1746" s="14">
        <f t="shared" si="55"/>
        <v>70</v>
      </c>
      <c r="W1746" s="13">
        <v>100000</v>
      </c>
    </row>
    <row r="1747" spans="15:23" x14ac:dyDescent="0.25">
      <c r="O1747" s="62"/>
      <c r="P1747" s="14"/>
      <c r="Q1747" s="14">
        <v>1745</v>
      </c>
      <c r="R1747" s="14">
        <v>1744</v>
      </c>
      <c r="S1747" s="14">
        <f t="shared" si="55"/>
        <v>70</v>
      </c>
      <c r="W1747" s="13">
        <v>100000</v>
      </c>
    </row>
    <row r="1748" spans="15:23" x14ac:dyDescent="0.25">
      <c r="O1748" s="62"/>
      <c r="P1748" s="14"/>
      <c r="Q1748" s="14">
        <v>1746</v>
      </c>
      <c r="R1748" s="14">
        <v>1745</v>
      </c>
      <c r="S1748" s="14">
        <f t="shared" si="55"/>
        <v>70</v>
      </c>
      <c r="W1748" s="13">
        <v>100000</v>
      </c>
    </row>
    <row r="1749" spans="15:23" x14ac:dyDescent="0.25">
      <c r="O1749" s="62"/>
      <c r="P1749" s="14"/>
      <c r="Q1749" s="14">
        <v>1747</v>
      </c>
      <c r="R1749" s="14">
        <v>1746</v>
      </c>
      <c r="S1749" s="14">
        <f t="shared" si="55"/>
        <v>70</v>
      </c>
      <c r="W1749" s="13">
        <v>100000</v>
      </c>
    </row>
    <row r="1750" spans="15:23" x14ac:dyDescent="0.25">
      <c r="O1750" s="62"/>
      <c r="P1750" s="14"/>
      <c r="Q1750" s="14">
        <v>1748</v>
      </c>
      <c r="R1750" s="14">
        <v>1747</v>
      </c>
      <c r="S1750" s="14">
        <f t="shared" si="55"/>
        <v>70</v>
      </c>
      <c r="W1750" s="13">
        <v>100000</v>
      </c>
    </row>
    <row r="1751" spans="15:23" x14ac:dyDescent="0.25">
      <c r="O1751" s="62"/>
      <c r="P1751" s="14"/>
      <c r="Q1751" s="14">
        <v>1749</v>
      </c>
      <c r="R1751" s="14">
        <v>1748</v>
      </c>
      <c r="S1751" s="14">
        <f t="shared" si="55"/>
        <v>70</v>
      </c>
      <c r="W1751" s="13">
        <v>100000</v>
      </c>
    </row>
    <row r="1752" spans="15:23" x14ac:dyDescent="0.25">
      <c r="O1752" s="62"/>
      <c r="P1752" s="14"/>
      <c r="Q1752" s="14">
        <v>1750</v>
      </c>
      <c r="R1752" s="14">
        <v>1749</v>
      </c>
      <c r="S1752" s="14">
        <f t="shared" si="55"/>
        <v>70</v>
      </c>
      <c r="W1752" s="13">
        <v>100000</v>
      </c>
    </row>
    <row r="1753" spans="15:23" x14ac:dyDescent="0.25">
      <c r="O1753" s="62"/>
      <c r="P1753" s="14"/>
      <c r="Q1753" s="14">
        <v>1751</v>
      </c>
      <c r="R1753" s="14">
        <v>1750</v>
      </c>
      <c r="S1753" s="14">
        <f t="shared" si="55"/>
        <v>70</v>
      </c>
      <c r="W1753" s="13">
        <v>100000</v>
      </c>
    </row>
    <row r="1754" spans="15:23" x14ac:dyDescent="0.25">
      <c r="O1754" s="62"/>
      <c r="P1754" s="14"/>
      <c r="Q1754" s="14">
        <v>1752</v>
      </c>
      <c r="R1754" s="14">
        <v>1751</v>
      </c>
      <c r="S1754" s="14">
        <f t="shared" si="55"/>
        <v>71</v>
      </c>
      <c r="W1754" s="13">
        <v>100000</v>
      </c>
    </row>
    <row r="1755" spans="15:23" x14ac:dyDescent="0.25">
      <c r="O1755" s="62"/>
      <c r="P1755" s="14"/>
      <c r="Q1755" s="14">
        <v>1753</v>
      </c>
      <c r="R1755" s="14">
        <v>1752</v>
      </c>
      <c r="S1755" s="14">
        <f t="shared" si="55"/>
        <v>71</v>
      </c>
      <c r="W1755" s="13">
        <v>100000</v>
      </c>
    </row>
    <row r="1756" spans="15:23" x14ac:dyDescent="0.25">
      <c r="O1756" s="62"/>
      <c r="P1756" s="14"/>
      <c r="Q1756" s="14">
        <v>1754</v>
      </c>
      <c r="R1756" s="14">
        <v>1753</v>
      </c>
      <c r="S1756" s="14">
        <f t="shared" si="55"/>
        <v>71</v>
      </c>
      <c r="W1756" s="13">
        <v>100000</v>
      </c>
    </row>
    <row r="1757" spans="15:23" x14ac:dyDescent="0.25">
      <c r="O1757" s="62"/>
      <c r="P1757" s="14"/>
      <c r="Q1757" s="14">
        <v>1755</v>
      </c>
      <c r="R1757" s="14">
        <v>1754</v>
      </c>
      <c r="S1757" s="14">
        <f t="shared" si="55"/>
        <v>71</v>
      </c>
      <c r="W1757" s="13">
        <v>100000</v>
      </c>
    </row>
    <row r="1758" spans="15:23" x14ac:dyDescent="0.25">
      <c r="O1758" s="62"/>
      <c r="P1758" s="14"/>
      <c r="Q1758" s="14">
        <v>1756</v>
      </c>
      <c r="R1758" s="14">
        <v>1755</v>
      </c>
      <c r="S1758" s="14">
        <f t="shared" si="55"/>
        <v>71</v>
      </c>
      <c r="W1758" s="13">
        <v>100000</v>
      </c>
    </row>
    <row r="1759" spans="15:23" x14ac:dyDescent="0.25">
      <c r="O1759" s="62"/>
      <c r="P1759" s="14"/>
      <c r="Q1759" s="14">
        <v>1757</v>
      </c>
      <c r="R1759" s="14">
        <v>1756</v>
      </c>
      <c r="S1759" s="14">
        <f t="shared" si="55"/>
        <v>71</v>
      </c>
      <c r="W1759" s="13">
        <v>100000</v>
      </c>
    </row>
    <row r="1760" spans="15:23" x14ac:dyDescent="0.25">
      <c r="O1760" s="62"/>
      <c r="P1760" s="14"/>
      <c r="Q1760" s="14">
        <v>1758</v>
      </c>
      <c r="R1760" s="14">
        <v>1757</v>
      </c>
      <c r="S1760" s="14">
        <f t="shared" si="55"/>
        <v>71</v>
      </c>
      <c r="W1760" s="13">
        <v>100000</v>
      </c>
    </row>
    <row r="1761" spans="15:23" x14ac:dyDescent="0.25">
      <c r="O1761" s="62"/>
      <c r="P1761" s="14"/>
      <c r="Q1761" s="14">
        <v>1759</v>
      </c>
      <c r="R1761" s="14">
        <v>1758</v>
      </c>
      <c r="S1761" s="14">
        <f t="shared" si="55"/>
        <v>71</v>
      </c>
      <c r="W1761" s="13">
        <v>100000</v>
      </c>
    </row>
    <row r="1762" spans="15:23" x14ac:dyDescent="0.25">
      <c r="O1762" s="62"/>
      <c r="P1762" s="14"/>
      <c r="Q1762" s="14">
        <v>1760</v>
      </c>
      <c r="R1762" s="14">
        <v>1759</v>
      </c>
      <c r="S1762" s="14">
        <f t="shared" si="55"/>
        <v>71</v>
      </c>
      <c r="W1762" s="13">
        <v>100000</v>
      </c>
    </row>
    <row r="1763" spans="15:23" x14ac:dyDescent="0.25">
      <c r="O1763" s="62"/>
      <c r="P1763" s="14"/>
      <c r="Q1763" s="14">
        <v>1761</v>
      </c>
      <c r="R1763" s="14">
        <v>1760</v>
      </c>
      <c r="S1763" s="14">
        <f t="shared" si="55"/>
        <v>71</v>
      </c>
      <c r="W1763" s="13">
        <v>100000</v>
      </c>
    </row>
    <row r="1764" spans="15:23" x14ac:dyDescent="0.25">
      <c r="O1764" s="62"/>
      <c r="P1764" s="14"/>
      <c r="Q1764" s="14">
        <v>1762</v>
      </c>
      <c r="R1764" s="14">
        <v>1761</v>
      </c>
      <c r="S1764" s="14">
        <f t="shared" si="55"/>
        <v>71</v>
      </c>
      <c r="W1764" s="13">
        <v>100000</v>
      </c>
    </row>
    <row r="1765" spans="15:23" x14ac:dyDescent="0.25">
      <c r="O1765" s="62"/>
      <c r="P1765" s="14"/>
      <c r="Q1765" s="14">
        <v>1763</v>
      </c>
      <c r="R1765" s="14">
        <v>1762</v>
      </c>
      <c r="S1765" s="14">
        <f t="shared" si="55"/>
        <v>71</v>
      </c>
      <c r="W1765" s="13">
        <v>100000</v>
      </c>
    </row>
    <row r="1766" spans="15:23" x14ac:dyDescent="0.25">
      <c r="O1766" s="62"/>
      <c r="P1766" s="14"/>
      <c r="Q1766" s="14">
        <v>1764</v>
      </c>
      <c r="R1766" s="14">
        <v>1763</v>
      </c>
      <c r="S1766" s="14">
        <f t="shared" si="55"/>
        <v>71</v>
      </c>
      <c r="W1766" s="13">
        <v>100000</v>
      </c>
    </row>
    <row r="1767" spans="15:23" x14ac:dyDescent="0.25">
      <c r="O1767" s="62"/>
      <c r="P1767" s="14"/>
      <c r="Q1767" s="14">
        <v>1765</v>
      </c>
      <c r="R1767" s="14">
        <v>1764</v>
      </c>
      <c r="S1767" s="14">
        <f t="shared" si="55"/>
        <v>71</v>
      </c>
      <c r="W1767" s="13">
        <v>100000</v>
      </c>
    </row>
    <row r="1768" spans="15:23" x14ac:dyDescent="0.25">
      <c r="O1768" s="62"/>
      <c r="P1768" s="14"/>
      <c r="Q1768" s="14">
        <v>1766</v>
      </c>
      <c r="R1768" s="14">
        <v>1765</v>
      </c>
      <c r="S1768" s="14">
        <f t="shared" si="55"/>
        <v>71</v>
      </c>
      <c r="W1768" s="13">
        <v>100000</v>
      </c>
    </row>
    <row r="1769" spans="15:23" x14ac:dyDescent="0.25">
      <c r="O1769" s="62"/>
      <c r="P1769" s="14"/>
      <c r="Q1769" s="14">
        <v>1767</v>
      </c>
      <c r="R1769" s="14">
        <v>1766</v>
      </c>
      <c r="S1769" s="14">
        <f t="shared" si="55"/>
        <v>71</v>
      </c>
      <c r="W1769" s="13">
        <v>100000</v>
      </c>
    </row>
    <row r="1770" spans="15:23" x14ac:dyDescent="0.25">
      <c r="O1770" s="62"/>
      <c r="P1770" s="14"/>
      <c r="Q1770" s="14">
        <v>1768</v>
      </c>
      <c r="R1770" s="14">
        <v>1767</v>
      </c>
      <c r="S1770" s="14">
        <f t="shared" si="55"/>
        <v>71</v>
      </c>
      <c r="W1770" s="13">
        <v>100000</v>
      </c>
    </row>
    <row r="1771" spans="15:23" x14ac:dyDescent="0.25">
      <c r="O1771" s="62"/>
      <c r="P1771" s="14"/>
      <c r="Q1771" s="14">
        <v>1769</v>
      </c>
      <c r="R1771" s="14">
        <v>1768</v>
      </c>
      <c r="S1771" s="14">
        <f t="shared" si="55"/>
        <v>71</v>
      </c>
      <c r="W1771" s="13">
        <v>100000</v>
      </c>
    </row>
    <row r="1772" spans="15:23" x14ac:dyDescent="0.25">
      <c r="O1772" s="62"/>
      <c r="P1772" s="14"/>
      <c r="Q1772" s="14">
        <v>1770</v>
      </c>
      <c r="R1772" s="14">
        <v>1769</v>
      </c>
      <c r="S1772" s="14">
        <f t="shared" si="55"/>
        <v>71</v>
      </c>
      <c r="W1772" s="13">
        <v>100000</v>
      </c>
    </row>
    <row r="1773" spans="15:23" x14ac:dyDescent="0.25">
      <c r="O1773" s="62"/>
      <c r="P1773" s="14"/>
      <c r="Q1773" s="14">
        <v>1771</v>
      </c>
      <c r="R1773" s="14">
        <v>1770</v>
      </c>
      <c r="S1773" s="14">
        <f t="shared" si="55"/>
        <v>71</v>
      </c>
      <c r="W1773" s="13">
        <v>100000</v>
      </c>
    </row>
    <row r="1774" spans="15:23" x14ac:dyDescent="0.25">
      <c r="O1774" s="62"/>
      <c r="P1774" s="14"/>
      <c r="Q1774" s="14">
        <v>1772</v>
      </c>
      <c r="R1774" s="14">
        <v>1771</v>
      </c>
      <c r="S1774" s="14">
        <f t="shared" si="55"/>
        <v>71</v>
      </c>
      <c r="W1774" s="13">
        <v>100000</v>
      </c>
    </row>
    <row r="1775" spans="15:23" x14ac:dyDescent="0.25">
      <c r="O1775" s="62"/>
      <c r="P1775" s="14"/>
      <c r="Q1775" s="14">
        <v>1773</v>
      </c>
      <c r="R1775" s="14">
        <v>1772</v>
      </c>
      <c r="S1775" s="14">
        <f t="shared" si="55"/>
        <v>71</v>
      </c>
      <c r="W1775" s="13">
        <v>100000</v>
      </c>
    </row>
    <row r="1776" spans="15:23" x14ac:dyDescent="0.25">
      <c r="O1776" s="62"/>
      <c r="P1776" s="14"/>
      <c r="Q1776" s="14">
        <v>1774</v>
      </c>
      <c r="R1776" s="14">
        <v>1773</v>
      </c>
      <c r="S1776" s="14">
        <f t="shared" si="55"/>
        <v>71</v>
      </c>
      <c r="W1776" s="13">
        <v>100000</v>
      </c>
    </row>
    <row r="1777" spans="15:23" x14ac:dyDescent="0.25">
      <c r="O1777" s="62"/>
      <c r="P1777" s="14"/>
      <c r="Q1777" s="14">
        <v>1775</v>
      </c>
      <c r="R1777" s="14">
        <v>1774</v>
      </c>
      <c r="S1777" s="14">
        <f t="shared" si="55"/>
        <v>71</v>
      </c>
      <c r="W1777" s="13">
        <v>100000</v>
      </c>
    </row>
    <row r="1778" spans="15:23" x14ac:dyDescent="0.25">
      <c r="O1778" s="62"/>
      <c r="P1778" s="14"/>
      <c r="Q1778" s="14">
        <v>1776</v>
      </c>
      <c r="R1778" s="14">
        <v>1775</v>
      </c>
      <c r="S1778" s="14">
        <f t="shared" si="55"/>
        <v>71</v>
      </c>
      <c r="W1778" s="13">
        <v>100000</v>
      </c>
    </row>
    <row r="1779" spans="15:23" x14ac:dyDescent="0.25">
      <c r="O1779" s="62"/>
      <c r="P1779" s="14"/>
      <c r="Q1779" s="14">
        <v>1777</v>
      </c>
      <c r="R1779" s="14">
        <v>1776</v>
      </c>
      <c r="S1779" s="14">
        <f t="shared" si="55"/>
        <v>72</v>
      </c>
      <c r="W1779" s="13">
        <v>100000</v>
      </c>
    </row>
    <row r="1780" spans="15:23" x14ac:dyDescent="0.25">
      <c r="O1780" s="62"/>
      <c r="P1780" s="14"/>
      <c r="Q1780" s="14">
        <v>1778</v>
      </c>
      <c r="R1780" s="14">
        <v>1777</v>
      </c>
      <c r="S1780" s="14">
        <f t="shared" si="55"/>
        <v>72</v>
      </c>
      <c r="W1780" s="13">
        <v>100000</v>
      </c>
    </row>
    <row r="1781" spans="15:23" x14ac:dyDescent="0.25">
      <c r="O1781" s="62"/>
      <c r="P1781" s="14"/>
      <c r="Q1781" s="14">
        <v>1779</v>
      </c>
      <c r="R1781" s="14">
        <v>1778</v>
      </c>
      <c r="S1781" s="14">
        <f t="shared" si="55"/>
        <v>72</v>
      </c>
      <c r="W1781" s="13">
        <v>100000</v>
      </c>
    </row>
    <row r="1782" spans="15:23" x14ac:dyDescent="0.25">
      <c r="O1782" s="62"/>
      <c r="P1782" s="14"/>
      <c r="Q1782" s="14">
        <v>1780</v>
      </c>
      <c r="R1782" s="14">
        <v>1779</v>
      </c>
      <c r="S1782" s="14">
        <f t="shared" si="55"/>
        <v>72</v>
      </c>
      <c r="W1782" s="13">
        <v>100000</v>
      </c>
    </row>
    <row r="1783" spans="15:23" x14ac:dyDescent="0.25">
      <c r="O1783" s="62"/>
      <c r="P1783" s="14"/>
      <c r="Q1783" s="14">
        <v>1781</v>
      </c>
      <c r="R1783" s="14">
        <v>1780</v>
      </c>
      <c r="S1783" s="14">
        <f t="shared" ref="S1783:S1846" si="56">S1758+1</f>
        <v>72</v>
      </c>
      <c r="W1783" s="13">
        <v>100000</v>
      </c>
    </row>
    <row r="1784" spans="15:23" x14ac:dyDescent="0.25">
      <c r="O1784" s="62"/>
      <c r="P1784" s="14"/>
      <c r="Q1784" s="14">
        <v>1782</v>
      </c>
      <c r="R1784" s="14">
        <v>1781</v>
      </c>
      <c r="S1784" s="14">
        <f t="shared" si="56"/>
        <v>72</v>
      </c>
      <c r="W1784" s="13">
        <v>100000</v>
      </c>
    </row>
    <row r="1785" spans="15:23" x14ac:dyDescent="0.25">
      <c r="O1785" s="62"/>
      <c r="P1785" s="14"/>
      <c r="Q1785" s="14">
        <v>1783</v>
      </c>
      <c r="R1785" s="14">
        <v>1782</v>
      </c>
      <c r="S1785" s="14">
        <f t="shared" si="56"/>
        <v>72</v>
      </c>
      <c r="W1785" s="13">
        <v>100000</v>
      </c>
    </row>
    <row r="1786" spans="15:23" x14ac:dyDescent="0.25">
      <c r="O1786" s="62"/>
      <c r="P1786" s="14"/>
      <c r="Q1786" s="14">
        <v>1784</v>
      </c>
      <c r="R1786" s="14">
        <v>1783</v>
      </c>
      <c r="S1786" s="14">
        <f t="shared" si="56"/>
        <v>72</v>
      </c>
      <c r="W1786" s="13">
        <v>100000</v>
      </c>
    </row>
    <row r="1787" spans="15:23" x14ac:dyDescent="0.25">
      <c r="O1787" s="62"/>
      <c r="P1787" s="14"/>
      <c r="Q1787" s="14">
        <v>1785</v>
      </c>
      <c r="R1787" s="14">
        <v>1784</v>
      </c>
      <c r="S1787" s="14">
        <f t="shared" si="56"/>
        <v>72</v>
      </c>
      <c r="W1787" s="13">
        <v>100000</v>
      </c>
    </row>
    <row r="1788" spans="15:23" x14ac:dyDescent="0.25">
      <c r="O1788" s="62"/>
      <c r="P1788" s="14"/>
      <c r="Q1788" s="14">
        <v>1786</v>
      </c>
      <c r="R1788" s="14">
        <v>1785</v>
      </c>
      <c r="S1788" s="14">
        <f t="shared" si="56"/>
        <v>72</v>
      </c>
      <c r="W1788" s="13">
        <v>100000</v>
      </c>
    </row>
    <row r="1789" spans="15:23" x14ac:dyDescent="0.25">
      <c r="O1789" s="62"/>
      <c r="P1789" s="14"/>
      <c r="Q1789" s="14">
        <v>1787</v>
      </c>
      <c r="R1789" s="14">
        <v>1786</v>
      </c>
      <c r="S1789" s="14">
        <f t="shared" si="56"/>
        <v>72</v>
      </c>
      <c r="W1789" s="13">
        <v>100000</v>
      </c>
    </row>
    <row r="1790" spans="15:23" x14ac:dyDescent="0.25">
      <c r="O1790" s="62"/>
      <c r="P1790" s="14"/>
      <c r="Q1790" s="14">
        <v>1788</v>
      </c>
      <c r="R1790" s="14">
        <v>1787</v>
      </c>
      <c r="S1790" s="14">
        <f t="shared" si="56"/>
        <v>72</v>
      </c>
      <c r="W1790" s="13">
        <v>100000</v>
      </c>
    </row>
    <row r="1791" spans="15:23" x14ac:dyDescent="0.25">
      <c r="O1791" s="62"/>
      <c r="P1791" s="14"/>
      <c r="Q1791" s="14">
        <v>1789</v>
      </c>
      <c r="R1791" s="14">
        <v>1788</v>
      </c>
      <c r="S1791" s="14">
        <f t="shared" si="56"/>
        <v>72</v>
      </c>
      <c r="W1791" s="13">
        <v>100000</v>
      </c>
    </row>
    <row r="1792" spans="15:23" x14ac:dyDescent="0.25">
      <c r="O1792" s="62"/>
      <c r="P1792" s="14"/>
      <c r="Q1792" s="14">
        <v>1790</v>
      </c>
      <c r="R1792" s="14">
        <v>1789</v>
      </c>
      <c r="S1792" s="14">
        <f t="shared" si="56"/>
        <v>72</v>
      </c>
      <c r="W1792" s="13">
        <v>100000</v>
      </c>
    </row>
    <row r="1793" spans="15:23" x14ac:dyDescent="0.25">
      <c r="O1793" s="62"/>
      <c r="P1793" s="14"/>
      <c r="Q1793" s="14">
        <v>1791</v>
      </c>
      <c r="R1793" s="14">
        <v>1790</v>
      </c>
      <c r="S1793" s="14">
        <f t="shared" si="56"/>
        <v>72</v>
      </c>
      <c r="W1793" s="13">
        <v>100000</v>
      </c>
    </row>
    <row r="1794" spans="15:23" x14ac:dyDescent="0.25">
      <c r="O1794" s="62"/>
      <c r="P1794" s="14"/>
      <c r="Q1794" s="14">
        <v>1792</v>
      </c>
      <c r="R1794" s="14">
        <v>1791</v>
      </c>
      <c r="S1794" s="14">
        <f t="shared" si="56"/>
        <v>72</v>
      </c>
      <c r="W1794" s="13">
        <v>100000</v>
      </c>
    </row>
    <row r="1795" spans="15:23" x14ac:dyDescent="0.25">
      <c r="O1795" s="62"/>
      <c r="P1795" s="14"/>
      <c r="Q1795" s="14">
        <v>1793</v>
      </c>
      <c r="R1795" s="14">
        <v>1792</v>
      </c>
      <c r="S1795" s="14">
        <f t="shared" si="56"/>
        <v>72</v>
      </c>
      <c r="W1795" s="13">
        <v>100000</v>
      </c>
    </row>
    <row r="1796" spans="15:23" x14ac:dyDescent="0.25">
      <c r="O1796" s="62"/>
      <c r="P1796" s="14"/>
      <c r="Q1796" s="14">
        <v>1794</v>
      </c>
      <c r="R1796" s="14">
        <v>1793</v>
      </c>
      <c r="S1796" s="14">
        <f t="shared" si="56"/>
        <v>72</v>
      </c>
      <c r="W1796" s="13">
        <v>100000</v>
      </c>
    </row>
    <row r="1797" spans="15:23" x14ac:dyDescent="0.25">
      <c r="O1797" s="62"/>
      <c r="P1797" s="14"/>
      <c r="Q1797" s="14">
        <v>1795</v>
      </c>
      <c r="R1797" s="14">
        <v>1794</v>
      </c>
      <c r="S1797" s="14">
        <f t="shared" si="56"/>
        <v>72</v>
      </c>
      <c r="W1797" s="13">
        <v>100000</v>
      </c>
    </row>
    <row r="1798" spans="15:23" x14ac:dyDescent="0.25">
      <c r="O1798" s="62"/>
      <c r="P1798" s="14"/>
      <c r="Q1798" s="14">
        <v>1796</v>
      </c>
      <c r="R1798" s="14">
        <v>1795</v>
      </c>
      <c r="S1798" s="14">
        <f t="shared" si="56"/>
        <v>72</v>
      </c>
      <c r="W1798" s="13">
        <v>100000</v>
      </c>
    </row>
    <row r="1799" spans="15:23" x14ac:dyDescent="0.25">
      <c r="O1799" s="62"/>
      <c r="P1799" s="14"/>
      <c r="Q1799" s="14">
        <v>1797</v>
      </c>
      <c r="R1799" s="14">
        <v>1796</v>
      </c>
      <c r="S1799" s="14">
        <f t="shared" si="56"/>
        <v>72</v>
      </c>
      <c r="W1799" s="13">
        <v>100000</v>
      </c>
    </row>
    <row r="1800" spans="15:23" x14ac:dyDescent="0.25">
      <c r="O1800" s="62"/>
      <c r="P1800" s="14"/>
      <c r="Q1800" s="14">
        <v>1798</v>
      </c>
      <c r="R1800" s="14">
        <v>1797</v>
      </c>
      <c r="S1800" s="14">
        <f t="shared" si="56"/>
        <v>72</v>
      </c>
      <c r="W1800" s="13">
        <v>100000</v>
      </c>
    </row>
    <row r="1801" spans="15:23" x14ac:dyDescent="0.25">
      <c r="O1801" s="62"/>
      <c r="P1801" s="14"/>
      <c r="Q1801" s="14">
        <v>1799</v>
      </c>
      <c r="R1801" s="14">
        <v>1798</v>
      </c>
      <c r="S1801" s="14">
        <f t="shared" si="56"/>
        <v>72</v>
      </c>
      <c r="W1801" s="13">
        <v>100000</v>
      </c>
    </row>
    <row r="1802" spans="15:23" x14ac:dyDescent="0.25">
      <c r="O1802" s="62"/>
      <c r="P1802" s="14"/>
      <c r="Q1802" s="14">
        <v>1800</v>
      </c>
      <c r="R1802" s="14">
        <v>1799</v>
      </c>
      <c r="S1802" s="14">
        <f t="shared" si="56"/>
        <v>72</v>
      </c>
      <c r="W1802" s="13">
        <v>100000</v>
      </c>
    </row>
    <row r="1803" spans="15:23" x14ac:dyDescent="0.25">
      <c r="O1803" s="62"/>
      <c r="P1803" s="14"/>
      <c r="Q1803" s="14">
        <v>1801</v>
      </c>
      <c r="R1803" s="14">
        <v>1800</v>
      </c>
      <c r="S1803" s="14">
        <f t="shared" si="56"/>
        <v>72</v>
      </c>
      <c r="W1803" s="13">
        <v>100000</v>
      </c>
    </row>
    <row r="1804" spans="15:23" x14ac:dyDescent="0.25">
      <c r="O1804" s="62"/>
      <c r="P1804" s="14"/>
      <c r="Q1804" s="14">
        <v>1802</v>
      </c>
      <c r="R1804" s="14">
        <v>1801</v>
      </c>
      <c r="S1804" s="14">
        <f t="shared" si="56"/>
        <v>73</v>
      </c>
      <c r="W1804" s="13">
        <v>100000</v>
      </c>
    </row>
    <row r="1805" spans="15:23" x14ac:dyDescent="0.25">
      <c r="O1805" s="62"/>
      <c r="P1805" s="14"/>
      <c r="Q1805" s="14">
        <v>1803</v>
      </c>
      <c r="R1805" s="14">
        <v>1802</v>
      </c>
      <c r="S1805" s="14">
        <f t="shared" si="56"/>
        <v>73</v>
      </c>
      <c r="W1805" s="13">
        <v>100000</v>
      </c>
    </row>
    <row r="1806" spans="15:23" x14ac:dyDescent="0.25">
      <c r="O1806" s="62"/>
      <c r="P1806" s="14"/>
      <c r="Q1806" s="14">
        <v>1804</v>
      </c>
      <c r="R1806" s="14">
        <v>1803</v>
      </c>
      <c r="S1806" s="14">
        <f t="shared" si="56"/>
        <v>73</v>
      </c>
      <c r="W1806" s="13">
        <v>100000</v>
      </c>
    </row>
    <row r="1807" spans="15:23" x14ac:dyDescent="0.25">
      <c r="O1807" s="62"/>
      <c r="P1807" s="14"/>
      <c r="Q1807" s="14">
        <v>1805</v>
      </c>
      <c r="R1807" s="14">
        <v>1804</v>
      </c>
      <c r="S1807" s="14">
        <f t="shared" si="56"/>
        <v>73</v>
      </c>
      <c r="W1807" s="13">
        <v>100000</v>
      </c>
    </row>
    <row r="1808" spans="15:23" x14ac:dyDescent="0.25">
      <c r="O1808" s="62"/>
      <c r="P1808" s="14"/>
      <c r="Q1808" s="14">
        <v>1806</v>
      </c>
      <c r="R1808" s="14">
        <v>1805</v>
      </c>
      <c r="S1808" s="14">
        <f t="shared" si="56"/>
        <v>73</v>
      </c>
      <c r="W1808" s="13">
        <v>100000</v>
      </c>
    </row>
    <row r="1809" spans="15:23" x14ac:dyDescent="0.25">
      <c r="O1809" s="62"/>
      <c r="P1809" s="14"/>
      <c r="Q1809" s="14">
        <v>1807</v>
      </c>
      <c r="R1809" s="14">
        <v>1806</v>
      </c>
      <c r="S1809" s="14">
        <f t="shared" si="56"/>
        <v>73</v>
      </c>
      <c r="W1809" s="13">
        <v>100000</v>
      </c>
    </row>
    <row r="1810" spans="15:23" x14ac:dyDescent="0.25">
      <c r="O1810" s="62"/>
      <c r="P1810" s="14"/>
      <c r="Q1810" s="14">
        <v>1808</v>
      </c>
      <c r="R1810" s="14">
        <v>1807</v>
      </c>
      <c r="S1810" s="14">
        <f t="shared" si="56"/>
        <v>73</v>
      </c>
      <c r="W1810" s="13">
        <v>100000</v>
      </c>
    </row>
    <row r="1811" spans="15:23" x14ac:dyDescent="0.25">
      <c r="O1811" s="62"/>
      <c r="P1811" s="14"/>
      <c r="Q1811" s="14">
        <v>1809</v>
      </c>
      <c r="R1811" s="14">
        <v>1808</v>
      </c>
      <c r="S1811" s="14">
        <f t="shared" si="56"/>
        <v>73</v>
      </c>
      <c r="W1811" s="13">
        <v>100000</v>
      </c>
    </row>
    <row r="1812" spans="15:23" x14ac:dyDescent="0.25">
      <c r="O1812" s="62"/>
      <c r="P1812" s="14"/>
      <c r="Q1812" s="14">
        <v>1810</v>
      </c>
      <c r="R1812" s="14">
        <v>1809</v>
      </c>
      <c r="S1812" s="14">
        <f t="shared" si="56"/>
        <v>73</v>
      </c>
      <c r="W1812" s="13">
        <v>100000</v>
      </c>
    </row>
    <row r="1813" spans="15:23" x14ac:dyDescent="0.25">
      <c r="O1813" s="62"/>
      <c r="P1813" s="14"/>
      <c r="Q1813" s="14">
        <v>1811</v>
      </c>
      <c r="R1813" s="14">
        <v>1810</v>
      </c>
      <c r="S1813" s="14">
        <f t="shared" si="56"/>
        <v>73</v>
      </c>
      <c r="W1813" s="13">
        <v>100000</v>
      </c>
    </row>
    <row r="1814" spans="15:23" x14ac:dyDescent="0.25">
      <c r="O1814" s="62"/>
      <c r="P1814" s="14"/>
      <c r="Q1814" s="14">
        <v>1812</v>
      </c>
      <c r="R1814" s="14">
        <v>1811</v>
      </c>
      <c r="S1814" s="14">
        <f t="shared" si="56"/>
        <v>73</v>
      </c>
      <c r="W1814" s="13">
        <v>100000</v>
      </c>
    </row>
    <row r="1815" spans="15:23" x14ac:dyDescent="0.25">
      <c r="O1815" s="62"/>
      <c r="P1815" s="14"/>
      <c r="Q1815" s="14">
        <v>1813</v>
      </c>
      <c r="R1815" s="14">
        <v>1812</v>
      </c>
      <c r="S1815" s="14">
        <f t="shared" si="56"/>
        <v>73</v>
      </c>
      <c r="W1815" s="13">
        <v>100000</v>
      </c>
    </row>
    <row r="1816" spans="15:23" x14ac:dyDescent="0.25">
      <c r="O1816" s="62"/>
      <c r="P1816" s="14"/>
      <c r="Q1816" s="14">
        <v>1814</v>
      </c>
      <c r="R1816" s="14">
        <v>1813</v>
      </c>
      <c r="S1816" s="14">
        <f t="shared" si="56"/>
        <v>73</v>
      </c>
      <c r="W1816" s="13">
        <v>100000</v>
      </c>
    </row>
    <row r="1817" spans="15:23" x14ac:dyDescent="0.25">
      <c r="O1817" s="62"/>
      <c r="P1817" s="14"/>
      <c r="Q1817" s="14">
        <v>1815</v>
      </c>
      <c r="R1817" s="14">
        <v>1814</v>
      </c>
      <c r="S1817" s="14">
        <f t="shared" si="56"/>
        <v>73</v>
      </c>
      <c r="W1817" s="13">
        <v>100000</v>
      </c>
    </row>
    <row r="1818" spans="15:23" x14ac:dyDescent="0.25">
      <c r="O1818" s="62"/>
      <c r="P1818" s="14"/>
      <c r="Q1818" s="14">
        <v>1816</v>
      </c>
      <c r="R1818" s="14">
        <v>1815</v>
      </c>
      <c r="S1818" s="14">
        <f t="shared" si="56"/>
        <v>73</v>
      </c>
      <c r="W1818" s="13">
        <v>100000</v>
      </c>
    </row>
    <row r="1819" spans="15:23" x14ac:dyDescent="0.25">
      <c r="O1819" s="62"/>
      <c r="P1819" s="14"/>
      <c r="Q1819" s="14">
        <v>1817</v>
      </c>
      <c r="R1819" s="14">
        <v>1816</v>
      </c>
      <c r="S1819" s="14">
        <f t="shared" si="56"/>
        <v>73</v>
      </c>
      <c r="W1819" s="13">
        <v>100000</v>
      </c>
    </row>
    <row r="1820" spans="15:23" x14ac:dyDescent="0.25">
      <c r="O1820" s="62"/>
      <c r="P1820" s="14"/>
      <c r="Q1820" s="14">
        <v>1818</v>
      </c>
      <c r="R1820" s="14">
        <v>1817</v>
      </c>
      <c r="S1820" s="14">
        <f t="shared" si="56"/>
        <v>73</v>
      </c>
      <c r="W1820" s="13">
        <v>100000</v>
      </c>
    </row>
    <row r="1821" spans="15:23" x14ac:dyDescent="0.25">
      <c r="O1821" s="62"/>
      <c r="P1821" s="14"/>
      <c r="Q1821" s="14">
        <v>1819</v>
      </c>
      <c r="R1821" s="14">
        <v>1818</v>
      </c>
      <c r="S1821" s="14">
        <f t="shared" si="56"/>
        <v>73</v>
      </c>
      <c r="W1821" s="13">
        <v>100000</v>
      </c>
    </row>
    <row r="1822" spans="15:23" x14ac:dyDescent="0.25">
      <c r="O1822" s="62"/>
      <c r="P1822" s="14"/>
      <c r="Q1822" s="14">
        <v>1820</v>
      </c>
      <c r="R1822" s="14">
        <v>1819</v>
      </c>
      <c r="S1822" s="14">
        <f t="shared" si="56"/>
        <v>73</v>
      </c>
      <c r="W1822" s="13">
        <v>100000</v>
      </c>
    </row>
    <row r="1823" spans="15:23" x14ac:dyDescent="0.25">
      <c r="O1823" s="62"/>
      <c r="P1823" s="14"/>
      <c r="Q1823" s="14">
        <v>1821</v>
      </c>
      <c r="R1823" s="14">
        <v>1820</v>
      </c>
      <c r="S1823" s="14">
        <f t="shared" si="56"/>
        <v>73</v>
      </c>
      <c r="W1823" s="13">
        <v>100000</v>
      </c>
    </row>
    <row r="1824" spans="15:23" x14ac:dyDescent="0.25">
      <c r="O1824" s="62"/>
      <c r="P1824" s="14"/>
      <c r="Q1824" s="14">
        <v>1822</v>
      </c>
      <c r="R1824" s="14">
        <v>1821</v>
      </c>
      <c r="S1824" s="14">
        <f t="shared" si="56"/>
        <v>73</v>
      </c>
      <c r="W1824" s="13">
        <v>100000</v>
      </c>
    </row>
    <row r="1825" spans="15:23" x14ac:dyDescent="0.25">
      <c r="O1825" s="62"/>
      <c r="P1825" s="14"/>
      <c r="Q1825" s="14">
        <v>1823</v>
      </c>
      <c r="R1825" s="14">
        <v>1822</v>
      </c>
      <c r="S1825" s="14">
        <f t="shared" si="56"/>
        <v>73</v>
      </c>
      <c r="W1825" s="13">
        <v>100000</v>
      </c>
    </row>
    <row r="1826" spans="15:23" x14ac:dyDescent="0.25">
      <c r="O1826" s="62"/>
      <c r="P1826" s="14"/>
      <c r="Q1826" s="14">
        <v>1824</v>
      </c>
      <c r="R1826" s="14">
        <v>1823</v>
      </c>
      <c r="S1826" s="14">
        <f t="shared" si="56"/>
        <v>73</v>
      </c>
      <c r="W1826" s="13">
        <v>100000</v>
      </c>
    </row>
    <row r="1827" spans="15:23" x14ac:dyDescent="0.25">
      <c r="O1827" s="62"/>
      <c r="P1827" s="14"/>
      <c r="Q1827" s="14">
        <v>1825</v>
      </c>
      <c r="R1827" s="14">
        <v>1824</v>
      </c>
      <c r="S1827" s="14">
        <f t="shared" si="56"/>
        <v>73</v>
      </c>
      <c r="W1827" s="13">
        <v>100000</v>
      </c>
    </row>
    <row r="1828" spans="15:23" x14ac:dyDescent="0.25">
      <c r="O1828" s="62"/>
      <c r="P1828" s="14"/>
      <c r="Q1828" s="14">
        <v>1826</v>
      </c>
      <c r="R1828" s="14">
        <v>1825</v>
      </c>
      <c r="S1828" s="14">
        <f t="shared" si="56"/>
        <v>73</v>
      </c>
      <c r="W1828" s="13">
        <v>100000</v>
      </c>
    </row>
    <row r="1829" spans="15:23" x14ac:dyDescent="0.25">
      <c r="O1829" s="62"/>
      <c r="P1829" s="14"/>
      <c r="Q1829" s="14">
        <v>1827</v>
      </c>
      <c r="R1829" s="14">
        <v>1826</v>
      </c>
      <c r="S1829" s="14">
        <f t="shared" si="56"/>
        <v>74</v>
      </c>
      <c r="W1829" s="13">
        <v>100000</v>
      </c>
    </row>
    <row r="1830" spans="15:23" x14ac:dyDescent="0.25">
      <c r="O1830" s="62"/>
      <c r="P1830" s="14"/>
      <c r="Q1830" s="14">
        <v>1828</v>
      </c>
      <c r="R1830" s="14">
        <v>1827</v>
      </c>
      <c r="S1830" s="14">
        <f t="shared" si="56"/>
        <v>74</v>
      </c>
      <c r="W1830" s="13">
        <v>100000</v>
      </c>
    </row>
    <row r="1831" spans="15:23" x14ac:dyDescent="0.25">
      <c r="O1831" s="62"/>
      <c r="P1831" s="14"/>
      <c r="Q1831" s="14">
        <v>1829</v>
      </c>
      <c r="R1831" s="14">
        <v>1828</v>
      </c>
      <c r="S1831" s="14">
        <f t="shared" si="56"/>
        <v>74</v>
      </c>
      <c r="W1831" s="13">
        <v>100000</v>
      </c>
    </row>
    <row r="1832" spans="15:23" x14ac:dyDescent="0.25">
      <c r="O1832" s="62"/>
      <c r="P1832" s="14"/>
      <c r="Q1832" s="14">
        <v>1830</v>
      </c>
      <c r="R1832" s="14">
        <v>1829</v>
      </c>
      <c r="S1832" s="14">
        <f t="shared" si="56"/>
        <v>74</v>
      </c>
      <c r="W1832" s="13">
        <v>100000</v>
      </c>
    </row>
    <row r="1833" spans="15:23" x14ac:dyDescent="0.25">
      <c r="O1833" s="62"/>
      <c r="P1833" s="14"/>
      <c r="Q1833" s="14">
        <v>1831</v>
      </c>
      <c r="R1833" s="14">
        <v>1830</v>
      </c>
      <c r="S1833" s="14">
        <f t="shared" si="56"/>
        <v>74</v>
      </c>
      <c r="W1833" s="13">
        <v>100000</v>
      </c>
    </row>
    <row r="1834" spans="15:23" x14ac:dyDescent="0.25">
      <c r="O1834" s="62"/>
      <c r="P1834" s="14"/>
      <c r="Q1834" s="14">
        <v>1832</v>
      </c>
      <c r="R1834" s="14">
        <v>1831</v>
      </c>
      <c r="S1834" s="14">
        <f t="shared" si="56"/>
        <v>74</v>
      </c>
      <c r="W1834" s="13">
        <v>100000</v>
      </c>
    </row>
    <row r="1835" spans="15:23" x14ac:dyDescent="0.25">
      <c r="O1835" s="62"/>
      <c r="P1835" s="14"/>
      <c r="Q1835" s="14">
        <v>1833</v>
      </c>
      <c r="R1835" s="14">
        <v>1832</v>
      </c>
      <c r="S1835" s="14">
        <f t="shared" si="56"/>
        <v>74</v>
      </c>
      <c r="W1835" s="13">
        <v>100000</v>
      </c>
    </row>
    <row r="1836" spans="15:23" x14ac:dyDescent="0.25">
      <c r="O1836" s="62"/>
      <c r="P1836" s="14"/>
      <c r="Q1836" s="14">
        <v>1834</v>
      </c>
      <c r="R1836" s="14">
        <v>1833</v>
      </c>
      <c r="S1836" s="14">
        <f t="shared" si="56"/>
        <v>74</v>
      </c>
      <c r="W1836" s="13">
        <v>100000</v>
      </c>
    </row>
    <row r="1837" spans="15:23" x14ac:dyDescent="0.25">
      <c r="O1837" s="62"/>
      <c r="P1837" s="14"/>
      <c r="Q1837" s="14">
        <v>1835</v>
      </c>
      <c r="R1837" s="14">
        <v>1834</v>
      </c>
      <c r="S1837" s="14">
        <f t="shared" si="56"/>
        <v>74</v>
      </c>
      <c r="W1837" s="13">
        <v>100000</v>
      </c>
    </row>
    <row r="1838" spans="15:23" x14ac:dyDescent="0.25">
      <c r="O1838" s="62"/>
      <c r="P1838" s="14"/>
      <c r="Q1838" s="14">
        <v>1836</v>
      </c>
      <c r="R1838" s="14">
        <v>1835</v>
      </c>
      <c r="S1838" s="14">
        <f t="shared" si="56"/>
        <v>74</v>
      </c>
      <c r="W1838" s="13">
        <v>100000</v>
      </c>
    </row>
    <row r="1839" spans="15:23" x14ac:dyDescent="0.25">
      <c r="O1839" s="62"/>
      <c r="P1839" s="14"/>
      <c r="Q1839" s="14">
        <v>1837</v>
      </c>
      <c r="R1839" s="14">
        <v>1836</v>
      </c>
      <c r="S1839" s="14">
        <f t="shared" si="56"/>
        <v>74</v>
      </c>
      <c r="W1839" s="13">
        <v>100000</v>
      </c>
    </row>
    <row r="1840" spans="15:23" x14ac:dyDescent="0.25">
      <c r="O1840" s="62"/>
      <c r="P1840" s="14"/>
      <c r="Q1840" s="14">
        <v>1838</v>
      </c>
      <c r="R1840" s="14">
        <v>1837</v>
      </c>
      <c r="S1840" s="14">
        <f t="shared" si="56"/>
        <v>74</v>
      </c>
      <c r="W1840" s="13">
        <v>100000</v>
      </c>
    </row>
    <row r="1841" spans="15:23" x14ac:dyDescent="0.25">
      <c r="O1841" s="62"/>
      <c r="P1841" s="14"/>
      <c r="Q1841" s="14">
        <v>1839</v>
      </c>
      <c r="R1841" s="14">
        <v>1838</v>
      </c>
      <c r="S1841" s="14">
        <f t="shared" si="56"/>
        <v>74</v>
      </c>
      <c r="W1841" s="13">
        <v>100000</v>
      </c>
    </row>
    <row r="1842" spans="15:23" x14ac:dyDescent="0.25">
      <c r="O1842" s="62"/>
      <c r="P1842" s="14"/>
      <c r="Q1842" s="14">
        <v>1840</v>
      </c>
      <c r="R1842" s="14">
        <v>1839</v>
      </c>
      <c r="S1842" s="14">
        <f t="shared" si="56"/>
        <v>74</v>
      </c>
      <c r="W1842" s="13">
        <v>100000</v>
      </c>
    </row>
    <row r="1843" spans="15:23" x14ac:dyDescent="0.25">
      <c r="O1843" s="62"/>
      <c r="P1843" s="14"/>
      <c r="Q1843" s="14">
        <v>1841</v>
      </c>
      <c r="R1843" s="14">
        <v>1840</v>
      </c>
      <c r="S1843" s="14">
        <f t="shared" si="56"/>
        <v>74</v>
      </c>
      <c r="W1843" s="13">
        <v>100000</v>
      </c>
    </row>
    <row r="1844" spans="15:23" x14ac:dyDescent="0.25">
      <c r="O1844" s="62"/>
      <c r="P1844" s="14"/>
      <c r="Q1844" s="14">
        <v>1842</v>
      </c>
      <c r="R1844" s="14">
        <v>1841</v>
      </c>
      <c r="S1844" s="14">
        <f t="shared" si="56"/>
        <v>74</v>
      </c>
      <c r="W1844" s="13">
        <v>100000</v>
      </c>
    </row>
    <row r="1845" spans="15:23" x14ac:dyDescent="0.25">
      <c r="O1845" s="62"/>
      <c r="P1845" s="14"/>
      <c r="Q1845" s="14">
        <v>1843</v>
      </c>
      <c r="R1845" s="14">
        <v>1842</v>
      </c>
      <c r="S1845" s="14">
        <f t="shared" si="56"/>
        <v>74</v>
      </c>
      <c r="W1845" s="13">
        <v>100000</v>
      </c>
    </row>
    <row r="1846" spans="15:23" x14ac:dyDescent="0.25">
      <c r="O1846" s="62"/>
      <c r="P1846" s="14"/>
      <c r="Q1846" s="14">
        <v>1844</v>
      </c>
      <c r="R1846" s="14">
        <v>1843</v>
      </c>
      <c r="S1846" s="14">
        <f t="shared" si="56"/>
        <v>74</v>
      </c>
      <c r="W1846" s="13">
        <v>100000</v>
      </c>
    </row>
    <row r="1847" spans="15:23" x14ac:dyDescent="0.25">
      <c r="O1847" s="62"/>
      <c r="P1847" s="14"/>
      <c r="Q1847" s="14">
        <v>1845</v>
      </c>
      <c r="R1847" s="14">
        <v>1844</v>
      </c>
      <c r="S1847" s="14">
        <f t="shared" ref="S1847:S1910" si="57">S1822+1</f>
        <v>74</v>
      </c>
      <c r="W1847" s="13">
        <v>100000</v>
      </c>
    </row>
    <row r="1848" spans="15:23" x14ac:dyDescent="0.25">
      <c r="O1848" s="62"/>
      <c r="P1848" s="14"/>
      <c r="Q1848" s="14">
        <v>1846</v>
      </c>
      <c r="R1848" s="14">
        <v>1845</v>
      </c>
      <c r="S1848" s="14">
        <f t="shared" si="57"/>
        <v>74</v>
      </c>
      <c r="W1848" s="13">
        <v>100000</v>
      </c>
    </row>
    <row r="1849" spans="15:23" x14ac:dyDescent="0.25">
      <c r="O1849" s="62"/>
      <c r="P1849" s="14"/>
      <c r="Q1849" s="14">
        <v>1847</v>
      </c>
      <c r="R1849" s="14">
        <v>1846</v>
      </c>
      <c r="S1849" s="14">
        <f t="shared" si="57"/>
        <v>74</v>
      </c>
      <c r="W1849" s="13">
        <v>100000</v>
      </c>
    </row>
    <row r="1850" spans="15:23" x14ac:dyDescent="0.25">
      <c r="O1850" s="62"/>
      <c r="P1850" s="14"/>
      <c r="Q1850" s="14">
        <v>1848</v>
      </c>
      <c r="R1850" s="14">
        <v>1847</v>
      </c>
      <c r="S1850" s="14">
        <f t="shared" si="57"/>
        <v>74</v>
      </c>
      <c r="W1850" s="13">
        <v>100000</v>
      </c>
    </row>
    <row r="1851" spans="15:23" x14ac:dyDescent="0.25">
      <c r="O1851" s="62"/>
      <c r="P1851" s="14"/>
      <c r="Q1851" s="14">
        <v>1849</v>
      </c>
      <c r="R1851" s="14">
        <v>1848</v>
      </c>
      <c r="S1851" s="14">
        <f t="shared" si="57"/>
        <v>74</v>
      </c>
      <c r="W1851" s="13">
        <v>100000</v>
      </c>
    </row>
    <row r="1852" spans="15:23" x14ac:dyDescent="0.25">
      <c r="O1852" s="62"/>
      <c r="P1852" s="14"/>
      <c r="Q1852" s="14">
        <v>1850</v>
      </c>
      <c r="R1852" s="14">
        <v>1849</v>
      </c>
      <c r="S1852" s="14">
        <f t="shared" si="57"/>
        <v>74</v>
      </c>
      <c r="W1852" s="13">
        <v>100000</v>
      </c>
    </row>
    <row r="1853" spans="15:23" x14ac:dyDescent="0.25">
      <c r="O1853" s="62"/>
      <c r="P1853" s="14"/>
      <c r="Q1853" s="14">
        <v>1851</v>
      </c>
      <c r="R1853" s="14">
        <v>1850</v>
      </c>
      <c r="S1853" s="14">
        <f t="shared" si="57"/>
        <v>74</v>
      </c>
      <c r="W1853" s="13">
        <v>100000</v>
      </c>
    </row>
    <row r="1854" spans="15:23" x14ac:dyDescent="0.25">
      <c r="O1854" s="62"/>
      <c r="P1854" s="14"/>
      <c r="Q1854" s="14">
        <v>1852</v>
      </c>
      <c r="R1854" s="14">
        <v>1851</v>
      </c>
      <c r="S1854" s="14">
        <f t="shared" si="57"/>
        <v>75</v>
      </c>
      <c r="W1854" s="13">
        <v>100000</v>
      </c>
    </row>
    <row r="1855" spans="15:23" x14ac:dyDescent="0.25">
      <c r="O1855" s="62"/>
      <c r="P1855" s="14"/>
      <c r="Q1855" s="14">
        <v>1853</v>
      </c>
      <c r="R1855" s="14">
        <v>1852</v>
      </c>
      <c r="S1855" s="14">
        <f t="shared" si="57"/>
        <v>75</v>
      </c>
      <c r="W1855" s="13">
        <v>100000</v>
      </c>
    </row>
    <row r="1856" spans="15:23" x14ac:dyDescent="0.25">
      <c r="O1856" s="62"/>
      <c r="P1856" s="14"/>
      <c r="Q1856" s="14">
        <v>1854</v>
      </c>
      <c r="R1856" s="14">
        <v>1853</v>
      </c>
      <c r="S1856" s="14">
        <f t="shared" si="57"/>
        <v>75</v>
      </c>
      <c r="W1856" s="13">
        <v>100000</v>
      </c>
    </row>
    <row r="1857" spans="15:23" x14ac:dyDescent="0.25">
      <c r="O1857" s="62"/>
      <c r="P1857" s="14"/>
      <c r="Q1857" s="14">
        <v>1855</v>
      </c>
      <c r="R1857" s="14">
        <v>1854</v>
      </c>
      <c r="S1857" s="14">
        <f t="shared" si="57"/>
        <v>75</v>
      </c>
      <c r="W1857" s="13">
        <v>100000</v>
      </c>
    </row>
    <row r="1858" spans="15:23" x14ac:dyDescent="0.25">
      <c r="O1858" s="62"/>
      <c r="P1858" s="14"/>
      <c r="Q1858" s="14">
        <v>1856</v>
      </c>
      <c r="R1858" s="14">
        <v>1855</v>
      </c>
      <c r="S1858" s="14">
        <f t="shared" si="57"/>
        <v>75</v>
      </c>
      <c r="W1858" s="13">
        <v>100000</v>
      </c>
    </row>
    <row r="1859" spans="15:23" x14ac:dyDescent="0.25">
      <c r="O1859" s="62"/>
      <c r="P1859" s="14"/>
      <c r="Q1859" s="14">
        <v>1857</v>
      </c>
      <c r="R1859" s="14">
        <v>1856</v>
      </c>
      <c r="S1859" s="14">
        <f t="shared" si="57"/>
        <v>75</v>
      </c>
      <c r="W1859" s="13">
        <v>100000</v>
      </c>
    </row>
    <row r="1860" spans="15:23" x14ac:dyDescent="0.25">
      <c r="O1860" s="62"/>
      <c r="P1860" s="14"/>
      <c r="Q1860" s="14">
        <v>1858</v>
      </c>
      <c r="R1860" s="14">
        <v>1857</v>
      </c>
      <c r="S1860" s="14">
        <f t="shared" si="57"/>
        <v>75</v>
      </c>
      <c r="W1860" s="13">
        <v>100000</v>
      </c>
    </row>
    <row r="1861" spans="15:23" x14ac:dyDescent="0.25">
      <c r="O1861" s="62"/>
      <c r="P1861" s="14"/>
      <c r="Q1861" s="14">
        <v>1859</v>
      </c>
      <c r="R1861" s="14">
        <v>1858</v>
      </c>
      <c r="S1861" s="14">
        <f t="shared" si="57"/>
        <v>75</v>
      </c>
      <c r="W1861" s="13">
        <v>100000</v>
      </c>
    </row>
    <row r="1862" spans="15:23" x14ac:dyDescent="0.25">
      <c r="O1862" s="62"/>
      <c r="P1862" s="14"/>
      <c r="Q1862" s="14">
        <v>1860</v>
      </c>
      <c r="R1862" s="14">
        <v>1859</v>
      </c>
      <c r="S1862" s="14">
        <f t="shared" si="57"/>
        <v>75</v>
      </c>
      <c r="W1862" s="13">
        <v>100000</v>
      </c>
    </row>
    <row r="1863" spans="15:23" x14ac:dyDescent="0.25">
      <c r="O1863" s="62"/>
      <c r="P1863" s="14"/>
      <c r="Q1863" s="14">
        <v>1861</v>
      </c>
      <c r="R1863" s="14">
        <v>1860</v>
      </c>
      <c r="S1863" s="14">
        <f t="shared" si="57"/>
        <v>75</v>
      </c>
      <c r="W1863" s="13">
        <v>100000</v>
      </c>
    </row>
    <row r="1864" spans="15:23" x14ac:dyDescent="0.25">
      <c r="O1864" s="62"/>
      <c r="P1864" s="14"/>
      <c r="Q1864" s="14">
        <v>1862</v>
      </c>
      <c r="R1864" s="14">
        <v>1861</v>
      </c>
      <c r="S1864" s="14">
        <f t="shared" si="57"/>
        <v>75</v>
      </c>
      <c r="W1864" s="13">
        <v>100000</v>
      </c>
    </row>
    <row r="1865" spans="15:23" x14ac:dyDescent="0.25">
      <c r="O1865" s="62"/>
      <c r="P1865" s="14"/>
      <c r="Q1865" s="14">
        <v>1863</v>
      </c>
      <c r="R1865" s="14">
        <v>1862</v>
      </c>
      <c r="S1865" s="14">
        <f t="shared" si="57"/>
        <v>75</v>
      </c>
      <c r="W1865" s="13">
        <v>100000</v>
      </c>
    </row>
    <row r="1866" spans="15:23" x14ac:dyDescent="0.25">
      <c r="O1866" s="62"/>
      <c r="P1866" s="14"/>
      <c r="Q1866" s="14">
        <v>1864</v>
      </c>
      <c r="R1866" s="14">
        <v>1863</v>
      </c>
      <c r="S1866" s="14">
        <f t="shared" si="57"/>
        <v>75</v>
      </c>
      <c r="W1866" s="13">
        <v>100000</v>
      </c>
    </row>
    <row r="1867" spans="15:23" x14ac:dyDescent="0.25">
      <c r="O1867" s="62"/>
      <c r="P1867" s="14"/>
      <c r="Q1867" s="14">
        <v>1865</v>
      </c>
      <c r="R1867" s="14">
        <v>1864</v>
      </c>
      <c r="S1867" s="14">
        <f t="shared" si="57"/>
        <v>75</v>
      </c>
      <c r="W1867" s="13">
        <v>100000</v>
      </c>
    </row>
    <row r="1868" spans="15:23" x14ac:dyDescent="0.25">
      <c r="O1868" s="62"/>
      <c r="P1868" s="14"/>
      <c r="Q1868" s="14">
        <v>1866</v>
      </c>
      <c r="R1868" s="14">
        <v>1865</v>
      </c>
      <c r="S1868" s="14">
        <f t="shared" si="57"/>
        <v>75</v>
      </c>
      <c r="W1868" s="13">
        <v>100000</v>
      </c>
    </row>
    <row r="1869" spans="15:23" x14ac:dyDescent="0.25">
      <c r="O1869" s="62"/>
      <c r="P1869" s="14"/>
      <c r="Q1869" s="14">
        <v>1867</v>
      </c>
      <c r="R1869" s="14">
        <v>1866</v>
      </c>
      <c r="S1869" s="14">
        <f t="shared" si="57"/>
        <v>75</v>
      </c>
      <c r="W1869" s="13">
        <v>100000</v>
      </c>
    </row>
    <row r="1870" spans="15:23" x14ac:dyDescent="0.25">
      <c r="O1870" s="62"/>
      <c r="P1870" s="14"/>
      <c r="Q1870" s="14">
        <v>1868</v>
      </c>
      <c r="R1870" s="14">
        <v>1867</v>
      </c>
      <c r="S1870" s="14">
        <f t="shared" si="57"/>
        <v>75</v>
      </c>
      <c r="W1870" s="13">
        <v>100000</v>
      </c>
    </row>
    <row r="1871" spans="15:23" x14ac:dyDescent="0.25">
      <c r="O1871" s="62"/>
      <c r="P1871" s="14"/>
      <c r="Q1871" s="14">
        <v>1869</v>
      </c>
      <c r="R1871" s="14">
        <v>1868</v>
      </c>
      <c r="S1871" s="14">
        <f t="shared" si="57"/>
        <v>75</v>
      </c>
      <c r="W1871" s="13">
        <v>100000</v>
      </c>
    </row>
    <row r="1872" spans="15:23" x14ac:dyDescent="0.25">
      <c r="O1872" s="62"/>
      <c r="P1872" s="14"/>
      <c r="Q1872" s="14">
        <v>1870</v>
      </c>
      <c r="R1872" s="14">
        <v>1869</v>
      </c>
      <c r="S1872" s="14">
        <f t="shared" si="57"/>
        <v>75</v>
      </c>
      <c r="W1872" s="13">
        <v>100000</v>
      </c>
    </row>
    <row r="1873" spans="15:23" x14ac:dyDescent="0.25">
      <c r="O1873" s="62"/>
      <c r="P1873" s="14"/>
      <c r="Q1873" s="14">
        <v>1871</v>
      </c>
      <c r="R1873" s="14">
        <v>1870</v>
      </c>
      <c r="S1873" s="14">
        <f t="shared" si="57"/>
        <v>75</v>
      </c>
      <c r="W1873" s="13">
        <v>100000</v>
      </c>
    </row>
    <row r="1874" spans="15:23" x14ac:dyDescent="0.25">
      <c r="O1874" s="62"/>
      <c r="P1874" s="14"/>
      <c r="Q1874" s="14">
        <v>1872</v>
      </c>
      <c r="R1874" s="14">
        <v>1871</v>
      </c>
      <c r="S1874" s="14">
        <f t="shared" si="57"/>
        <v>75</v>
      </c>
      <c r="W1874" s="13">
        <v>100000</v>
      </c>
    </row>
    <row r="1875" spans="15:23" x14ac:dyDescent="0.25">
      <c r="O1875" s="62"/>
      <c r="P1875" s="14"/>
      <c r="Q1875" s="14">
        <v>1873</v>
      </c>
      <c r="R1875" s="14">
        <v>1872</v>
      </c>
      <c r="S1875" s="14">
        <f t="shared" si="57"/>
        <v>75</v>
      </c>
      <c r="W1875" s="13">
        <v>100000</v>
      </c>
    </row>
    <row r="1876" spans="15:23" x14ac:dyDescent="0.25">
      <c r="O1876" s="62"/>
      <c r="P1876" s="14"/>
      <c r="Q1876" s="14">
        <v>1874</v>
      </c>
      <c r="R1876" s="14">
        <v>1873</v>
      </c>
      <c r="S1876" s="14">
        <f t="shared" si="57"/>
        <v>75</v>
      </c>
      <c r="W1876" s="13">
        <v>100000</v>
      </c>
    </row>
    <row r="1877" spans="15:23" x14ac:dyDescent="0.25">
      <c r="O1877" s="62"/>
      <c r="P1877" s="14"/>
      <c r="Q1877" s="14">
        <v>1875</v>
      </c>
      <c r="R1877" s="14">
        <v>1874</v>
      </c>
      <c r="S1877" s="14">
        <f t="shared" si="57"/>
        <v>75</v>
      </c>
      <c r="W1877" s="13">
        <v>100000</v>
      </c>
    </row>
    <row r="1878" spans="15:23" x14ac:dyDescent="0.25">
      <c r="O1878" s="62"/>
      <c r="P1878" s="14"/>
      <c r="Q1878" s="14">
        <v>1876</v>
      </c>
      <c r="R1878" s="14">
        <v>1875</v>
      </c>
      <c r="S1878" s="14">
        <f t="shared" si="57"/>
        <v>75</v>
      </c>
      <c r="W1878" s="13">
        <v>100000</v>
      </c>
    </row>
    <row r="1879" spans="15:23" x14ac:dyDescent="0.25">
      <c r="O1879" s="62"/>
      <c r="P1879" s="14"/>
      <c r="Q1879" s="14">
        <v>1877</v>
      </c>
      <c r="R1879" s="14">
        <v>1876</v>
      </c>
      <c r="S1879" s="14">
        <f t="shared" si="57"/>
        <v>76</v>
      </c>
      <c r="W1879" s="13">
        <v>100000</v>
      </c>
    </row>
    <row r="1880" spans="15:23" x14ac:dyDescent="0.25">
      <c r="O1880" s="62"/>
      <c r="P1880" s="14"/>
      <c r="Q1880" s="14">
        <v>1878</v>
      </c>
      <c r="R1880" s="14">
        <v>1877</v>
      </c>
      <c r="S1880" s="14">
        <f t="shared" si="57"/>
        <v>76</v>
      </c>
      <c r="W1880" s="13">
        <v>100000</v>
      </c>
    </row>
    <row r="1881" spans="15:23" x14ac:dyDescent="0.25">
      <c r="O1881" s="62"/>
      <c r="P1881" s="14"/>
      <c r="Q1881" s="14">
        <v>1879</v>
      </c>
      <c r="R1881" s="14">
        <v>1878</v>
      </c>
      <c r="S1881" s="14">
        <f t="shared" si="57"/>
        <v>76</v>
      </c>
      <c r="W1881" s="13">
        <v>100000</v>
      </c>
    </row>
    <row r="1882" spans="15:23" x14ac:dyDescent="0.25">
      <c r="O1882" s="62"/>
      <c r="P1882" s="14"/>
      <c r="Q1882" s="14">
        <v>1880</v>
      </c>
      <c r="R1882" s="14">
        <v>1879</v>
      </c>
      <c r="S1882" s="14">
        <f t="shared" si="57"/>
        <v>76</v>
      </c>
      <c r="W1882" s="13">
        <v>100000</v>
      </c>
    </row>
    <row r="1883" spans="15:23" x14ac:dyDescent="0.25">
      <c r="O1883" s="62"/>
      <c r="P1883" s="14"/>
      <c r="Q1883" s="14">
        <v>1881</v>
      </c>
      <c r="R1883" s="14">
        <v>1880</v>
      </c>
      <c r="S1883" s="14">
        <f t="shared" si="57"/>
        <v>76</v>
      </c>
      <c r="W1883" s="13">
        <v>100000</v>
      </c>
    </row>
    <row r="1884" spans="15:23" x14ac:dyDescent="0.25">
      <c r="O1884" s="62"/>
      <c r="P1884" s="14"/>
      <c r="Q1884" s="14">
        <v>1882</v>
      </c>
      <c r="R1884" s="14">
        <v>1881</v>
      </c>
      <c r="S1884" s="14">
        <f t="shared" si="57"/>
        <v>76</v>
      </c>
      <c r="W1884" s="13">
        <v>100000</v>
      </c>
    </row>
    <row r="1885" spans="15:23" x14ac:dyDescent="0.25">
      <c r="O1885" s="62"/>
      <c r="P1885" s="14"/>
      <c r="Q1885" s="14">
        <v>1883</v>
      </c>
      <c r="R1885" s="14">
        <v>1882</v>
      </c>
      <c r="S1885" s="14">
        <f t="shared" si="57"/>
        <v>76</v>
      </c>
      <c r="W1885" s="13">
        <v>100000</v>
      </c>
    </row>
    <row r="1886" spans="15:23" x14ac:dyDescent="0.25">
      <c r="O1886" s="62"/>
      <c r="P1886" s="14"/>
      <c r="Q1886" s="14">
        <v>1884</v>
      </c>
      <c r="R1886" s="14">
        <v>1883</v>
      </c>
      <c r="S1886" s="14">
        <f t="shared" si="57"/>
        <v>76</v>
      </c>
      <c r="W1886" s="13">
        <v>100000</v>
      </c>
    </row>
    <row r="1887" spans="15:23" x14ac:dyDescent="0.25">
      <c r="O1887" s="62"/>
      <c r="P1887" s="14"/>
      <c r="Q1887" s="14">
        <v>1885</v>
      </c>
      <c r="R1887" s="14">
        <v>1884</v>
      </c>
      <c r="S1887" s="14">
        <f t="shared" si="57"/>
        <v>76</v>
      </c>
      <c r="W1887" s="13">
        <v>100000</v>
      </c>
    </row>
    <row r="1888" spans="15:23" x14ac:dyDescent="0.25">
      <c r="O1888" s="62"/>
      <c r="P1888" s="14"/>
      <c r="Q1888" s="14">
        <v>1886</v>
      </c>
      <c r="R1888" s="14">
        <v>1885</v>
      </c>
      <c r="S1888" s="14">
        <f t="shared" si="57"/>
        <v>76</v>
      </c>
      <c r="W1888" s="13">
        <v>100000</v>
      </c>
    </row>
    <row r="1889" spans="15:23" x14ac:dyDescent="0.25">
      <c r="O1889" s="62"/>
      <c r="P1889" s="14"/>
      <c r="Q1889" s="14">
        <v>1887</v>
      </c>
      <c r="R1889" s="14">
        <v>1886</v>
      </c>
      <c r="S1889" s="14">
        <f t="shared" si="57"/>
        <v>76</v>
      </c>
      <c r="W1889" s="13">
        <v>100000</v>
      </c>
    </row>
    <row r="1890" spans="15:23" x14ac:dyDescent="0.25">
      <c r="O1890" s="62"/>
      <c r="P1890" s="14"/>
      <c r="Q1890" s="14">
        <v>1888</v>
      </c>
      <c r="R1890" s="14">
        <v>1887</v>
      </c>
      <c r="S1890" s="14">
        <f t="shared" si="57"/>
        <v>76</v>
      </c>
      <c r="W1890" s="13">
        <v>100000</v>
      </c>
    </row>
    <row r="1891" spans="15:23" x14ac:dyDescent="0.25">
      <c r="O1891" s="62"/>
      <c r="P1891" s="14"/>
      <c r="Q1891" s="14">
        <v>1889</v>
      </c>
      <c r="R1891" s="14">
        <v>1888</v>
      </c>
      <c r="S1891" s="14">
        <f t="shared" si="57"/>
        <v>76</v>
      </c>
      <c r="W1891" s="13">
        <v>100000</v>
      </c>
    </row>
    <row r="1892" spans="15:23" x14ac:dyDescent="0.25">
      <c r="O1892" s="62"/>
      <c r="P1892" s="14"/>
      <c r="Q1892" s="14">
        <v>1890</v>
      </c>
      <c r="R1892" s="14">
        <v>1889</v>
      </c>
      <c r="S1892" s="14">
        <f t="shared" si="57"/>
        <v>76</v>
      </c>
      <c r="W1892" s="13">
        <v>100000</v>
      </c>
    </row>
    <row r="1893" spans="15:23" x14ac:dyDescent="0.25">
      <c r="O1893" s="62"/>
      <c r="P1893" s="14"/>
      <c r="Q1893" s="14">
        <v>1891</v>
      </c>
      <c r="R1893" s="14">
        <v>1890</v>
      </c>
      <c r="S1893" s="14">
        <f t="shared" si="57"/>
        <v>76</v>
      </c>
      <c r="W1893" s="13">
        <v>100000</v>
      </c>
    </row>
    <row r="1894" spans="15:23" x14ac:dyDescent="0.25">
      <c r="O1894" s="62"/>
      <c r="P1894" s="14"/>
      <c r="Q1894" s="14">
        <v>1892</v>
      </c>
      <c r="R1894" s="14">
        <v>1891</v>
      </c>
      <c r="S1894" s="14">
        <f t="shared" si="57"/>
        <v>76</v>
      </c>
      <c r="W1894" s="13">
        <v>100000</v>
      </c>
    </row>
    <row r="1895" spans="15:23" x14ac:dyDescent="0.25">
      <c r="O1895" s="62"/>
      <c r="P1895" s="14"/>
      <c r="Q1895" s="14">
        <v>1893</v>
      </c>
      <c r="R1895" s="14">
        <v>1892</v>
      </c>
      <c r="S1895" s="14">
        <f t="shared" si="57"/>
        <v>76</v>
      </c>
      <c r="W1895" s="13">
        <v>100000</v>
      </c>
    </row>
    <row r="1896" spans="15:23" x14ac:dyDescent="0.25">
      <c r="O1896" s="62"/>
      <c r="P1896" s="14"/>
      <c r="Q1896" s="14">
        <v>1894</v>
      </c>
      <c r="R1896" s="14">
        <v>1893</v>
      </c>
      <c r="S1896" s="14">
        <f t="shared" si="57"/>
        <v>76</v>
      </c>
      <c r="W1896" s="13">
        <v>100000</v>
      </c>
    </row>
    <row r="1897" spans="15:23" x14ac:dyDescent="0.25">
      <c r="O1897" s="62"/>
      <c r="P1897" s="14"/>
      <c r="Q1897" s="14">
        <v>1895</v>
      </c>
      <c r="R1897" s="14">
        <v>1894</v>
      </c>
      <c r="S1897" s="14">
        <f t="shared" si="57"/>
        <v>76</v>
      </c>
      <c r="W1897" s="13">
        <v>100000</v>
      </c>
    </row>
    <row r="1898" spans="15:23" x14ac:dyDescent="0.25">
      <c r="O1898" s="62"/>
      <c r="P1898" s="14"/>
      <c r="Q1898" s="14">
        <v>1896</v>
      </c>
      <c r="R1898" s="14">
        <v>1895</v>
      </c>
      <c r="S1898" s="14">
        <f t="shared" si="57"/>
        <v>76</v>
      </c>
      <c r="W1898" s="13">
        <v>100000</v>
      </c>
    </row>
    <row r="1899" spans="15:23" x14ac:dyDescent="0.25">
      <c r="O1899" s="62"/>
      <c r="P1899" s="14"/>
      <c r="Q1899" s="14">
        <v>1897</v>
      </c>
      <c r="R1899" s="14">
        <v>1896</v>
      </c>
      <c r="S1899" s="14">
        <f t="shared" si="57"/>
        <v>76</v>
      </c>
      <c r="W1899" s="13">
        <v>100000</v>
      </c>
    </row>
    <row r="1900" spans="15:23" x14ac:dyDescent="0.25">
      <c r="O1900" s="62"/>
      <c r="P1900" s="14"/>
      <c r="Q1900" s="14">
        <v>1898</v>
      </c>
      <c r="R1900" s="14">
        <v>1897</v>
      </c>
      <c r="S1900" s="14">
        <f t="shared" si="57"/>
        <v>76</v>
      </c>
      <c r="W1900" s="13">
        <v>100000</v>
      </c>
    </row>
    <row r="1901" spans="15:23" x14ac:dyDescent="0.25">
      <c r="O1901" s="62"/>
      <c r="P1901" s="14"/>
      <c r="Q1901" s="14">
        <v>1899</v>
      </c>
      <c r="R1901" s="14">
        <v>1898</v>
      </c>
      <c r="S1901" s="14">
        <f t="shared" si="57"/>
        <v>76</v>
      </c>
      <c r="W1901" s="13">
        <v>100000</v>
      </c>
    </row>
    <row r="1902" spans="15:23" x14ac:dyDescent="0.25">
      <c r="O1902" s="62"/>
      <c r="P1902" s="14"/>
      <c r="Q1902" s="14">
        <v>1900</v>
      </c>
      <c r="R1902" s="14">
        <v>1899</v>
      </c>
      <c r="S1902" s="14">
        <f t="shared" si="57"/>
        <v>76</v>
      </c>
      <c r="W1902" s="13">
        <v>100000</v>
      </c>
    </row>
    <row r="1903" spans="15:23" x14ac:dyDescent="0.25">
      <c r="O1903" s="62"/>
      <c r="P1903" s="14"/>
      <c r="Q1903" s="14">
        <v>1901</v>
      </c>
      <c r="R1903" s="14">
        <v>1900</v>
      </c>
      <c r="S1903" s="14">
        <f t="shared" si="57"/>
        <v>76</v>
      </c>
      <c r="W1903" s="13">
        <v>100000</v>
      </c>
    </row>
    <row r="1904" spans="15:23" x14ac:dyDescent="0.25">
      <c r="O1904" s="62"/>
      <c r="P1904" s="14"/>
      <c r="Q1904" s="14">
        <v>1902</v>
      </c>
      <c r="R1904" s="14">
        <v>1901</v>
      </c>
      <c r="S1904" s="14">
        <f t="shared" si="57"/>
        <v>77</v>
      </c>
      <c r="W1904" s="13">
        <v>100000</v>
      </c>
    </row>
    <row r="1905" spans="15:23" x14ac:dyDescent="0.25">
      <c r="O1905" s="62"/>
      <c r="P1905" s="14"/>
      <c r="Q1905" s="14">
        <v>1903</v>
      </c>
      <c r="R1905" s="14">
        <v>1902</v>
      </c>
      <c r="S1905" s="14">
        <f t="shared" si="57"/>
        <v>77</v>
      </c>
      <c r="W1905" s="13">
        <v>100000</v>
      </c>
    </row>
    <row r="1906" spans="15:23" x14ac:dyDescent="0.25">
      <c r="O1906" s="62"/>
      <c r="P1906" s="14"/>
      <c r="Q1906" s="14">
        <v>1904</v>
      </c>
      <c r="R1906" s="14">
        <v>1903</v>
      </c>
      <c r="S1906" s="14">
        <f t="shared" si="57"/>
        <v>77</v>
      </c>
      <c r="W1906" s="13">
        <v>100000</v>
      </c>
    </row>
    <row r="1907" spans="15:23" x14ac:dyDescent="0.25">
      <c r="O1907" s="62"/>
      <c r="P1907" s="14"/>
      <c r="Q1907" s="14">
        <v>1905</v>
      </c>
      <c r="R1907" s="14">
        <v>1904</v>
      </c>
      <c r="S1907" s="14">
        <f t="shared" si="57"/>
        <v>77</v>
      </c>
      <c r="W1907" s="13">
        <v>100000</v>
      </c>
    </row>
    <row r="1908" spans="15:23" x14ac:dyDescent="0.25">
      <c r="O1908" s="62"/>
      <c r="P1908" s="14"/>
      <c r="Q1908" s="14">
        <v>1906</v>
      </c>
      <c r="R1908" s="14">
        <v>1905</v>
      </c>
      <c r="S1908" s="14">
        <f t="shared" si="57"/>
        <v>77</v>
      </c>
      <c r="W1908" s="13">
        <v>100000</v>
      </c>
    </row>
    <row r="1909" spans="15:23" x14ac:dyDescent="0.25">
      <c r="O1909" s="62"/>
      <c r="P1909" s="14"/>
      <c r="Q1909" s="14">
        <v>1907</v>
      </c>
      <c r="R1909" s="14">
        <v>1906</v>
      </c>
      <c r="S1909" s="14">
        <f t="shared" si="57"/>
        <v>77</v>
      </c>
      <c r="W1909" s="13">
        <v>100000</v>
      </c>
    </row>
    <row r="1910" spans="15:23" x14ac:dyDescent="0.25">
      <c r="O1910" s="62"/>
      <c r="P1910" s="14"/>
      <c r="Q1910" s="14">
        <v>1908</v>
      </c>
      <c r="R1910" s="14">
        <v>1907</v>
      </c>
      <c r="S1910" s="14">
        <f t="shared" si="57"/>
        <v>77</v>
      </c>
      <c r="W1910" s="13">
        <v>100000</v>
      </c>
    </row>
    <row r="1911" spans="15:23" x14ac:dyDescent="0.25">
      <c r="O1911" s="62"/>
      <c r="P1911" s="14"/>
      <c r="Q1911" s="14">
        <v>1909</v>
      </c>
      <c r="R1911" s="14">
        <v>1908</v>
      </c>
      <c r="S1911" s="14">
        <f t="shared" ref="S1911:S1974" si="58">S1886+1</f>
        <v>77</v>
      </c>
      <c r="W1911" s="13">
        <v>100000</v>
      </c>
    </row>
    <row r="1912" spans="15:23" x14ac:dyDescent="0.25">
      <c r="O1912" s="62"/>
      <c r="P1912" s="14"/>
      <c r="Q1912" s="14">
        <v>1910</v>
      </c>
      <c r="R1912" s="14">
        <v>1909</v>
      </c>
      <c r="S1912" s="14">
        <f t="shared" si="58"/>
        <v>77</v>
      </c>
      <c r="W1912" s="13">
        <v>100000</v>
      </c>
    </row>
    <row r="1913" spans="15:23" x14ac:dyDescent="0.25">
      <c r="O1913" s="62"/>
      <c r="P1913" s="14"/>
      <c r="Q1913" s="14">
        <v>1911</v>
      </c>
      <c r="R1913" s="14">
        <v>1910</v>
      </c>
      <c r="S1913" s="14">
        <f t="shared" si="58"/>
        <v>77</v>
      </c>
      <c r="W1913" s="13">
        <v>100000</v>
      </c>
    </row>
    <row r="1914" spans="15:23" x14ac:dyDescent="0.25">
      <c r="O1914" s="62"/>
      <c r="P1914" s="14"/>
      <c r="Q1914" s="14">
        <v>1912</v>
      </c>
      <c r="R1914" s="14">
        <v>1911</v>
      </c>
      <c r="S1914" s="14">
        <f t="shared" si="58"/>
        <v>77</v>
      </c>
      <c r="W1914" s="13">
        <v>100000</v>
      </c>
    </row>
    <row r="1915" spans="15:23" x14ac:dyDescent="0.25">
      <c r="O1915" s="62"/>
      <c r="P1915" s="14"/>
      <c r="Q1915" s="14">
        <v>1913</v>
      </c>
      <c r="R1915" s="14">
        <v>1912</v>
      </c>
      <c r="S1915" s="14">
        <f t="shared" si="58"/>
        <v>77</v>
      </c>
      <c r="W1915" s="13">
        <v>100000</v>
      </c>
    </row>
    <row r="1916" spans="15:23" x14ac:dyDescent="0.25">
      <c r="O1916" s="62"/>
      <c r="P1916" s="14"/>
      <c r="Q1916" s="14">
        <v>1914</v>
      </c>
      <c r="R1916" s="14">
        <v>1913</v>
      </c>
      <c r="S1916" s="14">
        <f t="shared" si="58"/>
        <v>77</v>
      </c>
      <c r="W1916" s="13">
        <v>100000</v>
      </c>
    </row>
    <row r="1917" spans="15:23" x14ac:dyDescent="0.25">
      <c r="O1917" s="62"/>
      <c r="P1917" s="14"/>
      <c r="Q1917" s="14">
        <v>1915</v>
      </c>
      <c r="R1917" s="14">
        <v>1914</v>
      </c>
      <c r="S1917" s="14">
        <f t="shared" si="58"/>
        <v>77</v>
      </c>
      <c r="W1917" s="13">
        <v>100000</v>
      </c>
    </row>
    <row r="1918" spans="15:23" x14ac:dyDescent="0.25">
      <c r="O1918" s="62"/>
      <c r="P1918" s="14"/>
      <c r="Q1918" s="14">
        <v>1916</v>
      </c>
      <c r="R1918" s="14">
        <v>1915</v>
      </c>
      <c r="S1918" s="14">
        <f t="shared" si="58"/>
        <v>77</v>
      </c>
      <c r="W1918" s="13">
        <v>100000</v>
      </c>
    </row>
    <row r="1919" spans="15:23" x14ac:dyDescent="0.25">
      <c r="O1919" s="62"/>
      <c r="P1919" s="14"/>
      <c r="Q1919" s="14">
        <v>1917</v>
      </c>
      <c r="R1919" s="14">
        <v>1916</v>
      </c>
      <c r="S1919" s="14">
        <f t="shared" si="58"/>
        <v>77</v>
      </c>
      <c r="W1919" s="13">
        <v>100000</v>
      </c>
    </row>
    <row r="1920" spans="15:23" x14ac:dyDescent="0.25">
      <c r="O1920" s="62"/>
      <c r="P1920" s="14"/>
      <c r="Q1920" s="14">
        <v>1918</v>
      </c>
      <c r="R1920" s="14">
        <v>1917</v>
      </c>
      <c r="S1920" s="14">
        <f t="shared" si="58"/>
        <v>77</v>
      </c>
      <c r="W1920" s="13">
        <v>100000</v>
      </c>
    </row>
    <row r="1921" spans="15:23" x14ac:dyDescent="0.25">
      <c r="O1921" s="62"/>
      <c r="P1921" s="14"/>
      <c r="Q1921" s="14">
        <v>1919</v>
      </c>
      <c r="R1921" s="14">
        <v>1918</v>
      </c>
      <c r="S1921" s="14">
        <f t="shared" si="58"/>
        <v>77</v>
      </c>
      <c r="W1921" s="13">
        <v>100000</v>
      </c>
    </row>
    <row r="1922" spans="15:23" x14ac:dyDescent="0.25">
      <c r="O1922" s="62"/>
      <c r="P1922" s="14"/>
      <c r="Q1922" s="14">
        <v>1920</v>
      </c>
      <c r="R1922" s="14">
        <v>1919</v>
      </c>
      <c r="S1922" s="14">
        <f t="shared" si="58"/>
        <v>77</v>
      </c>
      <c r="W1922" s="13">
        <v>100000</v>
      </c>
    </row>
    <row r="1923" spans="15:23" x14ac:dyDescent="0.25">
      <c r="O1923" s="62"/>
      <c r="P1923" s="14"/>
      <c r="Q1923" s="14">
        <v>1921</v>
      </c>
      <c r="R1923" s="14">
        <v>1920</v>
      </c>
      <c r="S1923" s="14">
        <f t="shared" si="58"/>
        <v>77</v>
      </c>
      <c r="W1923" s="13">
        <v>100000</v>
      </c>
    </row>
    <row r="1924" spans="15:23" x14ac:dyDescent="0.25">
      <c r="O1924" s="62"/>
      <c r="P1924" s="14"/>
      <c r="Q1924" s="14">
        <v>1922</v>
      </c>
      <c r="R1924" s="14">
        <v>1921</v>
      </c>
      <c r="S1924" s="14">
        <f t="shared" si="58"/>
        <v>77</v>
      </c>
      <c r="W1924" s="13">
        <v>100000</v>
      </c>
    </row>
    <row r="1925" spans="15:23" x14ac:dyDescent="0.25">
      <c r="O1925" s="62"/>
      <c r="P1925" s="14"/>
      <c r="Q1925" s="14">
        <v>1923</v>
      </c>
      <c r="R1925" s="14">
        <v>1922</v>
      </c>
      <c r="S1925" s="14">
        <f t="shared" si="58"/>
        <v>77</v>
      </c>
      <c r="W1925" s="13">
        <v>100000</v>
      </c>
    </row>
    <row r="1926" spans="15:23" x14ac:dyDescent="0.25">
      <c r="O1926" s="62"/>
      <c r="P1926" s="14"/>
      <c r="Q1926" s="14">
        <v>1924</v>
      </c>
      <c r="R1926" s="14">
        <v>1923</v>
      </c>
      <c r="S1926" s="14">
        <f t="shared" si="58"/>
        <v>77</v>
      </c>
      <c r="W1926" s="13">
        <v>100000</v>
      </c>
    </row>
    <row r="1927" spans="15:23" x14ac:dyDescent="0.25">
      <c r="O1927" s="62"/>
      <c r="P1927" s="14"/>
      <c r="Q1927" s="14">
        <v>1925</v>
      </c>
      <c r="R1927" s="14">
        <v>1924</v>
      </c>
      <c r="S1927" s="14">
        <f t="shared" si="58"/>
        <v>77</v>
      </c>
      <c r="W1927" s="13">
        <v>100000</v>
      </c>
    </row>
    <row r="1928" spans="15:23" x14ac:dyDescent="0.25">
      <c r="O1928" s="62"/>
      <c r="P1928" s="14"/>
      <c r="Q1928" s="14">
        <v>1926</v>
      </c>
      <c r="R1928" s="14">
        <v>1925</v>
      </c>
      <c r="S1928" s="14">
        <f t="shared" si="58"/>
        <v>77</v>
      </c>
      <c r="W1928" s="13">
        <v>100000</v>
      </c>
    </row>
    <row r="1929" spans="15:23" x14ac:dyDescent="0.25">
      <c r="O1929" s="62"/>
      <c r="P1929" s="14"/>
      <c r="Q1929" s="14">
        <v>1927</v>
      </c>
      <c r="R1929" s="14">
        <v>1926</v>
      </c>
      <c r="S1929" s="14">
        <f t="shared" si="58"/>
        <v>78</v>
      </c>
      <c r="W1929" s="13">
        <v>100000</v>
      </c>
    </row>
    <row r="1930" spans="15:23" x14ac:dyDescent="0.25">
      <c r="O1930" s="62"/>
      <c r="P1930" s="14"/>
      <c r="Q1930" s="14">
        <v>1928</v>
      </c>
      <c r="R1930" s="14">
        <v>1927</v>
      </c>
      <c r="S1930" s="14">
        <f t="shared" si="58"/>
        <v>78</v>
      </c>
      <c r="W1930" s="13">
        <v>100000</v>
      </c>
    </row>
    <row r="1931" spans="15:23" x14ac:dyDescent="0.25">
      <c r="O1931" s="62"/>
      <c r="P1931" s="14"/>
      <c r="Q1931" s="14">
        <v>1929</v>
      </c>
      <c r="R1931" s="14">
        <v>1928</v>
      </c>
      <c r="S1931" s="14">
        <f t="shared" si="58"/>
        <v>78</v>
      </c>
      <c r="W1931" s="13">
        <v>100000</v>
      </c>
    </row>
    <row r="1932" spans="15:23" x14ac:dyDescent="0.25">
      <c r="O1932" s="62"/>
      <c r="P1932" s="14"/>
      <c r="Q1932" s="14">
        <v>1930</v>
      </c>
      <c r="R1932" s="14">
        <v>1929</v>
      </c>
      <c r="S1932" s="14">
        <f t="shared" si="58"/>
        <v>78</v>
      </c>
      <c r="W1932" s="13">
        <v>100000</v>
      </c>
    </row>
    <row r="1933" spans="15:23" x14ac:dyDescent="0.25">
      <c r="O1933" s="62"/>
      <c r="P1933" s="14"/>
      <c r="Q1933" s="14">
        <v>1931</v>
      </c>
      <c r="R1933" s="14">
        <v>1930</v>
      </c>
      <c r="S1933" s="14">
        <f t="shared" si="58"/>
        <v>78</v>
      </c>
      <c r="W1933" s="13">
        <v>100000</v>
      </c>
    </row>
    <row r="1934" spans="15:23" x14ac:dyDescent="0.25">
      <c r="O1934" s="62"/>
      <c r="P1934" s="14"/>
      <c r="Q1934" s="14">
        <v>1932</v>
      </c>
      <c r="R1934" s="14">
        <v>1931</v>
      </c>
      <c r="S1934" s="14">
        <f t="shared" si="58"/>
        <v>78</v>
      </c>
      <c r="W1934" s="13">
        <v>100000</v>
      </c>
    </row>
    <row r="1935" spans="15:23" x14ac:dyDescent="0.25">
      <c r="O1935" s="62"/>
      <c r="P1935" s="14"/>
      <c r="Q1935" s="14">
        <v>1933</v>
      </c>
      <c r="R1935" s="14">
        <v>1932</v>
      </c>
      <c r="S1935" s="14">
        <f t="shared" si="58"/>
        <v>78</v>
      </c>
      <c r="W1935" s="13">
        <v>100000</v>
      </c>
    </row>
    <row r="1936" spans="15:23" x14ac:dyDescent="0.25">
      <c r="O1936" s="62"/>
      <c r="P1936" s="14"/>
      <c r="Q1936" s="14">
        <v>1934</v>
      </c>
      <c r="R1936" s="14">
        <v>1933</v>
      </c>
      <c r="S1936" s="14">
        <f t="shared" si="58"/>
        <v>78</v>
      </c>
      <c r="W1936" s="13">
        <v>100000</v>
      </c>
    </row>
    <row r="1937" spans="15:23" x14ac:dyDescent="0.25">
      <c r="O1937" s="62"/>
      <c r="P1937" s="14"/>
      <c r="Q1937" s="14">
        <v>1935</v>
      </c>
      <c r="R1937" s="14">
        <v>1934</v>
      </c>
      <c r="S1937" s="14">
        <f t="shared" si="58"/>
        <v>78</v>
      </c>
      <c r="W1937" s="13">
        <v>100000</v>
      </c>
    </row>
    <row r="1938" spans="15:23" x14ac:dyDescent="0.25">
      <c r="O1938" s="62"/>
      <c r="P1938" s="14"/>
      <c r="Q1938" s="14">
        <v>1936</v>
      </c>
      <c r="R1938" s="14">
        <v>1935</v>
      </c>
      <c r="S1938" s="14">
        <f t="shared" si="58"/>
        <v>78</v>
      </c>
      <c r="W1938" s="13">
        <v>100000</v>
      </c>
    </row>
    <row r="1939" spans="15:23" x14ac:dyDescent="0.25">
      <c r="O1939" s="62"/>
      <c r="P1939" s="14"/>
      <c r="Q1939" s="14">
        <v>1937</v>
      </c>
      <c r="R1939" s="14">
        <v>1936</v>
      </c>
      <c r="S1939" s="14">
        <f t="shared" si="58"/>
        <v>78</v>
      </c>
      <c r="W1939" s="13">
        <v>100000</v>
      </c>
    </row>
    <row r="1940" spans="15:23" x14ac:dyDescent="0.25">
      <c r="O1940" s="62"/>
      <c r="P1940" s="14"/>
      <c r="Q1940" s="14">
        <v>1938</v>
      </c>
      <c r="R1940" s="14">
        <v>1937</v>
      </c>
      <c r="S1940" s="14">
        <f t="shared" si="58"/>
        <v>78</v>
      </c>
      <c r="W1940" s="13">
        <v>100000</v>
      </c>
    </row>
    <row r="1941" spans="15:23" x14ac:dyDescent="0.25">
      <c r="O1941" s="62"/>
      <c r="P1941" s="14"/>
      <c r="Q1941" s="14">
        <v>1939</v>
      </c>
      <c r="R1941" s="14">
        <v>1938</v>
      </c>
      <c r="S1941" s="14">
        <f t="shared" si="58"/>
        <v>78</v>
      </c>
      <c r="W1941" s="13">
        <v>100000</v>
      </c>
    </row>
    <row r="1942" spans="15:23" x14ac:dyDescent="0.25">
      <c r="O1942" s="62"/>
      <c r="P1942" s="14"/>
      <c r="Q1942" s="14">
        <v>1940</v>
      </c>
      <c r="R1942" s="14">
        <v>1939</v>
      </c>
      <c r="S1942" s="14">
        <f t="shared" si="58"/>
        <v>78</v>
      </c>
      <c r="W1942" s="13">
        <v>100000</v>
      </c>
    </row>
    <row r="1943" spans="15:23" x14ac:dyDescent="0.25">
      <c r="O1943" s="62"/>
      <c r="P1943" s="14"/>
      <c r="Q1943" s="14">
        <v>1941</v>
      </c>
      <c r="R1943" s="14">
        <v>1940</v>
      </c>
      <c r="S1943" s="14">
        <f t="shared" si="58"/>
        <v>78</v>
      </c>
      <c r="W1943" s="13">
        <v>100000</v>
      </c>
    </row>
    <row r="1944" spans="15:23" x14ac:dyDescent="0.25">
      <c r="O1944" s="62"/>
      <c r="P1944" s="14"/>
      <c r="Q1944" s="14">
        <v>1942</v>
      </c>
      <c r="R1944" s="14">
        <v>1941</v>
      </c>
      <c r="S1944" s="14">
        <f t="shared" si="58"/>
        <v>78</v>
      </c>
      <c r="W1944" s="13">
        <v>100000</v>
      </c>
    </row>
    <row r="1945" spans="15:23" x14ac:dyDescent="0.25">
      <c r="O1945" s="62"/>
      <c r="P1945" s="14"/>
      <c r="Q1945" s="14">
        <v>1943</v>
      </c>
      <c r="R1945" s="14">
        <v>1942</v>
      </c>
      <c r="S1945" s="14">
        <f t="shared" si="58"/>
        <v>78</v>
      </c>
      <c r="W1945" s="13">
        <v>100000</v>
      </c>
    </row>
    <row r="1946" spans="15:23" x14ac:dyDescent="0.25">
      <c r="O1946" s="62"/>
      <c r="P1946" s="14"/>
      <c r="Q1946" s="14">
        <v>1944</v>
      </c>
      <c r="R1946" s="14">
        <v>1943</v>
      </c>
      <c r="S1946" s="14">
        <f t="shared" si="58"/>
        <v>78</v>
      </c>
      <c r="W1946" s="13">
        <v>100000</v>
      </c>
    </row>
    <row r="1947" spans="15:23" x14ac:dyDescent="0.25">
      <c r="O1947" s="62"/>
      <c r="P1947" s="14"/>
      <c r="Q1947" s="14">
        <v>1945</v>
      </c>
      <c r="R1947" s="14">
        <v>1944</v>
      </c>
      <c r="S1947" s="14">
        <f t="shared" si="58"/>
        <v>78</v>
      </c>
      <c r="W1947" s="13">
        <v>100000</v>
      </c>
    </row>
    <row r="1948" spans="15:23" x14ac:dyDescent="0.25">
      <c r="O1948" s="62"/>
      <c r="P1948" s="14"/>
      <c r="Q1948" s="14">
        <v>1946</v>
      </c>
      <c r="R1948" s="14">
        <v>1945</v>
      </c>
      <c r="S1948" s="14">
        <f t="shared" si="58"/>
        <v>78</v>
      </c>
      <c r="W1948" s="13">
        <v>100000</v>
      </c>
    </row>
    <row r="1949" spans="15:23" x14ac:dyDescent="0.25">
      <c r="O1949" s="62"/>
      <c r="P1949" s="14"/>
      <c r="Q1949" s="14">
        <v>1947</v>
      </c>
      <c r="R1949" s="14">
        <v>1946</v>
      </c>
      <c r="S1949" s="14">
        <f t="shared" si="58"/>
        <v>78</v>
      </c>
      <c r="W1949" s="13">
        <v>100000</v>
      </c>
    </row>
    <row r="1950" spans="15:23" x14ac:dyDescent="0.25">
      <c r="O1950" s="62"/>
      <c r="P1950" s="14"/>
      <c r="Q1950" s="14">
        <v>1948</v>
      </c>
      <c r="R1950" s="14">
        <v>1947</v>
      </c>
      <c r="S1950" s="14">
        <f t="shared" si="58"/>
        <v>78</v>
      </c>
      <c r="W1950" s="13">
        <v>100000</v>
      </c>
    </row>
    <row r="1951" spans="15:23" x14ac:dyDescent="0.25">
      <c r="O1951" s="62"/>
      <c r="P1951" s="14"/>
      <c r="Q1951" s="14">
        <v>1949</v>
      </c>
      <c r="R1951" s="14">
        <v>1948</v>
      </c>
      <c r="S1951" s="14">
        <f t="shared" si="58"/>
        <v>78</v>
      </c>
      <c r="W1951" s="13">
        <v>100000</v>
      </c>
    </row>
    <row r="1952" spans="15:23" x14ac:dyDescent="0.25">
      <c r="O1952" s="62"/>
      <c r="P1952" s="14"/>
      <c r="Q1952" s="14">
        <v>1950</v>
      </c>
      <c r="R1952" s="14">
        <v>1949</v>
      </c>
      <c r="S1952" s="14">
        <f t="shared" si="58"/>
        <v>78</v>
      </c>
      <c r="W1952" s="13">
        <v>100000</v>
      </c>
    </row>
    <row r="1953" spans="15:23" x14ac:dyDescent="0.25">
      <c r="O1953" s="62"/>
      <c r="P1953" s="14"/>
      <c r="Q1953" s="14">
        <v>1951</v>
      </c>
      <c r="R1953" s="14">
        <v>1950</v>
      </c>
      <c r="S1953" s="14">
        <f t="shared" si="58"/>
        <v>78</v>
      </c>
      <c r="W1953" s="13">
        <v>100000</v>
      </c>
    </row>
    <row r="1954" spans="15:23" x14ac:dyDescent="0.25">
      <c r="O1954" s="62"/>
      <c r="P1954" s="14"/>
      <c r="Q1954" s="14">
        <v>1952</v>
      </c>
      <c r="R1954" s="14">
        <v>1951</v>
      </c>
      <c r="S1954" s="14">
        <f t="shared" si="58"/>
        <v>79</v>
      </c>
      <c r="W1954" s="13">
        <v>100000</v>
      </c>
    </row>
    <row r="1955" spans="15:23" x14ac:dyDescent="0.25">
      <c r="O1955" s="62"/>
      <c r="P1955" s="14"/>
      <c r="Q1955" s="14">
        <v>1953</v>
      </c>
      <c r="R1955" s="14">
        <v>1952</v>
      </c>
      <c r="S1955" s="14">
        <f t="shared" si="58"/>
        <v>79</v>
      </c>
      <c r="W1955" s="13">
        <v>100000</v>
      </c>
    </row>
    <row r="1956" spans="15:23" x14ac:dyDescent="0.25">
      <c r="O1956" s="62"/>
      <c r="P1956" s="14"/>
      <c r="Q1956" s="14">
        <v>1954</v>
      </c>
      <c r="R1956" s="14">
        <v>1953</v>
      </c>
      <c r="S1956" s="14">
        <f t="shared" si="58"/>
        <v>79</v>
      </c>
      <c r="W1956" s="13">
        <v>100000</v>
      </c>
    </row>
    <row r="1957" spans="15:23" x14ac:dyDescent="0.25">
      <c r="O1957" s="62"/>
      <c r="P1957" s="14"/>
      <c r="Q1957" s="14">
        <v>1955</v>
      </c>
      <c r="R1957" s="14">
        <v>1954</v>
      </c>
      <c r="S1957" s="14">
        <f t="shared" si="58"/>
        <v>79</v>
      </c>
      <c r="W1957" s="13">
        <v>100000</v>
      </c>
    </row>
    <row r="1958" spans="15:23" x14ac:dyDescent="0.25">
      <c r="O1958" s="62"/>
      <c r="P1958" s="14"/>
      <c r="Q1958" s="14">
        <v>1956</v>
      </c>
      <c r="R1958" s="14">
        <v>1955</v>
      </c>
      <c r="S1958" s="14">
        <f t="shared" si="58"/>
        <v>79</v>
      </c>
      <c r="W1958" s="13">
        <v>100000</v>
      </c>
    </row>
    <row r="1959" spans="15:23" x14ac:dyDescent="0.25">
      <c r="O1959" s="62"/>
      <c r="P1959" s="14"/>
      <c r="Q1959" s="14">
        <v>1957</v>
      </c>
      <c r="R1959" s="14">
        <v>1956</v>
      </c>
      <c r="S1959" s="14">
        <f t="shared" si="58"/>
        <v>79</v>
      </c>
      <c r="W1959" s="13">
        <v>100000</v>
      </c>
    </row>
    <row r="1960" spans="15:23" x14ac:dyDescent="0.25">
      <c r="O1960" s="62"/>
      <c r="P1960" s="14"/>
      <c r="Q1960" s="14">
        <v>1958</v>
      </c>
      <c r="R1960" s="14">
        <v>1957</v>
      </c>
      <c r="S1960" s="14">
        <f t="shared" si="58"/>
        <v>79</v>
      </c>
      <c r="W1960" s="13">
        <v>100000</v>
      </c>
    </row>
    <row r="1961" spans="15:23" x14ac:dyDescent="0.25">
      <c r="O1961" s="62"/>
      <c r="P1961" s="14"/>
      <c r="Q1961" s="14">
        <v>1959</v>
      </c>
      <c r="R1961" s="14">
        <v>1958</v>
      </c>
      <c r="S1961" s="14">
        <f t="shared" si="58"/>
        <v>79</v>
      </c>
      <c r="W1961" s="13">
        <v>100000</v>
      </c>
    </row>
    <row r="1962" spans="15:23" x14ac:dyDescent="0.25">
      <c r="O1962" s="62"/>
      <c r="P1962" s="14"/>
      <c r="Q1962" s="14">
        <v>1960</v>
      </c>
      <c r="R1962" s="14">
        <v>1959</v>
      </c>
      <c r="S1962" s="14">
        <f t="shared" si="58"/>
        <v>79</v>
      </c>
      <c r="W1962" s="13">
        <v>100000</v>
      </c>
    </row>
    <row r="1963" spans="15:23" x14ac:dyDescent="0.25">
      <c r="O1963" s="62"/>
      <c r="P1963" s="14"/>
      <c r="Q1963" s="14">
        <v>1961</v>
      </c>
      <c r="R1963" s="14">
        <v>1960</v>
      </c>
      <c r="S1963" s="14">
        <f t="shared" si="58"/>
        <v>79</v>
      </c>
      <c r="W1963" s="13">
        <v>100000</v>
      </c>
    </row>
    <row r="1964" spans="15:23" x14ac:dyDescent="0.25">
      <c r="O1964" s="62"/>
      <c r="P1964" s="14"/>
      <c r="Q1964" s="14">
        <v>1962</v>
      </c>
      <c r="R1964" s="14">
        <v>1961</v>
      </c>
      <c r="S1964" s="14">
        <f t="shared" si="58"/>
        <v>79</v>
      </c>
      <c r="W1964" s="13">
        <v>100000</v>
      </c>
    </row>
    <row r="1965" spans="15:23" x14ac:dyDescent="0.25">
      <c r="O1965" s="62"/>
      <c r="P1965" s="14"/>
      <c r="Q1965" s="14">
        <v>1963</v>
      </c>
      <c r="R1965" s="14">
        <v>1962</v>
      </c>
      <c r="S1965" s="14">
        <f t="shared" si="58"/>
        <v>79</v>
      </c>
      <c r="W1965" s="13">
        <v>100000</v>
      </c>
    </row>
    <row r="1966" spans="15:23" x14ac:dyDescent="0.25">
      <c r="O1966" s="62"/>
      <c r="P1966" s="14"/>
      <c r="Q1966" s="14">
        <v>1964</v>
      </c>
      <c r="R1966" s="14">
        <v>1963</v>
      </c>
      <c r="S1966" s="14">
        <f t="shared" si="58"/>
        <v>79</v>
      </c>
      <c r="W1966" s="13">
        <v>100000</v>
      </c>
    </row>
    <row r="1967" spans="15:23" x14ac:dyDescent="0.25">
      <c r="O1967" s="62"/>
      <c r="P1967" s="14"/>
      <c r="Q1967" s="14">
        <v>1965</v>
      </c>
      <c r="R1967" s="14">
        <v>1964</v>
      </c>
      <c r="S1967" s="14">
        <f t="shared" si="58"/>
        <v>79</v>
      </c>
      <c r="W1967" s="13">
        <v>100000</v>
      </c>
    </row>
    <row r="1968" spans="15:23" x14ac:dyDescent="0.25">
      <c r="O1968" s="62"/>
      <c r="P1968" s="14"/>
      <c r="Q1968" s="14">
        <v>1966</v>
      </c>
      <c r="R1968" s="14">
        <v>1965</v>
      </c>
      <c r="S1968" s="14">
        <f t="shared" si="58"/>
        <v>79</v>
      </c>
      <c r="W1968" s="13">
        <v>100000</v>
      </c>
    </row>
    <row r="1969" spans="15:23" x14ac:dyDescent="0.25">
      <c r="O1969" s="62"/>
      <c r="P1969" s="14"/>
      <c r="Q1969" s="14">
        <v>1967</v>
      </c>
      <c r="R1969" s="14">
        <v>1966</v>
      </c>
      <c r="S1969" s="14">
        <f t="shared" si="58"/>
        <v>79</v>
      </c>
      <c r="W1969" s="13">
        <v>100000</v>
      </c>
    </row>
    <row r="1970" spans="15:23" x14ac:dyDescent="0.25">
      <c r="O1970" s="62"/>
      <c r="P1970" s="14"/>
      <c r="Q1970" s="14">
        <v>1968</v>
      </c>
      <c r="R1970" s="14">
        <v>1967</v>
      </c>
      <c r="S1970" s="14">
        <f t="shared" si="58"/>
        <v>79</v>
      </c>
      <c r="W1970" s="13">
        <v>100000</v>
      </c>
    </row>
    <row r="1971" spans="15:23" x14ac:dyDescent="0.25">
      <c r="O1971" s="62"/>
      <c r="P1971" s="14"/>
      <c r="Q1971" s="14">
        <v>1969</v>
      </c>
      <c r="R1971" s="14">
        <v>1968</v>
      </c>
      <c r="S1971" s="14">
        <f t="shared" si="58"/>
        <v>79</v>
      </c>
      <c r="W1971" s="13">
        <v>100000</v>
      </c>
    </row>
    <row r="1972" spans="15:23" x14ac:dyDescent="0.25">
      <c r="O1972" s="62"/>
      <c r="P1972" s="14"/>
      <c r="Q1972" s="14">
        <v>1970</v>
      </c>
      <c r="R1972" s="14">
        <v>1969</v>
      </c>
      <c r="S1972" s="14">
        <f t="shared" si="58"/>
        <v>79</v>
      </c>
      <c r="W1972" s="13">
        <v>100000</v>
      </c>
    </row>
    <row r="1973" spans="15:23" x14ac:dyDescent="0.25">
      <c r="O1973" s="62"/>
      <c r="P1973" s="14"/>
      <c r="Q1973" s="14">
        <v>1971</v>
      </c>
      <c r="R1973" s="14">
        <v>1970</v>
      </c>
      <c r="S1973" s="14">
        <f t="shared" si="58"/>
        <v>79</v>
      </c>
      <c r="W1973" s="13">
        <v>100000</v>
      </c>
    </row>
    <row r="1974" spans="15:23" x14ac:dyDescent="0.25">
      <c r="O1974" s="62"/>
      <c r="P1974" s="14"/>
      <c r="Q1974" s="14">
        <v>1972</v>
      </c>
      <c r="R1974" s="14">
        <v>1971</v>
      </c>
      <c r="S1974" s="14">
        <f t="shared" si="58"/>
        <v>79</v>
      </c>
      <c r="W1974" s="13">
        <v>100000</v>
      </c>
    </row>
    <row r="1975" spans="15:23" x14ac:dyDescent="0.25">
      <c r="O1975" s="62"/>
      <c r="P1975" s="14"/>
      <c r="Q1975" s="14">
        <v>1973</v>
      </c>
      <c r="R1975" s="14">
        <v>1972</v>
      </c>
      <c r="S1975" s="14">
        <f t="shared" ref="S1975:S2003" si="59">S1950+1</f>
        <v>79</v>
      </c>
      <c r="W1975" s="13">
        <v>100000</v>
      </c>
    </row>
    <row r="1976" spans="15:23" x14ac:dyDescent="0.25">
      <c r="O1976" s="62"/>
      <c r="P1976" s="14"/>
      <c r="Q1976" s="14">
        <v>1974</v>
      </c>
      <c r="R1976" s="14">
        <v>1973</v>
      </c>
      <c r="S1976" s="14">
        <f t="shared" si="59"/>
        <v>79</v>
      </c>
      <c r="W1976" s="13">
        <v>100000</v>
      </c>
    </row>
    <row r="1977" spans="15:23" x14ac:dyDescent="0.25">
      <c r="O1977" s="62"/>
      <c r="P1977" s="14"/>
      <c r="Q1977" s="14">
        <v>1975</v>
      </c>
      <c r="R1977" s="14">
        <v>1974</v>
      </c>
      <c r="S1977" s="14">
        <f t="shared" si="59"/>
        <v>79</v>
      </c>
      <c r="W1977" s="13">
        <v>100000</v>
      </c>
    </row>
    <row r="1978" spans="15:23" x14ac:dyDescent="0.25">
      <c r="O1978" s="62"/>
      <c r="P1978" s="14"/>
      <c r="Q1978" s="14">
        <v>1976</v>
      </c>
      <c r="R1978" s="14">
        <v>1975</v>
      </c>
      <c r="S1978" s="14">
        <f t="shared" si="59"/>
        <v>79</v>
      </c>
      <c r="W1978" s="13">
        <v>100000</v>
      </c>
    </row>
    <row r="1979" spans="15:23" x14ac:dyDescent="0.25">
      <c r="O1979" s="62"/>
      <c r="P1979" s="14"/>
      <c r="Q1979" s="14">
        <v>1977</v>
      </c>
      <c r="R1979" s="14">
        <v>1976</v>
      </c>
      <c r="S1979" s="14">
        <f t="shared" si="59"/>
        <v>80</v>
      </c>
      <c r="W1979" s="13">
        <v>100000</v>
      </c>
    </row>
    <row r="1980" spans="15:23" x14ac:dyDescent="0.25">
      <c r="O1980" s="62"/>
      <c r="P1980" s="14"/>
      <c r="Q1980" s="14">
        <v>1978</v>
      </c>
      <c r="R1980" s="14">
        <v>1977</v>
      </c>
      <c r="S1980" s="14">
        <f t="shared" si="59"/>
        <v>80</v>
      </c>
      <c r="W1980" s="13">
        <v>100000</v>
      </c>
    </row>
    <row r="1981" spans="15:23" x14ac:dyDescent="0.25">
      <c r="O1981" s="62"/>
      <c r="P1981" s="14"/>
      <c r="Q1981" s="14">
        <v>1979</v>
      </c>
      <c r="R1981" s="14">
        <v>1978</v>
      </c>
      <c r="S1981" s="14">
        <f t="shared" si="59"/>
        <v>80</v>
      </c>
      <c r="W1981" s="13">
        <v>100000</v>
      </c>
    </row>
    <row r="1982" spans="15:23" x14ac:dyDescent="0.25">
      <c r="O1982" s="62"/>
      <c r="P1982" s="14"/>
      <c r="Q1982" s="14">
        <v>1980</v>
      </c>
      <c r="R1982" s="14">
        <v>1979</v>
      </c>
      <c r="S1982" s="14">
        <f t="shared" si="59"/>
        <v>80</v>
      </c>
      <c r="W1982" s="13">
        <v>100000</v>
      </c>
    </row>
    <row r="1983" spans="15:23" x14ac:dyDescent="0.25">
      <c r="O1983" s="62"/>
      <c r="P1983" s="14"/>
      <c r="Q1983" s="14">
        <v>1981</v>
      </c>
      <c r="R1983" s="14">
        <v>1980</v>
      </c>
      <c r="S1983" s="14">
        <f t="shared" si="59"/>
        <v>80</v>
      </c>
      <c r="W1983" s="13">
        <v>100000</v>
      </c>
    </row>
    <row r="1984" spans="15:23" x14ac:dyDescent="0.25">
      <c r="O1984" s="62"/>
      <c r="P1984" s="14"/>
      <c r="Q1984" s="14">
        <v>1982</v>
      </c>
      <c r="R1984" s="14">
        <v>1981</v>
      </c>
      <c r="S1984" s="14">
        <f t="shared" si="59"/>
        <v>80</v>
      </c>
      <c r="W1984" s="13">
        <v>100000</v>
      </c>
    </row>
    <row r="1985" spans="15:23" x14ac:dyDescent="0.25">
      <c r="O1985" s="62"/>
      <c r="P1985" s="14"/>
      <c r="Q1985" s="14">
        <v>1983</v>
      </c>
      <c r="R1985" s="14">
        <v>1982</v>
      </c>
      <c r="S1985" s="14">
        <f t="shared" si="59"/>
        <v>80</v>
      </c>
      <c r="W1985" s="13">
        <v>100000</v>
      </c>
    </row>
    <row r="1986" spans="15:23" x14ac:dyDescent="0.25">
      <c r="O1986" s="62"/>
      <c r="P1986" s="14"/>
      <c r="Q1986" s="14">
        <v>1984</v>
      </c>
      <c r="R1986" s="14">
        <v>1983</v>
      </c>
      <c r="S1986" s="14">
        <f t="shared" si="59"/>
        <v>80</v>
      </c>
      <c r="W1986" s="13">
        <v>100000</v>
      </c>
    </row>
    <row r="1987" spans="15:23" x14ac:dyDescent="0.25">
      <c r="O1987" s="62"/>
      <c r="P1987" s="14"/>
      <c r="Q1987" s="14">
        <v>1985</v>
      </c>
      <c r="R1987" s="14">
        <v>1984</v>
      </c>
      <c r="S1987" s="14">
        <f t="shared" si="59"/>
        <v>80</v>
      </c>
      <c r="W1987" s="13">
        <v>100000</v>
      </c>
    </row>
    <row r="1988" spans="15:23" x14ac:dyDescent="0.25">
      <c r="O1988" s="62"/>
      <c r="P1988" s="14"/>
      <c r="Q1988" s="14">
        <v>1986</v>
      </c>
      <c r="R1988" s="14">
        <v>1985</v>
      </c>
      <c r="S1988" s="14">
        <f t="shared" si="59"/>
        <v>80</v>
      </c>
      <c r="W1988" s="13">
        <v>100000</v>
      </c>
    </row>
    <row r="1989" spans="15:23" x14ac:dyDescent="0.25">
      <c r="O1989" s="62"/>
      <c r="P1989" s="14"/>
      <c r="Q1989" s="14">
        <v>1987</v>
      </c>
      <c r="R1989" s="14">
        <v>1986</v>
      </c>
      <c r="S1989" s="14">
        <f t="shared" si="59"/>
        <v>80</v>
      </c>
      <c r="W1989" s="13">
        <v>100000</v>
      </c>
    </row>
    <row r="1990" spans="15:23" x14ac:dyDescent="0.25">
      <c r="O1990" s="62"/>
      <c r="P1990" s="14"/>
      <c r="Q1990" s="14">
        <v>1988</v>
      </c>
      <c r="R1990" s="14">
        <v>1987</v>
      </c>
      <c r="S1990" s="14">
        <f t="shared" si="59"/>
        <v>80</v>
      </c>
      <c r="W1990" s="13">
        <v>100000</v>
      </c>
    </row>
    <row r="1991" spans="15:23" x14ac:dyDescent="0.25">
      <c r="O1991" s="62"/>
      <c r="P1991" s="14"/>
      <c r="Q1991" s="14">
        <v>1989</v>
      </c>
      <c r="R1991" s="14">
        <v>1988</v>
      </c>
      <c r="S1991" s="14">
        <f t="shared" si="59"/>
        <v>80</v>
      </c>
      <c r="W1991" s="13">
        <v>100000</v>
      </c>
    </row>
    <row r="1992" spans="15:23" x14ac:dyDescent="0.25">
      <c r="O1992" s="62"/>
      <c r="P1992" s="14"/>
      <c r="Q1992" s="14">
        <v>1990</v>
      </c>
      <c r="R1992" s="14">
        <v>1989</v>
      </c>
      <c r="S1992" s="14">
        <f t="shared" si="59"/>
        <v>80</v>
      </c>
      <c r="W1992" s="13">
        <v>100000</v>
      </c>
    </row>
    <row r="1993" spans="15:23" x14ac:dyDescent="0.25">
      <c r="O1993" s="62"/>
      <c r="P1993" s="14"/>
      <c r="Q1993" s="14">
        <v>1991</v>
      </c>
      <c r="R1993" s="14">
        <v>1990</v>
      </c>
      <c r="S1993" s="14">
        <f t="shared" si="59"/>
        <v>80</v>
      </c>
      <c r="W1993" s="13">
        <v>100000</v>
      </c>
    </row>
    <row r="1994" spans="15:23" x14ac:dyDescent="0.25">
      <c r="O1994" s="62"/>
      <c r="P1994" s="14"/>
      <c r="Q1994" s="14">
        <v>1992</v>
      </c>
      <c r="R1994" s="14">
        <v>1991</v>
      </c>
      <c r="S1994" s="14">
        <f t="shared" si="59"/>
        <v>80</v>
      </c>
      <c r="W1994" s="13">
        <v>100000</v>
      </c>
    </row>
    <row r="1995" spans="15:23" x14ac:dyDescent="0.25">
      <c r="O1995" s="62"/>
      <c r="P1995" s="14"/>
      <c r="Q1995" s="14">
        <v>1993</v>
      </c>
      <c r="R1995" s="14">
        <v>1992</v>
      </c>
      <c r="S1995" s="14">
        <f t="shared" si="59"/>
        <v>80</v>
      </c>
      <c r="W1995" s="13">
        <v>100000</v>
      </c>
    </row>
    <row r="1996" spans="15:23" x14ac:dyDescent="0.25">
      <c r="O1996" s="62"/>
      <c r="P1996" s="14"/>
      <c r="Q1996" s="14">
        <v>1994</v>
      </c>
      <c r="R1996" s="14">
        <v>1993</v>
      </c>
      <c r="S1996" s="14">
        <f t="shared" si="59"/>
        <v>80</v>
      </c>
      <c r="W1996" s="13">
        <v>100000</v>
      </c>
    </row>
    <row r="1997" spans="15:23" x14ac:dyDescent="0.25">
      <c r="O1997" s="62"/>
      <c r="P1997" s="14"/>
      <c r="Q1997" s="14">
        <v>1995</v>
      </c>
      <c r="R1997" s="14">
        <v>1994</v>
      </c>
      <c r="S1997" s="14">
        <f t="shared" si="59"/>
        <v>80</v>
      </c>
      <c r="W1997" s="13">
        <v>100000</v>
      </c>
    </row>
    <row r="1998" spans="15:23" x14ac:dyDescent="0.25">
      <c r="O1998" s="62"/>
      <c r="P1998" s="14"/>
      <c r="Q1998" s="14">
        <v>1996</v>
      </c>
      <c r="R1998" s="14">
        <v>1995</v>
      </c>
      <c r="S1998" s="14">
        <f t="shared" si="59"/>
        <v>80</v>
      </c>
      <c r="W1998" s="13">
        <v>100000</v>
      </c>
    </row>
    <row r="1999" spans="15:23" x14ac:dyDescent="0.25">
      <c r="O1999" s="62"/>
      <c r="P1999" s="14"/>
      <c r="Q1999" s="14">
        <v>1997</v>
      </c>
      <c r="R1999" s="14">
        <v>1996</v>
      </c>
      <c r="S1999" s="14">
        <f t="shared" si="59"/>
        <v>80</v>
      </c>
      <c r="W1999" s="13">
        <v>100000</v>
      </c>
    </row>
    <row r="2000" spans="15:23" x14ac:dyDescent="0.25">
      <c r="O2000" s="62"/>
      <c r="P2000" s="14"/>
      <c r="Q2000" s="14">
        <v>1998</v>
      </c>
      <c r="R2000" s="14">
        <v>1997</v>
      </c>
      <c r="S2000" s="14">
        <f t="shared" si="59"/>
        <v>80</v>
      </c>
      <c r="W2000" s="13">
        <v>100000</v>
      </c>
    </row>
    <row r="2001" spans="15:23" x14ac:dyDescent="0.25">
      <c r="O2001" s="62"/>
      <c r="P2001" s="14"/>
      <c r="Q2001" s="14">
        <v>1999</v>
      </c>
      <c r="R2001" s="14">
        <v>1998</v>
      </c>
      <c r="S2001" s="14">
        <f t="shared" si="59"/>
        <v>80</v>
      </c>
      <c r="W2001" s="13">
        <v>100000</v>
      </c>
    </row>
    <row r="2002" spans="15:23" x14ac:dyDescent="0.25">
      <c r="O2002" s="62"/>
      <c r="P2002" s="14"/>
      <c r="Q2002" s="14">
        <v>2000</v>
      </c>
      <c r="R2002" s="14">
        <v>1999</v>
      </c>
      <c r="S2002" s="14">
        <f t="shared" si="59"/>
        <v>80</v>
      </c>
      <c r="W2002" s="13">
        <v>100000</v>
      </c>
    </row>
    <row r="2003" spans="15:23" x14ac:dyDescent="0.25">
      <c r="O2003" s="62"/>
      <c r="P2003" s="14"/>
      <c r="R2003" s="14">
        <v>2000</v>
      </c>
      <c r="S2003" s="14">
        <f t="shared" si="59"/>
        <v>80</v>
      </c>
      <c r="W2003" s="13">
        <v>100000</v>
      </c>
    </row>
  </sheetData>
  <sortState ref="T4:U37">
    <sortCondition descending="1" ref="U4:U37"/>
  </sortState>
  <mergeCells count="14">
    <mergeCell ref="V1:W1"/>
    <mergeCell ref="Z1:AA1"/>
    <mergeCell ref="AB1:AC1"/>
    <mergeCell ref="A1:D1"/>
    <mergeCell ref="E1:F1"/>
    <mergeCell ref="G1:H1"/>
    <mergeCell ref="I1:J1"/>
    <mergeCell ref="K1:L1"/>
    <mergeCell ref="M1:N1"/>
    <mergeCell ref="A2:B2"/>
    <mergeCell ref="C2:D2"/>
    <mergeCell ref="O1:P1"/>
    <mergeCell ref="R1:S1"/>
    <mergeCell ref="T1:U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2003"/>
  <sheetViews>
    <sheetView topLeftCell="O1" workbookViewId="0">
      <selection activeCell="R37" sqref="R37"/>
    </sheetView>
  </sheetViews>
  <sheetFormatPr defaultRowHeight="15" x14ac:dyDescent="0.25"/>
  <cols>
    <col min="1" max="1" width="9" style="1" customWidth="1"/>
    <col min="2" max="2" width="10" style="1" bestFit="1" customWidth="1"/>
    <col min="3" max="6" width="9.140625" style="1"/>
    <col min="7" max="10" width="9.140625" style="13"/>
    <col min="11" max="11" width="10.5703125" style="13" bestFit="1" customWidth="1"/>
    <col min="12" max="12" width="9.140625" style="13"/>
    <col min="13" max="14" width="9.140625" style="16"/>
    <col min="15" max="15" width="11" customWidth="1"/>
    <col min="16" max="16" width="10.28515625" customWidth="1"/>
    <col min="17" max="18" width="9.140625" style="1"/>
    <col min="19" max="20" width="9.140625" style="13"/>
    <col min="21" max="256" width="9.140625" style="1"/>
    <col min="257" max="257" width="9" style="1" customWidth="1"/>
    <col min="258" max="258" width="10" style="1" bestFit="1" customWidth="1"/>
    <col min="259" max="266" width="9.140625" style="1"/>
    <col min="267" max="267" width="10.5703125" style="1" bestFit="1" customWidth="1"/>
    <col min="268" max="270" width="9.140625" style="1"/>
    <col min="271" max="271" width="11" style="1" customWidth="1"/>
    <col min="272" max="272" width="10.28515625" style="1" customWidth="1"/>
    <col min="273" max="512" width="9.140625" style="1"/>
    <col min="513" max="513" width="9" style="1" customWidth="1"/>
    <col min="514" max="514" width="10" style="1" bestFit="1" customWidth="1"/>
    <col min="515" max="522" width="9.140625" style="1"/>
    <col min="523" max="523" width="10.5703125" style="1" bestFit="1" customWidth="1"/>
    <col min="524" max="526" width="9.140625" style="1"/>
    <col min="527" max="527" width="11" style="1" customWidth="1"/>
    <col min="528" max="528" width="10.28515625" style="1" customWidth="1"/>
    <col min="529" max="768" width="9.140625" style="1"/>
    <col min="769" max="769" width="9" style="1" customWidth="1"/>
    <col min="770" max="770" width="10" style="1" bestFit="1" customWidth="1"/>
    <col min="771" max="778" width="9.140625" style="1"/>
    <col min="779" max="779" width="10.5703125" style="1" bestFit="1" customWidth="1"/>
    <col min="780" max="782" width="9.140625" style="1"/>
    <col min="783" max="783" width="11" style="1" customWidth="1"/>
    <col min="784" max="784" width="10.28515625" style="1" customWidth="1"/>
    <col min="785" max="1024" width="9.140625" style="1"/>
    <col min="1025" max="1025" width="9" style="1" customWidth="1"/>
    <col min="1026" max="1026" width="10" style="1" bestFit="1" customWidth="1"/>
    <col min="1027" max="1034" width="9.140625" style="1"/>
    <col min="1035" max="1035" width="10.5703125" style="1" bestFit="1" customWidth="1"/>
    <col min="1036" max="1038" width="9.140625" style="1"/>
    <col min="1039" max="1039" width="11" style="1" customWidth="1"/>
    <col min="1040" max="1040" width="10.28515625" style="1" customWidth="1"/>
    <col min="1041" max="1280" width="9.140625" style="1"/>
    <col min="1281" max="1281" width="9" style="1" customWidth="1"/>
    <col min="1282" max="1282" width="10" style="1" bestFit="1" customWidth="1"/>
    <col min="1283" max="1290" width="9.140625" style="1"/>
    <col min="1291" max="1291" width="10.5703125" style="1" bestFit="1" customWidth="1"/>
    <col min="1292" max="1294" width="9.140625" style="1"/>
    <col min="1295" max="1295" width="11" style="1" customWidth="1"/>
    <col min="1296" max="1296" width="10.28515625" style="1" customWidth="1"/>
    <col min="1297" max="1536" width="9.140625" style="1"/>
    <col min="1537" max="1537" width="9" style="1" customWidth="1"/>
    <col min="1538" max="1538" width="10" style="1" bestFit="1" customWidth="1"/>
    <col min="1539" max="1546" width="9.140625" style="1"/>
    <col min="1547" max="1547" width="10.5703125" style="1" bestFit="1" customWidth="1"/>
    <col min="1548" max="1550" width="9.140625" style="1"/>
    <col min="1551" max="1551" width="11" style="1" customWidth="1"/>
    <col min="1552" max="1552" width="10.28515625" style="1" customWidth="1"/>
    <col min="1553" max="1792" width="9.140625" style="1"/>
    <col min="1793" max="1793" width="9" style="1" customWidth="1"/>
    <col min="1794" max="1794" width="10" style="1" bestFit="1" customWidth="1"/>
    <col min="1795" max="1802" width="9.140625" style="1"/>
    <col min="1803" max="1803" width="10.5703125" style="1" bestFit="1" customWidth="1"/>
    <col min="1804" max="1806" width="9.140625" style="1"/>
    <col min="1807" max="1807" width="11" style="1" customWidth="1"/>
    <col min="1808" max="1808" width="10.28515625" style="1" customWidth="1"/>
    <col min="1809" max="2048" width="9.140625" style="1"/>
    <col min="2049" max="2049" width="9" style="1" customWidth="1"/>
    <col min="2050" max="2050" width="10" style="1" bestFit="1" customWidth="1"/>
    <col min="2051" max="2058" width="9.140625" style="1"/>
    <col min="2059" max="2059" width="10.5703125" style="1" bestFit="1" customWidth="1"/>
    <col min="2060" max="2062" width="9.140625" style="1"/>
    <col min="2063" max="2063" width="11" style="1" customWidth="1"/>
    <col min="2064" max="2064" width="10.28515625" style="1" customWidth="1"/>
    <col min="2065" max="2304" width="9.140625" style="1"/>
    <col min="2305" max="2305" width="9" style="1" customWidth="1"/>
    <col min="2306" max="2306" width="10" style="1" bestFit="1" customWidth="1"/>
    <col min="2307" max="2314" width="9.140625" style="1"/>
    <col min="2315" max="2315" width="10.5703125" style="1" bestFit="1" customWidth="1"/>
    <col min="2316" max="2318" width="9.140625" style="1"/>
    <col min="2319" max="2319" width="11" style="1" customWidth="1"/>
    <col min="2320" max="2320" width="10.28515625" style="1" customWidth="1"/>
    <col min="2321" max="2560" width="9.140625" style="1"/>
    <col min="2561" max="2561" width="9" style="1" customWidth="1"/>
    <col min="2562" max="2562" width="10" style="1" bestFit="1" customWidth="1"/>
    <col min="2563" max="2570" width="9.140625" style="1"/>
    <col min="2571" max="2571" width="10.5703125" style="1" bestFit="1" customWidth="1"/>
    <col min="2572" max="2574" width="9.140625" style="1"/>
    <col min="2575" max="2575" width="11" style="1" customWidth="1"/>
    <col min="2576" max="2576" width="10.28515625" style="1" customWidth="1"/>
    <col min="2577" max="2816" width="9.140625" style="1"/>
    <col min="2817" max="2817" width="9" style="1" customWidth="1"/>
    <col min="2818" max="2818" width="10" style="1" bestFit="1" customWidth="1"/>
    <col min="2819" max="2826" width="9.140625" style="1"/>
    <col min="2827" max="2827" width="10.5703125" style="1" bestFit="1" customWidth="1"/>
    <col min="2828" max="2830" width="9.140625" style="1"/>
    <col min="2831" max="2831" width="11" style="1" customWidth="1"/>
    <col min="2832" max="2832" width="10.28515625" style="1" customWidth="1"/>
    <col min="2833" max="3072" width="9.140625" style="1"/>
    <col min="3073" max="3073" width="9" style="1" customWidth="1"/>
    <col min="3074" max="3074" width="10" style="1" bestFit="1" customWidth="1"/>
    <col min="3075" max="3082" width="9.140625" style="1"/>
    <col min="3083" max="3083" width="10.5703125" style="1" bestFit="1" customWidth="1"/>
    <col min="3084" max="3086" width="9.140625" style="1"/>
    <col min="3087" max="3087" width="11" style="1" customWidth="1"/>
    <col min="3088" max="3088" width="10.28515625" style="1" customWidth="1"/>
    <col min="3089" max="3328" width="9.140625" style="1"/>
    <col min="3329" max="3329" width="9" style="1" customWidth="1"/>
    <col min="3330" max="3330" width="10" style="1" bestFit="1" customWidth="1"/>
    <col min="3331" max="3338" width="9.140625" style="1"/>
    <col min="3339" max="3339" width="10.5703125" style="1" bestFit="1" customWidth="1"/>
    <col min="3340" max="3342" width="9.140625" style="1"/>
    <col min="3343" max="3343" width="11" style="1" customWidth="1"/>
    <col min="3344" max="3344" width="10.28515625" style="1" customWidth="1"/>
    <col min="3345" max="3584" width="9.140625" style="1"/>
    <col min="3585" max="3585" width="9" style="1" customWidth="1"/>
    <col min="3586" max="3586" width="10" style="1" bestFit="1" customWidth="1"/>
    <col min="3587" max="3594" width="9.140625" style="1"/>
    <col min="3595" max="3595" width="10.5703125" style="1" bestFit="1" customWidth="1"/>
    <col min="3596" max="3598" width="9.140625" style="1"/>
    <col min="3599" max="3599" width="11" style="1" customWidth="1"/>
    <col min="3600" max="3600" width="10.28515625" style="1" customWidth="1"/>
    <col min="3601" max="3840" width="9.140625" style="1"/>
    <col min="3841" max="3841" width="9" style="1" customWidth="1"/>
    <col min="3842" max="3842" width="10" style="1" bestFit="1" customWidth="1"/>
    <col min="3843" max="3850" width="9.140625" style="1"/>
    <col min="3851" max="3851" width="10.5703125" style="1" bestFit="1" customWidth="1"/>
    <col min="3852" max="3854" width="9.140625" style="1"/>
    <col min="3855" max="3855" width="11" style="1" customWidth="1"/>
    <col min="3856" max="3856" width="10.28515625" style="1" customWidth="1"/>
    <col min="3857" max="4096" width="9.140625" style="1"/>
    <col min="4097" max="4097" width="9" style="1" customWidth="1"/>
    <col min="4098" max="4098" width="10" style="1" bestFit="1" customWidth="1"/>
    <col min="4099" max="4106" width="9.140625" style="1"/>
    <col min="4107" max="4107" width="10.5703125" style="1" bestFit="1" customWidth="1"/>
    <col min="4108" max="4110" width="9.140625" style="1"/>
    <col min="4111" max="4111" width="11" style="1" customWidth="1"/>
    <col min="4112" max="4112" width="10.28515625" style="1" customWidth="1"/>
    <col min="4113" max="4352" width="9.140625" style="1"/>
    <col min="4353" max="4353" width="9" style="1" customWidth="1"/>
    <col min="4354" max="4354" width="10" style="1" bestFit="1" customWidth="1"/>
    <col min="4355" max="4362" width="9.140625" style="1"/>
    <col min="4363" max="4363" width="10.5703125" style="1" bestFit="1" customWidth="1"/>
    <col min="4364" max="4366" width="9.140625" style="1"/>
    <col min="4367" max="4367" width="11" style="1" customWidth="1"/>
    <col min="4368" max="4368" width="10.28515625" style="1" customWidth="1"/>
    <col min="4369" max="4608" width="9.140625" style="1"/>
    <col min="4609" max="4609" width="9" style="1" customWidth="1"/>
    <col min="4610" max="4610" width="10" style="1" bestFit="1" customWidth="1"/>
    <col min="4611" max="4618" width="9.140625" style="1"/>
    <col min="4619" max="4619" width="10.5703125" style="1" bestFit="1" customWidth="1"/>
    <col min="4620" max="4622" width="9.140625" style="1"/>
    <col min="4623" max="4623" width="11" style="1" customWidth="1"/>
    <col min="4624" max="4624" width="10.28515625" style="1" customWidth="1"/>
    <col min="4625" max="4864" width="9.140625" style="1"/>
    <col min="4865" max="4865" width="9" style="1" customWidth="1"/>
    <col min="4866" max="4866" width="10" style="1" bestFit="1" customWidth="1"/>
    <col min="4867" max="4874" width="9.140625" style="1"/>
    <col min="4875" max="4875" width="10.5703125" style="1" bestFit="1" customWidth="1"/>
    <col min="4876" max="4878" width="9.140625" style="1"/>
    <col min="4879" max="4879" width="11" style="1" customWidth="1"/>
    <col min="4880" max="4880" width="10.28515625" style="1" customWidth="1"/>
    <col min="4881" max="5120" width="9.140625" style="1"/>
    <col min="5121" max="5121" width="9" style="1" customWidth="1"/>
    <col min="5122" max="5122" width="10" style="1" bestFit="1" customWidth="1"/>
    <col min="5123" max="5130" width="9.140625" style="1"/>
    <col min="5131" max="5131" width="10.5703125" style="1" bestFit="1" customWidth="1"/>
    <col min="5132" max="5134" width="9.140625" style="1"/>
    <col min="5135" max="5135" width="11" style="1" customWidth="1"/>
    <col min="5136" max="5136" width="10.28515625" style="1" customWidth="1"/>
    <col min="5137" max="5376" width="9.140625" style="1"/>
    <col min="5377" max="5377" width="9" style="1" customWidth="1"/>
    <col min="5378" max="5378" width="10" style="1" bestFit="1" customWidth="1"/>
    <col min="5379" max="5386" width="9.140625" style="1"/>
    <col min="5387" max="5387" width="10.5703125" style="1" bestFit="1" customWidth="1"/>
    <col min="5388" max="5390" width="9.140625" style="1"/>
    <col min="5391" max="5391" width="11" style="1" customWidth="1"/>
    <col min="5392" max="5392" width="10.28515625" style="1" customWidth="1"/>
    <col min="5393" max="5632" width="9.140625" style="1"/>
    <col min="5633" max="5633" width="9" style="1" customWidth="1"/>
    <col min="5634" max="5634" width="10" style="1" bestFit="1" customWidth="1"/>
    <col min="5635" max="5642" width="9.140625" style="1"/>
    <col min="5643" max="5643" width="10.5703125" style="1" bestFit="1" customWidth="1"/>
    <col min="5644" max="5646" width="9.140625" style="1"/>
    <col min="5647" max="5647" width="11" style="1" customWidth="1"/>
    <col min="5648" max="5648" width="10.28515625" style="1" customWidth="1"/>
    <col min="5649" max="5888" width="9.140625" style="1"/>
    <col min="5889" max="5889" width="9" style="1" customWidth="1"/>
    <col min="5890" max="5890" width="10" style="1" bestFit="1" customWidth="1"/>
    <col min="5891" max="5898" width="9.140625" style="1"/>
    <col min="5899" max="5899" width="10.5703125" style="1" bestFit="1" customWidth="1"/>
    <col min="5900" max="5902" width="9.140625" style="1"/>
    <col min="5903" max="5903" width="11" style="1" customWidth="1"/>
    <col min="5904" max="5904" width="10.28515625" style="1" customWidth="1"/>
    <col min="5905" max="6144" width="9.140625" style="1"/>
    <col min="6145" max="6145" width="9" style="1" customWidth="1"/>
    <col min="6146" max="6146" width="10" style="1" bestFit="1" customWidth="1"/>
    <col min="6147" max="6154" width="9.140625" style="1"/>
    <col min="6155" max="6155" width="10.5703125" style="1" bestFit="1" customWidth="1"/>
    <col min="6156" max="6158" width="9.140625" style="1"/>
    <col min="6159" max="6159" width="11" style="1" customWidth="1"/>
    <col min="6160" max="6160" width="10.28515625" style="1" customWidth="1"/>
    <col min="6161" max="6400" width="9.140625" style="1"/>
    <col min="6401" max="6401" width="9" style="1" customWidth="1"/>
    <col min="6402" max="6402" width="10" style="1" bestFit="1" customWidth="1"/>
    <col min="6403" max="6410" width="9.140625" style="1"/>
    <col min="6411" max="6411" width="10.5703125" style="1" bestFit="1" customWidth="1"/>
    <col min="6412" max="6414" width="9.140625" style="1"/>
    <col min="6415" max="6415" width="11" style="1" customWidth="1"/>
    <col min="6416" max="6416" width="10.28515625" style="1" customWidth="1"/>
    <col min="6417" max="6656" width="9.140625" style="1"/>
    <col min="6657" max="6657" width="9" style="1" customWidth="1"/>
    <col min="6658" max="6658" width="10" style="1" bestFit="1" customWidth="1"/>
    <col min="6659" max="6666" width="9.140625" style="1"/>
    <col min="6667" max="6667" width="10.5703125" style="1" bestFit="1" customWidth="1"/>
    <col min="6668" max="6670" width="9.140625" style="1"/>
    <col min="6671" max="6671" width="11" style="1" customWidth="1"/>
    <col min="6672" max="6672" width="10.28515625" style="1" customWidth="1"/>
    <col min="6673" max="6912" width="9.140625" style="1"/>
    <col min="6913" max="6913" width="9" style="1" customWidth="1"/>
    <col min="6914" max="6914" width="10" style="1" bestFit="1" customWidth="1"/>
    <col min="6915" max="6922" width="9.140625" style="1"/>
    <col min="6923" max="6923" width="10.5703125" style="1" bestFit="1" customWidth="1"/>
    <col min="6924" max="6926" width="9.140625" style="1"/>
    <col min="6927" max="6927" width="11" style="1" customWidth="1"/>
    <col min="6928" max="6928" width="10.28515625" style="1" customWidth="1"/>
    <col min="6929" max="7168" width="9.140625" style="1"/>
    <col min="7169" max="7169" width="9" style="1" customWidth="1"/>
    <col min="7170" max="7170" width="10" style="1" bestFit="1" customWidth="1"/>
    <col min="7171" max="7178" width="9.140625" style="1"/>
    <col min="7179" max="7179" width="10.5703125" style="1" bestFit="1" customWidth="1"/>
    <col min="7180" max="7182" width="9.140625" style="1"/>
    <col min="7183" max="7183" width="11" style="1" customWidth="1"/>
    <col min="7184" max="7184" width="10.28515625" style="1" customWidth="1"/>
    <col min="7185" max="7424" width="9.140625" style="1"/>
    <col min="7425" max="7425" width="9" style="1" customWidth="1"/>
    <col min="7426" max="7426" width="10" style="1" bestFit="1" customWidth="1"/>
    <col min="7427" max="7434" width="9.140625" style="1"/>
    <col min="7435" max="7435" width="10.5703125" style="1" bestFit="1" customWidth="1"/>
    <col min="7436" max="7438" width="9.140625" style="1"/>
    <col min="7439" max="7439" width="11" style="1" customWidth="1"/>
    <col min="7440" max="7440" width="10.28515625" style="1" customWidth="1"/>
    <col min="7441" max="7680" width="9.140625" style="1"/>
    <col min="7681" max="7681" width="9" style="1" customWidth="1"/>
    <col min="7682" max="7682" width="10" style="1" bestFit="1" customWidth="1"/>
    <col min="7683" max="7690" width="9.140625" style="1"/>
    <col min="7691" max="7691" width="10.5703125" style="1" bestFit="1" customWidth="1"/>
    <col min="7692" max="7694" width="9.140625" style="1"/>
    <col min="7695" max="7695" width="11" style="1" customWidth="1"/>
    <col min="7696" max="7696" width="10.28515625" style="1" customWidth="1"/>
    <col min="7697" max="7936" width="9.140625" style="1"/>
    <col min="7937" max="7937" width="9" style="1" customWidth="1"/>
    <col min="7938" max="7938" width="10" style="1" bestFit="1" customWidth="1"/>
    <col min="7939" max="7946" width="9.140625" style="1"/>
    <col min="7947" max="7947" width="10.5703125" style="1" bestFit="1" customWidth="1"/>
    <col min="7948" max="7950" width="9.140625" style="1"/>
    <col min="7951" max="7951" width="11" style="1" customWidth="1"/>
    <col min="7952" max="7952" width="10.28515625" style="1" customWidth="1"/>
    <col min="7953" max="8192" width="9.140625" style="1"/>
    <col min="8193" max="8193" width="9" style="1" customWidth="1"/>
    <col min="8194" max="8194" width="10" style="1" bestFit="1" customWidth="1"/>
    <col min="8195" max="8202" width="9.140625" style="1"/>
    <col min="8203" max="8203" width="10.5703125" style="1" bestFit="1" customWidth="1"/>
    <col min="8204" max="8206" width="9.140625" style="1"/>
    <col min="8207" max="8207" width="11" style="1" customWidth="1"/>
    <col min="8208" max="8208" width="10.28515625" style="1" customWidth="1"/>
    <col min="8209" max="8448" width="9.140625" style="1"/>
    <col min="8449" max="8449" width="9" style="1" customWidth="1"/>
    <col min="8450" max="8450" width="10" style="1" bestFit="1" customWidth="1"/>
    <col min="8451" max="8458" width="9.140625" style="1"/>
    <col min="8459" max="8459" width="10.5703125" style="1" bestFit="1" customWidth="1"/>
    <col min="8460" max="8462" width="9.140625" style="1"/>
    <col min="8463" max="8463" width="11" style="1" customWidth="1"/>
    <col min="8464" max="8464" width="10.28515625" style="1" customWidth="1"/>
    <col min="8465" max="8704" width="9.140625" style="1"/>
    <col min="8705" max="8705" width="9" style="1" customWidth="1"/>
    <col min="8706" max="8706" width="10" style="1" bestFit="1" customWidth="1"/>
    <col min="8707" max="8714" width="9.140625" style="1"/>
    <col min="8715" max="8715" width="10.5703125" style="1" bestFit="1" customWidth="1"/>
    <col min="8716" max="8718" width="9.140625" style="1"/>
    <col min="8719" max="8719" width="11" style="1" customWidth="1"/>
    <col min="8720" max="8720" width="10.28515625" style="1" customWidth="1"/>
    <col min="8721" max="8960" width="9.140625" style="1"/>
    <col min="8961" max="8961" width="9" style="1" customWidth="1"/>
    <col min="8962" max="8962" width="10" style="1" bestFit="1" customWidth="1"/>
    <col min="8963" max="8970" width="9.140625" style="1"/>
    <col min="8971" max="8971" width="10.5703125" style="1" bestFit="1" customWidth="1"/>
    <col min="8972" max="8974" width="9.140625" style="1"/>
    <col min="8975" max="8975" width="11" style="1" customWidth="1"/>
    <col min="8976" max="8976" width="10.28515625" style="1" customWidth="1"/>
    <col min="8977" max="9216" width="9.140625" style="1"/>
    <col min="9217" max="9217" width="9" style="1" customWidth="1"/>
    <col min="9218" max="9218" width="10" style="1" bestFit="1" customWidth="1"/>
    <col min="9219" max="9226" width="9.140625" style="1"/>
    <col min="9227" max="9227" width="10.5703125" style="1" bestFit="1" customWidth="1"/>
    <col min="9228" max="9230" width="9.140625" style="1"/>
    <col min="9231" max="9231" width="11" style="1" customWidth="1"/>
    <col min="9232" max="9232" width="10.28515625" style="1" customWidth="1"/>
    <col min="9233" max="9472" width="9.140625" style="1"/>
    <col min="9473" max="9473" width="9" style="1" customWidth="1"/>
    <col min="9474" max="9474" width="10" style="1" bestFit="1" customWidth="1"/>
    <col min="9475" max="9482" width="9.140625" style="1"/>
    <col min="9483" max="9483" width="10.5703125" style="1" bestFit="1" customWidth="1"/>
    <col min="9484" max="9486" width="9.140625" style="1"/>
    <col min="9487" max="9487" width="11" style="1" customWidth="1"/>
    <col min="9488" max="9488" width="10.28515625" style="1" customWidth="1"/>
    <col min="9489" max="9728" width="9.140625" style="1"/>
    <col min="9729" max="9729" width="9" style="1" customWidth="1"/>
    <col min="9730" max="9730" width="10" style="1" bestFit="1" customWidth="1"/>
    <col min="9731" max="9738" width="9.140625" style="1"/>
    <col min="9739" max="9739" width="10.5703125" style="1" bestFit="1" customWidth="1"/>
    <col min="9740" max="9742" width="9.140625" style="1"/>
    <col min="9743" max="9743" width="11" style="1" customWidth="1"/>
    <col min="9744" max="9744" width="10.28515625" style="1" customWidth="1"/>
    <col min="9745" max="9984" width="9.140625" style="1"/>
    <col min="9985" max="9985" width="9" style="1" customWidth="1"/>
    <col min="9986" max="9986" width="10" style="1" bestFit="1" customWidth="1"/>
    <col min="9987" max="9994" width="9.140625" style="1"/>
    <col min="9995" max="9995" width="10.5703125" style="1" bestFit="1" customWidth="1"/>
    <col min="9996" max="9998" width="9.140625" style="1"/>
    <col min="9999" max="9999" width="11" style="1" customWidth="1"/>
    <col min="10000" max="10000" width="10.28515625" style="1" customWidth="1"/>
    <col min="10001" max="10240" width="9.140625" style="1"/>
    <col min="10241" max="10241" width="9" style="1" customWidth="1"/>
    <col min="10242" max="10242" width="10" style="1" bestFit="1" customWidth="1"/>
    <col min="10243" max="10250" width="9.140625" style="1"/>
    <col min="10251" max="10251" width="10.5703125" style="1" bestFit="1" customWidth="1"/>
    <col min="10252" max="10254" width="9.140625" style="1"/>
    <col min="10255" max="10255" width="11" style="1" customWidth="1"/>
    <col min="10256" max="10256" width="10.28515625" style="1" customWidth="1"/>
    <col min="10257" max="10496" width="9.140625" style="1"/>
    <col min="10497" max="10497" width="9" style="1" customWidth="1"/>
    <col min="10498" max="10498" width="10" style="1" bestFit="1" customWidth="1"/>
    <col min="10499" max="10506" width="9.140625" style="1"/>
    <col min="10507" max="10507" width="10.5703125" style="1" bestFit="1" customWidth="1"/>
    <col min="10508" max="10510" width="9.140625" style="1"/>
    <col min="10511" max="10511" width="11" style="1" customWidth="1"/>
    <col min="10512" max="10512" width="10.28515625" style="1" customWidth="1"/>
    <col min="10513" max="10752" width="9.140625" style="1"/>
    <col min="10753" max="10753" width="9" style="1" customWidth="1"/>
    <col min="10754" max="10754" width="10" style="1" bestFit="1" customWidth="1"/>
    <col min="10755" max="10762" width="9.140625" style="1"/>
    <col min="10763" max="10763" width="10.5703125" style="1" bestFit="1" customWidth="1"/>
    <col min="10764" max="10766" width="9.140625" style="1"/>
    <col min="10767" max="10767" width="11" style="1" customWidth="1"/>
    <col min="10768" max="10768" width="10.28515625" style="1" customWidth="1"/>
    <col min="10769" max="11008" width="9.140625" style="1"/>
    <col min="11009" max="11009" width="9" style="1" customWidth="1"/>
    <col min="11010" max="11010" width="10" style="1" bestFit="1" customWidth="1"/>
    <col min="11011" max="11018" width="9.140625" style="1"/>
    <col min="11019" max="11019" width="10.5703125" style="1" bestFit="1" customWidth="1"/>
    <col min="11020" max="11022" width="9.140625" style="1"/>
    <col min="11023" max="11023" width="11" style="1" customWidth="1"/>
    <col min="11024" max="11024" width="10.28515625" style="1" customWidth="1"/>
    <col min="11025" max="11264" width="9.140625" style="1"/>
    <col min="11265" max="11265" width="9" style="1" customWidth="1"/>
    <col min="11266" max="11266" width="10" style="1" bestFit="1" customWidth="1"/>
    <col min="11267" max="11274" width="9.140625" style="1"/>
    <col min="11275" max="11275" width="10.5703125" style="1" bestFit="1" customWidth="1"/>
    <col min="11276" max="11278" width="9.140625" style="1"/>
    <col min="11279" max="11279" width="11" style="1" customWidth="1"/>
    <col min="11280" max="11280" width="10.28515625" style="1" customWidth="1"/>
    <col min="11281" max="11520" width="9.140625" style="1"/>
    <col min="11521" max="11521" width="9" style="1" customWidth="1"/>
    <col min="11522" max="11522" width="10" style="1" bestFit="1" customWidth="1"/>
    <col min="11523" max="11530" width="9.140625" style="1"/>
    <col min="11531" max="11531" width="10.5703125" style="1" bestFit="1" customWidth="1"/>
    <col min="11532" max="11534" width="9.140625" style="1"/>
    <col min="11535" max="11535" width="11" style="1" customWidth="1"/>
    <col min="11536" max="11536" width="10.28515625" style="1" customWidth="1"/>
    <col min="11537" max="11776" width="9.140625" style="1"/>
    <col min="11777" max="11777" width="9" style="1" customWidth="1"/>
    <col min="11778" max="11778" width="10" style="1" bestFit="1" customWidth="1"/>
    <col min="11779" max="11786" width="9.140625" style="1"/>
    <col min="11787" max="11787" width="10.5703125" style="1" bestFit="1" customWidth="1"/>
    <col min="11788" max="11790" width="9.140625" style="1"/>
    <col min="11791" max="11791" width="11" style="1" customWidth="1"/>
    <col min="11792" max="11792" width="10.28515625" style="1" customWidth="1"/>
    <col min="11793" max="12032" width="9.140625" style="1"/>
    <col min="12033" max="12033" width="9" style="1" customWidth="1"/>
    <col min="12034" max="12034" width="10" style="1" bestFit="1" customWidth="1"/>
    <col min="12035" max="12042" width="9.140625" style="1"/>
    <col min="12043" max="12043" width="10.5703125" style="1" bestFit="1" customWidth="1"/>
    <col min="12044" max="12046" width="9.140625" style="1"/>
    <col min="12047" max="12047" width="11" style="1" customWidth="1"/>
    <col min="12048" max="12048" width="10.28515625" style="1" customWidth="1"/>
    <col min="12049" max="12288" width="9.140625" style="1"/>
    <col min="12289" max="12289" width="9" style="1" customWidth="1"/>
    <col min="12290" max="12290" width="10" style="1" bestFit="1" customWidth="1"/>
    <col min="12291" max="12298" width="9.140625" style="1"/>
    <col min="12299" max="12299" width="10.5703125" style="1" bestFit="1" customWidth="1"/>
    <col min="12300" max="12302" width="9.140625" style="1"/>
    <col min="12303" max="12303" width="11" style="1" customWidth="1"/>
    <col min="12304" max="12304" width="10.28515625" style="1" customWidth="1"/>
    <col min="12305" max="12544" width="9.140625" style="1"/>
    <col min="12545" max="12545" width="9" style="1" customWidth="1"/>
    <col min="12546" max="12546" width="10" style="1" bestFit="1" customWidth="1"/>
    <col min="12547" max="12554" width="9.140625" style="1"/>
    <col min="12555" max="12555" width="10.5703125" style="1" bestFit="1" customWidth="1"/>
    <col min="12556" max="12558" width="9.140625" style="1"/>
    <col min="12559" max="12559" width="11" style="1" customWidth="1"/>
    <col min="12560" max="12560" width="10.28515625" style="1" customWidth="1"/>
    <col min="12561" max="12800" width="9.140625" style="1"/>
    <col min="12801" max="12801" width="9" style="1" customWidth="1"/>
    <col min="12802" max="12802" width="10" style="1" bestFit="1" customWidth="1"/>
    <col min="12803" max="12810" width="9.140625" style="1"/>
    <col min="12811" max="12811" width="10.5703125" style="1" bestFit="1" customWidth="1"/>
    <col min="12812" max="12814" width="9.140625" style="1"/>
    <col min="12815" max="12815" width="11" style="1" customWidth="1"/>
    <col min="12816" max="12816" width="10.28515625" style="1" customWidth="1"/>
    <col min="12817" max="13056" width="9.140625" style="1"/>
    <col min="13057" max="13057" width="9" style="1" customWidth="1"/>
    <col min="13058" max="13058" width="10" style="1" bestFit="1" customWidth="1"/>
    <col min="13059" max="13066" width="9.140625" style="1"/>
    <col min="13067" max="13067" width="10.5703125" style="1" bestFit="1" customWidth="1"/>
    <col min="13068" max="13070" width="9.140625" style="1"/>
    <col min="13071" max="13071" width="11" style="1" customWidth="1"/>
    <col min="13072" max="13072" width="10.28515625" style="1" customWidth="1"/>
    <col min="13073" max="13312" width="9.140625" style="1"/>
    <col min="13313" max="13313" width="9" style="1" customWidth="1"/>
    <col min="13314" max="13314" width="10" style="1" bestFit="1" customWidth="1"/>
    <col min="13315" max="13322" width="9.140625" style="1"/>
    <col min="13323" max="13323" width="10.5703125" style="1" bestFit="1" customWidth="1"/>
    <col min="13324" max="13326" width="9.140625" style="1"/>
    <col min="13327" max="13327" width="11" style="1" customWidth="1"/>
    <col min="13328" max="13328" width="10.28515625" style="1" customWidth="1"/>
    <col min="13329" max="13568" width="9.140625" style="1"/>
    <col min="13569" max="13569" width="9" style="1" customWidth="1"/>
    <col min="13570" max="13570" width="10" style="1" bestFit="1" customWidth="1"/>
    <col min="13571" max="13578" width="9.140625" style="1"/>
    <col min="13579" max="13579" width="10.5703125" style="1" bestFit="1" customWidth="1"/>
    <col min="13580" max="13582" width="9.140625" style="1"/>
    <col min="13583" max="13583" width="11" style="1" customWidth="1"/>
    <col min="13584" max="13584" width="10.28515625" style="1" customWidth="1"/>
    <col min="13585" max="13824" width="9.140625" style="1"/>
    <col min="13825" max="13825" width="9" style="1" customWidth="1"/>
    <col min="13826" max="13826" width="10" style="1" bestFit="1" customWidth="1"/>
    <col min="13827" max="13834" width="9.140625" style="1"/>
    <col min="13835" max="13835" width="10.5703125" style="1" bestFit="1" customWidth="1"/>
    <col min="13836" max="13838" width="9.140625" style="1"/>
    <col min="13839" max="13839" width="11" style="1" customWidth="1"/>
    <col min="13840" max="13840" width="10.28515625" style="1" customWidth="1"/>
    <col min="13841" max="14080" width="9.140625" style="1"/>
    <col min="14081" max="14081" width="9" style="1" customWidth="1"/>
    <col min="14082" max="14082" width="10" style="1" bestFit="1" customWidth="1"/>
    <col min="14083" max="14090" width="9.140625" style="1"/>
    <col min="14091" max="14091" width="10.5703125" style="1" bestFit="1" customWidth="1"/>
    <col min="14092" max="14094" width="9.140625" style="1"/>
    <col min="14095" max="14095" width="11" style="1" customWidth="1"/>
    <col min="14096" max="14096" width="10.28515625" style="1" customWidth="1"/>
    <col min="14097" max="14336" width="9.140625" style="1"/>
    <col min="14337" max="14337" width="9" style="1" customWidth="1"/>
    <col min="14338" max="14338" width="10" style="1" bestFit="1" customWidth="1"/>
    <col min="14339" max="14346" width="9.140625" style="1"/>
    <col min="14347" max="14347" width="10.5703125" style="1" bestFit="1" customWidth="1"/>
    <col min="14348" max="14350" width="9.140625" style="1"/>
    <col min="14351" max="14351" width="11" style="1" customWidth="1"/>
    <col min="14352" max="14352" width="10.28515625" style="1" customWidth="1"/>
    <col min="14353" max="14592" width="9.140625" style="1"/>
    <col min="14593" max="14593" width="9" style="1" customWidth="1"/>
    <col min="14594" max="14594" width="10" style="1" bestFit="1" customWidth="1"/>
    <col min="14595" max="14602" width="9.140625" style="1"/>
    <col min="14603" max="14603" width="10.5703125" style="1" bestFit="1" customWidth="1"/>
    <col min="14604" max="14606" width="9.140625" style="1"/>
    <col min="14607" max="14607" width="11" style="1" customWidth="1"/>
    <col min="14608" max="14608" width="10.28515625" style="1" customWidth="1"/>
    <col min="14609" max="14848" width="9.140625" style="1"/>
    <col min="14849" max="14849" width="9" style="1" customWidth="1"/>
    <col min="14850" max="14850" width="10" style="1" bestFit="1" customWidth="1"/>
    <col min="14851" max="14858" width="9.140625" style="1"/>
    <col min="14859" max="14859" width="10.5703125" style="1" bestFit="1" customWidth="1"/>
    <col min="14860" max="14862" width="9.140625" style="1"/>
    <col min="14863" max="14863" width="11" style="1" customWidth="1"/>
    <col min="14864" max="14864" width="10.28515625" style="1" customWidth="1"/>
    <col min="14865" max="15104" width="9.140625" style="1"/>
    <col min="15105" max="15105" width="9" style="1" customWidth="1"/>
    <col min="15106" max="15106" width="10" style="1" bestFit="1" customWidth="1"/>
    <col min="15107" max="15114" width="9.140625" style="1"/>
    <col min="15115" max="15115" width="10.5703125" style="1" bestFit="1" customWidth="1"/>
    <col min="15116" max="15118" width="9.140625" style="1"/>
    <col min="15119" max="15119" width="11" style="1" customWidth="1"/>
    <col min="15120" max="15120" width="10.28515625" style="1" customWidth="1"/>
    <col min="15121" max="15360" width="9.140625" style="1"/>
    <col min="15361" max="15361" width="9" style="1" customWidth="1"/>
    <col min="15362" max="15362" width="10" style="1" bestFit="1" customWidth="1"/>
    <col min="15363" max="15370" width="9.140625" style="1"/>
    <col min="15371" max="15371" width="10.5703125" style="1" bestFit="1" customWidth="1"/>
    <col min="15372" max="15374" width="9.140625" style="1"/>
    <col min="15375" max="15375" width="11" style="1" customWidth="1"/>
    <col min="15376" max="15376" width="10.28515625" style="1" customWidth="1"/>
    <col min="15377" max="15616" width="9.140625" style="1"/>
    <col min="15617" max="15617" width="9" style="1" customWidth="1"/>
    <col min="15618" max="15618" width="10" style="1" bestFit="1" customWidth="1"/>
    <col min="15619" max="15626" width="9.140625" style="1"/>
    <col min="15627" max="15627" width="10.5703125" style="1" bestFit="1" customWidth="1"/>
    <col min="15628" max="15630" width="9.140625" style="1"/>
    <col min="15631" max="15631" width="11" style="1" customWidth="1"/>
    <col min="15632" max="15632" width="10.28515625" style="1" customWidth="1"/>
    <col min="15633" max="15872" width="9.140625" style="1"/>
    <col min="15873" max="15873" width="9" style="1" customWidth="1"/>
    <col min="15874" max="15874" width="10" style="1" bestFit="1" customWidth="1"/>
    <col min="15875" max="15882" width="9.140625" style="1"/>
    <col min="15883" max="15883" width="10.5703125" style="1" bestFit="1" customWidth="1"/>
    <col min="15884" max="15886" width="9.140625" style="1"/>
    <col min="15887" max="15887" width="11" style="1" customWidth="1"/>
    <col min="15888" max="15888" width="10.28515625" style="1" customWidth="1"/>
    <col min="15889" max="16128" width="9.140625" style="1"/>
    <col min="16129" max="16129" width="9" style="1" customWidth="1"/>
    <col min="16130" max="16130" width="10" style="1" bestFit="1" customWidth="1"/>
    <col min="16131" max="16138" width="9.140625" style="1"/>
    <col min="16139" max="16139" width="10.5703125" style="1" bestFit="1" customWidth="1"/>
    <col min="16140" max="16142" width="9.140625" style="1"/>
    <col min="16143" max="16143" width="11" style="1" customWidth="1"/>
    <col min="16144" max="16144" width="10.28515625" style="1" customWidth="1"/>
    <col min="16145" max="16384" width="9.140625" style="1"/>
  </cols>
  <sheetData>
    <row r="1" spans="1:23" x14ac:dyDescent="0.25">
      <c r="A1" s="104" t="s">
        <v>2657</v>
      </c>
      <c r="B1" s="104"/>
      <c r="C1" s="110" t="s">
        <v>2655</v>
      </c>
      <c r="D1" s="111"/>
      <c r="E1" s="111"/>
      <c r="F1" s="112"/>
      <c r="G1" s="103" t="s">
        <v>2661</v>
      </c>
      <c r="H1" s="103"/>
      <c r="I1" s="104" t="s">
        <v>2661</v>
      </c>
      <c r="J1" s="104"/>
      <c r="K1" s="104" t="s">
        <v>2662</v>
      </c>
      <c r="L1" s="104"/>
      <c r="M1" s="109"/>
      <c r="N1" s="109"/>
      <c r="O1" s="108" t="s">
        <v>2681</v>
      </c>
      <c r="P1" s="108"/>
      <c r="Q1" s="104" t="s">
        <v>2663</v>
      </c>
      <c r="R1" s="104"/>
      <c r="S1" s="104" t="s">
        <v>2664</v>
      </c>
      <c r="T1" s="104"/>
    </row>
    <row r="2" spans="1:23" x14ac:dyDescent="0.25">
      <c r="A2" s="10" t="s">
        <v>3</v>
      </c>
      <c r="B2" s="10" t="s">
        <v>2668</v>
      </c>
      <c r="C2" s="104" t="s">
        <v>2380</v>
      </c>
      <c r="D2" s="104"/>
      <c r="E2" s="104" t="s">
        <v>2381</v>
      </c>
      <c r="F2" s="104"/>
      <c r="G2" s="11" t="s">
        <v>2673</v>
      </c>
      <c r="H2" s="11" t="s">
        <v>2674</v>
      </c>
      <c r="I2" s="10" t="s">
        <v>2682</v>
      </c>
      <c r="J2" s="10" t="s">
        <v>2674</v>
      </c>
      <c r="K2" s="10" t="s">
        <v>2662</v>
      </c>
      <c r="L2" s="10" t="s">
        <v>2674</v>
      </c>
      <c r="M2" s="10" t="s">
        <v>2683</v>
      </c>
      <c r="N2" s="10" t="s">
        <v>2674</v>
      </c>
      <c r="O2" s="12" t="s">
        <v>2369</v>
      </c>
      <c r="P2" s="12" t="s">
        <v>2674</v>
      </c>
      <c r="Q2" s="10" t="s">
        <v>0</v>
      </c>
      <c r="R2" s="10" t="s">
        <v>2663</v>
      </c>
      <c r="S2" s="10" t="s">
        <v>42</v>
      </c>
      <c r="T2" s="10" t="s">
        <v>2676</v>
      </c>
    </row>
    <row r="3" spans="1:23" x14ac:dyDescent="0.25">
      <c r="A3" s="1">
        <v>0</v>
      </c>
      <c r="B3" s="1">
        <v>40</v>
      </c>
      <c r="C3" s="13">
        <v>59</v>
      </c>
      <c r="D3" s="13">
        <v>40</v>
      </c>
      <c r="E3" s="13">
        <v>150</v>
      </c>
      <c r="F3" s="13">
        <v>40</v>
      </c>
      <c r="G3" s="14">
        <v>16</v>
      </c>
      <c r="H3" s="14">
        <v>40</v>
      </c>
      <c r="I3" s="14">
        <v>0</v>
      </c>
      <c r="J3" s="14">
        <v>44</v>
      </c>
      <c r="K3" s="14">
        <v>0</v>
      </c>
      <c r="L3" s="13">
        <v>0</v>
      </c>
      <c r="M3" s="16">
        <v>1</v>
      </c>
      <c r="N3" s="16">
        <v>85</v>
      </c>
      <c r="O3" s="17">
        <v>1</v>
      </c>
      <c r="P3" s="15">
        <v>80</v>
      </c>
      <c r="Q3" s="44"/>
      <c r="R3" s="36"/>
      <c r="S3" s="13">
        <v>99</v>
      </c>
      <c r="T3" s="13">
        <v>1000000</v>
      </c>
      <c r="V3" s="15">
        <v>90</v>
      </c>
      <c r="W3" s="1">
        <f>V3-10</f>
        <v>80</v>
      </c>
    </row>
    <row r="4" spans="1:23" x14ac:dyDescent="0.25">
      <c r="A4" s="1">
        <v>1</v>
      </c>
      <c r="B4" s="1">
        <f>B3+1</f>
        <v>41</v>
      </c>
      <c r="C4" s="13">
        <v>60</v>
      </c>
      <c r="D4" s="13">
        <v>40</v>
      </c>
      <c r="E4" s="13">
        <v>151</v>
      </c>
      <c r="F4" s="13">
        <v>40</v>
      </c>
      <c r="G4" s="14">
        <v>17</v>
      </c>
      <c r="H4" s="14">
        <v>42</v>
      </c>
      <c r="I4" s="14">
        <v>1</v>
      </c>
      <c r="J4" s="14">
        <v>44</v>
      </c>
      <c r="K4" s="14">
        <v>1</v>
      </c>
      <c r="L4" s="13">
        <v>1</v>
      </c>
      <c r="M4" s="16">
        <v>0.999</v>
      </c>
      <c r="N4" s="16">
        <v>85</v>
      </c>
      <c r="O4" s="17">
        <v>1.01</v>
      </c>
      <c r="P4" s="15">
        <v>80</v>
      </c>
      <c r="Q4" s="44" t="s">
        <v>47</v>
      </c>
      <c r="R4" s="36">
        <v>1.1200000000000001</v>
      </c>
      <c r="S4" s="13">
        <v>98</v>
      </c>
      <c r="T4" s="13">
        <v>1000000</v>
      </c>
      <c r="V4" s="15">
        <v>90</v>
      </c>
      <c r="W4" s="1">
        <f t="shared" ref="W4:W67" si="0">V4-10</f>
        <v>80</v>
      </c>
    </row>
    <row r="5" spans="1:23" x14ac:dyDescent="0.25">
      <c r="A5" s="1">
        <v>2</v>
      </c>
      <c r="B5" s="1">
        <f t="shared" ref="B5:B32" si="1">B4+1</f>
        <v>42</v>
      </c>
      <c r="C5" s="13">
        <v>61</v>
      </c>
      <c r="D5" s="13">
        <v>40</v>
      </c>
      <c r="E5" s="13">
        <v>152</v>
      </c>
      <c r="F5" s="13">
        <v>40</v>
      </c>
      <c r="G5" s="14">
        <v>18</v>
      </c>
      <c r="H5" s="14">
        <v>44</v>
      </c>
      <c r="I5" s="14">
        <v>2</v>
      </c>
      <c r="J5" s="14">
        <v>44</v>
      </c>
      <c r="K5" s="14">
        <v>2</v>
      </c>
      <c r="L5" s="13">
        <v>1</v>
      </c>
      <c r="M5" s="16">
        <v>0.998</v>
      </c>
      <c r="N5" s="16">
        <v>85</v>
      </c>
      <c r="O5" s="17">
        <v>1.02</v>
      </c>
      <c r="P5" s="15">
        <v>80</v>
      </c>
      <c r="Q5" s="44" t="s">
        <v>95</v>
      </c>
      <c r="R5" s="36">
        <v>1.1100000000000001</v>
      </c>
      <c r="S5" s="13">
        <v>97</v>
      </c>
      <c r="T5" s="13">
        <v>1000000</v>
      </c>
      <c r="V5" s="15">
        <v>90</v>
      </c>
      <c r="W5" s="1">
        <f t="shared" si="0"/>
        <v>80</v>
      </c>
    </row>
    <row r="6" spans="1:23" x14ac:dyDescent="0.25">
      <c r="A6" s="1">
        <v>3</v>
      </c>
      <c r="B6" s="1">
        <f t="shared" si="1"/>
        <v>43</v>
      </c>
      <c r="C6" s="13">
        <v>62</v>
      </c>
      <c r="D6" s="13">
        <v>40</v>
      </c>
      <c r="E6" s="13">
        <v>153</v>
      </c>
      <c r="F6" s="13">
        <v>40</v>
      </c>
      <c r="G6" s="14">
        <v>19</v>
      </c>
      <c r="H6" s="14">
        <v>46</v>
      </c>
      <c r="I6" s="14">
        <v>3</v>
      </c>
      <c r="J6" s="14">
        <v>44</v>
      </c>
      <c r="K6" s="14">
        <v>3</v>
      </c>
      <c r="L6" s="13">
        <v>1</v>
      </c>
      <c r="M6" s="16">
        <v>0.997</v>
      </c>
      <c r="N6" s="16">
        <v>85</v>
      </c>
      <c r="O6" s="17">
        <v>1.03</v>
      </c>
      <c r="P6" s="15">
        <v>80</v>
      </c>
      <c r="Q6" s="44" t="s">
        <v>43</v>
      </c>
      <c r="R6" s="36">
        <v>1.1000000000000001</v>
      </c>
      <c r="S6" s="13">
        <v>96</v>
      </c>
      <c r="T6" s="13">
        <v>1000000</v>
      </c>
      <c r="V6" s="15">
        <v>90</v>
      </c>
      <c r="W6" s="1">
        <f t="shared" si="0"/>
        <v>80</v>
      </c>
    </row>
    <row r="7" spans="1:23" x14ac:dyDescent="0.25">
      <c r="A7" s="1">
        <v>4</v>
      </c>
      <c r="B7" s="1">
        <f t="shared" si="1"/>
        <v>44</v>
      </c>
      <c r="C7" s="13">
        <v>63</v>
      </c>
      <c r="D7" s="13">
        <v>40</v>
      </c>
      <c r="E7" s="13">
        <v>154</v>
      </c>
      <c r="F7" s="13">
        <v>40</v>
      </c>
      <c r="G7" s="14">
        <v>20</v>
      </c>
      <c r="H7" s="14">
        <v>50</v>
      </c>
      <c r="I7" s="14">
        <v>4</v>
      </c>
      <c r="J7" s="14">
        <v>44</v>
      </c>
      <c r="K7" s="14">
        <v>4</v>
      </c>
      <c r="L7" s="13">
        <v>1</v>
      </c>
      <c r="M7" s="16">
        <v>0.996</v>
      </c>
      <c r="N7" s="16">
        <v>85</v>
      </c>
      <c r="O7" s="17">
        <v>1.04</v>
      </c>
      <c r="P7" s="15">
        <v>80</v>
      </c>
      <c r="Q7" s="44" t="s">
        <v>2411</v>
      </c>
      <c r="R7" s="36">
        <v>0.8</v>
      </c>
      <c r="S7" s="13">
        <v>95</v>
      </c>
      <c r="T7" s="13">
        <v>1000000</v>
      </c>
      <c r="V7" s="15">
        <v>90</v>
      </c>
      <c r="W7" s="1">
        <f t="shared" si="0"/>
        <v>80</v>
      </c>
    </row>
    <row r="8" spans="1:23" x14ac:dyDescent="0.25">
      <c r="A8" s="1">
        <v>5</v>
      </c>
      <c r="B8" s="1">
        <f t="shared" si="1"/>
        <v>45</v>
      </c>
      <c r="C8" s="13">
        <v>64</v>
      </c>
      <c r="D8" s="13">
        <v>40</v>
      </c>
      <c r="E8" s="13">
        <v>155</v>
      </c>
      <c r="F8" s="13">
        <f t="shared" ref="F8:F22" si="2">F3+3</f>
        <v>43</v>
      </c>
      <c r="G8" s="14">
        <v>21</v>
      </c>
      <c r="H8" s="14">
        <v>54</v>
      </c>
      <c r="I8" s="14">
        <v>5</v>
      </c>
      <c r="J8" s="14">
        <v>44</v>
      </c>
      <c r="K8" s="14">
        <v>5</v>
      </c>
      <c r="L8" s="13">
        <v>1</v>
      </c>
      <c r="M8" s="16">
        <v>0.995</v>
      </c>
      <c r="N8" s="16">
        <v>85</v>
      </c>
      <c r="O8" s="17">
        <v>1.05</v>
      </c>
      <c r="P8" s="15">
        <v>80</v>
      </c>
      <c r="Q8" s="44" t="s">
        <v>78</v>
      </c>
      <c r="R8" s="36">
        <v>1.03</v>
      </c>
      <c r="S8" s="13">
        <v>94</v>
      </c>
      <c r="T8" s="13">
        <v>1000000</v>
      </c>
      <c r="V8" s="15">
        <v>90</v>
      </c>
      <c r="W8" s="1">
        <f t="shared" si="0"/>
        <v>80</v>
      </c>
    </row>
    <row r="9" spans="1:23" x14ac:dyDescent="0.25">
      <c r="A9" s="1">
        <v>6</v>
      </c>
      <c r="B9" s="1">
        <f t="shared" si="1"/>
        <v>46</v>
      </c>
      <c r="C9" s="13">
        <v>65</v>
      </c>
      <c r="D9" s="13">
        <v>42</v>
      </c>
      <c r="E9" s="13">
        <v>156</v>
      </c>
      <c r="F9" s="13">
        <f t="shared" si="2"/>
        <v>43</v>
      </c>
      <c r="G9" s="14">
        <v>22</v>
      </c>
      <c r="H9" s="14">
        <v>58</v>
      </c>
      <c r="I9" s="14">
        <v>6</v>
      </c>
      <c r="J9" s="14">
        <v>44</v>
      </c>
      <c r="K9" s="14">
        <v>6</v>
      </c>
      <c r="L9" s="13">
        <v>1</v>
      </c>
      <c r="M9" s="16">
        <v>0.99399999999999999</v>
      </c>
      <c r="N9" s="16">
        <v>85</v>
      </c>
      <c r="O9" s="17">
        <v>1.06</v>
      </c>
      <c r="P9" s="15">
        <v>80</v>
      </c>
      <c r="Q9" s="44" t="s">
        <v>74</v>
      </c>
      <c r="R9" s="36">
        <v>1</v>
      </c>
      <c r="S9" s="13">
        <v>93</v>
      </c>
      <c r="T9" s="13">
        <v>1000000</v>
      </c>
      <c r="V9" s="15">
        <v>90</v>
      </c>
      <c r="W9" s="1">
        <f t="shared" si="0"/>
        <v>80</v>
      </c>
    </row>
    <row r="10" spans="1:23" x14ac:dyDescent="0.25">
      <c r="A10" s="1">
        <v>7</v>
      </c>
      <c r="B10" s="1">
        <f t="shared" si="1"/>
        <v>47</v>
      </c>
      <c r="C10" s="13">
        <v>66</v>
      </c>
      <c r="D10" s="13">
        <v>46</v>
      </c>
      <c r="E10" s="13">
        <v>157</v>
      </c>
      <c r="F10" s="13">
        <f t="shared" si="2"/>
        <v>43</v>
      </c>
      <c r="G10" s="14">
        <v>23</v>
      </c>
      <c r="H10" s="14">
        <f t="shared" ref="H10:H25" si="3">H9+2</f>
        <v>60</v>
      </c>
      <c r="I10" s="14">
        <v>7</v>
      </c>
      <c r="J10" s="14">
        <v>44</v>
      </c>
      <c r="K10" s="14">
        <v>7</v>
      </c>
      <c r="L10" s="13">
        <v>1</v>
      </c>
      <c r="M10" s="16">
        <v>0.99299999999999999</v>
      </c>
      <c r="N10" s="16">
        <v>85</v>
      </c>
      <c r="O10" s="17">
        <v>1.07</v>
      </c>
      <c r="P10" s="15">
        <v>80</v>
      </c>
      <c r="Q10" s="44" t="s">
        <v>518</v>
      </c>
      <c r="R10" s="36">
        <v>0.98</v>
      </c>
      <c r="S10" s="13">
        <v>92</v>
      </c>
      <c r="T10" s="13">
        <v>1000000</v>
      </c>
      <c r="V10" s="15">
        <v>90</v>
      </c>
      <c r="W10" s="1">
        <f t="shared" si="0"/>
        <v>80</v>
      </c>
    </row>
    <row r="11" spans="1:23" x14ac:dyDescent="0.25">
      <c r="A11" s="1">
        <v>8</v>
      </c>
      <c r="B11" s="1">
        <f t="shared" si="1"/>
        <v>48</v>
      </c>
      <c r="C11" s="13">
        <v>67</v>
      </c>
      <c r="D11" s="13">
        <v>48</v>
      </c>
      <c r="E11" s="13">
        <v>158</v>
      </c>
      <c r="F11" s="13">
        <f t="shared" si="2"/>
        <v>43</v>
      </c>
      <c r="G11" s="14">
        <v>24</v>
      </c>
      <c r="H11" s="14">
        <f t="shared" si="3"/>
        <v>62</v>
      </c>
      <c r="I11" s="14">
        <v>8</v>
      </c>
      <c r="J11" s="14">
        <v>44</v>
      </c>
      <c r="K11" s="14">
        <v>8</v>
      </c>
      <c r="L11" s="13">
        <v>1</v>
      </c>
      <c r="M11" s="16">
        <v>0.99199999999999999</v>
      </c>
      <c r="N11" s="16">
        <v>85</v>
      </c>
      <c r="O11" s="17">
        <v>1.08</v>
      </c>
      <c r="P11" s="15">
        <v>80</v>
      </c>
      <c r="Q11" s="44" t="s">
        <v>685</v>
      </c>
      <c r="R11" s="36">
        <v>0.95</v>
      </c>
      <c r="S11" s="13">
        <v>91</v>
      </c>
      <c r="T11" s="13">
        <v>1000000</v>
      </c>
      <c r="V11" s="15">
        <v>90</v>
      </c>
      <c r="W11" s="1">
        <f t="shared" si="0"/>
        <v>80</v>
      </c>
    </row>
    <row r="12" spans="1:23" x14ac:dyDescent="0.25">
      <c r="A12" s="1">
        <v>9</v>
      </c>
      <c r="B12" s="1">
        <f t="shared" si="1"/>
        <v>49</v>
      </c>
      <c r="C12" s="13">
        <v>68</v>
      </c>
      <c r="D12" s="13">
        <v>50</v>
      </c>
      <c r="E12" s="13">
        <v>159</v>
      </c>
      <c r="F12" s="13">
        <f t="shared" si="2"/>
        <v>43</v>
      </c>
      <c r="G12" s="14">
        <v>25</v>
      </c>
      <c r="H12" s="14">
        <f t="shared" si="3"/>
        <v>64</v>
      </c>
      <c r="I12" s="14">
        <v>9</v>
      </c>
      <c r="J12" s="14">
        <v>44</v>
      </c>
      <c r="K12" s="14">
        <v>9</v>
      </c>
      <c r="L12" s="13">
        <v>1</v>
      </c>
      <c r="M12" s="16">
        <v>0.99099999999999999</v>
      </c>
      <c r="N12" s="16">
        <v>85</v>
      </c>
      <c r="O12" s="17">
        <v>1.0900000000000001</v>
      </c>
      <c r="P12" s="15">
        <v>80</v>
      </c>
      <c r="Q12" s="44" t="s">
        <v>130</v>
      </c>
      <c r="R12" s="36">
        <v>0.9</v>
      </c>
      <c r="S12" s="13">
        <v>90</v>
      </c>
      <c r="T12" s="13">
        <v>1000000</v>
      </c>
      <c r="V12" s="15">
        <v>90</v>
      </c>
      <c r="W12" s="1">
        <f t="shared" si="0"/>
        <v>80</v>
      </c>
    </row>
    <row r="13" spans="1:23" x14ac:dyDescent="0.25">
      <c r="A13" s="1">
        <v>10</v>
      </c>
      <c r="B13" s="1">
        <f t="shared" si="1"/>
        <v>50</v>
      </c>
      <c r="C13" s="13">
        <v>69</v>
      </c>
      <c r="D13" s="13">
        <v>55</v>
      </c>
      <c r="E13" s="13">
        <v>160</v>
      </c>
      <c r="F13" s="13">
        <f t="shared" si="2"/>
        <v>46</v>
      </c>
      <c r="G13" s="14">
        <v>26</v>
      </c>
      <c r="H13" s="14">
        <f t="shared" si="3"/>
        <v>66</v>
      </c>
      <c r="I13" s="14">
        <v>10</v>
      </c>
      <c r="J13" s="14">
        <v>44</v>
      </c>
      <c r="K13" s="14">
        <v>10</v>
      </c>
      <c r="L13" s="13">
        <v>1</v>
      </c>
      <c r="M13" s="16">
        <v>0.99</v>
      </c>
      <c r="N13" s="16">
        <v>85</v>
      </c>
      <c r="O13" s="17">
        <v>1.1000000000000001</v>
      </c>
      <c r="P13" s="15">
        <v>80</v>
      </c>
      <c r="Q13" s="44" t="s">
        <v>51</v>
      </c>
      <c r="R13" s="36">
        <v>0.95</v>
      </c>
      <c r="S13" s="13">
        <v>89</v>
      </c>
      <c r="T13" s="13">
        <v>1000000</v>
      </c>
      <c r="V13" s="15">
        <v>90</v>
      </c>
      <c r="W13" s="1">
        <f t="shared" si="0"/>
        <v>80</v>
      </c>
    </row>
    <row r="14" spans="1:23" x14ac:dyDescent="0.25">
      <c r="A14" s="1">
        <v>11</v>
      </c>
      <c r="B14" s="1">
        <f t="shared" si="1"/>
        <v>51</v>
      </c>
      <c r="C14" s="13">
        <v>70</v>
      </c>
      <c r="D14" s="13">
        <v>60</v>
      </c>
      <c r="E14" s="13">
        <v>161</v>
      </c>
      <c r="F14" s="13">
        <f t="shared" si="2"/>
        <v>46</v>
      </c>
      <c r="G14" s="14">
        <v>27</v>
      </c>
      <c r="H14" s="14">
        <f t="shared" si="3"/>
        <v>68</v>
      </c>
      <c r="I14" s="14">
        <v>11</v>
      </c>
      <c r="J14" s="14">
        <f t="shared" ref="J14:J53" si="4">J3+1</f>
        <v>45</v>
      </c>
      <c r="K14" s="14">
        <v>11</v>
      </c>
      <c r="L14" s="13">
        <v>1</v>
      </c>
      <c r="M14" s="16">
        <v>0.98899999999999999</v>
      </c>
      <c r="N14" s="16">
        <v>85</v>
      </c>
      <c r="O14" s="17">
        <v>1.1100000000000001</v>
      </c>
      <c r="P14" s="15">
        <v>80</v>
      </c>
      <c r="Q14" s="44" t="s">
        <v>55</v>
      </c>
      <c r="R14" s="36">
        <v>0.95</v>
      </c>
      <c r="S14" s="13">
        <v>88</v>
      </c>
      <c r="T14" s="13">
        <v>1000000</v>
      </c>
      <c r="V14" s="15">
        <v>90</v>
      </c>
      <c r="W14" s="1">
        <f t="shared" si="0"/>
        <v>80</v>
      </c>
    </row>
    <row r="15" spans="1:23" x14ac:dyDescent="0.25">
      <c r="A15" s="1">
        <v>12</v>
      </c>
      <c r="B15" s="1">
        <f t="shared" si="1"/>
        <v>52</v>
      </c>
      <c r="C15" s="13">
        <v>71</v>
      </c>
      <c r="D15" s="13">
        <v>65</v>
      </c>
      <c r="E15" s="13">
        <v>162</v>
      </c>
      <c r="F15" s="13">
        <f t="shared" si="2"/>
        <v>46</v>
      </c>
      <c r="G15" s="14">
        <v>28</v>
      </c>
      <c r="H15" s="14">
        <f t="shared" si="3"/>
        <v>70</v>
      </c>
      <c r="I15" s="14">
        <v>12</v>
      </c>
      <c r="J15" s="14">
        <f t="shared" si="4"/>
        <v>45</v>
      </c>
      <c r="K15" s="14">
        <v>12</v>
      </c>
      <c r="L15" s="13">
        <v>1</v>
      </c>
      <c r="M15" s="16">
        <v>0.98799999999999999</v>
      </c>
      <c r="N15" s="16">
        <v>85</v>
      </c>
      <c r="O15" s="17">
        <v>1.1200000000000001</v>
      </c>
      <c r="P15" s="15">
        <v>80</v>
      </c>
      <c r="Q15" s="44" t="s">
        <v>127</v>
      </c>
      <c r="R15" s="36">
        <v>0.92</v>
      </c>
      <c r="S15" s="13">
        <v>87</v>
      </c>
      <c r="T15" s="13">
        <v>1000000</v>
      </c>
      <c r="V15" s="15">
        <v>90</v>
      </c>
      <c r="W15" s="1">
        <f t="shared" si="0"/>
        <v>80</v>
      </c>
    </row>
    <row r="16" spans="1:23" x14ac:dyDescent="0.25">
      <c r="A16" s="1">
        <v>13</v>
      </c>
      <c r="B16" s="1">
        <f t="shared" si="1"/>
        <v>53</v>
      </c>
      <c r="C16" s="13">
        <v>72</v>
      </c>
      <c r="D16" s="13">
        <v>70</v>
      </c>
      <c r="E16" s="13">
        <v>163</v>
      </c>
      <c r="F16" s="13">
        <f t="shared" si="2"/>
        <v>46</v>
      </c>
      <c r="G16" s="14">
        <v>29</v>
      </c>
      <c r="H16" s="14">
        <f t="shared" si="3"/>
        <v>72</v>
      </c>
      <c r="I16" s="14">
        <v>13</v>
      </c>
      <c r="J16" s="14">
        <f t="shared" si="4"/>
        <v>45</v>
      </c>
      <c r="K16" s="14">
        <v>13</v>
      </c>
      <c r="L16" s="13">
        <v>1</v>
      </c>
      <c r="M16" s="16">
        <v>0.98699999999999999</v>
      </c>
      <c r="N16" s="16">
        <v>85</v>
      </c>
      <c r="O16" s="17">
        <v>1.1299999999999999</v>
      </c>
      <c r="P16" s="15">
        <v>80</v>
      </c>
      <c r="Q16" s="44" t="s">
        <v>139</v>
      </c>
      <c r="R16" s="36">
        <v>0.92</v>
      </c>
      <c r="S16" s="13">
        <v>86</v>
      </c>
      <c r="T16" s="13">
        <v>1000000</v>
      </c>
      <c r="V16" s="15">
        <v>90</v>
      </c>
      <c r="W16" s="1">
        <f t="shared" si="0"/>
        <v>80</v>
      </c>
    </row>
    <row r="17" spans="1:23" x14ac:dyDescent="0.25">
      <c r="A17" s="1">
        <v>14</v>
      </c>
      <c r="B17" s="1">
        <f t="shared" si="1"/>
        <v>54</v>
      </c>
      <c r="C17" s="13">
        <v>73</v>
      </c>
      <c r="D17" s="13">
        <v>75</v>
      </c>
      <c r="E17" s="13">
        <v>164</v>
      </c>
      <c r="F17" s="13">
        <f t="shared" si="2"/>
        <v>46</v>
      </c>
      <c r="G17" s="14">
        <v>30</v>
      </c>
      <c r="H17" s="14">
        <f t="shared" si="3"/>
        <v>74</v>
      </c>
      <c r="I17" s="14">
        <v>14</v>
      </c>
      <c r="J17" s="14">
        <f t="shared" si="4"/>
        <v>45</v>
      </c>
      <c r="K17" s="14">
        <v>14</v>
      </c>
      <c r="L17" s="13">
        <v>1</v>
      </c>
      <c r="M17" s="16">
        <v>0.98599999999999999</v>
      </c>
      <c r="N17" s="16">
        <v>85</v>
      </c>
      <c r="O17" s="17">
        <v>1.1399999999999999</v>
      </c>
      <c r="P17" s="15">
        <v>80</v>
      </c>
      <c r="Q17" s="44" t="s">
        <v>167</v>
      </c>
      <c r="R17" s="36">
        <v>0.92</v>
      </c>
      <c r="S17" s="13">
        <v>85</v>
      </c>
      <c r="T17" s="13">
        <v>1000000</v>
      </c>
      <c r="V17" s="15">
        <v>90</v>
      </c>
      <c r="W17" s="1">
        <f t="shared" si="0"/>
        <v>80</v>
      </c>
    </row>
    <row r="18" spans="1:23" x14ac:dyDescent="0.25">
      <c r="A18" s="1">
        <v>15</v>
      </c>
      <c r="B18" s="1">
        <f t="shared" si="1"/>
        <v>55</v>
      </c>
      <c r="C18" s="13">
        <v>74</v>
      </c>
      <c r="D18" s="13">
        <v>80</v>
      </c>
      <c r="E18" s="13">
        <v>165</v>
      </c>
      <c r="F18" s="13">
        <f t="shared" si="2"/>
        <v>49</v>
      </c>
      <c r="G18" s="14">
        <v>31</v>
      </c>
      <c r="H18" s="14">
        <f t="shared" si="3"/>
        <v>76</v>
      </c>
      <c r="I18" s="14">
        <v>15</v>
      </c>
      <c r="J18" s="14">
        <f t="shared" si="4"/>
        <v>45</v>
      </c>
      <c r="K18" s="14">
        <v>15</v>
      </c>
      <c r="L18" s="13">
        <v>1</v>
      </c>
      <c r="M18" s="16">
        <v>0.98499999999999999</v>
      </c>
      <c r="N18" s="16">
        <v>85</v>
      </c>
      <c r="O18" s="17">
        <v>1.1499999999999999</v>
      </c>
      <c r="P18" s="15">
        <v>80</v>
      </c>
      <c r="Q18" s="44" t="s">
        <v>1365</v>
      </c>
      <c r="R18" s="36">
        <v>0.9</v>
      </c>
      <c r="S18" s="13">
        <v>84</v>
      </c>
      <c r="T18" s="13">
        <v>1000000</v>
      </c>
      <c r="V18" s="15">
        <v>90</v>
      </c>
      <c r="W18" s="1">
        <f t="shared" si="0"/>
        <v>80</v>
      </c>
    </row>
    <row r="19" spans="1:23" x14ac:dyDescent="0.25">
      <c r="A19" s="1">
        <v>16</v>
      </c>
      <c r="B19" s="1">
        <f t="shared" si="1"/>
        <v>56</v>
      </c>
      <c r="C19" s="13">
        <v>75</v>
      </c>
      <c r="D19" s="13">
        <v>85</v>
      </c>
      <c r="E19" s="13">
        <v>166</v>
      </c>
      <c r="F19" s="13">
        <f t="shared" si="2"/>
        <v>49</v>
      </c>
      <c r="G19" s="14">
        <v>32</v>
      </c>
      <c r="H19" s="14">
        <f t="shared" si="3"/>
        <v>78</v>
      </c>
      <c r="I19" s="14">
        <v>16</v>
      </c>
      <c r="J19" s="14">
        <f t="shared" si="4"/>
        <v>45</v>
      </c>
      <c r="K19" s="14">
        <v>16</v>
      </c>
      <c r="L19" s="13">
        <v>1</v>
      </c>
      <c r="M19" s="16">
        <v>0.98399999999999999</v>
      </c>
      <c r="N19" s="16">
        <v>85</v>
      </c>
      <c r="O19" s="17">
        <v>1.1599999999999999</v>
      </c>
      <c r="P19" s="15">
        <v>80</v>
      </c>
      <c r="Q19" s="44" t="s">
        <v>2678</v>
      </c>
      <c r="R19" s="36">
        <v>0.89</v>
      </c>
      <c r="S19" s="13">
        <v>83</v>
      </c>
      <c r="T19" s="13">
        <v>1000000</v>
      </c>
      <c r="V19" s="15">
        <v>90</v>
      </c>
      <c r="W19" s="1">
        <f t="shared" si="0"/>
        <v>80</v>
      </c>
    </row>
    <row r="20" spans="1:23" x14ac:dyDescent="0.25">
      <c r="A20" s="1">
        <v>17</v>
      </c>
      <c r="B20" s="1">
        <f t="shared" si="1"/>
        <v>57</v>
      </c>
      <c r="C20" s="13">
        <v>76</v>
      </c>
      <c r="D20" s="13">
        <v>90</v>
      </c>
      <c r="E20" s="13">
        <v>167</v>
      </c>
      <c r="F20" s="13">
        <f t="shared" si="2"/>
        <v>49</v>
      </c>
      <c r="G20" s="14">
        <v>33</v>
      </c>
      <c r="H20" s="14">
        <f t="shared" si="3"/>
        <v>80</v>
      </c>
      <c r="I20" s="14">
        <v>17</v>
      </c>
      <c r="J20" s="14">
        <f t="shared" si="4"/>
        <v>45</v>
      </c>
      <c r="K20" s="14">
        <v>17</v>
      </c>
      <c r="L20" s="13">
        <v>1</v>
      </c>
      <c r="M20" s="16">
        <v>0.98299999999999998</v>
      </c>
      <c r="N20" s="16">
        <v>85</v>
      </c>
      <c r="O20" s="17">
        <v>1.17</v>
      </c>
      <c r="P20" s="15">
        <v>80</v>
      </c>
      <c r="Q20" s="44" t="s">
        <v>339</v>
      </c>
      <c r="R20" s="36">
        <v>0.89</v>
      </c>
      <c r="S20" s="13">
        <v>82</v>
      </c>
      <c r="T20" s="13">
        <f>T17-100000</f>
        <v>900000</v>
      </c>
      <c r="V20" s="15">
        <v>90</v>
      </c>
      <c r="W20" s="1">
        <f t="shared" si="0"/>
        <v>80</v>
      </c>
    </row>
    <row r="21" spans="1:23" x14ac:dyDescent="0.25">
      <c r="A21" s="1">
        <v>18</v>
      </c>
      <c r="B21" s="1">
        <f t="shared" si="1"/>
        <v>58</v>
      </c>
      <c r="C21" s="13">
        <v>77</v>
      </c>
      <c r="D21" s="13">
        <v>95</v>
      </c>
      <c r="E21" s="13">
        <v>168</v>
      </c>
      <c r="F21" s="13">
        <f t="shared" si="2"/>
        <v>49</v>
      </c>
      <c r="G21" s="14">
        <v>34</v>
      </c>
      <c r="H21" s="14">
        <f t="shared" si="3"/>
        <v>82</v>
      </c>
      <c r="I21" s="14">
        <v>18</v>
      </c>
      <c r="J21" s="14">
        <f t="shared" si="4"/>
        <v>45</v>
      </c>
      <c r="K21" s="14">
        <v>18</v>
      </c>
      <c r="L21" s="13">
        <v>1</v>
      </c>
      <c r="M21" s="16">
        <v>0.98199999999999998</v>
      </c>
      <c r="N21" s="16">
        <v>85</v>
      </c>
      <c r="O21" s="17">
        <v>1.18</v>
      </c>
      <c r="P21" s="15">
        <v>80</v>
      </c>
      <c r="Q21" s="44" t="s">
        <v>1051</v>
      </c>
      <c r="R21" s="36">
        <v>0.85</v>
      </c>
      <c r="S21" s="13">
        <v>81</v>
      </c>
      <c r="T21" s="13">
        <f t="shared" ref="T21:T46" si="5">T18-100000</f>
        <v>900000</v>
      </c>
      <c r="V21" s="15">
        <v>90</v>
      </c>
      <c r="W21" s="1">
        <f t="shared" si="0"/>
        <v>80</v>
      </c>
    </row>
    <row r="22" spans="1:23" x14ac:dyDescent="0.25">
      <c r="A22" s="1">
        <v>19</v>
      </c>
      <c r="B22" s="1">
        <f t="shared" si="1"/>
        <v>59</v>
      </c>
      <c r="C22" s="13">
        <v>78</v>
      </c>
      <c r="D22" s="13">
        <v>95</v>
      </c>
      <c r="E22" s="13">
        <v>169</v>
      </c>
      <c r="F22" s="13">
        <f t="shared" si="2"/>
        <v>49</v>
      </c>
      <c r="G22" s="14">
        <v>35</v>
      </c>
      <c r="H22" s="14">
        <f t="shared" si="3"/>
        <v>84</v>
      </c>
      <c r="I22" s="14">
        <v>19</v>
      </c>
      <c r="J22" s="14">
        <f t="shared" si="4"/>
        <v>45</v>
      </c>
      <c r="K22" s="14">
        <v>19</v>
      </c>
      <c r="L22" s="13">
        <v>1</v>
      </c>
      <c r="M22" s="16">
        <v>0.98099999999999998</v>
      </c>
      <c r="N22" s="16">
        <v>85</v>
      </c>
      <c r="O22" s="17">
        <v>1.19</v>
      </c>
      <c r="P22" s="15">
        <v>80</v>
      </c>
      <c r="Q22" s="44" t="s">
        <v>2436</v>
      </c>
      <c r="R22" s="36">
        <v>0.83</v>
      </c>
      <c r="S22" s="13">
        <v>80</v>
      </c>
      <c r="T22" s="13">
        <f t="shared" si="5"/>
        <v>900000</v>
      </c>
      <c r="V22" s="15">
        <v>90</v>
      </c>
      <c r="W22" s="1">
        <f t="shared" si="0"/>
        <v>80</v>
      </c>
    </row>
    <row r="23" spans="1:23" x14ac:dyDescent="0.25">
      <c r="A23" s="1">
        <v>20</v>
      </c>
      <c r="B23" s="1">
        <f t="shared" si="1"/>
        <v>60</v>
      </c>
      <c r="C23" s="13">
        <v>79</v>
      </c>
      <c r="D23" s="13">
        <v>96</v>
      </c>
      <c r="E23" s="13">
        <v>170</v>
      </c>
      <c r="F23" s="13">
        <v>50</v>
      </c>
      <c r="G23" s="14">
        <v>36</v>
      </c>
      <c r="H23" s="14">
        <f t="shared" si="3"/>
        <v>86</v>
      </c>
      <c r="I23" s="14">
        <v>20</v>
      </c>
      <c r="J23" s="14">
        <f t="shared" si="4"/>
        <v>45</v>
      </c>
      <c r="K23" s="14">
        <v>20</v>
      </c>
      <c r="L23" s="13">
        <f>L3+1</f>
        <v>1</v>
      </c>
      <c r="M23" s="16">
        <v>0.98</v>
      </c>
      <c r="N23" s="16">
        <v>85</v>
      </c>
      <c r="O23" s="17">
        <v>1.2</v>
      </c>
      <c r="P23" s="15">
        <v>80</v>
      </c>
      <c r="Q23" s="44" t="s">
        <v>884</v>
      </c>
      <c r="R23" s="36">
        <v>0.75</v>
      </c>
      <c r="S23" s="13">
        <v>79</v>
      </c>
      <c r="T23" s="13">
        <f t="shared" si="5"/>
        <v>800000</v>
      </c>
      <c r="V23" s="15">
        <v>90</v>
      </c>
      <c r="W23" s="1">
        <f t="shared" si="0"/>
        <v>80</v>
      </c>
    </row>
    <row r="24" spans="1:23" x14ac:dyDescent="0.25">
      <c r="A24" s="1">
        <v>21</v>
      </c>
      <c r="B24" s="1">
        <f t="shared" si="1"/>
        <v>61</v>
      </c>
      <c r="C24" s="13">
        <v>80</v>
      </c>
      <c r="D24" s="13">
        <v>97</v>
      </c>
      <c r="E24" s="13">
        <v>171</v>
      </c>
      <c r="F24" s="13">
        <v>51</v>
      </c>
      <c r="G24" s="14">
        <v>37</v>
      </c>
      <c r="H24" s="14">
        <f t="shared" si="3"/>
        <v>88</v>
      </c>
      <c r="I24" s="14">
        <v>21</v>
      </c>
      <c r="J24" s="14">
        <f t="shared" si="4"/>
        <v>45</v>
      </c>
      <c r="K24" s="14">
        <v>21</v>
      </c>
      <c r="L24" s="13">
        <f t="shared" ref="L24:L87" si="6">L4+1</f>
        <v>2</v>
      </c>
      <c r="M24" s="16">
        <v>0.97899999999999998</v>
      </c>
      <c r="N24" s="16">
        <v>85</v>
      </c>
      <c r="O24" s="17">
        <v>1.21</v>
      </c>
      <c r="P24" s="15">
        <v>80</v>
      </c>
      <c r="Q24" s="44" t="s">
        <v>2409</v>
      </c>
      <c r="R24" s="36">
        <v>0.75</v>
      </c>
      <c r="S24" s="13">
        <v>78</v>
      </c>
      <c r="T24" s="13">
        <f t="shared" si="5"/>
        <v>800000</v>
      </c>
      <c r="V24" s="15">
        <v>90</v>
      </c>
      <c r="W24" s="1">
        <f t="shared" si="0"/>
        <v>80</v>
      </c>
    </row>
    <row r="25" spans="1:23" x14ac:dyDescent="0.25">
      <c r="A25" s="1">
        <v>22</v>
      </c>
      <c r="B25" s="1">
        <f t="shared" si="1"/>
        <v>62</v>
      </c>
      <c r="C25" s="13">
        <v>81</v>
      </c>
      <c r="D25" s="13">
        <v>98</v>
      </c>
      <c r="E25" s="13">
        <v>172</v>
      </c>
      <c r="F25" s="13">
        <v>52</v>
      </c>
      <c r="G25" s="14">
        <v>38</v>
      </c>
      <c r="H25" s="14">
        <f t="shared" si="3"/>
        <v>90</v>
      </c>
      <c r="I25" s="14">
        <v>22</v>
      </c>
      <c r="J25" s="14">
        <f t="shared" si="4"/>
        <v>46</v>
      </c>
      <c r="K25" s="14">
        <v>22</v>
      </c>
      <c r="L25" s="13">
        <f t="shared" si="6"/>
        <v>2</v>
      </c>
      <c r="M25" s="16">
        <v>0.97799999999999998</v>
      </c>
      <c r="N25" s="16">
        <v>85</v>
      </c>
      <c r="O25" s="17">
        <v>1.22</v>
      </c>
      <c r="P25" s="15">
        <v>80</v>
      </c>
      <c r="Q25" s="44" t="s">
        <v>2422</v>
      </c>
      <c r="R25" s="36">
        <v>0.75</v>
      </c>
      <c r="S25" s="13">
        <v>77</v>
      </c>
      <c r="T25" s="13">
        <f t="shared" si="5"/>
        <v>800000</v>
      </c>
      <c r="V25" s="15">
        <v>90</v>
      </c>
      <c r="W25" s="1">
        <f t="shared" si="0"/>
        <v>80</v>
      </c>
    </row>
    <row r="26" spans="1:23" x14ac:dyDescent="0.25">
      <c r="A26" s="1">
        <v>23</v>
      </c>
      <c r="B26" s="1">
        <f t="shared" si="1"/>
        <v>63</v>
      </c>
      <c r="C26" s="13">
        <v>82</v>
      </c>
      <c r="D26" s="13">
        <v>99</v>
      </c>
      <c r="E26" s="13">
        <v>173</v>
      </c>
      <c r="F26" s="13">
        <v>53</v>
      </c>
      <c r="G26" s="14">
        <v>39</v>
      </c>
      <c r="H26" s="14">
        <v>95</v>
      </c>
      <c r="I26" s="14">
        <v>23</v>
      </c>
      <c r="J26" s="14">
        <f t="shared" si="4"/>
        <v>46</v>
      </c>
      <c r="K26" s="14">
        <v>23</v>
      </c>
      <c r="L26" s="13">
        <f t="shared" si="6"/>
        <v>2</v>
      </c>
      <c r="M26" s="16">
        <v>0.97699999999999998</v>
      </c>
      <c r="N26" s="16">
        <v>85</v>
      </c>
      <c r="O26" s="17">
        <v>1.23</v>
      </c>
      <c r="P26" s="15">
        <v>80</v>
      </c>
      <c r="Q26" s="44" t="s">
        <v>2425</v>
      </c>
      <c r="R26" s="36">
        <v>0.75</v>
      </c>
      <c r="S26" s="13">
        <v>76</v>
      </c>
      <c r="T26" s="13">
        <f t="shared" si="5"/>
        <v>700000</v>
      </c>
      <c r="V26" s="15">
        <v>90</v>
      </c>
      <c r="W26" s="1">
        <f t="shared" si="0"/>
        <v>80</v>
      </c>
    </row>
    <row r="27" spans="1:23" x14ac:dyDescent="0.25">
      <c r="A27" s="1">
        <v>24</v>
      </c>
      <c r="B27" s="1">
        <f t="shared" si="1"/>
        <v>64</v>
      </c>
      <c r="C27" s="13">
        <v>83</v>
      </c>
      <c r="D27" s="13">
        <v>99</v>
      </c>
      <c r="E27" s="13">
        <v>174</v>
      </c>
      <c r="F27" s="13">
        <v>54</v>
      </c>
      <c r="G27" s="14">
        <v>40</v>
      </c>
      <c r="H27" s="14">
        <v>99</v>
      </c>
      <c r="I27" s="14">
        <v>24</v>
      </c>
      <c r="J27" s="14">
        <f t="shared" si="4"/>
        <v>46</v>
      </c>
      <c r="K27" s="14">
        <v>24</v>
      </c>
      <c r="L27" s="13">
        <f t="shared" si="6"/>
        <v>2</v>
      </c>
      <c r="M27" s="16">
        <v>0.97599999999999998</v>
      </c>
      <c r="N27" s="16">
        <v>85</v>
      </c>
      <c r="O27" s="17">
        <v>1.24</v>
      </c>
      <c r="P27" s="15">
        <v>80</v>
      </c>
      <c r="Q27" s="44" t="s">
        <v>2679</v>
      </c>
      <c r="R27" s="36">
        <v>0.75</v>
      </c>
      <c r="S27" s="13">
        <v>75</v>
      </c>
      <c r="T27" s="13">
        <f t="shared" si="5"/>
        <v>700000</v>
      </c>
      <c r="V27" s="15">
        <v>90</v>
      </c>
      <c r="W27" s="1">
        <f t="shared" si="0"/>
        <v>80</v>
      </c>
    </row>
    <row r="28" spans="1:23" x14ac:dyDescent="0.25">
      <c r="A28" s="1">
        <v>25</v>
      </c>
      <c r="B28" s="1">
        <f t="shared" si="1"/>
        <v>65</v>
      </c>
      <c r="C28" s="13">
        <v>84</v>
      </c>
      <c r="D28" s="13">
        <v>99</v>
      </c>
      <c r="E28" s="13">
        <v>175</v>
      </c>
      <c r="F28" s="13">
        <v>55</v>
      </c>
      <c r="G28" s="14">
        <v>41</v>
      </c>
      <c r="H28" s="14">
        <v>99</v>
      </c>
      <c r="I28" s="14">
        <v>25</v>
      </c>
      <c r="J28" s="14">
        <f t="shared" si="4"/>
        <v>46</v>
      </c>
      <c r="K28" s="14">
        <v>25</v>
      </c>
      <c r="L28" s="13">
        <f t="shared" si="6"/>
        <v>2</v>
      </c>
      <c r="M28" s="16">
        <v>0.97499999999999998</v>
      </c>
      <c r="N28" s="16">
        <v>85</v>
      </c>
      <c r="O28" s="17">
        <v>1.25</v>
      </c>
      <c r="P28" s="15">
        <v>80</v>
      </c>
      <c r="Q28" s="44" t="s">
        <v>2416</v>
      </c>
      <c r="R28" s="36">
        <v>0.75</v>
      </c>
      <c r="S28" s="13">
        <v>74</v>
      </c>
      <c r="T28" s="13">
        <f t="shared" si="5"/>
        <v>700000</v>
      </c>
      <c r="V28" s="15">
        <v>90</v>
      </c>
      <c r="W28" s="1">
        <f t="shared" si="0"/>
        <v>80</v>
      </c>
    </row>
    <row r="29" spans="1:23" x14ac:dyDescent="0.25">
      <c r="A29" s="1">
        <v>26</v>
      </c>
      <c r="B29" s="1">
        <f t="shared" si="1"/>
        <v>66</v>
      </c>
      <c r="C29" s="13">
        <v>85</v>
      </c>
      <c r="D29" s="13">
        <v>99</v>
      </c>
      <c r="E29" s="13">
        <v>176</v>
      </c>
      <c r="F29" s="13">
        <v>56</v>
      </c>
      <c r="G29" s="14">
        <v>42</v>
      </c>
      <c r="H29" s="14">
        <v>99</v>
      </c>
      <c r="I29" s="14">
        <v>26</v>
      </c>
      <c r="J29" s="14">
        <f t="shared" si="4"/>
        <v>46</v>
      </c>
      <c r="K29" s="14">
        <v>26</v>
      </c>
      <c r="L29" s="13">
        <f t="shared" si="6"/>
        <v>2</v>
      </c>
      <c r="M29" s="16">
        <v>0.97399999999999998</v>
      </c>
      <c r="N29" s="16">
        <v>85</v>
      </c>
      <c r="O29" s="17">
        <v>1.26</v>
      </c>
      <c r="P29" s="15">
        <v>80</v>
      </c>
      <c r="Q29" s="44" t="s">
        <v>2404</v>
      </c>
      <c r="R29" s="36">
        <v>0.8</v>
      </c>
      <c r="S29" s="13">
        <v>73</v>
      </c>
      <c r="T29" s="13">
        <f t="shared" si="5"/>
        <v>600000</v>
      </c>
      <c r="V29" s="15">
        <v>90</v>
      </c>
      <c r="W29" s="1">
        <f t="shared" si="0"/>
        <v>80</v>
      </c>
    </row>
    <row r="30" spans="1:23" x14ac:dyDescent="0.25">
      <c r="A30" s="1">
        <v>27</v>
      </c>
      <c r="B30" s="1">
        <f t="shared" si="1"/>
        <v>67</v>
      </c>
      <c r="C30" s="13">
        <v>86</v>
      </c>
      <c r="D30" s="13">
        <v>99</v>
      </c>
      <c r="E30" s="13">
        <v>177</v>
      </c>
      <c r="F30" s="13">
        <v>57</v>
      </c>
      <c r="G30" s="14">
        <v>43</v>
      </c>
      <c r="H30" s="14">
        <v>99</v>
      </c>
      <c r="I30" s="14">
        <v>27</v>
      </c>
      <c r="J30" s="14">
        <f t="shared" si="4"/>
        <v>46</v>
      </c>
      <c r="K30" s="14">
        <v>27</v>
      </c>
      <c r="L30" s="13">
        <f t="shared" si="6"/>
        <v>2</v>
      </c>
      <c r="M30" s="16">
        <v>0.97299999999999998</v>
      </c>
      <c r="N30" s="16">
        <v>85</v>
      </c>
      <c r="O30" s="17">
        <v>1.27</v>
      </c>
      <c r="P30" s="15">
        <v>80</v>
      </c>
      <c r="Q30" s="44" t="s">
        <v>2413</v>
      </c>
      <c r="R30" s="36">
        <v>0.8</v>
      </c>
      <c r="S30" s="13">
        <v>72</v>
      </c>
      <c r="T30" s="13">
        <f t="shared" si="5"/>
        <v>600000</v>
      </c>
      <c r="V30" s="15">
        <v>90</v>
      </c>
      <c r="W30" s="1">
        <f t="shared" si="0"/>
        <v>80</v>
      </c>
    </row>
    <row r="31" spans="1:23" x14ac:dyDescent="0.25">
      <c r="A31" s="1">
        <v>28</v>
      </c>
      <c r="B31" s="1">
        <f t="shared" si="1"/>
        <v>68</v>
      </c>
      <c r="C31" s="13"/>
      <c r="D31" s="13"/>
      <c r="E31" s="13">
        <v>178</v>
      </c>
      <c r="F31" s="13">
        <v>58</v>
      </c>
      <c r="G31" s="14">
        <v>44</v>
      </c>
      <c r="H31" s="14">
        <v>99</v>
      </c>
      <c r="I31" s="14">
        <v>28</v>
      </c>
      <c r="J31" s="14">
        <f t="shared" si="4"/>
        <v>46</v>
      </c>
      <c r="K31" s="14">
        <v>28</v>
      </c>
      <c r="L31" s="13">
        <f t="shared" si="6"/>
        <v>2</v>
      </c>
      <c r="M31" s="16">
        <v>0.97199999999999998</v>
      </c>
      <c r="N31" s="16">
        <v>85</v>
      </c>
      <c r="O31" s="17">
        <v>1.28</v>
      </c>
      <c r="P31" s="15">
        <v>80</v>
      </c>
      <c r="Q31" s="44" t="s">
        <v>2419</v>
      </c>
      <c r="R31" s="36">
        <v>0.8</v>
      </c>
      <c r="S31" s="13">
        <v>71</v>
      </c>
      <c r="T31" s="13">
        <f t="shared" si="5"/>
        <v>600000</v>
      </c>
      <c r="V31" s="15">
        <v>90</v>
      </c>
      <c r="W31" s="1">
        <f t="shared" si="0"/>
        <v>80</v>
      </c>
    </row>
    <row r="32" spans="1:23" x14ac:dyDescent="0.25">
      <c r="A32" s="1">
        <v>29</v>
      </c>
      <c r="B32" s="1">
        <f t="shared" si="1"/>
        <v>69</v>
      </c>
      <c r="C32" s="13"/>
      <c r="D32" s="13"/>
      <c r="E32" s="13">
        <v>179</v>
      </c>
      <c r="F32" s="13">
        <v>59</v>
      </c>
      <c r="G32" s="14">
        <v>45</v>
      </c>
      <c r="H32" s="14">
        <v>99</v>
      </c>
      <c r="I32" s="14">
        <v>29</v>
      </c>
      <c r="J32" s="14">
        <f t="shared" si="4"/>
        <v>46</v>
      </c>
      <c r="K32" s="14">
        <v>29</v>
      </c>
      <c r="L32" s="13">
        <f t="shared" si="6"/>
        <v>2</v>
      </c>
      <c r="M32" s="16">
        <v>0.97099999999999997</v>
      </c>
      <c r="N32" s="16">
        <v>85</v>
      </c>
      <c r="O32" s="17">
        <v>1.29</v>
      </c>
      <c r="P32" s="15">
        <v>80</v>
      </c>
      <c r="Q32" s="44" t="s">
        <v>2428</v>
      </c>
      <c r="R32" s="36">
        <v>0.75</v>
      </c>
      <c r="S32" s="13">
        <v>70</v>
      </c>
      <c r="T32" s="13">
        <f t="shared" si="5"/>
        <v>500000</v>
      </c>
      <c r="V32" s="15">
        <v>90</v>
      </c>
      <c r="W32" s="1">
        <f t="shared" si="0"/>
        <v>80</v>
      </c>
    </row>
    <row r="33" spans="1:23" x14ac:dyDescent="0.25">
      <c r="A33" s="1">
        <v>30</v>
      </c>
      <c r="B33" s="1">
        <v>70</v>
      </c>
      <c r="C33" s="13"/>
      <c r="D33" s="13"/>
      <c r="E33" s="13">
        <v>180</v>
      </c>
      <c r="F33" s="13">
        <v>60</v>
      </c>
      <c r="G33" s="14"/>
      <c r="H33" s="14"/>
      <c r="I33" s="14">
        <v>30</v>
      </c>
      <c r="J33" s="14">
        <f t="shared" si="4"/>
        <v>46</v>
      </c>
      <c r="K33" s="14">
        <v>30</v>
      </c>
      <c r="L33" s="13">
        <f t="shared" si="6"/>
        <v>2</v>
      </c>
      <c r="M33" s="16">
        <v>0.97</v>
      </c>
      <c r="N33" s="16">
        <v>85</v>
      </c>
      <c r="O33" s="17">
        <v>1.3</v>
      </c>
      <c r="P33" s="15">
        <v>80</v>
      </c>
      <c r="Q33" s="44" t="s">
        <v>2431</v>
      </c>
      <c r="R33" s="36">
        <v>0.75</v>
      </c>
      <c r="S33" s="13">
        <v>69</v>
      </c>
      <c r="T33" s="13">
        <f t="shared" si="5"/>
        <v>500000</v>
      </c>
      <c r="V33" s="15">
        <v>90</v>
      </c>
      <c r="W33" s="1">
        <f t="shared" si="0"/>
        <v>80</v>
      </c>
    </row>
    <row r="34" spans="1:23" x14ac:dyDescent="0.25">
      <c r="A34" s="1">
        <v>31</v>
      </c>
      <c r="B34" s="1">
        <f>B33+1</f>
        <v>71</v>
      </c>
      <c r="C34" s="13"/>
      <c r="D34" s="13"/>
      <c r="E34" s="13">
        <v>181</v>
      </c>
      <c r="F34" s="13">
        <v>61</v>
      </c>
      <c r="G34" s="14"/>
      <c r="H34" s="14"/>
      <c r="I34" s="14">
        <v>31</v>
      </c>
      <c r="J34" s="14">
        <f t="shared" si="4"/>
        <v>46</v>
      </c>
      <c r="K34" s="14">
        <v>31</v>
      </c>
      <c r="L34" s="13">
        <f t="shared" si="6"/>
        <v>2</v>
      </c>
      <c r="M34" s="16">
        <v>0.96899999999999997</v>
      </c>
      <c r="N34" s="16">
        <v>85</v>
      </c>
      <c r="O34" s="17">
        <v>1.31</v>
      </c>
      <c r="P34" s="15">
        <v>80</v>
      </c>
      <c r="Q34" s="44" t="s">
        <v>2434</v>
      </c>
      <c r="R34" s="36">
        <v>0.75</v>
      </c>
      <c r="S34" s="13">
        <v>68</v>
      </c>
      <c r="T34" s="13">
        <f t="shared" si="5"/>
        <v>500000</v>
      </c>
      <c r="V34" s="15">
        <v>90</v>
      </c>
      <c r="W34" s="1">
        <f t="shared" si="0"/>
        <v>80</v>
      </c>
    </row>
    <row r="35" spans="1:23" x14ac:dyDescent="0.25">
      <c r="A35" s="1">
        <v>32</v>
      </c>
      <c r="B35" s="1">
        <f t="shared" ref="B35:B42" si="7">B34+1</f>
        <v>72</v>
      </c>
      <c r="C35" s="13"/>
      <c r="D35" s="13"/>
      <c r="E35" s="13">
        <v>182</v>
      </c>
      <c r="F35" s="13">
        <v>62</v>
      </c>
      <c r="G35" s="14"/>
      <c r="H35" s="14"/>
      <c r="I35" s="14">
        <v>32</v>
      </c>
      <c r="J35" s="14">
        <f t="shared" si="4"/>
        <v>46</v>
      </c>
      <c r="K35" s="14">
        <v>32</v>
      </c>
      <c r="L35" s="13">
        <f t="shared" si="6"/>
        <v>2</v>
      </c>
      <c r="M35" s="16">
        <v>0.96799999999999997</v>
      </c>
      <c r="N35" s="16">
        <v>85</v>
      </c>
      <c r="O35" s="17">
        <v>1.32</v>
      </c>
      <c r="P35" s="15">
        <v>80</v>
      </c>
      <c r="Q35" s="44" t="s">
        <v>2406</v>
      </c>
      <c r="R35" s="36">
        <v>0.75</v>
      </c>
      <c r="S35" s="13">
        <v>67</v>
      </c>
      <c r="T35" s="13">
        <f t="shared" si="5"/>
        <v>400000</v>
      </c>
      <c r="V35" s="15">
        <v>90</v>
      </c>
      <c r="W35" s="1">
        <f t="shared" si="0"/>
        <v>80</v>
      </c>
    </row>
    <row r="36" spans="1:23" x14ac:dyDescent="0.25">
      <c r="A36" s="1">
        <v>33</v>
      </c>
      <c r="B36" s="1">
        <f t="shared" si="7"/>
        <v>73</v>
      </c>
      <c r="C36" s="13"/>
      <c r="D36" s="13"/>
      <c r="E36" s="13">
        <v>183</v>
      </c>
      <c r="F36" s="13">
        <v>63</v>
      </c>
      <c r="G36" s="14"/>
      <c r="H36" s="14"/>
      <c r="I36" s="14">
        <v>33</v>
      </c>
      <c r="J36" s="14">
        <f t="shared" si="4"/>
        <v>47</v>
      </c>
      <c r="K36" s="14">
        <v>33</v>
      </c>
      <c r="L36" s="13">
        <f t="shared" si="6"/>
        <v>2</v>
      </c>
      <c r="M36" s="16">
        <v>0.96699999999999997</v>
      </c>
      <c r="N36" s="16">
        <v>85</v>
      </c>
      <c r="O36" s="17">
        <v>1.33</v>
      </c>
      <c r="P36" s="15">
        <v>80</v>
      </c>
      <c r="Q36" s="44" t="s">
        <v>2680</v>
      </c>
      <c r="R36" s="36">
        <v>0.75</v>
      </c>
      <c r="S36" s="13">
        <v>66</v>
      </c>
      <c r="T36" s="13">
        <f t="shared" si="5"/>
        <v>400000</v>
      </c>
      <c r="V36" s="15">
        <v>90</v>
      </c>
      <c r="W36" s="1">
        <f t="shared" si="0"/>
        <v>80</v>
      </c>
    </row>
    <row r="37" spans="1:23" x14ac:dyDescent="0.25">
      <c r="A37" s="1">
        <v>34</v>
      </c>
      <c r="B37" s="1">
        <f t="shared" si="7"/>
        <v>74</v>
      </c>
      <c r="C37" s="13"/>
      <c r="D37" s="13"/>
      <c r="E37" s="13">
        <v>184</v>
      </c>
      <c r="F37" s="13">
        <v>64</v>
      </c>
      <c r="G37" s="14"/>
      <c r="H37" s="14"/>
      <c r="I37" s="14">
        <v>34</v>
      </c>
      <c r="J37" s="14">
        <f t="shared" si="4"/>
        <v>47</v>
      </c>
      <c r="K37" s="14">
        <v>34</v>
      </c>
      <c r="L37" s="13">
        <f t="shared" si="6"/>
        <v>2</v>
      </c>
      <c r="M37" s="16">
        <v>0.96599999999999997</v>
      </c>
      <c r="N37" s="16">
        <v>85</v>
      </c>
      <c r="O37" s="17">
        <v>1.34</v>
      </c>
      <c r="P37" s="15">
        <v>80</v>
      </c>
      <c r="S37" s="13">
        <v>65</v>
      </c>
      <c r="T37" s="13">
        <f t="shared" si="5"/>
        <v>400000</v>
      </c>
      <c r="V37" s="15">
        <v>90</v>
      </c>
      <c r="W37" s="1">
        <f t="shared" si="0"/>
        <v>80</v>
      </c>
    </row>
    <row r="38" spans="1:23" x14ac:dyDescent="0.25">
      <c r="A38" s="1">
        <v>35</v>
      </c>
      <c r="B38" s="1">
        <f t="shared" si="7"/>
        <v>75</v>
      </c>
      <c r="C38" s="13"/>
      <c r="D38" s="13"/>
      <c r="E38" s="13">
        <v>185</v>
      </c>
      <c r="F38" s="13">
        <v>65</v>
      </c>
      <c r="G38" s="14"/>
      <c r="H38" s="14"/>
      <c r="I38" s="14">
        <v>35</v>
      </c>
      <c r="J38" s="14">
        <f t="shared" si="4"/>
        <v>47</v>
      </c>
      <c r="K38" s="14">
        <v>35</v>
      </c>
      <c r="L38" s="13">
        <f t="shared" si="6"/>
        <v>2</v>
      </c>
      <c r="M38" s="16">
        <v>0.96499999999999997</v>
      </c>
      <c r="N38" s="16">
        <v>85</v>
      </c>
      <c r="O38" s="17">
        <v>1.35</v>
      </c>
      <c r="P38" s="15">
        <v>80</v>
      </c>
      <c r="S38" s="13">
        <v>64</v>
      </c>
      <c r="T38" s="13">
        <f t="shared" si="5"/>
        <v>300000</v>
      </c>
      <c r="V38" s="15">
        <v>90</v>
      </c>
      <c r="W38" s="1">
        <f t="shared" si="0"/>
        <v>80</v>
      </c>
    </row>
    <row r="39" spans="1:23" x14ac:dyDescent="0.25">
      <c r="A39" s="1">
        <v>36</v>
      </c>
      <c r="B39" s="1">
        <f t="shared" si="7"/>
        <v>76</v>
      </c>
      <c r="C39" s="13"/>
      <c r="D39" s="13"/>
      <c r="E39" s="13">
        <v>186</v>
      </c>
      <c r="F39" s="13">
        <v>66</v>
      </c>
      <c r="G39" s="14"/>
      <c r="H39" s="14"/>
      <c r="I39" s="14">
        <v>36</v>
      </c>
      <c r="J39" s="14">
        <f t="shared" si="4"/>
        <v>47</v>
      </c>
      <c r="K39" s="14">
        <v>36</v>
      </c>
      <c r="L39" s="13">
        <f t="shared" si="6"/>
        <v>2</v>
      </c>
      <c r="M39" s="16">
        <v>0.96399999999999997</v>
      </c>
      <c r="N39" s="16">
        <v>85</v>
      </c>
      <c r="O39" s="17">
        <v>1.36</v>
      </c>
      <c r="P39" s="15">
        <v>80</v>
      </c>
      <c r="S39" s="13">
        <v>63</v>
      </c>
      <c r="T39" s="13">
        <f t="shared" si="5"/>
        <v>300000</v>
      </c>
      <c r="V39" s="15">
        <v>90</v>
      </c>
      <c r="W39" s="1">
        <f t="shared" si="0"/>
        <v>80</v>
      </c>
    </row>
    <row r="40" spans="1:23" x14ac:dyDescent="0.25">
      <c r="A40" s="1">
        <v>37</v>
      </c>
      <c r="B40" s="1">
        <f t="shared" si="7"/>
        <v>77</v>
      </c>
      <c r="C40" s="13"/>
      <c r="D40" s="13"/>
      <c r="E40" s="13">
        <v>187</v>
      </c>
      <c r="F40" s="13">
        <v>67</v>
      </c>
      <c r="G40" s="14"/>
      <c r="H40" s="14"/>
      <c r="I40" s="14">
        <v>37</v>
      </c>
      <c r="J40" s="14">
        <f t="shared" si="4"/>
        <v>47</v>
      </c>
      <c r="K40" s="14">
        <v>37</v>
      </c>
      <c r="L40" s="13">
        <f t="shared" si="6"/>
        <v>2</v>
      </c>
      <c r="M40" s="16">
        <v>0.96299999999999997</v>
      </c>
      <c r="N40" s="16">
        <v>85</v>
      </c>
      <c r="O40" s="17">
        <v>1.37</v>
      </c>
      <c r="P40" s="15">
        <v>80</v>
      </c>
      <c r="S40" s="13">
        <v>62</v>
      </c>
      <c r="T40" s="13">
        <f t="shared" si="5"/>
        <v>300000</v>
      </c>
      <c r="V40" s="15">
        <v>90</v>
      </c>
      <c r="W40" s="1">
        <f t="shared" si="0"/>
        <v>80</v>
      </c>
    </row>
    <row r="41" spans="1:23" x14ac:dyDescent="0.25">
      <c r="A41" s="1">
        <v>38</v>
      </c>
      <c r="B41" s="1">
        <f t="shared" si="7"/>
        <v>78</v>
      </c>
      <c r="C41" s="13"/>
      <c r="D41" s="13"/>
      <c r="E41" s="13">
        <v>188</v>
      </c>
      <c r="F41" s="13">
        <v>68</v>
      </c>
      <c r="G41" s="14"/>
      <c r="H41" s="14"/>
      <c r="I41" s="14">
        <v>38</v>
      </c>
      <c r="J41" s="14">
        <f t="shared" si="4"/>
        <v>47</v>
      </c>
      <c r="K41" s="14">
        <v>38</v>
      </c>
      <c r="L41" s="13">
        <f t="shared" si="6"/>
        <v>2</v>
      </c>
      <c r="M41" s="16">
        <v>0.96199999999999997</v>
      </c>
      <c r="N41" s="16">
        <v>85</v>
      </c>
      <c r="O41" s="17">
        <v>1.38</v>
      </c>
      <c r="P41" s="15">
        <v>80</v>
      </c>
      <c r="S41" s="13">
        <v>61</v>
      </c>
      <c r="T41" s="13">
        <f t="shared" si="5"/>
        <v>200000</v>
      </c>
      <c r="V41" s="15">
        <v>90</v>
      </c>
      <c r="W41" s="1">
        <f t="shared" si="0"/>
        <v>80</v>
      </c>
    </row>
    <row r="42" spans="1:23" x14ac:dyDescent="0.25">
      <c r="A42" s="1">
        <v>39</v>
      </c>
      <c r="B42" s="1">
        <f t="shared" si="7"/>
        <v>79</v>
      </c>
      <c r="C42" s="13"/>
      <c r="D42" s="13"/>
      <c r="E42" s="13">
        <v>189</v>
      </c>
      <c r="F42" s="13">
        <v>69</v>
      </c>
      <c r="G42" s="14"/>
      <c r="H42" s="14"/>
      <c r="I42" s="14">
        <v>39</v>
      </c>
      <c r="J42" s="14">
        <f t="shared" si="4"/>
        <v>47</v>
      </c>
      <c r="K42" s="14">
        <v>39</v>
      </c>
      <c r="L42" s="13">
        <f t="shared" si="6"/>
        <v>2</v>
      </c>
      <c r="M42" s="16">
        <v>0.96099999999999997</v>
      </c>
      <c r="N42" s="16">
        <v>85</v>
      </c>
      <c r="O42" s="17">
        <v>1.39</v>
      </c>
      <c r="P42" s="15">
        <v>80</v>
      </c>
      <c r="S42" s="13">
        <v>60</v>
      </c>
      <c r="T42" s="13">
        <f t="shared" si="5"/>
        <v>200000</v>
      </c>
      <c r="V42" s="15">
        <v>90</v>
      </c>
      <c r="W42" s="1">
        <f t="shared" si="0"/>
        <v>80</v>
      </c>
    </row>
    <row r="43" spans="1:23" x14ac:dyDescent="0.25">
      <c r="A43" s="1">
        <v>40</v>
      </c>
      <c r="B43" s="1">
        <v>80</v>
      </c>
      <c r="C43" s="13"/>
      <c r="D43" s="13"/>
      <c r="E43" s="13">
        <v>190</v>
      </c>
      <c r="F43" s="13">
        <v>70</v>
      </c>
      <c r="G43" s="14"/>
      <c r="H43" s="14"/>
      <c r="I43" s="14">
        <v>40</v>
      </c>
      <c r="J43" s="14">
        <f t="shared" si="4"/>
        <v>47</v>
      </c>
      <c r="K43" s="14">
        <v>40</v>
      </c>
      <c r="L43" s="13">
        <f t="shared" si="6"/>
        <v>2</v>
      </c>
      <c r="M43" s="16">
        <v>0.96</v>
      </c>
      <c r="N43" s="16">
        <v>85</v>
      </c>
      <c r="O43" s="17">
        <v>1.4</v>
      </c>
      <c r="P43" s="15">
        <v>80</v>
      </c>
      <c r="S43" s="13">
        <v>59</v>
      </c>
      <c r="T43" s="13">
        <f t="shared" si="5"/>
        <v>200000</v>
      </c>
      <c r="V43" s="15">
        <v>90</v>
      </c>
      <c r="W43" s="1">
        <f t="shared" si="0"/>
        <v>80</v>
      </c>
    </row>
    <row r="44" spans="1:23" x14ac:dyDescent="0.25">
      <c r="A44" s="1">
        <v>41</v>
      </c>
      <c r="B44" s="1">
        <f>B43+1</f>
        <v>81</v>
      </c>
      <c r="C44" s="13"/>
      <c r="D44" s="13"/>
      <c r="E44" s="13">
        <v>191</v>
      </c>
      <c r="F44" s="13">
        <v>70</v>
      </c>
      <c r="G44" s="14"/>
      <c r="H44" s="14"/>
      <c r="I44" s="14">
        <v>41</v>
      </c>
      <c r="J44" s="14">
        <f t="shared" si="4"/>
        <v>47</v>
      </c>
      <c r="K44" s="14">
        <v>41</v>
      </c>
      <c r="L44" s="13">
        <f t="shared" si="6"/>
        <v>3</v>
      </c>
      <c r="M44" s="16">
        <v>0.95899999999999996</v>
      </c>
      <c r="N44" s="16">
        <v>84</v>
      </c>
      <c r="O44" s="17">
        <v>1.41</v>
      </c>
      <c r="P44" s="15">
        <v>80</v>
      </c>
      <c r="S44" s="13">
        <v>58</v>
      </c>
      <c r="T44" s="13">
        <f t="shared" si="5"/>
        <v>100000</v>
      </c>
      <c r="V44" s="15">
        <v>90</v>
      </c>
      <c r="W44" s="1">
        <f t="shared" si="0"/>
        <v>80</v>
      </c>
    </row>
    <row r="45" spans="1:23" x14ac:dyDescent="0.25">
      <c r="A45" s="1">
        <v>42</v>
      </c>
      <c r="B45" s="1">
        <f t="shared" ref="B45:B57" si="8">B44+1</f>
        <v>82</v>
      </c>
      <c r="C45" s="13"/>
      <c r="D45" s="13"/>
      <c r="E45" s="13">
        <v>192</v>
      </c>
      <c r="F45" s="13">
        <f t="shared" ref="F45:F75" si="9">F43+1</f>
        <v>71</v>
      </c>
      <c r="G45" s="14"/>
      <c r="H45" s="14"/>
      <c r="I45" s="14">
        <v>42</v>
      </c>
      <c r="J45" s="14">
        <f t="shared" si="4"/>
        <v>47</v>
      </c>
      <c r="K45" s="14">
        <v>42</v>
      </c>
      <c r="L45" s="13">
        <f t="shared" si="6"/>
        <v>3</v>
      </c>
      <c r="M45" s="16">
        <v>0.95799999999999996</v>
      </c>
      <c r="N45" s="16">
        <v>84</v>
      </c>
      <c r="O45" s="17">
        <v>1.42</v>
      </c>
      <c r="P45" s="15">
        <v>80</v>
      </c>
      <c r="S45" s="13">
        <v>57</v>
      </c>
      <c r="T45" s="13">
        <f t="shared" si="5"/>
        <v>100000</v>
      </c>
      <c r="V45" s="15">
        <v>90</v>
      </c>
      <c r="W45" s="1">
        <f t="shared" si="0"/>
        <v>80</v>
      </c>
    </row>
    <row r="46" spans="1:23" x14ac:dyDescent="0.25">
      <c r="A46" s="1">
        <v>43</v>
      </c>
      <c r="B46" s="1">
        <f t="shared" si="8"/>
        <v>83</v>
      </c>
      <c r="C46" s="13"/>
      <c r="D46" s="13"/>
      <c r="E46" s="13">
        <v>193</v>
      </c>
      <c r="F46" s="13">
        <f t="shared" si="9"/>
        <v>71</v>
      </c>
      <c r="G46" s="14"/>
      <c r="H46" s="14"/>
      <c r="I46" s="14">
        <v>43</v>
      </c>
      <c r="J46" s="14">
        <f t="shared" si="4"/>
        <v>47</v>
      </c>
      <c r="K46" s="14">
        <v>43</v>
      </c>
      <c r="L46" s="13">
        <f t="shared" si="6"/>
        <v>3</v>
      </c>
      <c r="M46" s="16">
        <v>0.95699999999999996</v>
      </c>
      <c r="N46" s="16">
        <v>83</v>
      </c>
      <c r="O46" s="17">
        <v>1.43</v>
      </c>
      <c r="P46" s="15">
        <v>80</v>
      </c>
      <c r="S46" s="13">
        <v>56</v>
      </c>
      <c r="T46" s="13">
        <f t="shared" si="5"/>
        <v>100000</v>
      </c>
      <c r="V46" s="15">
        <v>90</v>
      </c>
      <c r="W46" s="1">
        <f t="shared" si="0"/>
        <v>80</v>
      </c>
    </row>
    <row r="47" spans="1:23" x14ac:dyDescent="0.25">
      <c r="A47" s="1">
        <v>44</v>
      </c>
      <c r="B47" s="1">
        <f t="shared" si="8"/>
        <v>84</v>
      </c>
      <c r="C47" s="13"/>
      <c r="D47" s="13"/>
      <c r="E47" s="13">
        <v>194</v>
      </c>
      <c r="F47" s="13">
        <f t="shared" si="9"/>
        <v>72</v>
      </c>
      <c r="G47" s="14"/>
      <c r="H47" s="14"/>
      <c r="I47" s="14">
        <v>44</v>
      </c>
      <c r="J47" s="14">
        <f t="shared" si="4"/>
        <v>48</v>
      </c>
      <c r="K47" s="14">
        <v>44</v>
      </c>
      <c r="L47" s="13">
        <f t="shared" si="6"/>
        <v>3</v>
      </c>
      <c r="M47" s="16">
        <v>0.95599999999999996</v>
      </c>
      <c r="N47" s="16">
        <v>83</v>
      </c>
      <c r="O47" s="17">
        <v>1.44</v>
      </c>
      <c r="P47" s="15">
        <v>80</v>
      </c>
      <c r="S47" s="13">
        <v>55</v>
      </c>
      <c r="T47" s="13">
        <v>100000</v>
      </c>
      <c r="V47" s="15">
        <v>90</v>
      </c>
      <c r="W47" s="1">
        <f t="shared" si="0"/>
        <v>80</v>
      </c>
    </row>
    <row r="48" spans="1:23" x14ac:dyDescent="0.25">
      <c r="A48" s="1">
        <v>45</v>
      </c>
      <c r="B48" s="1">
        <f t="shared" si="8"/>
        <v>85</v>
      </c>
      <c r="C48" s="13"/>
      <c r="D48" s="13"/>
      <c r="E48" s="13">
        <v>195</v>
      </c>
      <c r="F48" s="13">
        <f t="shared" si="9"/>
        <v>72</v>
      </c>
      <c r="G48" s="14"/>
      <c r="H48" s="14"/>
      <c r="I48" s="14">
        <v>45</v>
      </c>
      <c r="J48" s="14">
        <f t="shared" si="4"/>
        <v>48</v>
      </c>
      <c r="K48" s="14">
        <v>45</v>
      </c>
      <c r="L48" s="13">
        <f t="shared" si="6"/>
        <v>3</v>
      </c>
      <c r="M48" s="16">
        <v>0.95499999999999996</v>
      </c>
      <c r="N48" s="16">
        <v>82</v>
      </c>
      <c r="O48" s="17">
        <v>1.45</v>
      </c>
      <c r="P48" s="15">
        <v>80</v>
      </c>
      <c r="S48" s="13">
        <v>54</v>
      </c>
      <c r="T48" s="13">
        <v>100000</v>
      </c>
      <c r="V48" s="15">
        <v>90</v>
      </c>
      <c r="W48" s="1">
        <f t="shared" si="0"/>
        <v>80</v>
      </c>
    </row>
    <row r="49" spans="1:23" x14ac:dyDescent="0.25">
      <c r="A49" s="1">
        <v>46</v>
      </c>
      <c r="B49" s="1">
        <f t="shared" si="8"/>
        <v>86</v>
      </c>
      <c r="C49" s="13"/>
      <c r="D49" s="13"/>
      <c r="E49" s="13">
        <v>196</v>
      </c>
      <c r="F49" s="13">
        <f t="shared" si="9"/>
        <v>73</v>
      </c>
      <c r="G49" s="14"/>
      <c r="H49" s="14"/>
      <c r="I49" s="14">
        <v>46</v>
      </c>
      <c r="J49" s="14">
        <f t="shared" si="4"/>
        <v>48</v>
      </c>
      <c r="K49" s="14">
        <v>46</v>
      </c>
      <c r="L49" s="13">
        <f t="shared" si="6"/>
        <v>3</v>
      </c>
      <c r="M49" s="16">
        <v>0.95399999999999996</v>
      </c>
      <c r="N49" s="16">
        <v>82</v>
      </c>
      <c r="O49" s="17">
        <v>1.46</v>
      </c>
      <c r="P49" s="15">
        <v>80</v>
      </c>
      <c r="S49" s="13">
        <v>53</v>
      </c>
      <c r="T49" s="13">
        <v>100000</v>
      </c>
      <c r="V49" s="15">
        <v>90</v>
      </c>
      <c r="W49" s="1">
        <f t="shared" si="0"/>
        <v>80</v>
      </c>
    </row>
    <row r="50" spans="1:23" x14ac:dyDescent="0.25">
      <c r="A50" s="1">
        <v>47</v>
      </c>
      <c r="B50" s="1">
        <f t="shared" si="8"/>
        <v>87</v>
      </c>
      <c r="C50" s="13"/>
      <c r="D50" s="13"/>
      <c r="E50" s="13">
        <v>197</v>
      </c>
      <c r="F50" s="13">
        <f t="shared" si="9"/>
        <v>73</v>
      </c>
      <c r="G50" s="14"/>
      <c r="H50" s="14"/>
      <c r="I50" s="14">
        <v>47</v>
      </c>
      <c r="J50" s="14">
        <f t="shared" si="4"/>
        <v>48</v>
      </c>
      <c r="K50" s="14">
        <v>47</v>
      </c>
      <c r="L50" s="13">
        <f t="shared" si="6"/>
        <v>3</v>
      </c>
      <c r="M50" s="16">
        <v>0.95299999999999996</v>
      </c>
      <c r="N50" s="16">
        <v>81</v>
      </c>
      <c r="O50" s="17">
        <v>1.47</v>
      </c>
      <c r="P50" s="15">
        <v>80</v>
      </c>
      <c r="S50" s="13">
        <v>52</v>
      </c>
      <c r="T50" s="13">
        <v>100000</v>
      </c>
      <c r="V50" s="15">
        <v>90</v>
      </c>
      <c r="W50" s="1">
        <f t="shared" si="0"/>
        <v>80</v>
      </c>
    </row>
    <row r="51" spans="1:23" x14ac:dyDescent="0.25">
      <c r="A51" s="1">
        <v>48</v>
      </c>
      <c r="B51" s="1">
        <f t="shared" si="8"/>
        <v>88</v>
      </c>
      <c r="C51" s="13"/>
      <c r="D51" s="13"/>
      <c r="E51" s="13">
        <v>198</v>
      </c>
      <c r="F51" s="13">
        <f t="shared" si="9"/>
        <v>74</v>
      </c>
      <c r="G51" s="14"/>
      <c r="H51" s="14"/>
      <c r="I51" s="14">
        <v>48</v>
      </c>
      <c r="J51" s="14">
        <f t="shared" si="4"/>
        <v>48</v>
      </c>
      <c r="K51" s="14">
        <v>48</v>
      </c>
      <c r="L51" s="13">
        <f t="shared" si="6"/>
        <v>3</v>
      </c>
      <c r="M51" s="16">
        <v>0.95199999999999996</v>
      </c>
      <c r="N51" s="16">
        <v>81</v>
      </c>
      <c r="O51" s="17">
        <v>1.48</v>
      </c>
      <c r="P51" s="15">
        <v>80</v>
      </c>
      <c r="S51" s="13">
        <v>51</v>
      </c>
      <c r="T51" s="13">
        <v>100000</v>
      </c>
      <c r="V51" s="15">
        <v>90</v>
      </c>
      <c r="W51" s="1">
        <f t="shared" si="0"/>
        <v>80</v>
      </c>
    </row>
    <row r="52" spans="1:23" x14ac:dyDescent="0.25">
      <c r="A52" s="1">
        <v>49</v>
      </c>
      <c r="B52" s="1">
        <f t="shared" si="8"/>
        <v>89</v>
      </c>
      <c r="C52" s="13"/>
      <c r="D52" s="13"/>
      <c r="E52" s="13">
        <v>199</v>
      </c>
      <c r="F52" s="13">
        <f t="shared" si="9"/>
        <v>74</v>
      </c>
      <c r="G52" s="14"/>
      <c r="H52" s="14"/>
      <c r="I52" s="14">
        <v>49</v>
      </c>
      <c r="J52" s="14">
        <f t="shared" si="4"/>
        <v>48</v>
      </c>
      <c r="K52" s="14">
        <v>49</v>
      </c>
      <c r="L52" s="13">
        <f t="shared" si="6"/>
        <v>3</v>
      </c>
      <c r="M52" s="16">
        <v>0.95099999999999996</v>
      </c>
      <c r="N52" s="16">
        <v>80</v>
      </c>
      <c r="O52" s="17">
        <v>1.49</v>
      </c>
      <c r="P52" s="15">
        <v>80</v>
      </c>
      <c r="S52" s="13">
        <v>50</v>
      </c>
      <c r="T52" s="13">
        <v>100000</v>
      </c>
      <c r="V52" s="15">
        <v>90</v>
      </c>
      <c r="W52" s="1">
        <f t="shared" si="0"/>
        <v>80</v>
      </c>
    </row>
    <row r="53" spans="1:23" x14ac:dyDescent="0.25">
      <c r="A53" s="1">
        <v>50</v>
      </c>
      <c r="B53" s="1">
        <f t="shared" si="8"/>
        <v>90</v>
      </c>
      <c r="C53" s="13"/>
      <c r="D53" s="13"/>
      <c r="E53" s="13">
        <v>200</v>
      </c>
      <c r="F53" s="13">
        <f t="shared" si="9"/>
        <v>75</v>
      </c>
      <c r="G53" s="14"/>
      <c r="H53" s="14"/>
      <c r="I53" s="14">
        <v>50</v>
      </c>
      <c r="J53" s="14">
        <f t="shared" si="4"/>
        <v>48</v>
      </c>
      <c r="K53" s="14">
        <v>50</v>
      </c>
      <c r="L53" s="13">
        <f t="shared" si="6"/>
        <v>3</v>
      </c>
      <c r="M53" s="16">
        <v>0.95</v>
      </c>
      <c r="N53" s="16">
        <v>80</v>
      </c>
      <c r="O53" s="17">
        <v>1.5</v>
      </c>
      <c r="P53" s="15">
        <v>80</v>
      </c>
      <c r="S53" s="13">
        <v>49</v>
      </c>
      <c r="T53" s="13">
        <v>100000</v>
      </c>
      <c r="V53" s="15">
        <v>90</v>
      </c>
      <c r="W53" s="1">
        <f t="shared" si="0"/>
        <v>80</v>
      </c>
    </row>
    <row r="54" spans="1:23" x14ac:dyDescent="0.25">
      <c r="A54" s="1">
        <v>51</v>
      </c>
      <c r="B54" s="1">
        <f t="shared" si="8"/>
        <v>91</v>
      </c>
      <c r="C54" s="13"/>
      <c r="D54" s="13"/>
      <c r="E54" s="13">
        <v>201</v>
      </c>
      <c r="F54" s="13">
        <f t="shared" si="9"/>
        <v>75</v>
      </c>
      <c r="G54" s="14"/>
      <c r="H54" s="14"/>
      <c r="I54" s="14">
        <v>51</v>
      </c>
      <c r="J54" s="14">
        <f t="shared" ref="J54:J88" si="10">J49+1</f>
        <v>49</v>
      </c>
      <c r="K54" s="14">
        <v>51</v>
      </c>
      <c r="L54" s="13">
        <f t="shared" si="6"/>
        <v>3</v>
      </c>
      <c r="M54" s="16">
        <v>0.94899999999999995</v>
      </c>
      <c r="N54" s="16">
        <v>79</v>
      </c>
      <c r="O54" s="17">
        <v>1.51</v>
      </c>
      <c r="P54" s="15">
        <v>80</v>
      </c>
      <c r="S54" s="13">
        <v>48</v>
      </c>
      <c r="T54" s="13">
        <v>100000</v>
      </c>
      <c r="V54" s="15">
        <v>90</v>
      </c>
      <c r="W54" s="1">
        <f t="shared" si="0"/>
        <v>80</v>
      </c>
    </row>
    <row r="55" spans="1:23" x14ac:dyDescent="0.25">
      <c r="A55" s="1">
        <v>52</v>
      </c>
      <c r="B55" s="1">
        <f t="shared" si="8"/>
        <v>92</v>
      </c>
      <c r="C55" s="13"/>
      <c r="D55" s="13"/>
      <c r="E55" s="13">
        <v>202</v>
      </c>
      <c r="F55" s="13">
        <f t="shared" si="9"/>
        <v>76</v>
      </c>
      <c r="G55" s="14"/>
      <c r="H55" s="14"/>
      <c r="I55" s="14">
        <v>52</v>
      </c>
      <c r="J55" s="14">
        <f t="shared" si="10"/>
        <v>49</v>
      </c>
      <c r="K55" s="14">
        <v>52</v>
      </c>
      <c r="L55" s="13">
        <f t="shared" si="6"/>
        <v>3</v>
      </c>
      <c r="M55" s="16">
        <v>0.94799999999999995</v>
      </c>
      <c r="N55" s="16">
        <v>79</v>
      </c>
      <c r="O55" s="17">
        <v>1.52</v>
      </c>
      <c r="P55" s="15">
        <v>80</v>
      </c>
      <c r="S55" s="13">
        <v>47</v>
      </c>
      <c r="T55" s="13">
        <v>100000</v>
      </c>
      <c r="V55" s="15">
        <v>90</v>
      </c>
      <c r="W55" s="1">
        <f t="shared" si="0"/>
        <v>80</v>
      </c>
    </row>
    <row r="56" spans="1:23" x14ac:dyDescent="0.25">
      <c r="A56" s="1">
        <v>53</v>
      </c>
      <c r="B56" s="1">
        <f t="shared" si="8"/>
        <v>93</v>
      </c>
      <c r="C56" s="13"/>
      <c r="D56" s="13"/>
      <c r="E56" s="13">
        <v>203</v>
      </c>
      <c r="F56" s="13">
        <f t="shared" si="9"/>
        <v>76</v>
      </c>
      <c r="G56" s="14"/>
      <c r="H56" s="14"/>
      <c r="I56" s="14">
        <v>53</v>
      </c>
      <c r="J56" s="14">
        <f t="shared" si="10"/>
        <v>49</v>
      </c>
      <c r="K56" s="14">
        <v>53</v>
      </c>
      <c r="L56" s="13">
        <f t="shared" si="6"/>
        <v>3</v>
      </c>
      <c r="M56" s="16">
        <v>0.94699999999999995</v>
      </c>
      <c r="N56" s="16">
        <v>78</v>
      </c>
      <c r="O56" s="17">
        <v>1.53</v>
      </c>
      <c r="P56" s="15">
        <v>80</v>
      </c>
      <c r="S56" s="13">
        <v>46</v>
      </c>
      <c r="T56" s="13">
        <v>100000</v>
      </c>
      <c r="V56" s="15">
        <v>90</v>
      </c>
      <c r="W56" s="1">
        <f t="shared" si="0"/>
        <v>80</v>
      </c>
    </row>
    <row r="57" spans="1:23" x14ac:dyDescent="0.25">
      <c r="A57" s="1">
        <v>54</v>
      </c>
      <c r="B57" s="1">
        <f t="shared" si="8"/>
        <v>94</v>
      </c>
      <c r="C57" s="13"/>
      <c r="D57" s="13"/>
      <c r="E57" s="13">
        <v>204</v>
      </c>
      <c r="F57" s="13">
        <f t="shared" si="9"/>
        <v>77</v>
      </c>
      <c r="G57" s="14"/>
      <c r="H57" s="14"/>
      <c r="I57" s="14">
        <v>54</v>
      </c>
      <c r="J57" s="14">
        <f t="shared" si="10"/>
        <v>49</v>
      </c>
      <c r="K57" s="14">
        <v>54</v>
      </c>
      <c r="L57" s="13">
        <f t="shared" si="6"/>
        <v>3</v>
      </c>
      <c r="M57" s="16">
        <v>0.94599999999999995</v>
      </c>
      <c r="N57" s="16">
        <v>78</v>
      </c>
      <c r="O57" s="17">
        <v>1.54</v>
      </c>
      <c r="P57" s="15">
        <v>80</v>
      </c>
      <c r="S57" s="13">
        <v>45</v>
      </c>
      <c r="T57" s="13">
        <v>100000</v>
      </c>
      <c r="V57" s="15">
        <v>90</v>
      </c>
      <c r="W57" s="1">
        <f t="shared" si="0"/>
        <v>80</v>
      </c>
    </row>
    <row r="58" spans="1:23" x14ac:dyDescent="0.25">
      <c r="A58" s="1">
        <v>55</v>
      </c>
      <c r="B58" s="1">
        <v>95</v>
      </c>
      <c r="C58" s="13"/>
      <c r="D58" s="13"/>
      <c r="E58" s="13">
        <v>205</v>
      </c>
      <c r="F58" s="13">
        <f t="shared" si="9"/>
        <v>77</v>
      </c>
      <c r="G58" s="14"/>
      <c r="H58" s="14"/>
      <c r="I58" s="14">
        <v>55</v>
      </c>
      <c r="J58" s="14">
        <f t="shared" si="10"/>
        <v>49</v>
      </c>
      <c r="K58" s="14">
        <v>55</v>
      </c>
      <c r="L58" s="13">
        <f t="shared" si="6"/>
        <v>3</v>
      </c>
      <c r="M58" s="16">
        <v>0.94499999999999995</v>
      </c>
      <c r="N58" s="16">
        <v>77</v>
      </c>
      <c r="O58" s="17">
        <v>1.55</v>
      </c>
      <c r="P58" s="15">
        <v>80</v>
      </c>
      <c r="S58" s="13">
        <v>44</v>
      </c>
      <c r="T58" s="13">
        <v>100000</v>
      </c>
      <c r="V58" s="15">
        <v>90</v>
      </c>
      <c r="W58" s="1">
        <f t="shared" si="0"/>
        <v>80</v>
      </c>
    </row>
    <row r="59" spans="1:23" x14ac:dyDescent="0.25">
      <c r="A59" s="1">
        <v>56</v>
      </c>
      <c r="B59" s="1">
        <v>95</v>
      </c>
      <c r="C59" s="13"/>
      <c r="D59" s="13"/>
      <c r="E59" s="13">
        <v>206</v>
      </c>
      <c r="F59" s="13">
        <f t="shared" si="9"/>
        <v>78</v>
      </c>
      <c r="G59" s="14"/>
      <c r="H59" s="14"/>
      <c r="I59" s="14">
        <v>56</v>
      </c>
      <c r="J59" s="14">
        <f t="shared" si="10"/>
        <v>50</v>
      </c>
      <c r="K59" s="14">
        <v>56</v>
      </c>
      <c r="L59" s="13">
        <f t="shared" si="6"/>
        <v>3</v>
      </c>
      <c r="M59" s="16">
        <v>0.94399999999999995</v>
      </c>
      <c r="N59" s="16">
        <v>77</v>
      </c>
      <c r="O59" s="17">
        <v>1.56</v>
      </c>
      <c r="P59" s="15">
        <v>80</v>
      </c>
      <c r="S59" s="13">
        <v>43</v>
      </c>
      <c r="T59" s="13">
        <v>100000</v>
      </c>
      <c r="V59" s="15">
        <v>90</v>
      </c>
      <c r="W59" s="1">
        <f t="shared" si="0"/>
        <v>80</v>
      </c>
    </row>
    <row r="60" spans="1:23" x14ac:dyDescent="0.25">
      <c r="A60" s="1">
        <v>57</v>
      </c>
      <c r="B60" s="1">
        <v>95</v>
      </c>
      <c r="C60" s="13"/>
      <c r="D60" s="13"/>
      <c r="E60" s="13">
        <v>207</v>
      </c>
      <c r="F60" s="13">
        <f t="shared" si="9"/>
        <v>78</v>
      </c>
      <c r="G60" s="14"/>
      <c r="H60" s="14"/>
      <c r="I60" s="14">
        <v>57</v>
      </c>
      <c r="J60" s="14">
        <f t="shared" si="10"/>
        <v>50</v>
      </c>
      <c r="K60" s="14">
        <v>57</v>
      </c>
      <c r="L60" s="13">
        <f t="shared" si="6"/>
        <v>3</v>
      </c>
      <c r="M60" s="16">
        <v>0.94299999999999995</v>
      </c>
      <c r="N60" s="16">
        <v>76</v>
      </c>
      <c r="O60" s="17">
        <v>1.57</v>
      </c>
      <c r="P60" s="15">
        <v>80</v>
      </c>
      <c r="S60" s="13">
        <v>42</v>
      </c>
      <c r="T60" s="13">
        <v>100000</v>
      </c>
      <c r="V60" s="15">
        <v>90</v>
      </c>
      <c r="W60" s="1">
        <f t="shared" si="0"/>
        <v>80</v>
      </c>
    </row>
    <row r="61" spans="1:23" x14ac:dyDescent="0.25">
      <c r="A61" s="1">
        <v>58</v>
      </c>
      <c r="B61" s="1">
        <v>95</v>
      </c>
      <c r="C61" s="13"/>
      <c r="D61" s="13"/>
      <c r="E61" s="13">
        <v>208</v>
      </c>
      <c r="F61" s="13">
        <f t="shared" si="9"/>
        <v>79</v>
      </c>
      <c r="G61" s="14"/>
      <c r="H61" s="14"/>
      <c r="I61" s="14">
        <v>58</v>
      </c>
      <c r="J61" s="14">
        <f t="shared" si="10"/>
        <v>50</v>
      </c>
      <c r="K61" s="14">
        <v>58</v>
      </c>
      <c r="L61" s="13">
        <f t="shared" si="6"/>
        <v>3</v>
      </c>
      <c r="M61" s="16">
        <v>0.94199999999999995</v>
      </c>
      <c r="N61" s="16">
        <v>76</v>
      </c>
      <c r="O61" s="17">
        <v>1.58</v>
      </c>
      <c r="P61" s="15">
        <v>80</v>
      </c>
      <c r="S61" s="13">
        <v>41</v>
      </c>
      <c r="T61" s="13">
        <v>100000</v>
      </c>
      <c r="V61" s="15">
        <v>90</v>
      </c>
      <c r="W61" s="1">
        <f t="shared" si="0"/>
        <v>80</v>
      </c>
    </row>
    <row r="62" spans="1:23" x14ac:dyDescent="0.25">
      <c r="A62" s="1">
        <v>59</v>
      </c>
      <c r="B62" s="1">
        <v>95</v>
      </c>
      <c r="C62" s="13"/>
      <c r="D62" s="13"/>
      <c r="E62" s="13">
        <v>209</v>
      </c>
      <c r="F62" s="13">
        <f t="shared" si="9"/>
        <v>79</v>
      </c>
      <c r="G62" s="14"/>
      <c r="H62" s="14"/>
      <c r="I62" s="14">
        <v>59</v>
      </c>
      <c r="J62" s="14">
        <f t="shared" si="10"/>
        <v>50</v>
      </c>
      <c r="K62" s="14">
        <v>59</v>
      </c>
      <c r="L62" s="13">
        <f t="shared" si="6"/>
        <v>3</v>
      </c>
      <c r="M62" s="16">
        <v>0.94099999999999995</v>
      </c>
      <c r="N62" s="16">
        <v>75</v>
      </c>
      <c r="O62" s="17">
        <v>1.59</v>
      </c>
      <c r="P62" s="15">
        <v>80</v>
      </c>
      <c r="S62" s="13">
        <v>40</v>
      </c>
      <c r="T62" s="13">
        <v>100000</v>
      </c>
      <c r="V62" s="15">
        <v>90</v>
      </c>
      <c r="W62" s="1">
        <f t="shared" si="0"/>
        <v>80</v>
      </c>
    </row>
    <row r="63" spans="1:23" x14ac:dyDescent="0.25">
      <c r="A63" s="1">
        <v>60</v>
      </c>
      <c r="B63" s="1">
        <v>95</v>
      </c>
      <c r="C63" s="13"/>
      <c r="D63" s="13"/>
      <c r="E63" s="13">
        <v>210</v>
      </c>
      <c r="F63" s="13">
        <f t="shared" si="9"/>
        <v>80</v>
      </c>
      <c r="G63" s="14"/>
      <c r="H63" s="14"/>
      <c r="I63" s="14">
        <v>60</v>
      </c>
      <c r="J63" s="14">
        <f t="shared" si="10"/>
        <v>50</v>
      </c>
      <c r="K63" s="14">
        <v>60</v>
      </c>
      <c r="L63" s="13">
        <f t="shared" si="6"/>
        <v>3</v>
      </c>
      <c r="M63" s="16">
        <v>0.94</v>
      </c>
      <c r="N63" s="16">
        <v>75</v>
      </c>
      <c r="O63" s="17">
        <v>1.6</v>
      </c>
      <c r="P63" s="15">
        <v>80</v>
      </c>
      <c r="S63" s="13">
        <v>39</v>
      </c>
      <c r="T63" s="13">
        <v>100000</v>
      </c>
      <c r="V63" s="15">
        <v>90</v>
      </c>
      <c r="W63" s="1">
        <f t="shared" si="0"/>
        <v>80</v>
      </c>
    </row>
    <row r="64" spans="1:23" x14ac:dyDescent="0.25">
      <c r="A64" s="1">
        <v>61</v>
      </c>
      <c r="B64" s="1">
        <v>95</v>
      </c>
      <c r="C64" s="13"/>
      <c r="D64" s="13"/>
      <c r="E64" s="13">
        <v>211</v>
      </c>
      <c r="F64" s="13">
        <f t="shared" si="9"/>
        <v>80</v>
      </c>
      <c r="G64" s="14"/>
      <c r="H64" s="14"/>
      <c r="I64" s="14">
        <v>61</v>
      </c>
      <c r="J64" s="14">
        <f t="shared" si="10"/>
        <v>51</v>
      </c>
      <c r="K64" s="14">
        <v>61</v>
      </c>
      <c r="L64" s="13">
        <f t="shared" si="6"/>
        <v>4</v>
      </c>
      <c r="M64" s="16">
        <v>0.93899999999999995</v>
      </c>
      <c r="N64" s="16">
        <v>74</v>
      </c>
      <c r="O64" s="17">
        <v>1.61</v>
      </c>
      <c r="P64" s="15">
        <v>80</v>
      </c>
      <c r="S64" s="13">
        <v>38</v>
      </c>
      <c r="T64" s="13">
        <v>100000</v>
      </c>
      <c r="V64" s="15">
        <v>90</v>
      </c>
      <c r="W64" s="1">
        <f t="shared" si="0"/>
        <v>80</v>
      </c>
    </row>
    <row r="65" spans="1:23" x14ac:dyDescent="0.25">
      <c r="A65" s="1">
        <v>62</v>
      </c>
      <c r="B65" s="1">
        <v>95</v>
      </c>
      <c r="C65" s="13"/>
      <c r="D65" s="13"/>
      <c r="E65" s="13">
        <v>212</v>
      </c>
      <c r="F65" s="13">
        <f t="shared" si="9"/>
        <v>81</v>
      </c>
      <c r="G65" s="14"/>
      <c r="H65" s="14"/>
      <c r="I65" s="14">
        <v>62</v>
      </c>
      <c r="J65" s="14">
        <f t="shared" si="10"/>
        <v>51</v>
      </c>
      <c r="K65" s="14">
        <v>62</v>
      </c>
      <c r="L65" s="13">
        <f t="shared" si="6"/>
        <v>4</v>
      </c>
      <c r="M65" s="16">
        <v>0.93799999999999994</v>
      </c>
      <c r="N65" s="16">
        <v>74</v>
      </c>
      <c r="O65" s="17">
        <v>1.62</v>
      </c>
      <c r="P65" s="15">
        <v>80</v>
      </c>
      <c r="S65" s="13">
        <v>37</v>
      </c>
      <c r="T65" s="13">
        <v>100000</v>
      </c>
      <c r="V65" s="15">
        <v>90</v>
      </c>
      <c r="W65" s="1">
        <f t="shared" si="0"/>
        <v>80</v>
      </c>
    </row>
    <row r="66" spans="1:23" x14ac:dyDescent="0.25">
      <c r="A66" s="1">
        <v>63</v>
      </c>
      <c r="B66" s="1">
        <v>95</v>
      </c>
      <c r="C66" s="13"/>
      <c r="D66" s="13"/>
      <c r="E66" s="13">
        <v>213</v>
      </c>
      <c r="F66" s="13">
        <f t="shared" si="9"/>
        <v>81</v>
      </c>
      <c r="G66" s="14"/>
      <c r="H66" s="14"/>
      <c r="I66" s="14">
        <v>63</v>
      </c>
      <c r="J66" s="14">
        <f t="shared" si="10"/>
        <v>51</v>
      </c>
      <c r="K66" s="14">
        <v>63</v>
      </c>
      <c r="L66" s="13">
        <f t="shared" si="6"/>
        <v>4</v>
      </c>
      <c r="M66" s="16">
        <v>0.93700000000000006</v>
      </c>
      <c r="N66" s="16">
        <v>73</v>
      </c>
      <c r="O66" s="17">
        <v>1.63</v>
      </c>
      <c r="P66" s="15">
        <v>80</v>
      </c>
      <c r="S66" s="13">
        <v>36</v>
      </c>
      <c r="T66" s="13">
        <v>100000</v>
      </c>
      <c r="V66" s="15">
        <v>90</v>
      </c>
      <c r="W66" s="1">
        <f t="shared" si="0"/>
        <v>80</v>
      </c>
    </row>
    <row r="67" spans="1:23" x14ac:dyDescent="0.25">
      <c r="A67" s="1">
        <v>64</v>
      </c>
      <c r="B67" s="1">
        <v>95</v>
      </c>
      <c r="C67" s="13"/>
      <c r="D67" s="13"/>
      <c r="E67" s="13">
        <v>214</v>
      </c>
      <c r="F67" s="13">
        <f t="shared" si="9"/>
        <v>82</v>
      </c>
      <c r="G67" s="14"/>
      <c r="H67" s="14"/>
      <c r="I67" s="14">
        <v>64</v>
      </c>
      <c r="J67" s="14">
        <f t="shared" si="10"/>
        <v>51</v>
      </c>
      <c r="K67" s="14">
        <v>64</v>
      </c>
      <c r="L67" s="13">
        <f t="shared" si="6"/>
        <v>4</v>
      </c>
      <c r="M67" s="16">
        <v>0.93600000000000005</v>
      </c>
      <c r="N67" s="16">
        <v>73</v>
      </c>
      <c r="O67" s="17">
        <v>1.64</v>
      </c>
      <c r="P67" s="15">
        <v>80</v>
      </c>
      <c r="S67" s="13">
        <v>35</v>
      </c>
      <c r="T67" s="13">
        <v>100000</v>
      </c>
      <c r="V67" s="15">
        <v>90</v>
      </c>
      <c r="W67" s="1">
        <f t="shared" si="0"/>
        <v>80</v>
      </c>
    </row>
    <row r="68" spans="1:23" x14ac:dyDescent="0.25">
      <c r="A68" s="1">
        <v>65</v>
      </c>
      <c r="B68" s="1">
        <v>95</v>
      </c>
      <c r="C68" s="13"/>
      <c r="D68" s="13"/>
      <c r="E68" s="13">
        <v>215</v>
      </c>
      <c r="F68" s="13">
        <f t="shared" si="9"/>
        <v>82</v>
      </c>
      <c r="G68" s="14"/>
      <c r="H68" s="14"/>
      <c r="I68" s="14">
        <v>65</v>
      </c>
      <c r="J68" s="14">
        <f t="shared" si="10"/>
        <v>51</v>
      </c>
      <c r="K68" s="14">
        <v>65</v>
      </c>
      <c r="L68" s="13">
        <f t="shared" si="6"/>
        <v>4</v>
      </c>
      <c r="M68" s="16">
        <v>0.93500000000000005</v>
      </c>
      <c r="N68" s="16">
        <v>72</v>
      </c>
      <c r="O68" s="17">
        <v>1.65</v>
      </c>
      <c r="P68" s="15">
        <v>80</v>
      </c>
      <c r="S68" s="13">
        <v>34</v>
      </c>
      <c r="T68" s="13">
        <v>100000</v>
      </c>
      <c r="V68" s="15">
        <v>90</v>
      </c>
      <c r="W68" s="1">
        <f t="shared" ref="W68:W131" si="11">V68-10</f>
        <v>80</v>
      </c>
    </row>
    <row r="69" spans="1:23" x14ac:dyDescent="0.25">
      <c r="A69" s="1">
        <v>66</v>
      </c>
      <c r="B69" s="1">
        <v>95</v>
      </c>
      <c r="C69" s="13"/>
      <c r="D69" s="13"/>
      <c r="E69" s="13">
        <v>216</v>
      </c>
      <c r="F69" s="13">
        <f t="shared" si="9"/>
        <v>83</v>
      </c>
      <c r="G69" s="14"/>
      <c r="H69" s="14"/>
      <c r="I69" s="14">
        <v>66</v>
      </c>
      <c r="J69" s="14">
        <f t="shared" si="10"/>
        <v>52</v>
      </c>
      <c r="K69" s="14">
        <v>66</v>
      </c>
      <c r="L69" s="13">
        <f t="shared" si="6"/>
        <v>4</v>
      </c>
      <c r="M69" s="16">
        <v>0.93400000000000005</v>
      </c>
      <c r="N69" s="16">
        <v>72</v>
      </c>
      <c r="O69" s="17">
        <v>1.66</v>
      </c>
      <c r="P69" s="15">
        <v>80</v>
      </c>
      <c r="S69" s="13">
        <v>33</v>
      </c>
      <c r="T69" s="13">
        <v>100000</v>
      </c>
      <c r="V69" s="15">
        <v>90</v>
      </c>
      <c r="W69" s="1">
        <f t="shared" si="11"/>
        <v>80</v>
      </c>
    </row>
    <row r="70" spans="1:23" x14ac:dyDescent="0.25">
      <c r="A70" s="1">
        <v>67</v>
      </c>
      <c r="B70" s="1">
        <v>95</v>
      </c>
      <c r="C70" s="13"/>
      <c r="D70" s="13"/>
      <c r="E70" s="13">
        <v>217</v>
      </c>
      <c r="F70" s="13">
        <f t="shared" si="9"/>
        <v>83</v>
      </c>
      <c r="G70" s="14"/>
      <c r="H70" s="14"/>
      <c r="I70" s="14">
        <v>67</v>
      </c>
      <c r="J70" s="14">
        <f t="shared" si="10"/>
        <v>52</v>
      </c>
      <c r="K70" s="14">
        <v>67</v>
      </c>
      <c r="L70" s="13">
        <f t="shared" si="6"/>
        <v>4</v>
      </c>
      <c r="M70" s="16">
        <v>0.93300000000000005</v>
      </c>
      <c r="N70" s="16">
        <v>71</v>
      </c>
      <c r="O70" s="17">
        <v>1.67</v>
      </c>
      <c r="P70" s="15">
        <v>80</v>
      </c>
      <c r="S70" s="13">
        <v>32</v>
      </c>
      <c r="T70" s="13">
        <v>100000</v>
      </c>
      <c r="V70" s="15">
        <v>90</v>
      </c>
      <c r="W70" s="1">
        <f t="shared" si="11"/>
        <v>80</v>
      </c>
    </row>
    <row r="71" spans="1:23" x14ac:dyDescent="0.25">
      <c r="A71" s="1">
        <v>68</v>
      </c>
      <c r="B71" s="1">
        <v>95</v>
      </c>
      <c r="C71" s="13"/>
      <c r="D71" s="13"/>
      <c r="E71" s="13">
        <v>218</v>
      </c>
      <c r="F71" s="13">
        <f t="shared" si="9"/>
        <v>84</v>
      </c>
      <c r="G71" s="14"/>
      <c r="H71" s="14"/>
      <c r="I71" s="14">
        <v>68</v>
      </c>
      <c r="J71" s="14">
        <f t="shared" si="10"/>
        <v>52</v>
      </c>
      <c r="K71" s="14">
        <v>68</v>
      </c>
      <c r="L71" s="13">
        <f t="shared" si="6"/>
        <v>4</v>
      </c>
      <c r="M71" s="16">
        <v>0.93200000000000005</v>
      </c>
      <c r="N71" s="16">
        <v>71</v>
      </c>
      <c r="O71" s="17">
        <v>1.68</v>
      </c>
      <c r="P71" s="15">
        <v>80</v>
      </c>
      <c r="S71" s="13">
        <v>31</v>
      </c>
      <c r="T71" s="13">
        <v>100000</v>
      </c>
      <c r="V71" s="15">
        <v>90</v>
      </c>
      <c r="W71" s="1">
        <f t="shared" si="11"/>
        <v>80</v>
      </c>
    </row>
    <row r="72" spans="1:23" x14ac:dyDescent="0.25">
      <c r="A72" s="1">
        <v>69</v>
      </c>
      <c r="B72" s="1">
        <v>95</v>
      </c>
      <c r="C72" s="13"/>
      <c r="D72" s="13"/>
      <c r="E72" s="13">
        <v>219</v>
      </c>
      <c r="F72" s="13">
        <f t="shared" si="9"/>
        <v>84</v>
      </c>
      <c r="G72" s="14"/>
      <c r="H72" s="14"/>
      <c r="I72" s="14">
        <v>69</v>
      </c>
      <c r="J72" s="14">
        <f t="shared" si="10"/>
        <v>52</v>
      </c>
      <c r="K72" s="14">
        <v>69</v>
      </c>
      <c r="L72" s="13">
        <f t="shared" si="6"/>
        <v>4</v>
      </c>
      <c r="M72" s="16">
        <v>0.93100000000000005</v>
      </c>
      <c r="N72" s="16">
        <v>70</v>
      </c>
      <c r="O72" s="17">
        <v>1.69</v>
      </c>
      <c r="P72" s="15">
        <v>80</v>
      </c>
      <c r="S72" s="13">
        <v>30</v>
      </c>
      <c r="T72" s="13">
        <v>100000</v>
      </c>
      <c r="V72" s="15">
        <v>90</v>
      </c>
      <c r="W72" s="1">
        <f t="shared" si="11"/>
        <v>80</v>
      </c>
    </row>
    <row r="73" spans="1:23" x14ac:dyDescent="0.25">
      <c r="A73" s="1">
        <v>70</v>
      </c>
      <c r="B73" s="1">
        <v>95</v>
      </c>
      <c r="C73" s="13"/>
      <c r="D73" s="13"/>
      <c r="E73" s="13">
        <v>220</v>
      </c>
      <c r="F73" s="13">
        <f t="shared" si="9"/>
        <v>85</v>
      </c>
      <c r="G73" s="14"/>
      <c r="H73" s="14"/>
      <c r="I73" s="14">
        <v>70</v>
      </c>
      <c r="J73" s="14">
        <f t="shared" si="10"/>
        <v>52</v>
      </c>
      <c r="K73" s="14">
        <v>70</v>
      </c>
      <c r="L73" s="13">
        <f t="shared" si="6"/>
        <v>4</v>
      </c>
      <c r="M73" s="16">
        <v>0.93</v>
      </c>
      <c r="N73" s="16">
        <v>70</v>
      </c>
      <c r="O73" s="17">
        <v>1.7</v>
      </c>
      <c r="P73" s="15">
        <v>80</v>
      </c>
      <c r="S73" s="13">
        <v>29</v>
      </c>
      <c r="T73" s="13">
        <v>100000</v>
      </c>
      <c r="V73" s="15">
        <v>90</v>
      </c>
      <c r="W73" s="1">
        <f t="shared" si="11"/>
        <v>80</v>
      </c>
    </row>
    <row r="74" spans="1:23" x14ac:dyDescent="0.25">
      <c r="C74" s="13"/>
      <c r="D74" s="13"/>
      <c r="E74" s="13">
        <v>221</v>
      </c>
      <c r="F74" s="13">
        <f t="shared" si="9"/>
        <v>85</v>
      </c>
      <c r="G74" s="14"/>
      <c r="H74" s="14"/>
      <c r="I74" s="14">
        <v>71</v>
      </c>
      <c r="J74" s="14">
        <f t="shared" si="10"/>
        <v>53</v>
      </c>
      <c r="K74" s="14">
        <v>71</v>
      </c>
      <c r="L74" s="13">
        <f t="shared" si="6"/>
        <v>4</v>
      </c>
      <c r="M74" s="16">
        <v>0.92900000000000005</v>
      </c>
      <c r="N74" s="16">
        <v>69</v>
      </c>
      <c r="O74" s="17">
        <v>1.71</v>
      </c>
      <c r="P74" s="15">
        <v>80</v>
      </c>
      <c r="S74" s="13">
        <v>28</v>
      </c>
      <c r="T74" s="13">
        <v>100000</v>
      </c>
      <c r="V74" s="15">
        <v>90</v>
      </c>
      <c r="W74" s="1">
        <f t="shared" si="11"/>
        <v>80</v>
      </c>
    </row>
    <row r="75" spans="1:23" x14ac:dyDescent="0.25">
      <c r="C75" s="13"/>
      <c r="D75" s="13"/>
      <c r="E75" s="13">
        <v>222</v>
      </c>
      <c r="F75" s="13">
        <f t="shared" si="9"/>
        <v>86</v>
      </c>
      <c r="G75" s="14"/>
      <c r="H75" s="14"/>
      <c r="I75" s="14">
        <v>72</v>
      </c>
      <c r="J75" s="14">
        <f t="shared" si="10"/>
        <v>53</v>
      </c>
      <c r="K75" s="14">
        <v>72</v>
      </c>
      <c r="L75" s="13">
        <f t="shared" si="6"/>
        <v>4</v>
      </c>
      <c r="M75" s="16">
        <v>0.92800000000000005</v>
      </c>
      <c r="N75" s="16">
        <v>68</v>
      </c>
      <c r="O75" s="17">
        <v>1.72</v>
      </c>
      <c r="P75" s="15">
        <v>80</v>
      </c>
      <c r="S75" s="13">
        <v>27</v>
      </c>
      <c r="T75" s="13">
        <v>100000</v>
      </c>
      <c r="V75" s="15">
        <v>90</v>
      </c>
      <c r="W75" s="1">
        <f t="shared" si="11"/>
        <v>80</v>
      </c>
    </row>
    <row r="76" spans="1:23" x14ac:dyDescent="0.25">
      <c r="C76" s="13"/>
      <c r="D76" s="13"/>
      <c r="E76" s="13">
        <v>223</v>
      </c>
      <c r="F76" s="13">
        <v>87</v>
      </c>
      <c r="G76" s="14"/>
      <c r="H76" s="14"/>
      <c r="I76" s="14">
        <v>73</v>
      </c>
      <c r="J76" s="14">
        <f t="shared" si="10"/>
        <v>53</v>
      </c>
      <c r="K76" s="14">
        <v>73</v>
      </c>
      <c r="L76" s="13">
        <f t="shared" si="6"/>
        <v>4</v>
      </c>
      <c r="M76" s="16">
        <v>0.92700000000000005</v>
      </c>
      <c r="N76" s="16">
        <v>67</v>
      </c>
      <c r="O76" s="17">
        <v>1.73</v>
      </c>
      <c r="P76" s="15">
        <v>80</v>
      </c>
      <c r="S76" s="13">
        <v>26</v>
      </c>
      <c r="T76" s="13">
        <v>100000</v>
      </c>
      <c r="V76" s="15">
        <v>90</v>
      </c>
      <c r="W76" s="1">
        <f t="shared" si="11"/>
        <v>80</v>
      </c>
    </row>
    <row r="77" spans="1:23" x14ac:dyDescent="0.25">
      <c r="C77" s="13"/>
      <c r="D77" s="13"/>
      <c r="E77" s="13">
        <v>224</v>
      </c>
      <c r="F77" s="13">
        <v>88</v>
      </c>
      <c r="G77" s="14"/>
      <c r="H77" s="14"/>
      <c r="I77" s="14">
        <v>74</v>
      </c>
      <c r="J77" s="14">
        <f t="shared" si="10"/>
        <v>53</v>
      </c>
      <c r="K77" s="14">
        <v>74</v>
      </c>
      <c r="L77" s="13">
        <f t="shared" si="6"/>
        <v>4</v>
      </c>
      <c r="M77" s="16">
        <v>0.92600000000000005</v>
      </c>
      <c r="N77" s="16">
        <v>66</v>
      </c>
      <c r="O77" s="17">
        <v>1.74</v>
      </c>
      <c r="P77" s="15">
        <v>80</v>
      </c>
      <c r="S77" s="13">
        <v>25</v>
      </c>
      <c r="T77" s="13">
        <v>100000</v>
      </c>
      <c r="V77" s="15">
        <v>90</v>
      </c>
      <c r="W77" s="1">
        <f t="shared" si="11"/>
        <v>80</v>
      </c>
    </row>
    <row r="78" spans="1:23" x14ac:dyDescent="0.25">
      <c r="C78" s="13"/>
      <c r="D78" s="13"/>
      <c r="E78" s="13">
        <v>225</v>
      </c>
      <c r="F78" s="13">
        <v>89</v>
      </c>
      <c r="G78" s="14"/>
      <c r="H78" s="14"/>
      <c r="I78" s="14">
        <v>75</v>
      </c>
      <c r="J78" s="14">
        <f t="shared" si="10"/>
        <v>53</v>
      </c>
      <c r="K78" s="14">
        <v>75</v>
      </c>
      <c r="L78" s="13">
        <f t="shared" si="6"/>
        <v>4</v>
      </c>
      <c r="M78" s="16">
        <v>0.92500000000000004</v>
      </c>
      <c r="N78" s="16">
        <v>65</v>
      </c>
      <c r="O78" s="17">
        <v>1.75</v>
      </c>
      <c r="P78" s="15">
        <v>80</v>
      </c>
      <c r="S78" s="13">
        <v>24</v>
      </c>
      <c r="T78" s="13">
        <v>100000</v>
      </c>
      <c r="V78" s="15">
        <v>90</v>
      </c>
      <c r="W78" s="1">
        <f t="shared" si="11"/>
        <v>80</v>
      </c>
    </row>
    <row r="79" spans="1:23" x14ac:dyDescent="0.25">
      <c r="C79" s="13"/>
      <c r="D79" s="13"/>
      <c r="E79" s="13">
        <v>226</v>
      </c>
      <c r="F79" s="13">
        <v>90</v>
      </c>
      <c r="G79" s="14"/>
      <c r="H79" s="14"/>
      <c r="I79" s="14">
        <v>76</v>
      </c>
      <c r="J79" s="14">
        <f t="shared" si="10"/>
        <v>54</v>
      </c>
      <c r="K79" s="14">
        <v>76</v>
      </c>
      <c r="L79" s="13">
        <f t="shared" si="6"/>
        <v>4</v>
      </c>
      <c r="M79" s="16">
        <v>0.92400000000000004</v>
      </c>
      <c r="N79" s="16">
        <v>64</v>
      </c>
      <c r="O79" s="17">
        <v>1.76</v>
      </c>
      <c r="P79" s="15">
        <v>80</v>
      </c>
      <c r="S79" s="13">
        <v>23</v>
      </c>
      <c r="T79" s="13">
        <v>100000</v>
      </c>
      <c r="V79" s="15">
        <v>90</v>
      </c>
      <c r="W79" s="1">
        <f t="shared" si="11"/>
        <v>80</v>
      </c>
    </row>
    <row r="80" spans="1:23" x14ac:dyDescent="0.25">
      <c r="C80" s="13"/>
      <c r="D80" s="13"/>
      <c r="E80" s="13">
        <v>227</v>
      </c>
      <c r="F80" s="13">
        <v>91</v>
      </c>
      <c r="G80" s="14"/>
      <c r="H80" s="14"/>
      <c r="I80" s="14">
        <v>77</v>
      </c>
      <c r="J80" s="14">
        <f t="shared" si="10"/>
        <v>54</v>
      </c>
      <c r="K80" s="14">
        <v>77</v>
      </c>
      <c r="L80" s="13">
        <f t="shared" si="6"/>
        <v>4</v>
      </c>
      <c r="M80" s="16">
        <v>0.92300000000000004</v>
      </c>
      <c r="N80" s="16">
        <v>63</v>
      </c>
      <c r="O80" s="17">
        <v>1.77</v>
      </c>
      <c r="P80" s="15">
        <v>80</v>
      </c>
      <c r="S80" s="13">
        <v>22</v>
      </c>
      <c r="T80" s="13">
        <v>100000</v>
      </c>
      <c r="V80" s="15">
        <v>90</v>
      </c>
      <c r="W80" s="1">
        <f t="shared" si="11"/>
        <v>80</v>
      </c>
    </row>
    <row r="81" spans="3:23" x14ac:dyDescent="0.25">
      <c r="C81" s="13"/>
      <c r="D81" s="13"/>
      <c r="E81" s="13">
        <v>228</v>
      </c>
      <c r="F81" s="13">
        <v>92</v>
      </c>
      <c r="G81" s="14"/>
      <c r="H81" s="14"/>
      <c r="I81" s="14">
        <v>78</v>
      </c>
      <c r="J81" s="14">
        <f t="shared" si="10"/>
        <v>54</v>
      </c>
      <c r="K81" s="14">
        <v>78</v>
      </c>
      <c r="L81" s="13">
        <f t="shared" si="6"/>
        <v>4</v>
      </c>
      <c r="M81" s="16">
        <v>0.92200000000000004</v>
      </c>
      <c r="N81" s="16">
        <v>62</v>
      </c>
      <c r="O81" s="17">
        <v>1.78</v>
      </c>
      <c r="P81" s="15">
        <v>80</v>
      </c>
      <c r="S81" s="13">
        <v>21</v>
      </c>
      <c r="T81" s="13">
        <v>100000</v>
      </c>
      <c r="V81" s="15">
        <v>90</v>
      </c>
      <c r="W81" s="1">
        <f t="shared" si="11"/>
        <v>80</v>
      </c>
    </row>
    <row r="82" spans="3:23" x14ac:dyDescent="0.25">
      <c r="C82" s="13"/>
      <c r="D82" s="13"/>
      <c r="E82" s="13">
        <v>229</v>
      </c>
      <c r="F82" s="13">
        <v>93</v>
      </c>
      <c r="G82" s="14"/>
      <c r="H82" s="14"/>
      <c r="I82" s="14">
        <v>79</v>
      </c>
      <c r="J82" s="14">
        <f t="shared" si="10"/>
        <v>54</v>
      </c>
      <c r="K82" s="14">
        <v>79</v>
      </c>
      <c r="L82" s="13">
        <f t="shared" si="6"/>
        <v>4</v>
      </c>
      <c r="M82" s="16">
        <v>0.92100000000000004</v>
      </c>
      <c r="N82" s="16">
        <v>61</v>
      </c>
      <c r="O82" s="17">
        <v>1.79</v>
      </c>
      <c r="P82" s="15">
        <v>80</v>
      </c>
      <c r="S82" s="13">
        <v>20</v>
      </c>
      <c r="T82" s="13">
        <v>100000</v>
      </c>
      <c r="V82" s="15">
        <v>90</v>
      </c>
      <c r="W82" s="1">
        <f t="shared" si="11"/>
        <v>80</v>
      </c>
    </row>
    <row r="83" spans="3:23" x14ac:dyDescent="0.25">
      <c r="C83" s="13"/>
      <c r="D83" s="13"/>
      <c r="E83" s="13">
        <v>230</v>
      </c>
      <c r="F83" s="13">
        <v>94</v>
      </c>
      <c r="G83" s="14"/>
      <c r="H83" s="14"/>
      <c r="I83" s="14">
        <v>80</v>
      </c>
      <c r="J83" s="14">
        <f t="shared" si="10"/>
        <v>54</v>
      </c>
      <c r="K83" s="14">
        <v>80</v>
      </c>
      <c r="L83" s="13">
        <f t="shared" si="6"/>
        <v>4</v>
      </c>
      <c r="M83" s="16">
        <v>0.92</v>
      </c>
      <c r="N83" s="16">
        <v>60</v>
      </c>
      <c r="O83" s="17">
        <v>1.8</v>
      </c>
      <c r="P83" s="15">
        <v>79</v>
      </c>
      <c r="S83" s="13">
        <v>19</v>
      </c>
      <c r="T83" s="13">
        <v>100000</v>
      </c>
      <c r="V83" s="15">
        <v>90</v>
      </c>
      <c r="W83" s="1">
        <f t="shared" si="11"/>
        <v>80</v>
      </c>
    </row>
    <row r="84" spans="3:23" x14ac:dyDescent="0.25">
      <c r="C84" s="13"/>
      <c r="D84" s="13"/>
      <c r="E84" s="13">
        <v>231</v>
      </c>
      <c r="F84" s="13">
        <v>95</v>
      </c>
      <c r="G84" s="14"/>
      <c r="H84" s="14"/>
      <c r="I84" s="14">
        <v>81</v>
      </c>
      <c r="J84" s="14">
        <f t="shared" si="10"/>
        <v>55</v>
      </c>
      <c r="K84" s="14">
        <v>81</v>
      </c>
      <c r="L84" s="13">
        <f t="shared" si="6"/>
        <v>5</v>
      </c>
      <c r="M84" s="16">
        <v>0.91900000000000004</v>
      </c>
      <c r="N84" s="16">
        <v>59</v>
      </c>
      <c r="O84" s="17">
        <v>1.81</v>
      </c>
      <c r="P84" s="15">
        <v>79</v>
      </c>
      <c r="S84" s="13">
        <v>18</v>
      </c>
      <c r="T84" s="13">
        <v>100000</v>
      </c>
      <c r="V84" s="15">
        <v>90</v>
      </c>
      <c r="W84" s="1">
        <f t="shared" si="11"/>
        <v>80</v>
      </c>
    </row>
    <row r="85" spans="3:23" x14ac:dyDescent="0.25">
      <c r="C85" s="13"/>
      <c r="D85" s="13"/>
      <c r="E85" s="13">
        <v>232</v>
      </c>
      <c r="F85" s="13">
        <v>95</v>
      </c>
      <c r="G85" s="14"/>
      <c r="H85" s="14"/>
      <c r="I85" s="14">
        <v>82</v>
      </c>
      <c r="J85" s="14">
        <f t="shared" si="10"/>
        <v>55</v>
      </c>
      <c r="K85" s="14">
        <v>82</v>
      </c>
      <c r="L85" s="13">
        <f t="shared" si="6"/>
        <v>5</v>
      </c>
      <c r="M85" s="16">
        <v>0.91800000000000004</v>
      </c>
      <c r="N85" s="16">
        <v>58</v>
      </c>
      <c r="O85" s="17">
        <v>1.82</v>
      </c>
      <c r="P85" s="15">
        <v>79</v>
      </c>
      <c r="S85" s="13">
        <v>17</v>
      </c>
      <c r="T85" s="13">
        <v>100000</v>
      </c>
      <c r="V85" s="15">
        <v>90</v>
      </c>
      <c r="W85" s="1">
        <f t="shared" si="11"/>
        <v>80</v>
      </c>
    </row>
    <row r="86" spans="3:23" x14ac:dyDescent="0.25">
      <c r="C86" s="13"/>
      <c r="D86" s="13"/>
      <c r="E86" s="13">
        <v>233</v>
      </c>
      <c r="F86" s="13">
        <v>96</v>
      </c>
      <c r="G86" s="14"/>
      <c r="H86" s="14"/>
      <c r="I86" s="14">
        <v>83</v>
      </c>
      <c r="J86" s="14">
        <f t="shared" si="10"/>
        <v>55</v>
      </c>
      <c r="K86" s="14">
        <v>83</v>
      </c>
      <c r="L86" s="13">
        <f t="shared" si="6"/>
        <v>5</v>
      </c>
      <c r="M86" s="16">
        <v>0.91700000000000004</v>
      </c>
      <c r="N86" s="16">
        <v>57</v>
      </c>
      <c r="O86" s="17">
        <v>1.83</v>
      </c>
      <c r="P86" s="15">
        <v>79</v>
      </c>
      <c r="S86" s="13">
        <v>16</v>
      </c>
      <c r="T86" s="13">
        <v>100000</v>
      </c>
      <c r="V86" s="15">
        <v>90</v>
      </c>
      <c r="W86" s="1">
        <f t="shared" si="11"/>
        <v>80</v>
      </c>
    </row>
    <row r="87" spans="3:23" x14ac:dyDescent="0.25">
      <c r="C87" s="13"/>
      <c r="D87" s="13"/>
      <c r="E87" s="13">
        <v>234</v>
      </c>
      <c r="F87" s="13">
        <v>96</v>
      </c>
      <c r="G87" s="14"/>
      <c r="H87" s="14"/>
      <c r="I87" s="14">
        <v>84</v>
      </c>
      <c r="J87" s="14">
        <f t="shared" si="10"/>
        <v>55</v>
      </c>
      <c r="K87" s="14">
        <v>84</v>
      </c>
      <c r="L87" s="13">
        <f t="shared" si="6"/>
        <v>5</v>
      </c>
      <c r="M87" s="16">
        <v>0.91600000000000004</v>
      </c>
      <c r="N87" s="16">
        <v>56</v>
      </c>
      <c r="O87" s="17">
        <v>1.84</v>
      </c>
      <c r="P87" s="15">
        <v>78</v>
      </c>
      <c r="S87" s="13">
        <v>15</v>
      </c>
      <c r="T87" s="13">
        <v>100000</v>
      </c>
      <c r="V87" s="15">
        <v>90</v>
      </c>
      <c r="W87" s="1">
        <f t="shared" si="11"/>
        <v>80</v>
      </c>
    </row>
    <row r="88" spans="3:23" x14ac:dyDescent="0.25">
      <c r="C88" s="13"/>
      <c r="D88" s="13"/>
      <c r="E88" s="13">
        <v>235</v>
      </c>
      <c r="F88" s="13">
        <v>96</v>
      </c>
      <c r="G88" s="14"/>
      <c r="H88" s="14"/>
      <c r="I88" s="14">
        <v>85</v>
      </c>
      <c r="J88" s="14">
        <f t="shared" si="10"/>
        <v>55</v>
      </c>
      <c r="K88" s="14">
        <v>85</v>
      </c>
      <c r="L88" s="13">
        <f t="shared" ref="L88:L151" si="12">L68+1</f>
        <v>5</v>
      </c>
      <c r="M88" s="16">
        <v>0.91500000000000004</v>
      </c>
      <c r="N88" s="16">
        <v>55</v>
      </c>
      <c r="O88" s="17">
        <v>1.85</v>
      </c>
      <c r="P88" s="15">
        <v>78</v>
      </c>
      <c r="S88" s="13">
        <v>14</v>
      </c>
      <c r="T88" s="13">
        <v>100000</v>
      </c>
      <c r="V88" s="15">
        <v>90</v>
      </c>
      <c r="W88" s="1">
        <f t="shared" si="11"/>
        <v>80</v>
      </c>
    </row>
    <row r="89" spans="3:23" x14ac:dyDescent="0.25">
      <c r="C89" s="13"/>
      <c r="D89" s="13"/>
      <c r="E89" s="13">
        <v>236</v>
      </c>
      <c r="F89" s="13">
        <f t="shared" ref="F89:F97" si="13">F86+1</f>
        <v>97</v>
      </c>
      <c r="G89" s="14"/>
      <c r="H89" s="14"/>
      <c r="I89" s="14">
        <v>86</v>
      </c>
      <c r="J89" s="14">
        <v>55</v>
      </c>
      <c r="K89" s="14">
        <v>86</v>
      </c>
      <c r="L89" s="13">
        <f t="shared" si="12"/>
        <v>5</v>
      </c>
      <c r="M89" s="16">
        <v>0.91400000000000003</v>
      </c>
      <c r="N89" s="16">
        <v>54</v>
      </c>
      <c r="O89" s="17">
        <v>1.86</v>
      </c>
      <c r="P89" s="15">
        <v>78</v>
      </c>
      <c r="S89" s="13">
        <v>13</v>
      </c>
      <c r="T89" s="13">
        <v>100000</v>
      </c>
      <c r="V89" s="15">
        <v>90</v>
      </c>
      <c r="W89" s="1">
        <f t="shared" si="11"/>
        <v>80</v>
      </c>
    </row>
    <row r="90" spans="3:23" x14ac:dyDescent="0.25">
      <c r="C90" s="13"/>
      <c r="D90" s="13"/>
      <c r="E90" s="13">
        <v>237</v>
      </c>
      <c r="F90" s="13">
        <f t="shared" si="13"/>
        <v>97</v>
      </c>
      <c r="G90" s="14"/>
      <c r="H90" s="14"/>
      <c r="I90" s="14">
        <v>87</v>
      </c>
      <c r="J90" s="14">
        <v>55</v>
      </c>
      <c r="K90" s="14">
        <v>87</v>
      </c>
      <c r="L90" s="13">
        <f t="shared" si="12"/>
        <v>5</v>
      </c>
      <c r="M90" s="16">
        <v>0.91300000000000003</v>
      </c>
      <c r="N90" s="16">
        <v>53</v>
      </c>
      <c r="O90" s="17">
        <v>1.87</v>
      </c>
      <c r="P90" s="15">
        <v>78</v>
      </c>
      <c r="S90" s="13">
        <v>12</v>
      </c>
      <c r="T90" s="13">
        <v>100000</v>
      </c>
      <c r="V90" s="15">
        <v>90</v>
      </c>
      <c r="W90" s="1">
        <f t="shared" si="11"/>
        <v>80</v>
      </c>
    </row>
    <row r="91" spans="3:23" x14ac:dyDescent="0.25">
      <c r="C91" s="13"/>
      <c r="D91" s="13"/>
      <c r="E91" s="13">
        <v>238</v>
      </c>
      <c r="F91" s="13">
        <f t="shared" si="13"/>
        <v>97</v>
      </c>
      <c r="G91" s="14"/>
      <c r="H91" s="14"/>
      <c r="I91" s="14">
        <v>88</v>
      </c>
      <c r="J91" s="14">
        <v>55</v>
      </c>
      <c r="K91" s="14">
        <v>88</v>
      </c>
      <c r="L91" s="13">
        <f t="shared" si="12"/>
        <v>5</v>
      </c>
      <c r="M91" s="16">
        <v>0.91200000000000003</v>
      </c>
      <c r="N91" s="16">
        <v>52</v>
      </c>
      <c r="O91" s="17">
        <v>1.88</v>
      </c>
      <c r="P91" s="15">
        <v>77</v>
      </c>
      <c r="S91" s="13">
        <v>11</v>
      </c>
      <c r="T91" s="13">
        <v>100000</v>
      </c>
      <c r="V91" s="15">
        <v>90</v>
      </c>
      <c r="W91" s="1">
        <f t="shared" si="11"/>
        <v>80</v>
      </c>
    </row>
    <row r="92" spans="3:23" x14ac:dyDescent="0.25">
      <c r="C92" s="13"/>
      <c r="D92" s="13"/>
      <c r="E92" s="13">
        <v>239</v>
      </c>
      <c r="F92" s="13">
        <f t="shared" si="13"/>
        <v>98</v>
      </c>
      <c r="G92" s="14"/>
      <c r="H92" s="14"/>
      <c r="I92" s="14">
        <v>89</v>
      </c>
      <c r="J92" s="14">
        <v>55</v>
      </c>
      <c r="K92" s="14">
        <v>89</v>
      </c>
      <c r="L92" s="13">
        <f t="shared" si="12"/>
        <v>5</v>
      </c>
      <c r="M92" s="16">
        <v>0.91100000000000003</v>
      </c>
      <c r="N92" s="16">
        <v>51</v>
      </c>
      <c r="O92" s="17">
        <v>1.89</v>
      </c>
      <c r="P92" s="15">
        <v>77</v>
      </c>
      <c r="S92" s="13">
        <v>10</v>
      </c>
      <c r="T92" s="13">
        <v>100000</v>
      </c>
      <c r="V92" s="15">
        <v>90</v>
      </c>
      <c r="W92" s="1">
        <f t="shared" si="11"/>
        <v>80</v>
      </c>
    </row>
    <row r="93" spans="3:23" x14ac:dyDescent="0.25">
      <c r="C93" s="13"/>
      <c r="D93" s="13"/>
      <c r="E93" s="13">
        <v>240</v>
      </c>
      <c r="F93" s="13">
        <f t="shared" si="13"/>
        <v>98</v>
      </c>
      <c r="G93" s="14"/>
      <c r="H93" s="14"/>
      <c r="I93" s="14">
        <v>90</v>
      </c>
      <c r="J93" s="14">
        <v>55</v>
      </c>
      <c r="K93" s="14">
        <v>90</v>
      </c>
      <c r="L93" s="13">
        <f t="shared" si="12"/>
        <v>5</v>
      </c>
      <c r="M93" s="16">
        <v>0.91</v>
      </c>
      <c r="N93" s="16">
        <v>50</v>
      </c>
      <c r="O93" s="17">
        <v>1.9</v>
      </c>
      <c r="P93" s="15">
        <v>77</v>
      </c>
      <c r="S93" s="13">
        <v>9</v>
      </c>
      <c r="T93" s="13">
        <v>100000</v>
      </c>
      <c r="V93" s="15">
        <v>90</v>
      </c>
      <c r="W93" s="1">
        <f t="shared" si="11"/>
        <v>80</v>
      </c>
    </row>
    <row r="94" spans="3:23" x14ac:dyDescent="0.25">
      <c r="C94" s="13"/>
      <c r="D94" s="13"/>
      <c r="E94" s="13">
        <v>241</v>
      </c>
      <c r="F94" s="13">
        <f t="shared" si="13"/>
        <v>98</v>
      </c>
      <c r="G94" s="14"/>
      <c r="H94" s="14"/>
      <c r="I94" s="14">
        <v>91</v>
      </c>
      <c r="J94" s="14">
        <v>55</v>
      </c>
      <c r="K94" s="14">
        <v>91</v>
      </c>
      <c r="L94" s="13">
        <f t="shared" si="12"/>
        <v>5</v>
      </c>
      <c r="M94" s="16">
        <v>0.90900000000000003</v>
      </c>
      <c r="N94" s="16">
        <v>49</v>
      </c>
      <c r="O94" s="17">
        <v>1.91</v>
      </c>
      <c r="P94" s="15">
        <v>77</v>
      </c>
      <c r="S94" s="13">
        <v>8</v>
      </c>
      <c r="T94" s="13">
        <v>100000</v>
      </c>
      <c r="V94" s="15">
        <v>90</v>
      </c>
      <c r="W94" s="1">
        <f t="shared" si="11"/>
        <v>80</v>
      </c>
    </row>
    <row r="95" spans="3:23" x14ac:dyDescent="0.25">
      <c r="C95" s="13"/>
      <c r="D95" s="13"/>
      <c r="E95" s="13">
        <v>242</v>
      </c>
      <c r="F95" s="13">
        <f t="shared" si="13"/>
        <v>99</v>
      </c>
      <c r="G95" s="14"/>
      <c r="H95" s="14"/>
      <c r="I95" s="14">
        <v>92</v>
      </c>
      <c r="J95" s="14">
        <v>55</v>
      </c>
      <c r="K95" s="14">
        <v>92</v>
      </c>
      <c r="L95" s="13">
        <f t="shared" si="12"/>
        <v>5</v>
      </c>
      <c r="M95" s="16">
        <v>0.90800000000000003</v>
      </c>
      <c r="N95" s="16">
        <v>48</v>
      </c>
      <c r="O95" s="17">
        <v>1.92</v>
      </c>
      <c r="P95" s="15">
        <v>76</v>
      </c>
      <c r="S95" s="13">
        <v>7</v>
      </c>
      <c r="T95" s="13">
        <v>100000</v>
      </c>
      <c r="V95" s="15">
        <v>90</v>
      </c>
      <c r="W95" s="1">
        <f t="shared" si="11"/>
        <v>80</v>
      </c>
    </row>
    <row r="96" spans="3:23" x14ac:dyDescent="0.25">
      <c r="C96" s="13"/>
      <c r="D96" s="13"/>
      <c r="E96" s="13">
        <v>243</v>
      </c>
      <c r="F96" s="13">
        <f t="shared" si="13"/>
        <v>99</v>
      </c>
      <c r="G96" s="14"/>
      <c r="H96" s="14"/>
      <c r="I96" s="14">
        <v>93</v>
      </c>
      <c r="J96" s="14">
        <v>55</v>
      </c>
      <c r="K96" s="14">
        <v>93</v>
      </c>
      <c r="L96" s="13">
        <f t="shared" si="12"/>
        <v>5</v>
      </c>
      <c r="M96" s="16">
        <v>0.90700000000000003</v>
      </c>
      <c r="N96" s="16">
        <v>47</v>
      </c>
      <c r="O96" s="17">
        <v>1.93</v>
      </c>
      <c r="P96" s="15">
        <v>76</v>
      </c>
      <c r="S96" s="13">
        <v>6</v>
      </c>
      <c r="T96" s="13">
        <v>100000</v>
      </c>
      <c r="V96" s="15">
        <v>90</v>
      </c>
      <c r="W96" s="1">
        <f t="shared" si="11"/>
        <v>80</v>
      </c>
    </row>
    <row r="97" spans="3:23" x14ac:dyDescent="0.25">
      <c r="C97" s="13"/>
      <c r="D97" s="13"/>
      <c r="E97" s="13">
        <v>244</v>
      </c>
      <c r="F97" s="13">
        <f t="shared" si="13"/>
        <v>99</v>
      </c>
      <c r="G97" s="14"/>
      <c r="H97" s="14"/>
      <c r="I97" s="14">
        <v>94</v>
      </c>
      <c r="J97" s="14">
        <f t="shared" ref="J97:J133" si="14">J86+1</f>
        <v>56</v>
      </c>
      <c r="K97" s="14">
        <v>94</v>
      </c>
      <c r="L97" s="13">
        <f t="shared" si="12"/>
        <v>5</v>
      </c>
      <c r="M97" s="16">
        <v>0.90600000000000003</v>
      </c>
      <c r="N97" s="16">
        <v>46</v>
      </c>
      <c r="O97" s="17">
        <v>1.94</v>
      </c>
      <c r="P97" s="15">
        <v>76</v>
      </c>
      <c r="S97" s="13">
        <v>5</v>
      </c>
      <c r="T97" s="13">
        <v>100000</v>
      </c>
      <c r="V97" s="15">
        <v>90</v>
      </c>
      <c r="W97" s="1">
        <f t="shared" si="11"/>
        <v>80</v>
      </c>
    </row>
    <row r="98" spans="3:23" x14ac:dyDescent="0.25">
      <c r="C98" s="13"/>
      <c r="D98" s="13"/>
      <c r="E98" s="13">
        <v>245</v>
      </c>
      <c r="F98" s="13">
        <v>99</v>
      </c>
      <c r="G98" s="14"/>
      <c r="H98" s="14"/>
      <c r="I98" s="14">
        <v>95</v>
      </c>
      <c r="J98" s="14">
        <f t="shared" si="14"/>
        <v>56</v>
      </c>
      <c r="K98" s="14">
        <v>95</v>
      </c>
      <c r="L98" s="13">
        <f t="shared" si="12"/>
        <v>5</v>
      </c>
      <c r="M98" s="16">
        <v>0.90500000000000003</v>
      </c>
      <c r="N98" s="16">
        <v>45</v>
      </c>
      <c r="O98" s="17">
        <v>1.95</v>
      </c>
      <c r="P98" s="15">
        <v>76</v>
      </c>
      <c r="S98" s="13">
        <v>4</v>
      </c>
      <c r="T98" s="13">
        <v>100000</v>
      </c>
      <c r="V98" s="15">
        <v>90</v>
      </c>
      <c r="W98" s="1">
        <f t="shared" si="11"/>
        <v>80</v>
      </c>
    </row>
    <row r="99" spans="3:23" x14ac:dyDescent="0.25">
      <c r="C99" s="13"/>
      <c r="D99" s="13"/>
      <c r="E99" s="13">
        <v>246</v>
      </c>
      <c r="F99" s="13">
        <v>99</v>
      </c>
      <c r="G99" s="14"/>
      <c r="H99" s="14"/>
      <c r="I99" s="14">
        <v>96</v>
      </c>
      <c r="J99" s="14">
        <f t="shared" si="14"/>
        <v>56</v>
      </c>
      <c r="K99" s="14">
        <v>96</v>
      </c>
      <c r="L99" s="13">
        <f t="shared" si="12"/>
        <v>5</v>
      </c>
      <c r="M99" s="16">
        <v>0.90400000000000003</v>
      </c>
      <c r="N99" s="16">
        <v>44</v>
      </c>
      <c r="O99" s="17">
        <v>1.96</v>
      </c>
      <c r="P99" s="15">
        <v>75</v>
      </c>
      <c r="S99" s="13">
        <v>3</v>
      </c>
      <c r="T99" s="13">
        <v>100000</v>
      </c>
      <c r="V99" s="15">
        <v>90</v>
      </c>
      <c r="W99" s="1">
        <f t="shared" si="11"/>
        <v>80</v>
      </c>
    </row>
    <row r="100" spans="3:23" x14ac:dyDescent="0.25">
      <c r="C100" s="13"/>
      <c r="D100" s="13"/>
      <c r="E100" s="13">
        <v>247</v>
      </c>
      <c r="F100" s="13">
        <v>99</v>
      </c>
      <c r="G100" s="14"/>
      <c r="H100" s="14"/>
      <c r="I100" s="14">
        <v>97</v>
      </c>
      <c r="J100" s="14">
        <f t="shared" si="14"/>
        <v>56</v>
      </c>
      <c r="K100" s="14">
        <v>97</v>
      </c>
      <c r="L100" s="13">
        <f t="shared" si="12"/>
        <v>5</v>
      </c>
      <c r="M100" s="16">
        <v>0.90300000000000002</v>
      </c>
      <c r="N100" s="16">
        <v>43</v>
      </c>
      <c r="O100" s="17">
        <v>1.97</v>
      </c>
      <c r="P100" s="15">
        <v>75</v>
      </c>
      <c r="S100" s="13">
        <v>2</v>
      </c>
      <c r="T100" s="13">
        <v>100000</v>
      </c>
      <c r="V100" s="15">
        <v>90</v>
      </c>
      <c r="W100" s="1">
        <f t="shared" si="11"/>
        <v>80</v>
      </c>
    </row>
    <row r="101" spans="3:23" x14ac:dyDescent="0.25">
      <c r="C101" s="13"/>
      <c r="D101" s="13"/>
      <c r="E101" s="13">
        <v>248</v>
      </c>
      <c r="F101" s="13">
        <v>99</v>
      </c>
      <c r="G101" s="14"/>
      <c r="H101" s="14"/>
      <c r="I101" s="14">
        <v>98</v>
      </c>
      <c r="J101" s="14">
        <f t="shared" si="14"/>
        <v>56</v>
      </c>
      <c r="K101" s="14">
        <v>98</v>
      </c>
      <c r="L101" s="13">
        <f t="shared" si="12"/>
        <v>5</v>
      </c>
      <c r="M101" s="16">
        <v>0.90200000000000002</v>
      </c>
      <c r="N101" s="16">
        <v>42</v>
      </c>
      <c r="O101" s="17">
        <v>1.98</v>
      </c>
      <c r="P101" s="15">
        <v>75</v>
      </c>
      <c r="S101" s="13">
        <v>1</v>
      </c>
      <c r="T101" s="13">
        <v>100000</v>
      </c>
      <c r="V101" s="15">
        <v>90</v>
      </c>
      <c r="W101" s="1">
        <f t="shared" si="11"/>
        <v>80</v>
      </c>
    </row>
    <row r="102" spans="3:23" x14ac:dyDescent="0.25">
      <c r="C102" s="13"/>
      <c r="D102" s="13"/>
      <c r="E102" s="13">
        <v>249</v>
      </c>
      <c r="F102" s="13">
        <v>99</v>
      </c>
      <c r="G102" s="14"/>
      <c r="H102" s="14"/>
      <c r="I102" s="14">
        <v>99</v>
      </c>
      <c r="J102" s="14">
        <f t="shared" si="14"/>
        <v>56</v>
      </c>
      <c r="K102" s="14">
        <v>99</v>
      </c>
      <c r="L102" s="13">
        <f t="shared" si="12"/>
        <v>5</v>
      </c>
      <c r="M102" s="16">
        <v>0.90100000000000002</v>
      </c>
      <c r="N102" s="16">
        <v>41</v>
      </c>
      <c r="O102" s="17">
        <v>1.99</v>
      </c>
      <c r="P102" s="15">
        <v>75</v>
      </c>
      <c r="S102" s="13">
        <v>0</v>
      </c>
      <c r="T102" s="13">
        <v>100000</v>
      </c>
      <c r="V102" s="15">
        <v>90</v>
      </c>
      <c r="W102" s="1">
        <f t="shared" si="11"/>
        <v>80</v>
      </c>
    </row>
    <row r="103" spans="3:23" x14ac:dyDescent="0.25">
      <c r="C103" s="13"/>
      <c r="D103" s="13"/>
      <c r="E103" s="13">
        <v>250</v>
      </c>
      <c r="F103" s="13">
        <v>99</v>
      </c>
      <c r="G103" s="14"/>
      <c r="H103" s="14"/>
      <c r="I103" s="14">
        <v>100</v>
      </c>
      <c r="J103" s="14">
        <f t="shared" si="14"/>
        <v>56</v>
      </c>
      <c r="K103" s="14">
        <v>100</v>
      </c>
      <c r="L103" s="13">
        <f t="shared" si="12"/>
        <v>5</v>
      </c>
      <c r="M103" s="16">
        <v>0.9</v>
      </c>
      <c r="N103" s="16">
        <v>40</v>
      </c>
      <c r="O103" s="17">
        <v>2</v>
      </c>
      <c r="P103" s="15">
        <v>74</v>
      </c>
      <c r="T103" s="13">
        <v>100000</v>
      </c>
      <c r="V103" s="15">
        <v>90</v>
      </c>
      <c r="W103" s="1">
        <f t="shared" si="11"/>
        <v>80</v>
      </c>
    </row>
    <row r="104" spans="3:23" x14ac:dyDescent="0.25">
      <c r="C104" s="13"/>
      <c r="D104" s="13"/>
      <c r="E104" s="13">
        <v>251</v>
      </c>
      <c r="F104" s="13">
        <v>99</v>
      </c>
      <c r="G104" s="14"/>
      <c r="H104" s="14"/>
      <c r="I104" s="14">
        <v>101</v>
      </c>
      <c r="J104" s="14">
        <f t="shared" si="14"/>
        <v>56</v>
      </c>
      <c r="K104" s="14">
        <v>101</v>
      </c>
      <c r="L104" s="13">
        <f t="shared" si="12"/>
        <v>6</v>
      </c>
      <c r="M104" s="16">
        <v>0.89900000000000002</v>
      </c>
      <c r="N104" s="16">
        <v>39</v>
      </c>
      <c r="O104" s="17">
        <v>2.0099999999999998</v>
      </c>
      <c r="P104" s="15">
        <v>74</v>
      </c>
      <c r="T104" s="13">
        <v>100000</v>
      </c>
      <c r="V104" s="15">
        <v>90</v>
      </c>
      <c r="W104" s="1">
        <f t="shared" si="11"/>
        <v>80</v>
      </c>
    </row>
    <row r="105" spans="3:23" x14ac:dyDescent="0.25">
      <c r="C105" s="13"/>
      <c r="D105" s="13"/>
      <c r="E105" s="13">
        <v>252</v>
      </c>
      <c r="F105" s="13">
        <v>99</v>
      </c>
      <c r="G105" s="14"/>
      <c r="H105" s="14"/>
      <c r="I105" s="14">
        <v>102</v>
      </c>
      <c r="J105" s="14">
        <f t="shared" si="14"/>
        <v>56</v>
      </c>
      <c r="K105" s="14">
        <v>102</v>
      </c>
      <c r="L105" s="13">
        <f t="shared" si="12"/>
        <v>6</v>
      </c>
      <c r="M105" s="16">
        <v>0.89800000000000002</v>
      </c>
      <c r="N105" s="16">
        <v>39</v>
      </c>
      <c r="O105" s="17">
        <v>2.02</v>
      </c>
      <c r="P105" s="15">
        <v>74</v>
      </c>
      <c r="T105" s="13">
        <v>100000</v>
      </c>
      <c r="V105" s="15">
        <v>90</v>
      </c>
      <c r="W105" s="1">
        <f t="shared" si="11"/>
        <v>80</v>
      </c>
    </row>
    <row r="106" spans="3:23" x14ac:dyDescent="0.25">
      <c r="C106" s="13"/>
      <c r="D106" s="13"/>
      <c r="E106" s="13">
        <v>253</v>
      </c>
      <c r="F106" s="13">
        <v>99</v>
      </c>
      <c r="G106" s="14"/>
      <c r="H106" s="14"/>
      <c r="I106" s="14">
        <v>103</v>
      </c>
      <c r="J106" s="14">
        <f t="shared" si="14"/>
        <v>56</v>
      </c>
      <c r="K106" s="14">
        <v>103</v>
      </c>
      <c r="L106" s="13">
        <f t="shared" si="12"/>
        <v>6</v>
      </c>
      <c r="M106" s="16">
        <v>0.89700000000000002</v>
      </c>
      <c r="N106" s="16">
        <v>38</v>
      </c>
      <c r="O106" s="17">
        <v>2.0299999999999998</v>
      </c>
      <c r="P106" s="15">
        <v>74</v>
      </c>
      <c r="T106" s="13">
        <v>100000</v>
      </c>
      <c r="V106" s="15">
        <v>90</v>
      </c>
      <c r="W106" s="1">
        <f t="shared" si="11"/>
        <v>80</v>
      </c>
    </row>
    <row r="107" spans="3:23" x14ac:dyDescent="0.25">
      <c r="C107" s="13"/>
      <c r="D107" s="13"/>
      <c r="E107" s="13">
        <v>254</v>
      </c>
      <c r="F107" s="13">
        <v>99</v>
      </c>
      <c r="G107" s="14"/>
      <c r="H107" s="14"/>
      <c r="I107" s="14">
        <v>104</v>
      </c>
      <c r="J107" s="14">
        <f t="shared" si="14"/>
        <v>56</v>
      </c>
      <c r="K107" s="14">
        <v>104</v>
      </c>
      <c r="L107" s="13">
        <f t="shared" si="12"/>
        <v>6</v>
      </c>
      <c r="M107" s="16">
        <v>0.89600000000000002</v>
      </c>
      <c r="N107" s="16">
        <v>38</v>
      </c>
      <c r="O107" s="17">
        <v>2.04</v>
      </c>
      <c r="P107" s="15">
        <v>73</v>
      </c>
      <c r="T107" s="13">
        <v>100000</v>
      </c>
      <c r="V107" s="15">
        <v>90</v>
      </c>
      <c r="W107" s="1">
        <f t="shared" si="11"/>
        <v>80</v>
      </c>
    </row>
    <row r="108" spans="3:23" x14ac:dyDescent="0.25">
      <c r="C108" s="13"/>
      <c r="D108" s="13"/>
      <c r="E108" s="13">
        <v>255</v>
      </c>
      <c r="F108" s="13">
        <v>99</v>
      </c>
      <c r="G108" s="14"/>
      <c r="H108" s="14"/>
      <c r="I108" s="14">
        <v>105</v>
      </c>
      <c r="J108" s="14">
        <f t="shared" si="14"/>
        <v>57</v>
      </c>
      <c r="K108" s="14">
        <v>105</v>
      </c>
      <c r="L108" s="13">
        <f t="shared" si="12"/>
        <v>6</v>
      </c>
      <c r="M108" s="16">
        <v>0.89500000000000002</v>
      </c>
      <c r="N108" s="16">
        <v>37</v>
      </c>
      <c r="O108" s="17">
        <v>2.0499999999999998</v>
      </c>
      <c r="P108" s="15">
        <v>73</v>
      </c>
      <c r="T108" s="13">
        <v>100000</v>
      </c>
      <c r="V108" s="15">
        <v>90</v>
      </c>
      <c r="W108" s="1">
        <f t="shared" si="11"/>
        <v>80</v>
      </c>
    </row>
    <row r="109" spans="3:23" x14ac:dyDescent="0.25">
      <c r="C109" s="13"/>
      <c r="D109" s="13"/>
      <c r="E109" s="13">
        <v>256</v>
      </c>
      <c r="F109" s="13">
        <v>99</v>
      </c>
      <c r="G109" s="14"/>
      <c r="H109" s="14"/>
      <c r="I109" s="14">
        <v>106</v>
      </c>
      <c r="J109" s="14">
        <f t="shared" si="14"/>
        <v>57</v>
      </c>
      <c r="K109" s="14">
        <v>106</v>
      </c>
      <c r="L109" s="13">
        <f t="shared" si="12"/>
        <v>6</v>
      </c>
      <c r="M109" s="16">
        <v>0.89400000000000002</v>
      </c>
      <c r="N109" s="16">
        <v>37</v>
      </c>
      <c r="O109" s="17">
        <v>2.06</v>
      </c>
      <c r="P109" s="15">
        <v>73</v>
      </c>
      <c r="T109" s="13">
        <v>100000</v>
      </c>
      <c r="V109" s="15">
        <v>90</v>
      </c>
      <c r="W109" s="1">
        <f t="shared" si="11"/>
        <v>80</v>
      </c>
    </row>
    <row r="110" spans="3:23" x14ac:dyDescent="0.25">
      <c r="C110" s="13"/>
      <c r="D110" s="13"/>
      <c r="E110" s="13">
        <v>257</v>
      </c>
      <c r="F110" s="13">
        <v>99</v>
      </c>
      <c r="G110" s="14"/>
      <c r="H110" s="14"/>
      <c r="I110" s="14">
        <v>107</v>
      </c>
      <c r="J110" s="14">
        <f t="shared" si="14"/>
        <v>57</v>
      </c>
      <c r="K110" s="14">
        <v>107</v>
      </c>
      <c r="L110" s="13">
        <f t="shared" si="12"/>
        <v>6</v>
      </c>
      <c r="M110" s="16">
        <v>0.89300000000000002</v>
      </c>
      <c r="N110" s="16">
        <v>36</v>
      </c>
      <c r="O110" s="17">
        <v>2.0699999999999998</v>
      </c>
      <c r="P110" s="15">
        <v>73</v>
      </c>
      <c r="T110" s="13">
        <v>100000</v>
      </c>
      <c r="V110" s="15">
        <v>90</v>
      </c>
      <c r="W110" s="1">
        <f t="shared" si="11"/>
        <v>80</v>
      </c>
    </row>
    <row r="111" spans="3:23" x14ac:dyDescent="0.25">
      <c r="C111" s="13"/>
      <c r="D111" s="13"/>
      <c r="E111" s="13">
        <v>258</v>
      </c>
      <c r="F111" s="13">
        <v>99</v>
      </c>
      <c r="G111" s="14"/>
      <c r="H111" s="14"/>
      <c r="I111" s="14">
        <v>108</v>
      </c>
      <c r="J111" s="14">
        <f t="shared" si="14"/>
        <v>57</v>
      </c>
      <c r="K111" s="14">
        <v>108</v>
      </c>
      <c r="L111" s="13">
        <f t="shared" si="12"/>
        <v>6</v>
      </c>
      <c r="M111" s="16">
        <v>0.89200000000000002</v>
      </c>
      <c r="N111" s="16">
        <v>36</v>
      </c>
      <c r="O111" s="17">
        <v>2.08</v>
      </c>
      <c r="P111" s="15">
        <v>72</v>
      </c>
      <c r="T111" s="13">
        <v>100000</v>
      </c>
      <c r="V111" s="15">
        <v>90</v>
      </c>
      <c r="W111" s="1">
        <f t="shared" si="11"/>
        <v>80</v>
      </c>
    </row>
    <row r="112" spans="3:23" x14ac:dyDescent="0.25">
      <c r="C112" s="13"/>
      <c r="D112" s="13"/>
      <c r="E112" s="13">
        <v>259</v>
      </c>
      <c r="F112" s="13">
        <v>99</v>
      </c>
      <c r="G112" s="14"/>
      <c r="H112" s="14"/>
      <c r="I112" s="14">
        <v>109</v>
      </c>
      <c r="J112" s="14">
        <f t="shared" si="14"/>
        <v>57</v>
      </c>
      <c r="K112" s="14">
        <v>109</v>
      </c>
      <c r="L112" s="13">
        <f t="shared" si="12"/>
        <v>6</v>
      </c>
      <c r="M112" s="16">
        <v>0.89100000000000001</v>
      </c>
      <c r="N112" s="16">
        <v>35</v>
      </c>
      <c r="O112" s="17">
        <v>2.09</v>
      </c>
      <c r="P112" s="15">
        <v>72</v>
      </c>
      <c r="T112" s="13">
        <v>100000</v>
      </c>
      <c r="V112" s="15">
        <v>90</v>
      </c>
      <c r="W112" s="1">
        <f t="shared" si="11"/>
        <v>80</v>
      </c>
    </row>
    <row r="113" spans="3:23" x14ac:dyDescent="0.25">
      <c r="C113" s="13"/>
      <c r="D113" s="13"/>
      <c r="E113" s="13">
        <v>260</v>
      </c>
      <c r="F113" s="13">
        <v>99</v>
      </c>
      <c r="G113" s="14"/>
      <c r="H113" s="14"/>
      <c r="I113" s="14">
        <v>110</v>
      </c>
      <c r="J113" s="14">
        <f t="shared" si="14"/>
        <v>57</v>
      </c>
      <c r="K113" s="14">
        <v>110</v>
      </c>
      <c r="L113" s="13">
        <f t="shared" si="12"/>
        <v>6</v>
      </c>
      <c r="M113" s="16">
        <v>0.89</v>
      </c>
      <c r="N113" s="16">
        <v>35</v>
      </c>
      <c r="O113" s="17">
        <v>2.1</v>
      </c>
      <c r="P113" s="15">
        <v>72</v>
      </c>
      <c r="T113" s="13">
        <v>100000</v>
      </c>
      <c r="V113" s="15">
        <v>90</v>
      </c>
      <c r="W113" s="1">
        <f t="shared" si="11"/>
        <v>80</v>
      </c>
    </row>
    <row r="114" spans="3:23" x14ac:dyDescent="0.25">
      <c r="C114" s="13"/>
      <c r="D114" s="13"/>
      <c r="E114" s="13">
        <v>261</v>
      </c>
      <c r="F114" s="13">
        <v>99</v>
      </c>
      <c r="G114" s="14"/>
      <c r="H114" s="14"/>
      <c r="I114" s="14">
        <v>111</v>
      </c>
      <c r="J114" s="14">
        <f t="shared" si="14"/>
        <v>57</v>
      </c>
      <c r="K114" s="14">
        <v>111</v>
      </c>
      <c r="L114" s="13">
        <f t="shared" si="12"/>
        <v>6</v>
      </c>
      <c r="M114" s="16">
        <v>0.88900000000000001</v>
      </c>
      <c r="N114" s="14">
        <v>35</v>
      </c>
      <c r="O114" s="17">
        <v>2.11</v>
      </c>
      <c r="P114" s="15">
        <v>72</v>
      </c>
      <c r="T114" s="13">
        <v>100000</v>
      </c>
      <c r="V114" s="15">
        <v>90</v>
      </c>
      <c r="W114" s="1">
        <f t="shared" si="11"/>
        <v>80</v>
      </c>
    </row>
    <row r="115" spans="3:23" x14ac:dyDescent="0.25">
      <c r="C115" s="13"/>
      <c r="D115" s="13"/>
      <c r="E115" s="13">
        <v>262</v>
      </c>
      <c r="F115" s="13">
        <v>99</v>
      </c>
      <c r="G115" s="14"/>
      <c r="H115" s="14"/>
      <c r="I115" s="14">
        <v>112</v>
      </c>
      <c r="J115" s="14">
        <f t="shared" si="14"/>
        <v>57</v>
      </c>
      <c r="K115" s="14">
        <v>112</v>
      </c>
      <c r="L115" s="13">
        <f t="shared" si="12"/>
        <v>6</v>
      </c>
      <c r="M115" s="16">
        <v>0.88800000000000001</v>
      </c>
      <c r="N115" s="14">
        <v>35</v>
      </c>
      <c r="O115" s="17">
        <v>2.12</v>
      </c>
      <c r="P115" s="15">
        <v>71</v>
      </c>
      <c r="T115" s="13">
        <v>100000</v>
      </c>
      <c r="V115" s="15">
        <v>90</v>
      </c>
      <c r="W115" s="1">
        <f t="shared" si="11"/>
        <v>80</v>
      </c>
    </row>
    <row r="116" spans="3:23" x14ac:dyDescent="0.25">
      <c r="C116" s="13"/>
      <c r="D116" s="13"/>
      <c r="E116" s="13">
        <v>263</v>
      </c>
      <c r="F116" s="13">
        <v>99</v>
      </c>
      <c r="G116" s="14"/>
      <c r="H116" s="14"/>
      <c r="I116" s="14">
        <v>113</v>
      </c>
      <c r="J116" s="14">
        <f t="shared" si="14"/>
        <v>57</v>
      </c>
      <c r="K116" s="14">
        <v>113</v>
      </c>
      <c r="L116" s="13">
        <f t="shared" si="12"/>
        <v>6</v>
      </c>
      <c r="M116" s="16">
        <v>0.88700000000000001</v>
      </c>
      <c r="N116" s="14">
        <v>35</v>
      </c>
      <c r="O116" s="17">
        <v>2.13</v>
      </c>
      <c r="P116" s="15">
        <v>71</v>
      </c>
      <c r="T116" s="13">
        <v>100000</v>
      </c>
      <c r="V116" s="15">
        <v>90</v>
      </c>
      <c r="W116" s="1">
        <f t="shared" si="11"/>
        <v>80</v>
      </c>
    </row>
    <row r="117" spans="3:23" x14ac:dyDescent="0.25">
      <c r="C117" s="13"/>
      <c r="D117" s="13"/>
      <c r="E117" s="13">
        <v>264</v>
      </c>
      <c r="F117" s="13">
        <v>99</v>
      </c>
      <c r="G117" s="14"/>
      <c r="H117" s="14"/>
      <c r="I117" s="14">
        <v>114</v>
      </c>
      <c r="J117" s="14">
        <f t="shared" si="14"/>
        <v>57</v>
      </c>
      <c r="K117" s="14">
        <v>114</v>
      </c>
      <c r="L117" s="13">
        <f t="shared" si="12"/>
        <v>6</v>
      </c>
      <c r="M117" s="16">
        <v>0.88600000000000001</v>
      </c>
      <c r="N117" s="14">
        <v>35</v>
      </c>
      <c r="O117" s="17">
        <v>2.14</v>
      </c>
      <c r="P117" s="15">
        <v>71</v>
      </c>
      <c r="T117" s="13">
        <v>100000</v>
      </c>
      <c r="V117" s="15">
        <v>90</v>
      </c>
      <c r="W117" s="1">
        <f t="shared" si="11"/>
        <v>80</v>
      </c>
    </row>
    <row r="118" spans="3:23" x14ac:dyDescent="0.25">
      <c r="C118" s="13"/>
      <c r="D118" s="13"/>
      <c r="E118" s="13">
        <v>265</v>
      </c>
      <c r="F118" s="13">
        <v>99</v>
      </c>
      <c r="G118" s="14"/>
      <c r="H118" s="14"/>
      <c r="I118" s="14">
        <v>115</v>
      </c>
      <c r="J118" s="14">
        <f t="shared" si="14"/>
        <v>57</v>
      </c>
      <c r="K118" s="14">
        <v>115</v>
      </c>
      <c r="L118" s="13">
        <f t="shared" si="12"/>
        <v>6</v>
      </c>
      <c r="M118" s="16">
        <v>0.88500000000000001</v>
      </c>
      <c r="N118" s="14">
        <v>35</v>
      </c>
      <c r="O118" s="17">
        <v>2.15</v>
      </c>
      <c r="P118" s="15">
        <v>71</v>
      </c>
      <c r="T118" s="13">
        <v>100000</v>
      </c>
      <c r="V118" s="15">
        <v>90</v>
      </c>
      <c r="W118" s="1">
        <f t="shared" si="11"/>
        <v>80</v>
      </c>
    </row>
    <row r="119" spans="3:23" x14ac:dyDescent="0.25">
      <c r="C119" s="13"/>
      <c r="D119" s="13"/>
      <c r="E119" s="13">
        <v>266</v>
      </c>
      <c r="F119" s="13">
        <v>99</v>
      </c>
      <c r="G119" s="14"/>
      <c r="H119" s="14"/>
      <c r="I119" s="14">
        <v>116</v>
      </c>
      <c r="J119" s="14">
        <f t="shared" si="14"/>
        <v>58</v>
      </c>
      <c r="K119" s="14">
        <v>116</v>
      </c>
      <c r="L119" s="13">
        <f t="shared" si="12"/>
        <v>6</v>
      </c>
      <c r="M119" s="16">
        <v>0.88400000000000001</v>
      </c>
      <c r="N119" s="14">
        <v>34</v>
      </c>
      <c r="O119" s="17">
        <v>2.16</v>
      </c>
      <c r="P119" s="15">
        <v>70</v>
      </c>
      <c r="T119" s="13">
        <v>100000</v>
      </c>
      <c r="V119" s="15">
        <v>90</v>
      </c>
      <c r="W119" s="1">
        <f t="shared" si="11"/>
        <v>80</v>
      </c>
    </row>
    <row r="120" spans="3:23" x14ac:dyDescent="0.25">
      <c r="C120" s="13"/>
      <c r="D120" s="13"/>
      <c r="E120" s="13">
        <v>267</v>
      </c>
      <c r="F120" s="13">
        <v>99</v>
      </c>
      <c r="G120" s="14"/>
      <c r="H120" s="14"/>
      <c r="I120" s="14">
        <v>117</v>
      </c>
      <c r="J120" s="14">
        <f t="shared" si="14"/>
        <v>58</v>
      </c>
      <c r="K120" s="14">
        <v>117</v>
      </c>
      <c r="L120" s="13">
        <f t="shared" si="12"/>
        <v>6</v>
      </c>
      <c r="M120" s="16">
        <v>0.88300000000000001</v>
      </c>
      <c r="N120" s="14">
        <v>34</v>
      </c>
      <c r="O120" s="17">
        <v>2.17</v>
      </c>
      <c r="P120" s="15">
        <v>70</v>
      </c>
      <c r="T120" s="13">
        <v>100000</v>
      </c>
      <c r="V120" s="15">
        <v>90</v>
      </c>
      <c r="W120" s="1">
        <f t="shared" si="11"/>
        <v>80</v>
      </c>
    </row>
    <row r="121" spans="3:23" x14ac:dyDescent="0.25">
      <c r="C121" s="13"/>
      <c r="D121" s="13"/>
      <c r="E121" s="13">
        <v>268</v>
      </c>
      <c r="F121" s="13">
        <v>99</v>
      </c>
      <c r="G121" s="14"/>
      <c r="H121" s="14"/>
      <c r="I121" s="14">
        <v>118</v>
      </c>
      <c r="J121" s="14">
        <f t="shared" si="14"/>
        <v>58</v>
      </c>
      <c r="K121" s="14">
        <v>118</v>
      </c>
      <c r="L121" s="13">
        <f t="shared" si="12"/>
        <v>6</v>
      </c>
      <c r="M121" s="16">
        <v>0.88200000000000001</v>
      </c>
      <c r="N121" s="14">
        <v>34</v>
      </c>
      <c r="O121" s="17">
        <v>2.1800000000000002</v>
      </c>
      <c r="P121" s="15">
        <v>70</v>
      </c>
      <c r="T121" s="13">
        <v>100000</v>
      </c>
      <c r="V121" s="15">
        <v>90</v>
      </c>
      <c r="W121" s="1">
        <f t="shared" si="11"/>
        <v>80</v>
      </c>
    </row>
    <row r="122" spans="3:23" x14ac:dyDescent="0.25">
      <c r="C122" s="13"/>
      <c r="D122" s="13"/>
      <c r="E122" s="13">
        <v>269</v>
      </c>
      <c r="F122" s="13">
        <v>99</v>
      </c>
      <c r="G122" s="14"/>
      <c r="H122" s="14"/>
      <c r="I122" s="14">
        <v>119</v>
      </c>
      <c r="J122" s="14">
        <f t="shared" si="14"/>
        <v>58</v>
      </c>
      <c r="K122" s="14">
        <v>119</v>
      </c>
      <c r="L122" s="13">
        <f t="shared" si="12"/>
        <v>6</v>
      </c>
      <c r="M122" s="16">
        <v>0.88100000000000001</v>
      </c>
      <c r="N122" s="14">
        <v>33</v>
      </c>
      <c r="O122" s="17">
        <v>2.19</v>
      </c>
      <c r="P122" s="15">
        <v>70</v>
      </c>
      <c r="T122" s="13">
        <v>100000</v>
      </c>
      <c r="V122" s="15">
        <v>90</v>
      </c>
      <c r="W122" s="1">
        <f t="shared" si="11"/>
        <v>80</v>
      </c>
    </row>
    <row r="123" spans="3:23" x14ac:dyDescent="0.25">
      <c r="C123" s="13"/>
      <c r="D123" s="13"/>
      <c r="E123" s="13">
        <v>270</v>
      </c>
      <c r="F123" s="13">
        <v>99</v>
      </c>
      <c r="G123" s="14"/>
      <c r="H123" s="14"/>
      <c r="I123" s="14">
        <v>120</v>
      </c>
      <c r="J123" s="14">
        <f t="shared" si="14"/>
        <v>58</v>
      </c>
      <c r="K123" s="14">
        <v>120</v>
      </c>
      <c r="L123" s="13">
        <f t="shared" si="12"/>
        <v>6</v>
      </c>
      <c r="M123" s="16">
        <v>0.88</v>
      </c>
      <c r="N123" s="14">
        <v>33</v>
      </c>
      <c r="O123" s="17">
        <v>2.2000000000000002</v>
      </c>
      <c r="P123" s="15">
        <v>69</v>
      </c>
      <c r="T123" s="13">
        <v>100000</v>
      </c>
      <c r="V123" s="15">
        <v>90</v>
      </c>
      <c r="W123" s="1">
        <f t="shared" si="11"/>
        <v>80</v>
      </c>
    </row>
    <row r="124" spans="3:23" x14ac:dyDescent="0.25">
      <c r="C124" s="13"/>
      <c r="D124" s="13"/>
      <c r="E124" s="13">
        <v>271</v>
      </c>
      <c r="F124" s="13">
        <v>99</v>
      </c>
      <c r="G124" s="14"/>
      <c r="H124" s="14"/>
      <c r="I124" s="14">
        <v>121</v>
      </c>
      <c r="J124" s="14">
        <f t="shared" si="14"/>
        <v>58</v>
      </c>
      <c r="K124" s="14">
        <v>121</v>
      </c>
      <c r="L124" s="13">
        <f t="shared" si="12"/>
        <v>7</v>
      </c>
      <c r="M124" s="16">
        <v>0.879</v>
      </c>
      <c r="N124" s="14">
        <v>33</v>
      </c>
      <c r="O124" s="17">
        <v>2.21</v>
      </c>
      <c r="P124" s="15">
        <v>69</v>
      </c>
      <c r="T124" s="13">
        <v>100000</v>
      </c>
      <c r="V124" s="15">
        <v>90</v>
      </c>
      <c r="W124" s="1">
        <f t="shared" si="11"/>
        <v>80</v>
      </c>
    </row>
    <row r="125" spans="3:23" x14ac:dyDescent="0.25">
      <c r="C125" s="13"/>
      <c r="D125" s="13"/>
      <c r="E125" s="13">
        <v>272</v>
      </c>
      <c r="F125" s="13">
        <v>99</v>
      </c>
      <c r="G125" s="14"/>
      <c r="H125" s="14"/>
      <c r="I125" s="14">
        <v>122</v>
      </c>
      <c r="J125" s="14">
        <f t="shared" si="14"/>
        <v>58</v>
      </c>
      <c r="K125" s="14">
        <v>122</v>
      </c>
      <c r="L125" s="13">
        <f t="shared" si="12"/>
        <v>7</v>
      </c>
      <c r="M125" s="16">
        <v>0.878</v>
      </c>
      <c r="N125" s="14">
        <v>32</v>
      </c>
      <c r="O125" s="17">
        <v>2.2200000000000002</v>
      </c>
      <c r="P125" s="15">
        <v>69</v>
      </c>
      <c r="T125" s="13">
        <v>100000</v>
      </c>
      <c r="V125" s="15">
        <v>90</v>
      </c>
      <c r="W125" s="1">
        <f t="shared" si="11"/>
        <v>80</v>
      </c>
    </row>
    <row r="126" spans="3:23" x14ac:dyDescent="0.25">
      <c r="C126" s="13"/>
      <c r="D126" s="13"/>
      <c r="E126" s="13">
        <v>273</v>
      </c>
      <c r="F126" s="13">
        <v>99</v>
      </c>
      <c r="G126" s="14"/>
      <c r="H126" s="14"/>
      <c r="I126" s="14">
        <v>123</v>
      </c>
      <c r="J126" s="14">
        <f t="shared" si="14"/>
        <v>58</v>
      </c>
      <c r="K126" s="14">
        <v>123</v>
      </c>
      <c r="L126" s="13">
        <f t="shared" si="12"/>
        <v>7</v>
      </c>
      <c r="M126" s="16">
        <v>0.877</v>
      </c>
      <c r="N126" s="14">
        <v>32</v>
      </c>
      <c r="O126" s="17">
        <v>2.23</v>
      </c>
      <c r="P126" s="15">
        <v>69</v>
      </c>
      <c r="T126" s="13">
        <v>100000</v>
      </c>
      <c r="V126" s="15">
        <v>90</v>
      </c>
      <c r="W126" s="1">
        <f t="shared" si="11"/>
        <v>80</v>
      </c>
    </row>
    <row r="127" spans="3:23" x14ac:dyDescent="0.25">
      <c r="C127" s="13"/>
      <c r="D127" s="13"/>
      <c r="E127" s="13">
        <v>274</v>
      </c>
      <c r="F127" s="13">
        <v>99</v>
      </c>
      <c r="G127" s="14"/>
      <c r="H127" s="14"/>
      <c r="I127" s="14">
        <v>124</v>
      </c>
      <c r="J127" s="14">
        <f t="shared" si="14"/>
        <v>58</v>
      </c>
      <c r="K127" s="14">
        <v>124</v>
      </c>
      <c r="L127" s="13">
        <f t="shared" si="12"/>
        <v>7</v>
      </c>
      <c r="M127" s="16">
        <v>0.876</v>
      </c>
      <c r="N127" s="14">
        <v>32</v>
      </c>
      <c r="O127" s="17">
        <v>2.2400000000000002</v>
      </c>
      <c r="P127" s="15">
        <v>68</v>
      </c>
      <c r="T127" s="13">
        <v>100000</v>
      </c>
      <c r="V127" s="15">
        <v>90</v>
      </c>
      <c r="W127" s="1">
        <f t="shared" si="11"/>
        <v>80</v>
      </c>
    </row>
    <row r="128" spans="3:23" x14ac:dyDescent="0.25">
      <c r="C128" s="13"/>
      <c r="D128" s="13"/>
      <c r="E128" s="13">
        <v>275</v>
      </c>
      <c r="F128" s="13">
        <v>99</v>
      </c>
      <c r="G128" s="14"/>
      <c r="H128" s="14"/>
      <c r="I128" s="14">
        <v>125</v>
      </c>
      <c r="J128" s="14">
        <f t="shared" si="14"/>
        <v>58</v>
      </c>
      <c r="K128" s="14">
        <v>125</v>
      </c>
      <c r="L128" s="13">
        <f t="shared" si="12"/>
        <v>7</v>
      </c>
      <c r="M128" s="16">
        <v>0.875</v>
      </c>
      <c r="N128" s="14">
        <v>31</v>
      </c>
      <c r="O128" s="17">
        <v>2.25</v>
      </c>
      <c r="P128" s="15">
        <v>68</v>
      </c>
      <c r="T128" s="13">
        <v>100000</v>
      </c>
      <c r="V128" s="15">
        <v>90</v>
      </c>
      <c r="W128" s="1">
        <f t="shared" si="11"/>
        <v>80</v>
      </c>
    </row>
    <row r="129" spans="3:23" x14ac:dyDescent="0.25">
      <c r="C129" s="13"/>
      <c r="D129" s="13"/>
      <c r="E129" s="13">
        <v>276</v>
      </c>
      <c r="F129" s="13">
        <v>99</v>
      </c>
      <c r="G129" s="14"/>
      <c r="H129" s="14"/>
      <c r="I129" s="14">
        <v>126</v>
      </c>
      <c r="J129" s="14">
        <f t="shared" si="14"/>
        <v>58</v>
      </c>
      <c r="K129" s="14">
        <v>126</v>
      </c>
      <c r="L129" s="13">
        <f t="shared" si="12"/>
        <v>7</v>
      </c>
      <c r="M129" s="16">
        <v>0.874</v>
      </c>
      <c r="N129" s="14">
        <v>31</v>
      </c>
      <c r="O129" s="17">
        <v>2.2599999999999998</v>
      </c>
      <c r="P129" s="15">
        <v>68</v>
      </c>
      <c r="T129" s="13">
        <v>100000</v>
      </c>
      <c r="V129" s="15">
        <v>90</v>
      </c>
      <c r="W129" s="1">
        <f t="shared" si="11"/>
        <v>80</v>
      </c>
    </row>
    <row r="130" spans="3:23" x14ac:dyDescent="0.25">
      <c r="C130" s="13"/>
      <c r="D130" s="13"/>
      <c r="E130" s="13">
        <v>277</v>
      </c>
      <c r="F130" s="13">
        <v>99</v>
      </c>
      <c r="G130" s="14"/>
      <c r="H130" s="14"/>
      <c r="I130" s="14">
        <v>127</v>
      </c>
      <c r="J130" s="14">
        <f t="shared" si="14"/>
        <v>59</v>
      </c>
      <c r="K130" s="14">
        <v>127</v>
      </c>
      <c r="L130" s="13">
        <f t="shared" si="12"/>
        <v>7</v>
      </c>
      <c r="M130" s="16">
        <v>0.873</v>
      </c>
      <c r="N130" s="14">
        <v>31</v>
      </c>
      <c r="O130" s="17">
        <v>2.27</v>
      </c>
      <c r="P130" s="15">
        <v>68</v>
      </c>
      <c r="T130" s="13">
        <v>100000</v>
      </c>
      <c r="V130" s="15">
        <v>90</v>
      </c>
      <c r="W130" s="1">
        <f t="shared" si="11"/>
        <v>80</v>
      </c>
    </row>
    <row r="131" spans="3:23" x14ac:dyDescent="0.25">
      <c r="C131" s="13"/>
      <c r="D131" s="13"/>
      <c r="E131" s="13">
        <v>278</v>
      </c>
      <c r="F131" s="13">
        <v>99</v>
      </c>
      <c r="G131" s="14"/>
      <c r="H131" s="14"/>
      <c r="I131" s="14">
        <v>128</v>
      </c>
      <c r="J131" s="14">
        <f t="shared" si="14"/>
        <v>59</v>
      </c>
      <c r="K131" s="14">
        <v>128</v>
      </c>
      <c r="L131" s="13">
        <f t="shared" si="12"/>
        <v>7</v>
      </c>
      <c r="M131" s="16">
        <v>0.872</v>
      </c>
      <c r="N131" s="14">
        <v>30</v>
      </c>
      <c r="O131" s="17">
        <v>2.2799999999999998</v>
      </c>
      <c r="P131" s="15">
        <v>67</v>
      </c>
      <c r="T131" s="13">
        <v>100000</v>
      </c>
      <c r="V131" s="15">
        <v>90</v>
      </c>
      <c r="W131" s="1">
        <f t="shared" si="11"/>
        <v>80</v>
      </c>
    </row>
    <row r="132" spans="3:23" x14ac:dyDescent="0.25">
      <c r="C132" s="13"/>
      <c r="D132" s="13"/>
      <c r="E132" s="13">
        <v>279</v>
      </c>
      <c r="F132" s="13">
        <v>99</v>
      </c>
      <c r="G132" s="14"/>
      <c r="H132" s="14"/>
      <c r="I132" s="14">
        <v>129</v>
      </c>
      <c r="J132" s="14">
        <f t="shared" si="14"/>
        <v>59</v>
      </c>
      <c r="K132" s="14">
        <v>129</v>
      </c>
      <c r="L132" s="13">
        <f t="shared" si="12"/>
        <v>7</v>
      </c>
      <c r="M132" s="16">
        <v>0.871</v>
      </c>
      <c r="N132" s="14">
        <v>30</v>
      </c>
      <c r="O132" s="17">
        <v>2.29</v>
      </c>
      <c r="P132" s="15">
        <v>67</v>
      </c>
      <c r="T132" s="13">
        <v>100000</v>
      </c>
      <c r="V132" s="15">
        <v>90</v>
      </c>
      <c r="W132" s="1">
        <f t="shared" ref="W132:W195" si="15">V132-10</f>
        <v>80</v>
      </c>
    </row>
    <row r="133" spans="3:23" x14ac:dyDescent="0.25">
      <c r="C133" s="13"/>
      <c r="D133" s="13"/>
      <c r="E133" s="13">
        <v>280</v>
      </c>
      <c r="F133" s="13">
        <v>99</v>
      </c>
      <c r="G133" s="14"/>
      <c r="H133" s="14"/>
      <c r="I133" s="14">
        <v>130</v>
      </c>
      <c r="J133" s="14">
        <f t="shared" si="14"/>
        <v>59</v>
      </c>
      <c r="K133" s="14">
        <v>130</v>
      </c>
      <c r="L133" s="13">
        <f t="shared" si="12"/>
        <v>7</v>
      </c>
      <c r="M133" s="16">
        <v>0.87</v>
      </c>
      <c r="N133" s="14">
        <v>30</v>
      </c>
      <c r="O133" s="17">
        <v>2.2999999999999998</v>
      </c>
      <c r="P133" s="15">
        <v>67</v>
      </c>
      <c r="T133" s="13">
        <v>100000</v>
      </c>
      <c r="V133" s="15">
        <v>90</v>
      </c>
      <c r="W133" s="1">
        <f t="shared" si="15"/>
        <v>80</v>
      </c>
    </row>
    <row r="134" spans="3:23" x14ac:dyDescent="0.25">
      <c r="C134" s="13"/>
      <c r="D134" s="13"/>
      <c r="E134" s="13"/>
      <c r="F134" s="13"/>
      <c r="G134" s="14"/>
      <c r="H134" s="14"/>
      <c r="I134" s="14">
        <v>131</v>
      </c>
      <c r="J134" s="14">
        <v>59</v>
      </c>
      <c r="K134" s="14">
        <v>131</v>
      </c>
      <c r="L134" s="13">
        <f t="shared" si="12"/>
        <v>7</v>
      </c>
      <c r="M134" s="16">
        <v>0.86899999999999999</v>
      </c>
      <c r="N134" s="14">
        <v>30</v>
      </c>
      <c r="O134" s="17">
        <v>2.31</v>
      </c>
      <c r="P134" s="15">
        <v>67</v>
      </c>
      <c r="T134" s="13">
        <v>100000</v>
      </c>
      <c r="V134" s="15">
        <v>90</v>
      </c>
      <c r="W134" s="1">
        <f t="shared" si="15"/>
        <v>80</v>
      </c>
    </row>
    <row r="135" spans="3:23" x14ac:dyDescent="0.25">
      <c r="C135" s="13"/>
      <c r="D135" s="13"/>
      <c r="E135" s="13"/>
      <c r="F135" s="13"/>
      <c r="G135" s="14"/>
      <c r="H135" s="14"/>
      <c r="I135" s="14">
        <v>132</v>
      </c>
      <c r="J135" s="14">
        <v>59</v>
      </c>
      <c r="K135" s="14">
        <v>132</v>
      </c>
      <c r="L135" s="13">
        <f t="shared" si="12"/>
        <v>7</v>
      </c>
      <c r="M135" s="16">
        <v>0.86799999999999999</v>
      </c>
      <c r="N135" s="14">
        <v>30</v>
      </c>
      <c r="O135" s="17">
        <v>2.3199999999999998</v>
      </c>
      <c r="P135" s="15">
        <v>66</v>
      </c>
      <c r="T135" s="13">
        <v>100000</v>
      </c>
      <c r="V135" s="15">
        <v>90</v>
      </c>
      <c r="W135" s="1">
        <f t="shared" si="15"/>
        <v>80</v>
      </c>
    </row>
    <row r="136" spans="3:23" x14ac:dyDescent="0.25">
      <c r="C136" s="13"/>
      <c r="D136" s="13"/>
      <c r="E136" s="13"/>
      <c r="F136" s="13"/>
      <c r="G136" s="14"/>
      <c r="H136" s="14"/>
      <c r="I136" s="14">
        <v>133</v>
      </c>
      <c r="J136" s="14">
        <v>59</v>
      </c>
      <c r="K136" s="14">
        <v>133</v>
      </c>
      <c r="L136" s="13">
        <f t="shared" si="12"/>
        <v>7</v>
      </c>
      <c r="M136" s="16">
        <v>0.86699999999999999</v>
      </c>
      <c r="N136" s="14">
        <v>30</v>
      </c>
      <c r="O136" s="17">
        <v>2.33</v>
      </c>
      <c r="P136" s="15">
        <v>66</v>
      </c>
      <c r="T136" s="13">
        <v>100000</v>
      </c>
      <c r="V136" s="15">
        <v>90</v>
      </c>
      <c r="W136" s="1">
        <f t="shared" si="15"/>
        <v>80</v>
      </c>
    </row>
    <row r="137" spans="3:23" x14ac:dyDescent="0.25">
      <c r="C137" s="13"/>
      <c r="D137" s="13"/>
      <c r="E137" s="13"/>
      <c r="F137" s="13"/>
      <c r="G137" s="14"/>
      <c r="H137" s="14"/>
      <c r="I137" s="14">
        <v>134</v>
      </c>
      <c r="J137" s="14">
        <v>59</v>
      </c>
      <c r="K137" s="14">
        <v>134</v>
      </c>
      <c r="L137" s="13">
        <f t="shared" si="12"/>
        <v>7</v>
      </c>
      <c r="M137" s="16">
        <v>0.86599999999999999</v>
      </c>
      <c r="N137" s="14">
        <v>30</v>
      </c>
      <c r="O137" s="17">
        <v>2.34</v>
      </c>
      <c r="P137" s="15">
        <v>66</v>
      </c>
      <c r="T137" s="13">
        <v>100000</v>
      </c>
      <c r="V137" s="15">
        <v>90</v>
      </c>
      <c r="W137" s="1">
        <f t="shared" si="15"/>
        <v>80</v>
      </c>
    </row>
    <row r="138" spans="3:23" x14ac:dyDescent="0.25">
      <c r="C138" s="13"/>
      <c r="D138" s="13"/>
      <c r="E138" s="13"/>
      <c r="F138" s="13"/>
      <c r="G138" s="14"/>
      <c r="H138" s="14"/>
      <c r="I138" s="14">
        <v>135</v>
      </c>
      <c r="J138" s="14">
        <v>59</v>
      </c>
      <c r="K138" s="14">
        <v>135</v>
      </c>
      <c r="L138" s="13">
        <f t="shared" si="12"/>
        <v>7</v>
      </c>
      <c r="M138" s="16">
        <v>0.86499999999999999</v>
      </c>
      <c r="N138" s="14">
        <v>30</v>
      </c>
      <c r="O138" s="17">
        <v>2.35</v>
      </c>
      <c r="P138" s="15">
        <v>66</v>
      </c>
      <c r="T138" s="13">
        <v>100000</v>
      </c>
      <c r="V138" s="15">
        <v>90</v>
      </c>
      <c r="W138" s="1">
        <f t="shared" si="15"/>
        <v>80</v>
      </c>
    </row>
    <row r="139" spans="3:23" x14ac:dyDescent="0.25">
      <c r="C139" s="13"/>
      <c r="D139" s="13"/>
      <c r="E139" s="13"/>
      <c r="F139" s="13"/>
      <c r="G139" s="14"/>
      <c r="H139" s="14"/>
      <c r="I139" s="14">
        <v>136</v>
      </c>
      <c r="J139" s="14">
        <v>59</v>
      </c>
      <c r="K139" s="14">
        <v>136</v>
      </c>
      <c r="L139" s="13">
        <f t="shared" si="12"/>
        <v>7</v>
      </c>
      <c r="M139" s="16">
        <v>0.86399999999999999</v>
      </c>
      <c r="N139" s="14">
        <v>30</v>
      </c>
      <c r="O139" s="17">
        <v>2.36</v>
      </c>
      <c r="P139" s="15">
        <v>65</v>
      </c>
      <c r="T139" s="13">
        <v>100000</v>
      </c>
      <c r="V139" s="15">
        <v>90</v>
      </c>
      <c r="W139" s="1">
        <f t="shared" si="15"/>
        <v>80</v>
      </c>
    </row>
    <row r="140" spans="3:23" x14ac:dyDescent="0.25">
      <c r="C140" s="13"/>
      <c r="D140" s="13"/>
      <c r="E140" s="13"/>
      <c r="F140" s="13"/>
      <c r="G140" s="14"/>
      <c r="H140" s="14"/>
      <c r="I140" s="14">
        <v>137</v>
      </c>
      <c r="J140" s="14">
        <v>59</v>
      </c>
      <c r="K140" s="14">
        <v>137</v>
      </c>
      <c r="L140" s="13">
        <f t="shared" si="12"/>
        <v>7</v>
      </c>
      <c r="M140" s="16">
        <v>0.86299999999999999</v>
      </c>
      <c r="N140" s="14">
        <v>30</v>
      </c>
      <c r="O140" s="17">
        <v>2.37</v>
      </c>
      <c r="P140" s="15">
        <v>65</v>
      </c>
      <c r="T140" s="13">
        <v>100000</v>
      </c>
      <c r="V140" s="15">
        <v>90</v>
      </c>
      <c r="W140" s="1">
        <f t="shared" si="15"/>
        <v>80</v>
      </c>
    </row>
    <row r="141" spans="3:23" x14ac:dyDescent="0.25">
      <c r="C141" s="13"/>
      <c r="D141" s="13"/>
      <c r="E141" s="13"/>
      <c r="F141" s="13"/>
      <c r="G141" s="14"/>
      <c r="H141" s="14"/>
      <c r="I141" s="14">
        <v>138</v>
      </c>
      <c r="J141" s="14">
        <v>59</v>
      </c>
      <c r="K141" s="14">
        <v>138</v>
      </c>
      <c r="L141" s="13">
        <f t="shared" si="12"/>
        <v>7</v>
      </c>
      <c r="M141" s="16">
        <v>0.86199999999999999</v>
      </c>
      <c r="N141" s="14">
        <v>30</v>
      </c>
      <c r="O141" s="17">
        <v>2.38</v>
      </c>
      <c r="P141" s="15">
        <v>65</v>
      </c>
      <c r="T141" s="13">
        <v>100000</v>
      </c>
      <c r="V141" s="15">
        <v>90</v>
      </c>
      <c r="W141" s="1">
        <f t="shared" si="15"/>
        <v>80</v>
      </c>
    </row>
    <row r="142" spans="3:23" x14ac:dyDescent="0.25">
      <c r="C142" s="13"/>
      <c r="D142" s="13"/>
      <c r="E142" s="13"/>
      <c r="F142" s="13"/>
      <c r="G142" s="14"/>
      <c r="H142" s="14"/>
      <c r="I142" s="14">
        <v>139</v>
      </c>
      <c r="J142" s="14">
        <v>59</v>
      </c>
      <c r="K142" s="14">
        <v>139</v>
      </c>
      <c r="L142" s="13">
        <f t="shared" si="12"/>
        <v>7</v>
      </c>
      <c r="M142" s="16">
        <v>0.86099999999999999</v>
      </c>
      <c r="N142" s="14">
        <v>30</v>
      </c>
      <c r="O142" s="17">
        <v>2.39</v>
      </c>
      <c r="P142" s="15">
        <v>65</v>
      </c>
      <c r="T142" s="13">
        <v>100000</v>
      </c>
      <c r="V142" s="15">
        <v>90</v>
      </c>
      <c r="W142" s="1">
        <f t="shared" si="15"/>
        <v>80</v>
      </c>
    </row>
    <row r="143" spans="3:23" x14ac:dyDescent="0.25">
      <c r="C143" s="13"/>
      <c r="D143" s="13"/>
      <c r="E143" s="13"/>
      <c r="F143" s="13"/>
      <c r="G143" s="14"/>
      <c r="H143" s="14"/>
      <c r="I143" s="14">
        <v>140</v>
      </c>
      <c r="J143" s="14">
        <v>59</v>
      </c>
      <c r="K143" s="14">
        <v>140</v>
      </c>
      <c r="L143" s="13">
        <f t="shared" si="12"/>
        <v>7</v>
      </c>
      <c r="M143" s="16">
        <v>0.86</v>
      </c>
      <c r="N143" s="14">
        <v>30</v>
      </c>
      <c r="O143" s="17">
        <v>2.4</v>
      </c>
      <c r="P143" s="15">
        <v>64</v>
      </c>
      <c r="T143" s="13">
        <v>100000</v>
      </c>
      <c r="V143" s="15">
        <v>90</v>
      </c>
      <c r="W143" s="1">
        <f t="shared" si="15"/>
        <v>80</v>
      </c>
    </row>
    <row r="144" spans="3:23" x14ac:dyDescent="0.25">
      <c r="C144" s="13"/>
      <c r="D144" s="13"/>
      <c r="E144" s="13"/>
      <c r="F144" s="13"/>
      <c r="G144" s="14"/>
      <c r="H144" s="14"/>
      <c r="I144" s="14">
        <v>141</v>
      </c>
      <c r="J144" s="14">
        <v>59</v>
      </c>
      <c r="K144" s="14">
        <v>141</v>
      </c>
      <c r="L144" s="13">
        <f t="shared" si="12"/>
        <v>8</v>
      </c>
      <c r="M144" s="16">
        <v>0.85899999999999999</v>
      </c>
      <c r="N144" s="14">
        <v>30</v>
      </c>
      <c r="O144" s="17">
        <v>2.41</v>
      </c>
      <c r="P144" s="15">
        <v>64</v>
      </c>
      <c r="T144" s="13">
        <v>100000</v>
      </c>
      <c r="V144" s="15">
        <v>90</v>
      </c>
      <c r="W144" s="1">
        <f t="shared" si="15"/>
        <v>80</v>
      </c>
    </row>
    <row r="145" spans="3:23" x14ac:dyDescent="0.25">
      <c r="C145" s="13"/>
      <c r="D145" s="13"/>
      <c r="E145" s="13"/>
      <c r="F145" s="13"/>
      <c r="G145" s="14"/>
      <c r="H145" s="14"/>
      <c r="I145" s="14">
        <v>142</v>
      </c>
      <c r="J145" s="14">
        <v>59</v>
      </c>
      <c r="K145" s="14">
        <v>142</v>
      </c>
      <c r="L145" s="13">
        <f t="shared" si="12"/>
        <v>8</v>
      </c>
      <c r="M145" s="16">
        <v>0.85799999999999998</v>
      </c>
      <c r="N145" s="14">
        <v>30</v>
      </c>
      <c r="O145" s="17">
        <v>2.42</v>
      </c>
      <c r="P145" s="15">
        <v>64</v>
      </c>
      <c r="T145" s="13">
        <v>100000</v>
      </c>
      <c r="V145" s="15">
        <v>90</v>
      </c>
      <c r="W145" s="1">
        <f t="shared" si="15"/>
        <v>80</v>
      </c>
    </row>
    <row r="146" spans="3:23" x14ac:dyDescent="0.25">
      <c r="C146" s="13"/>
      <c r="D146" s="13"/>
      <c r="E146" s="13"/>
      <c r="F146" s="13"/>
      <c r="G146" s="14"/>
      <c r="H146" s="14"/>
      <c r="I146" s="14">
        <v>143</v>
      </c>
      <c r="J146" s="14">
        <v>59</v>
      </c>
      <c r="K146" s="14">
        <v>143</v>
      </c>
      <c r="L146" s="13">
        <f t="shared" si="12"/>
        <v>8</v>
      </c>
      <c r="M146" s="16">
        <v>0.85699999999999998</v>
      </c>
      <c r="N146" s="14">
        <v>30</v>
      </c>
      <c r="O146" s="17">
        <v>2.4300000000000002</v>
      </c>
      <c r="P146" s="15">
        <v>64</v>
      </c>
      <c r="T146" s="13">
        <v>100000</v>
      </c>
      <c r="V146" s="15">
        <v>90</v>
      </c>
      <c r="W146" s="1">
        <f t="shared" si="15"/>
        <v>80</v>
      </c>
    </row>
    <row r="147" spans="3:23" x14ac:dyDescent="0.25">
      <c r="C147" s="13"/>
      <c r="D147" s="13"/>
      <c r="E147" s="13"/>
      <c r="F147" s="13"/>
      <c r="G147" s="14"/>
      <c r="H147" s="14"/>
      <c r="I147" s="14">
        <v>144</v>
      </c>
      <c r="J147" s="14">
        <v>59</v>
      </c>
      <c r="K147" s="14">
        <v>144</v>
      </c>
      <c r="L147" s="13">
        <f t="shared" si="12"/>
        <v>8</v>
      </c>
      <c r="M147" s="16">
        <v>0.85599999999999998</v>
      </c>
      <c r="N147" s="14">
        <v>30</v>
      </c>
      <c r="O147" s="17">
        <v>2.44</v>
      </c>
      <c r="P147" s="15">
        <v>63</v>
      </c>
      <c r="T147" s="13">
        <v>100000</v>
      </c>
      <c r="V147" s="15">
        <v>90</v>
      </c>
      <c r="W147" s="1">
        <f t="shared" si="15"/>
        <v>80</v>
      </c>
    </row>
    <row r="148" spans="3:23" x14ac:dyDescent="0.25">
      <c r="C148" s="13"/>
      <c r="D148" s="13"/>
      <c r="E148" s="13"/>
      <c r="F148" s="13"/>
      <c r="G148" s="14"/>
      <c r="H148" s="14"/>
      <c r="I148" s="14">
        <v>145</v>
      </c>
      <c r="J148" s="14">
        <v>59</v>
      </c>
      <c r="K148" s="14">
        <v>145</v>
      </c>
      <c r="L148" s="13">
        <f t="shared" si="12"/>
        <v>8</v>
      </c>
      <c r="M148" s="16">
        <v>0.85499999999999998</v>
      </c>
      <c r="N148" s="14">
        <v>30</v>
      </c>
      <c r="O148" s="17">
        <v>2.4500000000000002</v>
      </c>
      <c r="P148" s="15">
        <v>63</v>
      </c>
      <c r="T148" s="13">
        <v>100000</v>
      </c>
      <c r="V148" s="15">
        <v>90</v>
      </c>
      <c r="W148" s="1">
        <f t="shared" si="15"/>
        <v>80</v>
      </c>
    </row>
    <row r="149" spans="3:23" x14ac:dyDescent="0.25">
      <c r="C149" s="13"/>
      <c r="D149" s="13"/>
      <c r="E149" s="13"/>
      <c r="F149" s="13"/>
      <c r="G149" s="14"/>
      <c r="H149" s="14"/>
      <c r="I149" s="14">
        <v>146</v>
      </c>
      <c r="J149" s="14">
        <f t="shared" ref="J149:J212" si="16">J130+1</f>
        <v>60</v>
      </c>
      <c r="K149" s="14">
        <v>146</v>
      </c>
      <c r="L149" s="13">
        <f t="shared" si="12"/>
        <v>8</v>
      </c>
      <c r="M149" s="16">
        <v>0.85399999999999998</v>
      </c>
      <c r="N149" s="14">
        <v>30</v>
      </c>
      <c r="O149" s="17">
        <v>2.46</v>
      </c>
      <c r="P149" s="15">
        <v>63</v>
      </c>
      <c r="T149" s="13">
        <v>100000</v>
      </c>
      <c r="V149" s="15">
        <v>90</v>
      </c>
      <c r="W149" s="1">
        <f t="shared" si="15"/>
        <v>80</v>
      </c>
    </row>
    <row r="150" spans="3:23" x14ac:dyDescent="0.25">
      <c r="C150" s="13"/>
      <c r="D150" s="13"/>
      <c r="E150" s="13"/>
      <c r="F150" s="13"/>
      <c r="G150" s="14"/>
      <c r="H150" s="14"/>
      <c r="I150" s="14">
        <v>147</v>
      </c>
      <c r="J150" s="14">
        <f t="shared" si="16"/>
        <v>60</v>
      </c>
      <c r="K150" s="14">
        <v>147</v>
      </c>
      <c r="L150" s="13">
        <f t="shared" si="12"/>
        <v>8</v>
      </c>
      <c r="M150" s="16">
        <v>0.85299999999999998</v>
      </c>
      <c r="N150" s="14">
        <v>30</v>
      </c>
      <c r="O150" s="17">
        <v>2.4700000000000002</v>
      </c>
      <c r="P150" s="15">
        <v>63</v>
      </c>
      <c r="T150" s="13">
        <v>100000</v>
      </c>
      <c r="V150" s="15">
        <v>90</v>
      </c>
      <c r="W150" s="1">
        <f t="shared" si="15"/>
        <v>80</v>
      </c>
    </row>
    <row r="151" spans="3:23" x14ac:dyDescent="0.25">
      <c r="C151" s="13"/>
      <c r="D151" s="13"/>
      <c r="E151" s="13"/>
      <c r="F151" s="13"/>
      <c r="G151" s="14"/>
      <c r="H151" s="14"/>
      <c r="I151" s="14">
        <v>148</v>
      </c>
      <c r="J151" s="14">
        <f t="shared" si="16"/>
        <v>60</v>
      </c>
      <c r="K151" s="14">
        <v>148</v>
      </c>
      <c r="L151" s="13">
        <f t="shared" si="12"/>
        <v>8</v>
      </c>
      <c r="M151" s="16">
        <v>0.85199999999999998</v>
      </c>
      <c r="N151" s="14">
        <v>30</v>
      </c>
      <c r="O151" s="17">
        <v>2.48</v>
      </c>
      <c r="P151" s="15">
        <v>62</v>
      </c>
      <c r="T151" s="13">
        <v>100000</v>
      </c>
      <c r="V151" s="15">
        <v>90</v>
      </c>
      <c r="W151" s="1">
        <f t="shared" si="15"/>
        <v>80</v>
      </c>
    </row>
    <row r="152" spans="3:23" x14ac:dyDescent="0.25">
      <c r="C152" s="13"/>
      <c r="D152" s="13"/>
      <c r="E152" s="13"/>
      <c r="F152" s="13"/>
      <c r="G152" s="14"/>
      <c r="H152" s="14"/>
      <c r="I152" s="14">
        <v>149</v>
      </c>
      <c r="J152" s="14">
        <f t="shared" si="16"/>
        <v>60</v>
      </c>
      <c r="K152" s="14">
        <v>149</v>
      </c>
      <c r="L152" s="13">
        <f t="shared" ref="L152:L202" si="17">L132+1</f>
        <v>8</v>
      </c>
      <c r="M152" s="16">
        <v>0.85099999999999998</v>
      </c>
      <c r="N152" s="14">
        <v>30</v>
      </c>
      <c r="O152" s="17">
        <v>2.4900000000000002</v>
      </c>
      <c r="P152" s="15">
        <v>62</v>
      </c>
      <c r="T152" s="13">
        <v>100000</v>
      </c>
      <c r="V152" s="15">
        <v>90</v>
      </c>
      <c r="W152" s="1">
        <f t="shared" si="15"/>
        <v>80</v>
      </c>
    </row>
    <row r="153" spans="3:23" x14ac:dyDescent="0.25">
      <c r="C153" s="13"/>
      <c r="D153" s="13"/>
      <c r="E153" s="13"/>
      <c r="F153" s="13"/>
      <c r="G153" s="14"/>
      <c r="H153" s="14"/>
      <c r="I153" s="14">
        <v>150</v>
      </c>
      <c r="J153" s="14">
        <f t="shared" si="16"/>
        <v>60</v>
      </c>
      <c r="K153" s="14">
        <v>150</v>
      </c>
      <c r="L153" s="13">
        <f t="shared" si="17"/>
        <v>8</v>
      </c>
      <c r="M153" s="16">
        <v>0.85</v>
      </c>
      <c r="N153" s="14">
        <v>30</v>
      </c>
      <c r="O153" s="17">
        <v>2.5</v>
      </c>
      <c r="P153" s="15">
        <v>62</v>
      </c>
      <c r="T153" s="13">
        <v>100000</v>
      </c>
      <c r="V153" s="15">
        <v>90</v>
      </c>
      <c r="W153" s="1">
        <f t="shared" si="15"/>
        <v>80</v>
      </c>
    </row>
    <row r="154" spans="3:23" x14ac:dyDescent="0.25">
      <c r="C154" s="13"/>
      <c r="D154" s="13"/>
      <c r="E154" s="13"/>
      <c r="F154" s="13"/>
      <c r="G154" s="14"/>
      <c r="H154" s="14"/>
      <c r="I154" s="14">
        <v>151</v>
      </c>
      <c r="J154" s="14">
        <f t="shared" si="16"/>
        <v>60</v>
      </c>
      <c r="K154" s="14">
        <v>151</v>
      </c>
      <c r="L154" s="13">
        <f t="shared" si="17"/>
        <v>8</v>
      </c>
      <c r="M154" s="16">
        <v>0.84899999999999998</v>
      </c>
      <c r="N154" s="14">
        <v>30</v>
      </c>
      <c r="O154" s="17">
        <v>2.5099999999999998</v>
      </c>
      <c r="P154" s="15">
        <v>62</v>
      </c>
      <c r="T154" s="13">
        <v>100000</v>
      </c>
      <c r="V154" s="15">
        <v>90</v>
      </c>
      <c r="W154" s="1">
        <f t="shared" si="15"/>
        <v>80</v>
      </c>
    </row>
    <row r="155" spans="3:23" x14ac:dyDescent="0.25">
      <c r="C155" s="13"/>
      <c r="D155" s="13"/>
      <c r="E155" s="13"/>
      <c r="F155" s="13"/>
      <c r="G155" s="14"/>
      <c r="H155" s="14"/>
      <c r="I155" s="14">
        <v>152</v>
      </c>
      <c r="J155" s="14">
        <f t="shared" si="16"/>
        <v>60</v>
      </c>
      <c r="K155" s="14">
        <v>152</v>
      </c>
      <c r="L155" s="13">
        <f t="shared" si="17"/>
        <v>8</v>
      </c>
      <c r="M155" s="16">
        <v>0.84799999999999998</v>
      </c>
      <c r="N155" s="14">
        <v>30</v>
      </c>
      <c r="O155" s="17">
        <v>2.52</v>
      </c>
      <c r="P155" s="15">
        <v>61</v>
      </c>
      <c r="T155" s="13">
        <v>100000</v>
      </c>
      <c r="V155" s="15">
        <v>90</v>
      </c>
      <c r="W155" s="1">
        <f t="shared" si="15"/>
        <v>80</v>
      </c>
    </row>
    <row r="156" spans="3:23" x14ac:dyDescent="0.25">
      <c r="C156" s="13"/>
      <c r="D156" s="13"/>
      <c r="E156" s="13"/>
      <c r="F156" s="13"/>
      <c r="G156" s="14"/>
      <c r="H156" s="14"/>
      <c r="I156" s="14">
        <v>153</v>
      </c>
      <c r="J156" s="14">
        <f t="shared" si="16"/>
        <v>60</v>
      </c>
      <c r="K156" s="14">
        <v>153</v>
      </c>
      <c r="L156" s="13">
        <f t="shared" si="17"/>
        <v>8</v>
      </c>
      <c r="M156" s="16">
        <v>0.84699999999999998</v>
      </c>
      <c r="N156" s="14">
        <v>30</v>
      </c>
      <c r="O156" s="17">
        <v>2.5299999999999998</v>
      </c>
      <c r="P156" s="15">
        <v>61</v>
      </c>
      <c r="T156" s="13">
        <v>100000</v>
      </c>
      <c r="V156" s="15">
        <v>90</v>
      </c>
      <c r="W156" s="1">
        <f t="shared" si="15"/>
        <v>80</v>
      </c>
    </row>
    <row r="157" spans="3:23" x14ac:dyDescent="0.25">
      <c r="C157" s="13"/>
      <c r="D157" s="13"/>
      <c r="E157" s="13"/>
      <c r="F157" s="13"/>
      <c r="G157" s="14"/>
      <c r="H157" s="14"/>
      <c r="I157" s="14">
        <v>154</v>
      </c>
      <c r="J157" s="14">
        <f t="shared" si="16"/>
        <v>60</v>
      </c>
      <c r="K157" s="14">
        <v>154</v>
      </c>
      <c r="L157" s="13">
        <f t="shared" si="17"/>
        <v>8</v>
      </c>
      <c r="M157" s="16">
        <v>0.84599999999999997</v>
      </c>
      <c r="N157" s="14">
        <v>30</v>
      </c>
      <c r="O157" s="17">
        <v>2.54</v>
      </c>
      <c r="P157" s="15">
        <v>61</v>
      </c>
      <c r="T157" s="13">
        <v>100000</v>
      </c>
      <c r="V157" s="15">
        <v>90</v>
      </c>
      <c r="W157" s="1">
        <f t="shared" si="15"/>
        <v>80</v>
      </c>
    </row>
    <row r="158" spans="3:23" x14ac:dyDescent="0.25">
      <c r="C158" s="13"/>
      <c r="D158" s="13"/>
      <c r="E158" s="13"/>
      <c r="F158" s="13"/>
      <c r="G158" s="14"/>
      <c r="H158" s="14"/>
      <c r="I158" s="14">
        <v>155</v>
      </c>
      <c r="J158" s="14">
        <f t="shared" si="16"/>
        <v>60</v>
      </c>
      <c r="K158" s="14">
        <v>155</v>
      </c>
      <c r="L158" s="13">
        <f t="shared" si="17"/>
        <v>8</v>
      </c>
      <c r="M158" s="16">
        <v>0.84499999999999997</v>
      </c>
      <c r="N158" s="14">
        <v>30</v>
      </c>
      <c r="O158" s="17">
        <v>2.5499999999999998</v>
      </c>
      <c r="P158" s="15">
        <v>61</v>
      </c>
      <c r="T158" s="13">
        <v>100000</v>
      </c>
      <c r="V158" s="15">
        <v>90</v>
      </c>
      <c r="W158" s="1">
        <f t="shared" si="15"/>
        <v>80</v>
      </c>
    </row>
    <row r="159" spans="3:23" x14ac:dyDescent="0.25">
      <c r="C159" s="13"/>
      <c r="D159" s="13"/>
      <c r="E159" s="13"/>
      <c r="F159" s="13"/>
      <c r="G159" s="14"/>
      <c r="H159" s="14"/>
      <c r="I159" s="14">
        <v>156</v>
      </c>
      <c r="J159" s="14">
        <f t="shared" si="16"/>
        <v>60</v>
      </c>
      <c r="K159" s="14">
        <v>156</v>
      </c>
      <c r="L159" s="13">
        <f t="shared" si="17"/>
        <v>8</v>
      </c>
      <c r="M159" s="16">
        <v>0.84399999999999997</v>
      </c>
      <c r="N159" s="14">
        <v>30</v>
      </c>
      <c r="O159" s="17">
        <v>2.56</v>
      </c>
      <c r="P159" s="15">
        <v>60</v>
      </c>
      <c r="T159" s="13">
        <v>100000</v>
      </c>
      <c r="V159" s="15">
        <v>90</v>
      </c>
      <c r="W159" s="1">
        <f t="shared" si="15"/>
        <v>80</v>
      </c>
    </row>
    <row r="160" spans="3:23" x14ac:dyDescent="0.25">
      <c r="C160" s="13"/>
      <c r="D160" s="13"/>
      <c r="E160" s="13"/>
      <c r="F160" s="13"/>
      <c r="G160" s="14"/>
      <c r="H160" s="14"/>
      <c r="I160" s="14">
        <v>157</v>
      </c>
      <c r="J160" s="14">
        <f t="shared" si="16"/>
        <v>60</v>
      </c>
      <c r="K160" s="14">
        <v>157</v>
      </c>
      <c r="L160" s="13">
        <f t="shared" si="17"/>
        <v>8</v>
      </c>
      <c r="M160" s="16">
        <v>0.84299999999999997</v>
      </c>
      <c r="N160" s="14">
        <v>30</v>
      </c>
      <c r="O160" s="17">
        <v>2.57</v>
      </c>
      <c r="P160" s="15">
        <v>60</v>
      </c>
      <c r="T160" s="13">
        <v>100000</v>
      </c>
      <c r="V160" s="15">
        <v>90</v>
      </c>
      <c r="W160" s="1">
        <f t="shared" si="15"/>
        <v>80</v>
      </c>
    </row>
    <row r="161" spans="3:23" x14ac:dyDescent="0.25">
      <c r="C161" s="13"/>
      <c r="D161" s="13"/>
      <c r="E161" s="13"/>
      <c r="F161" s="13"/>
      <c r="G161" s="14"/>
      <c r="H161" s="14"/>
      <c r="I161" s="14">
        <v>158</v>
      </c>
      <c r="J161" s="14">
        <f t="shared" si="16"/>
        <v>60</v>
      </c>
      <c r="K161" s="14">
        <v>158</v>
      </c>
      <c r="L161" s="13">
        <f t="shared" si="17"/>
        <v>8</v>
      </c>
      <c r="M161" s="16">
        <v>0.84199999999999997</v>
      </c>
      <c r="N161" s="14">
        <v>30</v>
      </c>
      <c r="O161" s="17">
        <v>2.58</v>
      </c>
      <c r="P161" s="15">
        <v>60</v>
      </c>
      <c r="T161" s="13">
        <v>100000</v>
      </c>
      <c r="V161" s="15">
        <v>90</v>
      </c>
      <c r="W161" s="1">
        <f t="shared" si="15"/>
        <v>80</v>
      </c>
    </row>
    <row r="162" spans="3:23" x14ac:dyDescent="0.25">
      <c r="C162" s="13"/>
      <c r="D162" s="13"/>
      <c r="E162" s="13"/>
      <c r="F162" s="13"/>
      <c r="G162" s="14"/>
      <c r="H162" s="14"/>
      <c r="I162" s="14">
        <v>159</v>
      </c>
      <c r="J162" s="14">
        <f t="shared" si="16"/>
        <v>60</v>
      </c>
      <c r="K162" s="14">
        <v>159</v>
      </c>
      <c r="L162" s="13">
        <f t="shared" si="17"/>
        <v>8</v>
      </c>
      <c r="M162" s="16">
        <v>0.84099999999999997</v>
      </c>
      <c r="N162" s="14">
        <v>30</v>
      </c>
      <c r="O162" s="17">
        <v>2.59</v>
      </c>
      <c r="P162" s="15">
        <v>60</v>
      </c>
      <c r="T162" s="13">
        <v>100000</v>
      </c>
      <c r="V162" s="15">
        <v>90</v>
      </c>
      <c r="W162" s="1">
        <f t="shared" si="15"/>
        <v>80</v>
      </c>
    </row>
    <row r="163" spans="3:23" x14ac:dyDescent="0.25">
      <c r="C163" s="13"/>
      <c r="D163" s="13"/>
      <c r="E163" s="13"/>
      <c r="F163" s="13"/>
      <c r="G163" s="14"/>
      <c r="H163" s="14"/>
      <c r="I163" s="14">
        <v>160</v>
      </c>
      <c r="J163" s="14">
        <f t="shared" si="16"/>
        <v>60</v>
      </c>
      <c r="K163" s="14">
        <v>160</v>
      </c>
      <c r="L163" s="13">
        <f t="shared" si="17"/>
        <v>8</v>
      </c>
      <c r="M163" s="16">
        <v>0.84</v>
      </c>
      <c r="N163" s="14">
        <v>30</v>
      </c>
      <c r="O163" s="17">
        <v>2.6</v>
      </c>
      <c r="P163" s="15">
        <v>59</v>
      </c>
      <c r="T163" s="13">
        <v>100000</v>
      </c>
      <c r="V163" s="15">
        <v>90</v>
      </c>
      <c r="W163" s="1">
        <f t="shared" si="15"/>
        <v>80</v>
      </c>
    </row>
    <row r="164" spans="3:23" x14ac:dyDescent="0.25">
      <c r="C164" s="13"/>
      <c r="D164" s="13"/>
      <c r="E164" s="13"/>
      <c r="F164" s="13"/>
      <c r="G164" s="14"/>
      <c r="H164" s="14"/>
      <c r="I164" s="14">
        <v>161</v>
      </c>
      <c r="J164" s="14">
        <f t="shared" si="16"/>
        <v>60</v>
      </c>
      <c r="K164" s="14">
        <v>161</v>
      </c>
      <c r="L164" s="13">
        <f t="shared" si="17"/>
        <v>9</v>
      </c>
      <c r="M164" s="16">
        <v>0.83899999999999997</v>
      </c>
      <c r="N164" s="14">
        <v>30</v>
      </c>
      <c r="O164" s="17">
        <v>2.61</v>
      </c>
      <c r="P164" s="15">
        <v>59</v>
      </c>
      <c r="T164" s="13">
        <v>100000</v>
      </c>
      <c r="V164" s="15">
        <v>90</v>
      </c>
      <c r="W164" s="1">
        <f t="shared" si="15"/>
        <v>80</v>
      </c>
    </row>
    <row r="165" spans="3:23" x14ac:dyDescent="0.25">
      <c r="C165" s="13"/>
      <c r="D165" s="13"/>
      <c r="E165" s="13"/>
      <c r="F165" s="13"/>
      <c r="G165" s="14"/>
      <c r="H165" s="14"/>
      <c r="I165" s="14">
        <v>162</v>
      </c>
      <c r="J165" s="14">
        <f t="shared" si="16"/>
        <v>60</v>
      </c>
      <c r="K165" s="14">
        <v>162</v>
      </c>
      <c r="L165" s="13">
        <f t="shared" si="17"/>
        <v>9</v>
      </c>
      <c r="M165" s="16">
        <v>0.83799999999999997</v>
      </c>
      <c r="N165" s="14">
        <v>30</v>
      </c>
      <c r="O165" s="17">
        <v>2.62</v>
      </c>
      <c r="P165" s="15">
        <v>59</v>
      </c>
      <c r="T165" s="13">
        <v>100000</v>
      </c>
      <c r="V165" s="15">
        <v>90</v>
      </c>
      <c r="W165" s="1">
        <f t="shared" si="15"/>
        <v>80</v>
      </c>
    </row>
    <row r="166" spans="3:23" x14ac:dyDescent="0.25">
      <c r="C166" s="13"/>
      <c r="D166" s="13"/>
      <c r="E166" s="13"/>
      <c r="F166" s="13"/>
      <c r="G166" s="14"/>
      <c r="H166" s="14"/>
      <c r="I166" s="14">
        <v>163</v>
      </c>
      <c r="J166" s="14">
        <f t="shared" si="16"/>
        <v>60</v>
      </c>
      <c r="K166" s="14">
        <v>163</v>
      </c>
      <c r="L166" s="13">
        <f t="shared" si="17"/>
        <v>9</v>
      </c>
      <c r="M166" s="16">
        <v>0.83699999999999997</v>
      </c>
      <c r="N166" s="14">
        <v>30</v>
      </c>
      <c r="O166" s="17">
        <v>2.63</v>
      </c>
      <c r="P166" s="15">
        <v>59</v>
      </c>
      <c r="T166" s="13">
        <v>100000</v>
      </c>
      <c r="V166" s="15">
        <v>90</v>
      </c>
      <c r="W166" s="1">
        <f t="shared" si="15"/>
        <v>80</v>
      </c>
    </row>
    <row r="167" spans="3:23" x14ac:dyDescent="0.25">
      <c r="C167" s="13"/>
      <c r="D167" s="13"/>
      <c r="E167" s="13"/>
      <c r="F167" s="13"/>
      <c r="G167" s="14"/>
      <c r="H167" s="14"/>
      <c r="I167" s="14">
        <v>164</v>
      </c>
      <c r="J167" s="14">
        <f t="shared" si="16"/>
        <v>60</v>
      </c>
      <c r="K167" s="14">
        <v>164</v>
      </c>
      <c r="L167" s="13">
        <f t="shared" si="17"/>
        <v>9</v>
      </c>
      <c r="M167" s="16">
        <v>0.83599999999999997</v>
      </c>
      <c r="N167" s="14">
        <v>30</v>
      </c>
      <c r="O167" s="17">
        <v>2.64</v>
      </c>
      <c r="P167" s="15">
        <v>58</v>
      </c>
      <c r="T167" s="13">
        <v>100000</v>
      </c>
      <c r="V167" s="15">
        <v>90</v>
      </c>
      <c r="W167" s="1">
        <f t="shared" si="15"/>
        <v>80</v>
      </c>
    </row>
    <row r="168" spans="3:23" x14ac:dyDescent="0.25">
      <c r="C168" s="13"/>
      <c r="D168" s="13"/>
      <c r="E168" s="13"/>
      <c r="F168" s="13"/>
      <c r="G168" s="14"/>
      <c r="H168" s="14"/>
      <c r="I168" s="14">
        <v>165</v>
      </c>
      <c r="J168" s="14">
        <f t="shared" si="16"/>
        <v>61</v>
      </c>
      <c r="K168" s="14">
        <v>165</v>
      </c>
      <c r="L168" s="13">
        <f t="shared" si="17"/>
        <v>9</v>
      </c>
      <c r="M168" s="16">
        <v>0.83499999999999996</v>
      </c>
      <c r="N168" s="14">
        <v>30</v>
      </c>
      <c r="O168" s="17">
        <v>2.65</v>
      </c>
      <c r="P168" s="15">
        <v>58</v>
      </c>
      <c r="T168" s="13">
        <v>100000</v>
      </c>
      <c r="V168" s="15">
        <v>90</v>
      </c>
      <c r="W168" s="1">
        <f t="shared" si="15"/>
        <v>80</v>
      </c>
    </row>
    <row r="169" spans="3:23" x14ac:dyDescent="0.25">
      <c r="C169" s="13"/>
      <c r="D169" s="13"/>
      <c r="E169" s="13"/>
      <c r="F169" s="13"/>
      <c r="G169" s="14"/>
      <c r="H169" s="14"/>
      <c r="I169" s="14">
        <v>166</v>
      </c>
      <c r="J169" s="14">
        <f t="shared" si="16"/>
        <v>61</v>
      </c>
      <c r="K169" s="14">
        <v>166</v>
      </c>
      <c r="L169" s="13">
        <f t="shared" si="17"/>
        <v>9</v>
      </c>
      <c r="M169" s="16">
        <v>0.83399999999999996</v>
      </c>
      <c r="N169" s="14">
        <v>30</v>
      </c>
      <c r="O169" s="17">
        <v>2.66</v>
      </c>
      <c r="P169" s="15">
        <v>58</v>
      </c>
      <c r="T169" s="13">
        <v>100000</v>
      </c>
      <c r="V169" s="15">
        <v>90</v>
      </c>
      <c r="W169" s="1">
        <f t="shared" si="15"/>
        <v>80</v>
      </c>
    </row>
    <row r="170" spans="3:23" x14ac:dyDescent="0.25">
      <c r="C170" s="13"/>
      <c r="D170" s="13"/>
      <c r="E170" s="13"/>
      <c r="F170" s="13"/>
      <c r="G170" s="14"/>
      <c r="H170" s="14"/>
      <c r="I170" s="14">
        <v>167</v>
      </c>
      <c r="J170" s="14">
        <f t="shared" si="16"/>
        <v>61</v>
      </c>
      <c r="K170" s="14">
        <v>167</v>
      </c>
      <c r="L170" s="13">
        <f t="shared" si="17"/>
        <v>9</v>
      </c>
      <c r="M170" s="16">
        <v>0.83299999999999996</v>
      </c>
      <c r="N170" s="14">
        <v>30</v>
      </c>
      <c r="O170" s="17">
        <v>2.67</v>
      </c>
      <c r="P170" s="15">
        <v>58</v>
      </c>
      <c r="T170" s="13">
        <v>100000</v>
      </c>
      <c r="V170" s="15">
        <v>90</v>
      </c>
      <c r="W170" s="1">
        <f t="shared" si="15"/>
        <v>80</v>
      </c>
    </row>
    <row r="171" spans="3:23" x14ac:dyDescent="0.25">
      <c r="C171" s="13"/>
      <c r="D171" s="13"/>
      <c r="E171" s="13"/>
      <c r="F171" s="13"/>
      <c r="G171" s="14"/>
      <c r="H171" s="14"/>
      <c r="I171" s="14">
        <v>168</v>
      </c>
      <c r="J171" s="14">
        <f t="shared" si="16"/>
        <v>61</v>
      </c>
      <c r="K171" s="14">
        <v>168</v>
      </c>
      <c r="L171" s="13">
        <f t="shared" si="17"/>
        <v>9</v>
      </c>
      <c r="M171" s="16">
        <v>0.83199999999999996</v>
      </c>
      <c r="N171" s="14">
        <v>30</v>
      </c>
      <c r="O171" s="17">
        <v>2.68</v>
      </c>
      <c r="P171" s="15">
        <v>57</v>
      </c>
      <c r="T171" s="13">
        <v>100000</v>
      </c>
      <c r="V171" s="15">
        <v>90</v>
      </c>
      <c r="W171" s="1">
        <f t="shared" si="15"/>
        <v>80</v>
      </c>
    </row>
    <row r="172" spans="3:23" x14ac:dyDescent="0.25">
      <c r="C172" s="13"/>
      <c r="D172" s="13"/>
      <c r="E172" s="13"/>
      <c r="F172" s="13"/>
      <c r="G172" s="14"/>
      <c r="H172" s="14"/>
      <c r="I172" s="14">
        <v>169</v>
      </c>
      <c r="J172" s="14">
        <f t="shared" si="16"/>
        <v>61</v>
      </c>
      <c r="K172" s="14">
        <v>169</v>
      </c>
      <c r="L172" s="13">
        <f t="shared" si="17"/>
        <v>9</v>
      </c>
      <c r="M172" s="16">
        <v>0.83099999999999996</v>
      </c>
      <c r="N172" s="14">
        <v>30</v>
      </c>
      <c r="O172" s="17">
        <v>2.69</v>
      </c>
      <c r="P172" s="15">
        <v>57</v>
      </c>
      <c r="T172" s="13">
        <v>100000</v>
      </c>
      <c r="V172" s="15">
        <v>90</v>
      </c>
      <c r="W172" s="1">
        <f t="shared" si="15"/>
        <v>80</v>
      </c>
    </row>
    <row r="173" spans="3:23" x14ac:dyDescent="0.25">
      <c r="C173" s="13"/>
      <c r="D173" s="13"/>
      <c r="E173" s="13"/>
      <c r="F173" s="13"/>
      <c r="G173" s="14"/>
      <c r="H173" s="14"/>
      <c r="I173" s="14">
        <v>170</v>
      </c>
      <c r="J173" s="14">
        <f t="shared" si="16"/>
        <v>61</v>
      </c>
      <c r="K173" s="14">
        <v>170</v>
      </c>
      <c r="L173" s="13">
        <f t="shared" si="17"/>
        <v>9</v>
      </c>
      <c r="M173" s="16">
        <v>0.83</v>
      </c>
      <c r="N173" s="14">
        <v>30</v>
      </c>
      <c r="O173" s="17">
        <v>2.7</v>
      </c>
      <c r="P173" s="15">
        <v>57</v>
      </c>
      <c r="T173" s="13">
        <v>100000</v>
      </c>
      <c r="V173" s="15">
        <v>90</v>
      </c>
      <c r="W173" s="1">
        <f t="shared" si="15"/>
        <v>80</v>
      </c>
    </row>
    <row r="174" spans="3:23" x14ac:dyDescent="0.25">
      <c r="C174" s="13"/>
      <c r="D174" s="13"/>
      <c r="E174" s="13"/>
      <c r="F174" s="13"/>
      <c r="G174" s="14"/>
      <c r="H174" s="14"/>
      <c r="I174" s="14">
        <v>171</v>
      </c>
      <c r="J174" s="14">
        <f t="shared" si="16"/>
        <v>61</v>
      </c>
      <c r="K174" s="14">
        <v>171</v>
      </c>
      <c r="L174" s="13">
        <f t="shared" si="17"/>
        <v>9</v>
      </c>
      <c r="M174" s="16">
        <v>0.82899999999999996</v>
      </c>
      <c r="N174" s="14">
        <v>30</v>
      </c>
      <c r="O174" s="17">
        <v>2.71</v>
      </c>
      <c r="P174" s="15">
        <v>57</v>
      </c>
      <c r="T174" s="13">
        <v>100000</v>
      </c>
      <c r="V174" s="15">
        <v>90</v>
      </c>
      <c r="W174" s="1">
        <f t="shared" si="15"/>
        <v>80</v>
      </c>
    </row>
    <row r="175" spans="3:23" x14ac:dyDescent="0.25">
      <c r="C175" s="13"/>
      <c r="D175" s="13"/>
      <c r="E175" s="13"/>
      <c r="F175" s="13"/>
      <c r="G175" s="14"/>
      <c r="H175" s="14"/>
      <c r="I175" s="14">
        <v>172</v>
      </c>
      <c r="J175" s="14">
        <f t="shared" si="16"/>
        <v>61</v>
      </c>
      <c r="K175" s="14">
        <v>172</v>
      </c>
      <c r="L175" s="13">
        <f t="shared" si="17"/>
        <v>9</v>
      </c>
      <c r="M175" s="16">
        <v>0.82799999999999996</v>
      </c>
      <c r="N175" s="14">
        <v>30</v>
      </c>
      <c r="O175" s="17">
        <v>2.72</v>
      </c>
      <c r="P175" s="15">
        <v>56</v>
      </c>
      <c r="T175" s="13">
        <v>100000</v>
      </c>
      <c r="V175" s="15">
        <v>90</v>
      </c>
      <c r="W175" s="1">
        <f t="shared" si="15"/>
        <v>80</v>
      </c>
    </row>
    <row r="176" spans="3:23" x14ac:dyDescent="0.25">
      <c r="C176" s="13"/>
      <c r="D176" s="13"/>
      <c r="E176" s="13"/>
      <c r="F176" s="13"/>
      <c r="G176" s="14"/>
      <c r="H176" s="14"/>
      <c r="I176" s="14">
        <v>173</v>
      </c>
      <c r="J176" s="14">
        <f t="shared" si="16"/>
        <v>61</v>
      </c>
      <c r="K176" s="14">
        <v>173</v>
      </c>
      <c r="L176" s="13">
        <f t="shared" si="17"/>
        <v>9</v>
      </c>
      <c r="M176" s="16">
        <v>0.82699999999999996</v>
      </c>
      <c r="N176" s="14">
        <v>30</v>
      </c>
      <c r="O176" s="17">
        <v>2.73</v>
      </c>
      <c r="P176" s="15">
        <v>56</v>
      </c>
      <c r="T176" s="13">
        <v>100000</v>
      </c>
      <c r="V176" s="15">
        <v>90</v>
      </c>
      <c r="W176" s="1">
        <f t="shared" si="15"/>
        <v>80</v>
      </c>
    </row>
    <row r="177" spans="3:23" x14ac:dyDescent="0.25">
      <c r="C177" s="13"/>
      <c r="D177" s="13"/>
      <c r="E177" s="13"/>
      <c r="F177" s="13"/>
      <c r="G177" s="14"/>
      <c r="H177" s="14"/>
      <c r="I177" s="14">
        <v>174</v>
      </c>
      <c r="J177" s="14">
        <f t="shared" si="16"/>
        <v>61</v>
      </c>
      <c r="K177" s="14">
        <v>174</v>
      </c>
      <c r="L177" s="13">
        <f t="shared" si="17"/>
        <v>9</v>
      </c>
      <c r="M177" s="16">
        <v>0.82599999999999996</v>
      </c>
      <c r="N177" s="14">
        <v>30</v>
      </c>
      <c r="O177" s="17">
        <v>2.74</v>
      </c>
      <c r="P177" s="15">
        <v>56</v>
      </c>
      <c r="T177" s="13">
        <v>100000</v>
      </c>
      <c r="V177" s="15">
        <v>90</v>
      </c>
      <c r="W177" s="1">
        <f t="shared" si="15"/>
        <v>80</v>
      </c>
    </row>
    <row r="178" spans="3:23" x14ac:dyDescent="0.25">
      <c r="C178" s="13"/>
      <c r="D178" s="13"/>
      <c r="E178" s="13"/>
      <c r="F178" s="13"/>
      <c r="G178" s="14"/>
      <c r="H178" s="14"/>
      <c r="I178" s="14">
        <v>175</v>
      </c>
      <c r="J178" s="14">
        <f t="shared" si="16"/>
        <v>61</v>
      </c>
      <c r="K178" s="14">
        <v>175</v>
      </c>
      <c r="L178" s="13">
        <f t="shared" si="17"/>
        <v>9</v>
      </c>
      <c r="M178" s="16">
        <v>0.82499999999999996</v>
      </c>
      <c r="N178" s="14">
        <v>30</v>
      </c>
      <c r="O178" s="17">
        <v>2.75</v>
      </c>
      <c r="P178" s="15">
        <v>56</v>
      </c>
      <c r="T178" s="13">
        <v>100000</v>
      </c>
      <c r="V178" s="15">
        <v>90</v>
      </c>
      <c r="W178" s="1">
        <f t="shared" si="15"/>
        <v>80</v>
      </c>
    </row>
    <row r="179" spans="3:23" x14ac:dyDescent="0.25">
      <c r="C179" s="13"/>
      <c r="D179" s="13"/>
      <c r="E179" s="13"/>
      <c r="F179" s="13"/>
      <c r="G179" s="14"/>
      <c r="H179" s="14"/>
      <c r="I179" s="14">
        <v>176</v>
      </c>
      <c r="J179" s="14">
        <f t="shared" si="16"/>
        <v>61</v>
      </c>
      <c r="K179" s="14">
        <v>176</v>
      </c>
      <c r="L179" s="13">
        <f t="shared" si="17"/>
        <v>9</v>
      </c>
      <c r="M179" s="16">
        <v>0.82399999999999995</v>
      </c>
      <c r="N179" s="14">
        <v>30</v>
      </c>
      <c r="O179" s="17">
        <v>2.76</v>
      </c>
      <c r="P179" s="15">
        <v>55</v>
      </c>
      <c r="T179" s="13">
        <v>100000</v>
      </c>
      <c r="V179" s="15">
        <v>90</v>
      </c>
      <c r="W179" s="1">
        <f t="shared" si="15"/>
        <v>80</v>
      </c>
    </row>
    <row r="180" spans="3:23" x14ac:dyDescent="0.25">
      <c r="C180" s="13"/>
      <c r="D180" s="13"/>
      <c r="E180" s="13"/>
      <c r="F180" s="13"/>
      <c r="G180" s="14"/>
      <c r="H180" s="14"/>
      <c r="I180" s="14">
        <v>177</v>
      </c>
      <c r="J180" s="14">
        <f t="shared" si="16"/>
        <v>61</v>
      </c>
      <c r="K180" s="14">
        <v>177</v>
      </c>
      <c r="L180" s="13">
        <f t="shared" si="17"/>
        <v>9</v>
      </c>
      <c r="M180" s="16">
        <v>0.82299999999999995</v>
      </c>
      <c r="N180" s="14">
        <v>30</v>
      </c>
      <c r="O180" s="17">
        <v>2.77</v>
      </c>
      <c r="P180" s="15">
        <v>55</v>
      </c>
      <c r="T180" s="13">
        <v>100000</v>
      </c>
      <c r="V180" s="15">
        <v>90</v>
      </c>
      <c r="W180" s="1">
        <f t="shared" si="15"/>
        <v>80</v>
      </c>
    </row>
    <row r="181" spans="3:23" x14ac:dyDescent="0.25">
      <c r="C181" s="13"/>
      <c r="D181" s="13"/>
      <c r="E181" s="13"/>
      <c r="F181" s="13"/>
      <c r="G181" s="14"/>
      <c r="H181" s="14"/>
      <c r="I181" s="14">
        <v>178</v>
      </c>
      <c r="J181" s="14">
        <f t="shared" si="16"/>
        <v>61</v>
      </c>
      <c r="K181" s="14">
        <v>178</v>
      </c>
      <c r="L181" s="13">
        <f t="shared" si="17"/>
        <v>9</v>
      </c>
      <c r="M181" s="16">
        <v>0.82199999999999995</v>
      </c>
      <c r="N181" s="14">
        <v>30</v>
      </c>
      <c r="O181" s="17">
        <v>2.78</v>
      </c>
      <c r="P181" s="15">
        <v>55</v>
      </c>
      <c r="T181" s="13">
        <v>100000</v>
      </c>
      <c r="V181" s="15">
        <v>90</v>
      </c>
      <c r="W181" s="1">
        <f t="shared" si="15"/>
        <v>80</v>
      </c>
    </row>
    <row r="182" spans="3:23" x14ac:dyDescent="0.25">
      <c r="C182" s="13"/>
      <c r="D182" s="13"/>
      <c r="E182" s="13"/>
      <c r="F182" s="13"/>
      <c r="G182" s="14"/>
      <c r="H182" s="14"/>
      <c r="I182" s="14">
        <v>179</v>
      </c>
      <c r="J182" s="14">
        <f t="shared" si="16"/>
        <v>61</v>
      </c>
      <c r="K182" s="14">
        <v>179</v>
      </c>
      <c r="L182" s="13">
        <f t="shared" si="17"/>
        <v>9</v>
      </c>
      <c r="M182" s="16">
        <v>0.82099999999999995</v>
      </c>
      <c r="N182" s="14">
        <v>30</v>
      </c>
      <c r="O182" s="17">
        <v>2.79</v>
      </c>
      <c r="P182" s="15">
        <v>55</v>
      </c>
      <c r="T182" s="13">
        <v>100000</v>
      </c>
      <c r="V182" s="15">
        <v>90</v>
      </c>
      <c r="W182" s="1">
        <f t="shared" si="15"/>
        <v>80</v>
      </c>
    </row>
    <row r="183" spans="3:23" x14ac:dyDescent="0.25">
      <c r="C183" s="13"/>
      <c r="D183" s="13"/>
      <c r="E183" s="13"/>
      <c r="F183" s="13"/>
      <c r="G183" s="14"/>
      <c r="H183" s="14"/>
      <c r="I183" s="14">
        <v>180</v>
      </c>
      <c r="J183" s="14">
        <f t="shared" si="16"/>
        <v>61</v>
      </c>
      <c r="K183" s="14">
        <v>180</v>
      </c>
      <c r="L183" s="13">
        <f t="shared" si="17"/>
        <v>9</v>
      </c>
      <c r="M183" s="16">
        <v>0.82</v>
      </c>
      <c r="N183" s="14">
        <v>30</v>
      </c>
      <c r="O183" s="17">
        <v>2.8</v>
      </c>
      <c r="P183" s="15">
        <v>54</v>
      </c>
      <c r="T183" s="13">
        <v>100000</v>
      </c>
      <c r="V183" s="15">
        <f>V179-1</f>
        <v>89</v>
      </c>
      <c r="W183" s="1">
        <f t="shared" si="15"/>
        <v>79</v>
      </c>
    </row>
    <row r="184" spans="3:23" x14ac:dyDescent="0.25">
      <c r="C184" s="13"/>
      <c r="D184" s="13"/>
      <c r="E184" s="13"/>
      <c r="F184" s="13"/>
      <c r="G184" s="14"/>
      <c r="H184" s="14"/>
      <c r="I184" s="14">
        <v>181</v>
      </c>
      <c r="J184" s="14">
        <f t="shared" si="16"/>
        <v>61</v>
      </c>
      <c r="K184" s="14">
        <v>181</v>
      </c>
      <c r="L184" s="13">
        <f t="shared" si="17"/>
        <v>10</v>
      </c>
      <c r="M184" s="16">
        <v>0.81899999999999995</v>
      </c>
      <c r="N184" s="14">
        <v>30</v>
      </c>
      <c r="O184" s="17">
        <v>2.81</v>
      </c>
      <c r="P184" s="15">
        <v>54</v>
      </c>
      <c r="T184" s="13">
        <v>100000</v>
      </c>
      <c r="V184" s="15">
        <f t="shared" ref="V184:V247" si="18">V180-1</f>
        <v>89</v>
      </c>
      <c r="W184" s="1">
        <f t="shared" si="15"/>
        <v>79</v>
      </c>
    </row>
    <row r="185" spans="3:23" x14ac:dyDescent="0.25">
      <c r="C185" s="13"/>
      <c r="D185" s="13"/>
      <c r="E185" s="13"/>
      <c r="F185" s="13"/>
      <c r="G185" s="14"/>
      <c r="H185" s="14"/>
      <c r="I185" s="14">
        <v>182</v>
      </c>
      <c r="J185" s="14">
        <f t="shared" si="16"/>
        <v>61</v>
      </c>
      <c r="K185" s="14">
        <v>182</v>
      </c>
      <c r="L185" s="13">
        <f t="shared" si="17"/>
        <v>10</v>
      </c>
      <c r="M185" s="16">
        <v>0.81799999999999995</v>
      </c>
      <c r="N185" s="14">
        <v>30</v>
      </c>
      <c r="O185" s="17">
        <v>2.82</v>
      </c>
      <c r="P185" s="15">
        <v>54</v>
      </c>
      <c r="T185" s="13">
        <v>100000</v>
      </c>
      <c r="V185" s="15">
        <f t="shared" si="18"/>
        <v>89</v>
      </c>
      <c r="W185" s="1">
        <f t="shared" si="15"/>
        <v>79</v>
      </c>
    </row>
    <row r="186" spans="3:23" x14ac:dyDescent="0.25">
      <c r="C186" s="13"/>
      <c r="D186" s="13"/>
      <c r="E186" s="13"/>
      <c r="F186" s="13"/>
      <c r="G186" s="14"/>
      <c r="H186" s="14"/>
      <c r="I186" s="14">
        <v>183</v>
      </c>
      <c r="J186" s="14">
        <f t="shared" si="16"/>
        <v>61</v>
      </c>
      <c r="K186" s="14">
        <v>183</v>
      </c>
      <c r="L186" s="13">
        <f t="shared" si="17"/>
        <v>10</v>
      </c>
      <c r="M186" s="16">
        <v>0.81699999999999995</v>
      </c>
      <c r="N186" s="14">
        <v>30</v>
      </c>
      <c r="O186" s="17">
        <v>2.83</v>
      </c>
      <c r="P186" s="15">
        <v>54</v>
      </c>
      <c r="T186" s="13">
        <v>100000</v>
      </c>
      <c r="V186" s="15">
        <f t="shared" si="18"/>
        <v>89</v>
      </c>
      <c r="W186" s="1">
        <f t="shared" si="15"/>
        <v>79</v>
      </c>
    </row>
    <row r="187" spans="3:23" x14ac:dyDescent="0.25">
      <c r="C187" s="13"/>
      <c r="D187" s="13"/>
      <c r="E187" s="13"/>
      <c r="F187" s="13"/>
      <c r="G187" s="14"/>
      <c r="H187" s="14"/>
      <c r="I187" s="14">
        <v>184</v>
      </c>
      <c r="J187" s="14">
        <f t="shared" si="16"/>
        <v>62</v>
      </c>
      <c r="K187" s="14">
        <v>184</v>
      </c>
      <c r="L187" s="13">
        <f t="shared" si="17"/>
        <v>10</v>
      </c>
      <c r="M187" s="16">
        <v>0.81599999999999995</v>
      </c>
      <c r="N187" s="14">
        <v>30</v>
      </c>
      <c r="O187" s="17">
        <v>2.84</v>
      </c>
      <c r="P187" s="15">
        <v>53</v>
      </c>
      <c r="T187" s="13">
        <v>100000</v>
      </c>
      <c r="V187" s="15">
        <f t="shared" si="18"/>
        <v>88</v>
      </c>
      <c r="W187" s="1">
        <f t="shared" si="15"/>
        <v>78</v>
      </c>
    </row>
    <row r="188" spans="3:23" x14ac:dyDescent="0.25">
      <c r="C188" s="13"/>
      <c r="D188" s="13"/>
      <c r="E188" s="13"/>
      <c r="F188" s="13"/>
      <c r="G188" s="14"/>
      <c r="H188" s="14"/>
      <c r="I188" s="14">
        <v>185</v>
      </c>
      <c r="J188" s="14">
        <f t="shared" si="16"/>
        <v>62</v>
      </c>
      <c r="K188" s="14">
        <v>185</v>
      </c>
      <c r="L188" s="13">
        <f t="shared" si="17"/>
        <v>10</v>
      </c>
      <c r="M188" s="16">
        <v>0.81499999999999995</v>
      </c>
      <c r="N188" s="14">
        <v>30</v>
      </c>
      <c r="O188" s="17">
        <v>2.85</v>
      </c>
      <c r="P188" s="15">
        <v>53</v>
      </c>
      <c r="T188" s="13">
        <v>100000</v>
      </c>
      <c r="V188" s="15">
        <f t="shared" si="18"/>
        <v>88</v>
      </c>
      <c r="W188" s="1">
        <f t="shared" si="15"/>
        <v>78</v>
      </c>
    </row>
    <row r="189" spans="3:23" x14ac:dyDescent="0.25">
      <c r="C189" s="13"/>
      <c r="D189" s="13"/>
      <c r="E189" s="13"/>
      <c r="F189" s="13"/>
      <c r="G189" s="14"/>
      <c r="H189" s="14"/>
      <c r="I189" s="14">
        <v>186</v>
      </c>
      <c r="J189" s="14">
        <f t="shared" si="16"/>
        <v>62</v>
      </c>
      <c r="K189" s="14">
        <v>186</v>
      </c>
      <c r="L189" s="13">
        <f t="shared" si="17"/>
        <v>10</v>
      </c>
      <c r="M189" s="16">
        <v>0.81399999999999995</v>
      </c>
      <c r="N189" s="14">
        <v>30</v>
      </c>
      <c r="O189" s="17">
        <v>2.86</v>
      </c>
      <c r="P189" s="15">
        <v>53</v>
      </c>
      <c r="T189" s="13">
        <v>100000</v>
      </c>
      <c r="V189" s="15">
        <f t="shared" si="18"/>
        <v>88</v>
      </c>
      <c r="W189" s="1">
        <f t="shared" si="15"/>
        <v>78</v>
      </c>
    </row>
    <row r="190" spans="3:23" x14ac:dyDescent="0.25">
      <c r="C190" s="13"/>
      <c r="D190" s="13"/>
      <c r="E190" s="13"/>
      <c r="F190" s="13"/>
      <c r="G190" s="14"/>
      <c r="H190" s="14"/>
      <c r="I190" s="14">
        <v>187</v>
      </c>
      <c r="J190" s="14">
        <f t="shared" si="16"/>
        <v>62</v>
      </c>
      <c r="K190" s="14">
        <v>187</v>
      </c>
      <c r="L190" s="13">
        <f t="shared" si="17"/>
        <v>10</v>
      </c>
      <c r="M190" s="16">
        <v>0.81299999999999994</v>
      </c>
      <c r="N190" s="14">
        <v>30</v>
      </c>
      <c r="O190" s="17">
        <v>2.87</v>
      </c>
      <c r="P190" s="15">
        <v>53</v>
      </c>
      <c r="T190" s="13">
        <v>100000</v>
      </c>
      <c r="V190" s="15">
        <f t="shared" si="18"/>
        <v>88</v>
      </c>
      <c r="W190" s="1">
        <f t="shared" si="15"/>
        <v>78</v>
      </c>
    </row>
    <row r="191" spans="3:23" x14ac:dyDescent="0.25">
      <c r="C191" s="13"/>
      <c r="D191" s="13"/>
      <c r="E191" s="13"/>
      <c r="F191" s="13"/>
      <c r="G191" s="14"/>
      <c r="H191" s="14"/>
      <c r="I191" s="14">
        <v>188</v>
      </c>
      <c r="J191" s="14">
        <f t="shared" si="16"/>
        <v>62</v>
      </c>
      <c r="K191" s="14">
        <v>188</v>
      </c>
      <c r="L191" s="13">
        <f t="shared" si="17"/>
        <v>10</v>
      </c>
      <c r="M191" s="16">
        <v>0.81200000000000006</v>
      </c>
      <c r="N191" s="14">
        <v>30</v>
      </c>
      <c r="O191" s="17">
        <v>2.88</v>
      </c>
      <c r="P191" s="15">
        <v>52</v>
      </c>
      <c r="T191" s="13">
        <v>100000</v>
      </c>
      <c r="V191" s="15">
        <f t="shared" si="18"/>
        <v>87</v>
      </c>
      <c r="W191" s="1">
        <f t="shared" si="15"/>
        <v>77</v>
      </c>
    </row>
    <row r="192" spans="3:23" x14ac:dyDescent="0.25">
      <c r="C192" s="13"/>
      <c r="D192" s="13"/>
      <c r="E192" s="13"/>
      <c r="F192" s="13"/>
      <c r="G192" s="14"/>
      <c r="H192" s="14"/>
      <c r="I192" s="14">
        <v>189</v>
      </c>
      <c r="J192" s="14">
        <f t="shared" si="16"/>
        <v>62</v>
      </c>
      <c r="K192" s="14">
        <v>189</v>
      </c>
      <c r="L192" s="13">
        <f t="shared" si="17"/>
        <v>10</v>
      </c>
      <c r="M192" s="16">
        <v>0.81100000000000005</v>
      </c>
      <c r="N192" s="14">
        <v>30</v>
      </c>
      <c r="O192" s="17">
        <v>2.89</v>
      </c>
      <c r="P192" s="15">
        <v>52</v>
      </c>
      <c r="T192" s="13">
        <v>100000</v>
      </c>
      <c r="V192" s="15">
        <f t="shared" si="18"/>
        <v>87</v>
      </c>
      <c r="W192" s="1">
        <f t="shared" si="15"/>
        <v>77</v>
      </c>
    </row>
    <row r="193" spans="3:23" x14ac:dyDescent="0.25">
      <c r="C193" s="13"/>
      <c r="D193" s="13"/>
      <c r="E193" s="13"/>
      <c r="F193" s="13"/>
      <c r="G193" s="14"/>
      <c r="H193" s="14"/>
      <c r="I193" s="14">
        <v>190</v>
      </c>
      <c r="J193" s="14">
        <f t="shared" si="16"/>
        <v>62</v>
      </c>
      <c r="K193" s="14">
        <v>190</v>
      </c>
      <c r="L193" s="13">
        <f t="shared" si="17"/>
        <v>10</v>
      </c>
      <c r="M193" s="16">
        <v>0.81</v>
      </c>
      <c r="N193" s="14">
        <v>30</v>
      </c>
      <c r="O193" s="17">
        <v>2.9</v>
      </c>
      <c r="P193" s="15">
        <v>52</v>
      </c>
      <c r="T193" s="13">
        <v>100000</v>
      </c>
      <c r="V193" s="15">
        <f t="shared" si="18"/>
        <v>87</v>
      </c>
      <c r="W193" s="1">
        <f t="shared" si="15"/>
        <v>77</v>
      </c>
    </row>
    <row r="194" spans="3:23" x14ac:dyDescent="0.25">
      <c r="C194" s="13"/>
      <c r="D194" s="13"/>
      <c r="E194" s="13"/>
      <c r="F194" s="13"/>
      <c r="G194" s="14"/>
      <c r="H194" s="14"/>
      <c r="I194" s="14">
        <v>191</v>
      </c>
      <c r="J194" s="14">
        <f t="shared" si="16"/>
        <v>62</v>
      </c>
      <c r="K194" s="14">
        <v>191</v>
      </c>
      <c r="L194" s="13">
        <f t="shared" si="17"/>
        <v>10</v>
      </c>
      <c r="M194" s="16">
        <v>0.80900000000000005</v>
      </c>
      <c r="N194" s="14">
        <v>30</v>
      </c>
      <c r="O194" s="17">
        <v>2.91</v>
      </c>
      <c r="P194" s="15">
        <v>52</v>
      </c>
      <c r="T194" s="13">
        <v>100000</v>
      </c>
      <c r="V194" s="15">
        <f t="shared" si="18"/>
        <v>87</v>
      </c>
      <c r="W194" s="1">
        <f t="shared" si="15"/>
        <v>77</v>
      </c>
    </row>
    <row r="195" spans="3:23" x14ac:dyDescent="0.25">
      <c r="C195" s="13"/>
      <c r="D195" s="13"/>
      <c r="E195" s="13"/>
      <c r="F195" s="13"/>
      <c r="G195" s="14"/>
      <c r="H195" s="14"/>
      <c r="I195" s="14">
        <v>192</v>
      </c>
      <c r="J195" s="14">
        <f t="shared" si="16"/>
        <v>62</v>
      </c>
      <c r="K195" s="14">
        <v>192</v>
      </c>
      <c r="L195" s="13">
        <f t="shared" si="17"/>
        <v>10</v>
      </c>
      <c r="M195" s="16">
        <v>0.80800000000000005</v>
      </c>
      <c r="N195" s="14">
        <v>30</v>
      </c>
      <c r="O195" s="17">
        <v>2.92</v>
      </c>
      <c r="P195" s="15">
        <v>51</v>
      </c>
      <c r="T195" s="13">
        <v>100000</v>
      </c>
      <c r="V195" s="15">
        <f t="shared" si="18"/>
        <v>86</v>
      </c>
      <c r="W195" s="1">
        <f t="shared" si="15"/>
        <v>76</v>
      </c>
    </row>
    <row r="196" spans="3:23" x14ac:dyDescent="0.25">
      <c r="C196" s="13"/>
      <c r="D196" s="13"/>
      <c r="E196" s="13"/>
      <c r="F196" s="13"/>
      <c r="G196" s="14"/>
      <c r="H196" s="14"/>
      <c r="I196" s="14">
        <v>193</v>
      </c>
      <c r="J196" s="14">
        <f t="shared" si="16"/>
        <v>62</v>
      </c>
      <c r="K196" s="14">
        <v>193</v>
      </c>
      <c r="L196" s="13">
        <f t="shared" si="17"/>
        <v>10</v>
      </c>
      <c r="M196" s="16">
        <v>0.80700000000000005</v>
      </c>
      <c r="N196" s="14">
        <v>30</v>
      </c>
      <c r="O196" s="17">
        <v>2.93</v>
      </c>
      <c r="P196" s="15">
        <v>51</v>
      </c>
      <c r="T196" s="13">
        <v>100000</v>
      </c>
      <c r="V196" s="15">
        <f t="shared" si="18"/>
        <v>86</v>
      </c>
      <c r="W196" s="1">
        <f t="shared" ref="W196:W259" si="19">V196-10</f>
        <v>76</v>
      </c>
    </row>
    <row r="197" spans="3:23" x14ac:dyDescent="0.25">
      <c r="C197" s="13"/>
      <c r="D197" s="13"/>
      <c r="E197" s="13"/>
      <c r="F197" s="13"/>
      <c r="G197" s="14"/>
      <c r="H197" s="14"/>
      <c r="I197" s="14">
        <v>194</v>
      </c>
      <c r="J197" s="14">
        <f t="shared" si="16"/>
        <v>62</v>
      </c>
      <c r="K197" s="14">
        <v>194</v>
      </c>
      <c r="L197" s="13">
        <f t="shared" si="17"/>
        <v>10</v>
      </c>
      <c r="M197" s="16">
        <v>0.80600000000000005</v>
      </c>
      <c r="N197" s="14">
        <v>30</v>
      </c>
      <c r="O197" s="17">
        <v>2.94</v>
      </c>
      <c r="P197" s="15">
        <v>51</v>
      </c>
      <c r="T197" s="13">
        <v>100000</v>
      </c>
      <c r="V197" s="15">
        <f t="shared" si="18"/>
        <v>86</v>
      </c>
      <c r="W197" s="1">
        <f t="shared" si="19"/>
        <v>76</v>
      </c>
    </row>
    <row r="198" spans="3:23" x14ac:dyDescent="0.25">
      <c r="C198" s="13"/>
      <c r="D198" s="13"/>
      <c r="E198" s="13"/>
      <c r="F198" s="13"/>
      <c r="G198" s="14"/>
      <c r="H198" s="14"/>
      <c r="I198" s="14">
        <v>195</v>
      </c>
      <c r="J198" s="14">
        <f t="shared" si="16"/>
        <v>62</v>
      </c>
      <c r="K198" s="14">
        <v>195</v>
      </c>
      <c r="L198" s="13">
        <f t="shared" si="17"/>
        <v>10</v>
      </c>
      <c r="M198" s="16">
        <v>0.80500000000000005</v>
      </c>
      <c r="N198" s="14">
        <v>30</v>
      </c>
      <c r="O198" s="17">
        <v>2.95</v>
      </c>
      <c r="P198" s="15">
        <v>51</v>
      </c>
      <c r="T198" s="13">
        <v>100000</v>
      </c>
      <c r="V198" s="15">
        <f t="shared" si="18"/>
        <v>86</v>
      </c>
      <c r="W198" s="1">
        <f t="shared" si="19"/>
        <v>76</v>
      </c>
    </row>
    <row r="199" spans="3:23" x14ac:dyDescent="0.25">
      <c r="C199" s="13"/>
      <c r="D199" s="13"/>
      <c r="E199" s="13"/>
      <c r="F199" s="13"/>
      <c r="G199" s="14"/>
      <c r="H199" s="14"/>
      <c r="I199" s="14">
        <v>196</v>
      </c>
      <c r="J199" s="14">
        <f t="shared" si="16"/>
        <v>62</v>
      </c>
      <c r="K199" s="14">
        <v>196</v>
      </c>
      <c r="L199" s="13">
        <f t="shared" si="17"/>
        <v>10</v>
      </c>
      <c r="M199" s="16">
        <v>0.80400000000000005</v>
      </c>
      <c r="N199" s="14">
        <v>30</v>
      </c>
      <c r="O199" s="17">
        <v>2.96</v>
      </c>
      <c r="P199" s="15">
        <v>50</v>
      </c>
      <c r="T199" s="13">
        <v>100000</v>
      </c>
      <c r="V199" s="15">
        <f t="shared" si="18"/>
        <v>85</v>
      </c>
      <c r="W199" s="1">
        <f t="shared" si="19"/>
        <v>75</v>
      </c>
    </row>
    <row r="200" spans="3:23" x14ac:dyDescent="0.25">
      <c r="C200" s="13"/>
      <c r="D200" s="13"/>
      <c r="E200" s="13"/>
      <c r="F200" s="13"/>
      <c r="G200" s="14"/>
      <c r="H200" s="14"/>
      <c r="I200" s="14">
        <v>197</v>
      </c>
      <c r="J200" s="14">
        <f t="shared" si="16"/>
        <v>62</v>
      </c>
      <c r="K200" s="14">
        <v>197</v>
      </c>
      <c r="L200" s="13">
        <f t="shared" si="17"/>
        <v>10</v>
      </c>
      <c r="M200" s="16">
        <v>0.80300000000000005</v>
      </c>
      <c r="N200" s="14">
        <v>30</v>
      </c>
      <c r="O200" s="17">
        <v>2.97</v>
      </c>
      <c r="P200" s="15">
        <v>50</v>
      </c>
      <c r="T200" s="13">
        <v>100000</v>
      </c>
      <c r="V200" s="15">
        <f t="shared" si="18"/>
        <v>85</v>
      </c>
      <c r="W200" s="1">
        <f t="shared" si="19"/>
        <v>75</v>
      </c>
    </row>
    <row r="201" spans="3:23" x14ac:dyDescent="0.25">
      <c r="C201" s="13"/>
      <c r="D201" s="13"/>
      <c r="E201" s="13"/>
      <c r="F201" s="13"/>
      <c r="G201" s="14"/>
      <c r="H201" s="14"/>
      <c r="I201" s="14">
        <v>198</v>
      </c>
      <c r="J201" s="14">
        <f t="shared" si="16"/>
        <v>62</v>
      </c>
      <c r="K201" s="14">
        <v>198</v>
      </c>
      <c r="L201" s="13">
        <f t="shared" si="17"/>
        <v>10</v>
      </c>
      <c r="M201" s="16">
        <v>0.80200000000000005</v>
      </c>
      <c r="N201" s="14">
        <v>30</v>
      </c>
      <c r="O201" s="17">
        <v>2.98</v>
      </c>
      <c r="P201" s="15">
        <v>50</v>
      </c>
      <c r="T201" s="13">
        <v>100000</v>
      </c>
      <c r="V201" s="15">
        <f t="shared" si="18"/>
        <v>85</v>
      </c>
      <c r="W201" s="1">
        <f t="shared" si="19"/>
        <v>75</v>
      </c>
    </row>
    <row r="202" spans="3:23" x14ac:dyDescent="0.25">
      <c r="C202" s="13"/>
      <c r="D202" s="13"/>
      <c r="E202" s="13"/>
      <c r="F202" s="13"/>
      <c r="G202" s="14"/>
      <c r="H202" s="14"/>
      <c r="I202" s="14">
        <v>199</v>
      </c>
      <c r="J202" s="14">
        <f t="shared" si="16"/>
        <v>62</v>
      </c>
      <c r="K202" s="14">
        <v>199</v>
      </c>
      <c r="L202" s="13">
        <f t="shared" si="17"/>
        <v>10</v>
      </c>
      <c r="M202" s="16">
        <v>0.80100000000000005</v>
      </c>
      <c r="N202" s="14">
        <v>30</v>
      </c>
      <c r="O202" s="17">
        <v>2.99</v>
      </c>
      <c r="P202" s="15">
        <v>50</v>
      </c>
      <c r="T202" s="13">
        <v>100000</v>
      </c>
      <c r="V202" s="15">
        <f t="shared" si="18"/>
        <v>85</v>
      </c>
      <c r="W202" s="1">
        <f t="shared" si="19"/>
        <v>75</v>
      </c>
    </row>
    <row r="203" spans="3:23" x14ac:dyDescent="0.25">
      <c r="C203" s="13"/>
      <c r="D203" s="13"/>
      <c r="E203" s="13"/>
      <c r="F203" s="13"/>
      <c r="G203" s="14"/>
      <c r="H203" s="14"/>
      <c r="I203" s="14">
        <v>200</v>
      </c>
      <c r="J203" s="14">
        <f t="shared" si="16"/>
        <v>62</v>
      </c>
      <c r="K203" s="14">
        <v>200</v>
      </c>
      <c r="L203" s="13">
        <f>L183+1</f>
        <v>10</v>
      </c>
      <c r="M203" s="16">
        <v>0.8</v>
      </c>
      <c r="N203" s="14">
        <v>30</v>
      </c>
      <c r="O203" s="17">
        <v>3</v>
      </c>
      <c r="P203" s="15">
        <v>49</v>
      </c>
      <c r="T203" s="13">
        <v>100000</v>
      </c>
      <c r="V203" s="15">
        <f t="shared" si="18"/>
        <v>84</v>
      </c>
      <c r="W203" s="1">
        <f t="shared" si="19"/>
        <v>74</v>
      </c>
    </row>
    <row r="204" spans="3:23" x14ac:dyDescent="0.25">
      <c r="C204" s="13"/>
      <c r="D204" s="13"/>
      <c r="E204" s="13"/>
      <c r="F204" s="13"/>
      <c r="G204" s="14"/>
      <c r="H204" s="14"/>
      <c r="I204" s="14">
        <v>201</v>
      </c>
      <c r="J204" s="14">
        <f t="shared" si="16"/>
        <v>62</v>
      </c>
      <c r="K204" s="14">
        <v>201</v>
      </c>
      <c r="L204" s="13">
        <f t="shared" ref="L204:L267" si="20">L184+1</f>
        <v>11</v>
      </c>
      <c r="M204" s="16">
        <v>0.79900000000000004</v>
      </c>
      <c r="N204" s="14">
        <v>30</v>
      </c>
      <c r="O204" s="17">
        <v>3.01</v>
      </c>
      <c r="P204" s="15">
        <v>49</v>
      </c>
      <c r="T204" s="13">
        <v>100000</v>
      </c>
      <c r="V204" s="15">
        <f t="shared" si="18"/>
        <v>84</v>
      </c>
      <c r="W204" s="1">
        <f t="shared" si="19"/>
        <v>74</v>
      </c>
    </row>
    <row r="205" spans="3:23" x14ac:dyDescent="0.25">
      <c r="C205" s="13"/>
      <c r="D205" s="13"/>
      <c r="E205" s="13"/>
      <c r="F205" s="13"/>
      <c r="G205" s="14"/>
      <c r="H205" s="14"/>
      <c r="I205" s="14">
        <v>202</v>
      </c>
      <c r="J205" s="14">
        <f t="shared" si="16"/>
        <v>62</v>
      </c>
      <c r="K205" s="14">
        <v>202</v>
      </c>
      <c r="L205" s="13">
        <f t="shared" si="20"/>
        <v>11</v>
      </c>
      <c r="M205" s="16">
        <v>0.79800000000000004</v>
      </c>
      <c r="N205" s="14">
        <v>30</v>
      </c>
      <c r="O205" s="17">
        <v>3.02</v>
      </c>
      <c r="P205" s="15">
        <v>49</v>
      </c>
      <c r="T205" s="13">
        <v>100000</v>
      </c>
      <c r="V205" s="15">
        <f t="shared" si="18"/>
        <v>84</v>
      </c>
      <c r="W205" s="1">
        <f t="shared" si="19"/>
        <v>74</v>
      </c>
    </row>
    <row r="206" spans="3:23" x14ac:dyDescent="0.25">
      <c r="C206" s="13"/>
      <c r="D206" s="13"/>
      <c r="E206" s="13"/>
      <c r="F206" s="13"/>
      <c r="G206" s="14"/>
      <c r="H206" s="14"/>
      <c r="I206" s="14">
        <v>203</v>
      </c>
      <c r="J206" s="14">
        <f t="shared" si="16"/>
        <v>63</v>
      </c>
      <c r="K206" s="14">
        <v>203</v>
      </c>
      <c r="L206" s="13">
        <f t="shared" si="20"/>
        <v>11</v>
      </c>
      <c r="M206" s="16">
        <v>0.79700000000000004</v>
      </c>
      <c r="N206" s="14">
        <v>30</v>
      </c>
      <c r="O206" s="17">
        <v>3.03</v>
      </c>
      <c r="P206" s="15">
        <v>49</v>
      </c>
      <c r="T206" s="13">
        <v>100000</v>
      </c>
      <c r="V206" s="15">
        <f t="shared" si="18"/>
        <v>84</v>
      </c>
      <c r="W206" s="1">
        <f t="shared" si="19"/>
        <v>74</v>
      </c>
    </row>
    <row r="207" spans="3:23" x14ac:dyDescent="0.25">
      <c r="C207" s="13"/>
      <c r="D207" s="13"/>
      <c r="E207" s="13"/>
      <c r="F207" s="13"/>
      <c r="G207" s="14"/>
      <c r="H207" s="14"/>
      <c r="I207" s="14">
        <v>204</v>
      </c>
      <c r="J207" s="14">
        <f t="shared" si="16"/>
        <v>63</v>
      </c>
      <c r="K207" s="14">
        <v>204</v>
      </c>
      <c r="L207" s="13">
        <f t="shared" si="20"/>
        <v>11</v>
      </c>
      <c r="M207" s="16">
        <v>0.79600000000000004</v>
      </c>
      <c r="N207" s="14">
        <v>30</v>
      </c>
      <c r="O207" s="17">
        <v>3.04</v>
      </c>
      <c r="P207" s="15">
        <v>48</v>
      </c>
      <c r="T207" s="13">
        <v>100000</v>
      </c>
      <c r="V207" s="15">
        <f t="shared" si="18"/>
        <v>83</v>
      </c>
      <c r="W207" s="1">
        <f t="shared" si="19"/>
        <v>73</v>
      </c>
    </row>
    <row r="208" spans="3:23" x14ac:dyDescent="0.25">
      <c r="C208" s="13"/>
      <c r="D208" s="13"/>
      <c r="E208" s="13"/>
      <c r="F208" s="13"/>
      <c r="G208" s="14"/>
      <c r="H208" s="14"/>
      <c r="I208" s="14">
        <v>205</v>
      </c>
      <c r="J208" s="14">
        <f t="shared" si="16"/>
        <v>63</v>
      </c>
      <c r="K208" s="14">
        <v>205</v>
      </c>
      <c r="L208" s="13">
        <f t="shared" si="20"/>
        <v>11</v>
      </c>
      <c r="M208" s="16">
        <v>0.79500000000000004</v>
      </c>
      <c r="N208" s="14">
        <v>30</v>
      </c>
      <c r="O208" s="17">
        <v>3.05</v>
      </c>
      <c r="P208" s="15">
        <v>48</v>
      </c>
      <c r="T208" s="13">
        <v>100000</v>
      </c>
      <c r="V208" s="15">
        <f t="shared" si="18"/>
        <v>83</v>
      </c>
      <c r="W208" s="1">
        <f t="shared" si="19"/>
        <v>73</v>
      </c>
    </row>
    <row r="209" spans="3:23" x14ac:dyDescent="0.25">
      <c r="C209" s="13"/>
      <c r="D209" s="13"/>
      <c r="E209" s="13"/>
      <c r="F209" s="13"/>
      <c r="G209" s="14"/>
      <c r="H209" s="14"/>
      <c r="I209" s="14">
        <v>206</v>
      </c>
      <c r="J209" s="14">
        <f t="shared" si="16"/>
        <v>63</v>
      </c>
      <c r="K209" s="14">
        <v>206</v>
      </c>
      <c r="L209" s="13">
        <f t="shared" si="20"/>
        <v>11</v>
      </c>
      <c r="M209" s="16">
        <v>0.79400000000000004</v>
      </c>
      <c r="N209" s="14">
        <v>30</v>
      </c>
      <c r="O209" s="17">
        <v>3.06</v>
      </c>
      <c r="P209" s="15">
        <v>48</v>
      </c>
      <c r="T209" s="13">
        <v>100000</v>
      </c>
      <c r="V209" s="15">
        <f t="shared" si="18"/>
        <v>83</v>
      </c>
      <c r="W209" s="1">
        <f t="shared" si="19"/>
        <v>73</v>
      </c>
    </row>
    <row r="210" spans="3:23" x14ac:dyDescent="0.25">
      <c r="C210" s="13"/>
      <c r="D210" s="13"/>
      <c r="E210" s="13"/>
      <c r="F210" s="13"/>
      <c r="G210" s="14"/>
      <c r="H210" s="14"/>
      <c r="I210" s="14">
        <v>207</v>
      </c>
      <c r="J210" s="14">
        <f t="shared" si="16"/>
        <v>63</v>
      </c>
      <c r="K210" s="14">
        <v>207</v>
      </c>
      <c r="L210" s="13">
        <f t="shared" si="20"/>
        <v>11</v>
      </c>
      <c r="M210" s="16">
        <v>0.79300000000000004</v>
      </c>
      <c r="N210" s="14">
        <v>30</v>
      </c>
      <c r="O210" s="17">
        <v>3.07</v>
      </c>
      <c r="P210" s="15">
        <v>48</v>
      </c>
      <c r="T210" s="13">
        <v>100000</v>
      </c>
      <c r="V210" s="15">
        <f t="shared" si="18"/>
        <v>83</v>
      </c>
      <c r="W210" s="1">
        <f t="shared" si="19"/>
        <v>73</v>
      </c>
    </row>
    <row r="211" spans="3:23" x14ac:dyDescent="0.25">
      <c r="C211" s="13"/>
      <c r="D211" s="13"/>
      <c r="E211" s="13"/>
      <c r="F211" s="13"/>
      <c r="G211" s="14"/>
      <c r="H211" s="14"/>
      <c r="I211" s="14">
        <v>208</v>
      </c>
      <c r="J211" s="14">
        <f t="shared" si="16"/>
        <v>63</v>
      </c>
      <c r="K211" s="14">
        <v>208</v>
      </c>
      <c r="L211" s="13">
        <f t="shared" si="20"/>
        <v>11</v>
      </c>
      <c r="M211" s="16">
        <v>0.79200000000000004</v>
      </c>
      <c r="N211" s="14">
        <v>30</v>
      </c>
      <c r="O211" s="17">
        <v>3.08</v>
      </c>
      <c r="P211" s="15">
        <v>47</v>
      </c>
      <c r="T211" s="13">
        <v>100000</v>
      </c>
      <c r="V211" s="15">
        <f t="shared" si="18"/>
        <v>82</v>
      </c>
      <c r="W211" s="1">
        <f t="shared" si="19"/>
        <v>72</v>
      </c>
    </row>
    <row r="212" spans="3:23" x14ac:dyDescent="0.25">
      <c r="C212" s="13"/>
      <c r="D212" s="13"/>
      <c r="E212" s="13"/>
      <c r="F212" s="13"/>
      <c r="G212" s="14"/>
      <c r="H212" s="14"/>
      <c r="I212" s="14">
        <v>209</v>
      </c>
      <c r="J212" s="14">
        <f t="shared" si="16"/>
        <v>63</v>
      </c>
      <c r="K212" s="14">
        <v>209</v>
      </c>
      <c r="L212" s="13">
        <f t="shared" si="20"/>
        <v>11</v>
      </c>
      <c r="M212" s="16">
        <v>0.79100000000000004</v>
      </c>
      <c r="N212" s="14">
        <v>30</v>
      </c>
      <c r="O212" s="17">
        <v>3.09</v>
      </c>
      <c r="P212" s="15">
        <v>47</v>
      </c>
      <c r="T212" s="13">
        <v>100000</v>
      </c>
      <c r="V212" s="15">
        <f t="shared" si="18"/>
        <v>82</v>
      </c>
      <c r="W212" s="1">
        <f t="shared" si="19"/>
        <v>72</v>
      </c>
    </row>
    <row r="213" spans="3:23" x14ac:dyDescent="0.25">
      <c r="C213" s="13"/>
      <c r="D213" s="13"/>
      <c r="E213" s="13"/>
      <c r="F213" s="13"/>
      <c r="G213" s="14"/>
      <c r="H213" s="14"/>
      <c r="I213" s="14">
        <v>210</v>
      </c>
      <c r="J213" s="14">
        <f t="shared" ref="J213:J238" si="21">J194+1</f>
        <v>63</v>
      </c>
      <c r="K213" s="14">
        <v>210</v>
      </c>
      <c r="L213" s="13">
        <f t="shared" si="20"/>
        <v>11</v>
      </c>
      <c r="M213" s="16">
        <v>0.79</v>
      </c>
      <c r="N213" s="14">
        <v>30</v>
      </c>
      <c r="O213" s="17">
        <v>3.1</v>
      </c>
      <c r="P213" s="15">
        <v>47</v>
      </c>
      <c r="T213" s="13">
        <v>100000</v>
      </c>
      <c r="V213" s="15">
        <f t="shared" si="18"/>
        <v>82</v>
      </c>
      <c r="W213" s="1">
        <f t="shared" si="19"/>
        <v>72</v>
      </c>
    </row>
    <row r="214" spans="3:23" x14ac:dyDescent="0.25">
      <c r="C214" s="13"/>
      <c r="D214" s="13"/>
      <c r="E214" s="13"/>
      <c r="F214" s="13"/>
      <c r="G214" s="14"/>
      <c r="H214" s="14"/>
      <c r="I214" s="14">
        <v>211</v>
      </c>
      <c r="J214" s="14">
        <f t="shared" si="21"/>
        <v>63</v>
      </c>
      <c r="K214" s="14">
        <v>211</v>
      </c>
      <c r="L214" s="13">
        <f t="shared" si="20"/>
        <v>11</v>
      </c>
      <c r="M214" s="16">
        <v>0.78900000000000003</v>
      </c>
      <c r="N214" s="14">
        <v>30</v>
      </c>
      <c r="O214" s="17">
        <v>3.11</v>
      </c>
      <c r="P214" s="15">
        <v>47</v>
      </c>
      <c r="T214" s="13">
        <v>100000</v>
      </c>
      <c r="V214" s="15">
        <f t="shared" si="18"/>
        <v>82</v>
      </c>
      <c r="W214" s="1">
        <f t="shared" si="19"/>
        <v>72</v>
      </c>
    </row>
    <row r="215" spans="3:23" x14ac:dyDescent="0.25">
      <c r="C215" s="13"/>
      <c r="D215" s="13"/>
      <c r="E215" s="13"/>
      <c r="F215" s="13"/>
      <c r="G215" s="14"/>
      <c r="H215" s="14"/>
      <c r="I215" s="14">
        <v>212</v>
      </c>
      <c r="J215" s="14">
        <f t="shared" si="21"/>
        <v>63</v>
      </c>
      <c r="K215" s="14">
        <v>212</v>
      </c>
      <c r="L215" s="13">
        <f t="shared" si="20"/>
        <v>11</v>
      </c>
      <c r="M215" s="16">
        <v>0.78800000000000003</v>
      </c>
      <c r="N215" s="14">
        <v>30</v>
      </c>
      <c r="O215" s="17">
        <v>3.12</v>
      </c>
      <c r="P215" s="15">
        <v>46</v>
      </c>
      <c r="T215" s="13">
        <v>100000</v>
      </c>
      <c r="V215" s="15">
        <f t="shared" si="18"/>
        <v>81</v>
      </c>
      <c r="W215" s="1">
        <f t="shared" si="19"/>
        <v>71</v>
      </c>
    </row>
    <row r="216" spans="3:23" x14ac:dyDescent="0.25">
      <c r="C216" s="13"/>
      <c r="D216" s="13"/>
      <c r="E216" s="13"/>
      <c r="F216" s="13"/>
      <c r="G216" s="14"/>
      <c r="H216" s="14"/>
      <c r="I216" s="14">
        <v>213</v>
      </c>
      <c r="J216" s="14">
        <f t="shared" si="21"/>
        <v>63</v>
      </c>
      <c r="K216" s="14">
        <v>213</v>
      </c>
      <c r="L216" s="13">
        <f t="shared" si="20"/>
        <v>11</v>
      </c>
      <c r="M216" s="16">
        <v>0.78700000000000003</v>
      </c>
      <c r="N216" s="14">
        <v>30</v>
      </c>
      <c r="O216" s="17">
        <v>3.13</v>
      </c>
      <c r="P216" s="15">
        <v>46</v>
      </c>
      <c r="T216" s="13">
        <v>100000</v>
      </c>
      <c r="V216" s="15">
        <f t="shared" si="18"/>
        <v>81</v>
      </c>
      <c r="W216" s="1">
        <f t="shared" si="19"/>
        <v>71</v>
      </c>
    </row>
    <row r="217" spans="3:23" x14ac:dyDescent="0.25">
      <c r="C217" s="13"/>
      <c r="D217" s="13"/>
      <c r="E217" s="13"/>
      <c r="F217" s="13"/>
      <c r="G217" s="14"/>
      <c r="H217" s="14"/>
      <c r="I217" s="14">
        <v>214</v>
      </c>
      <c r="J217" s="14">
        <f t="shared" si="21"/>
        <v>63</v>
      </c>
      <c r="K217" s="14">
        <v>214</v>
      </c>
      <c r="L217" s="13">
        <f t="shared" si="20"/>
        <v>11</v>
      </c>
      <c r="M217" s="16">
        <v>0.78600000000000003</v>
      </c>
      <c r="N217" s="14">
        <v>30</v>
      </c>
      <c r="O217" s="17">
        <v>3.14</v>
      </c>
      <c r="P217" s="15">
        <v>46</v>
      </c>
      <c r="T217" s="13">
        <v>100000</v>
      </c>
      <c r="V217" s="15">
        <f t="shared" si="18"/>
        <v>81</v>
      </c>
      <c r="W217" s="1">
        <f t="shared" si="19"/>
        <v>71</v>
      </c>
    </row>
    <row r="218" spans="3:23" x14ac:dyDescent="0.25">
      <c r="C218" s="13"/>
      <c r="D218" s="13"/>
      <c r="E218" s="13"/>
      <c r="F218" s="13"/>
      <c r="G218" s="14"/>
      <c r="H218" s="14"/>
      <c r="I218" s="14">
        <v>215</v>
      </c>
      <c r="J218" s="14">
        <f t="shared" si="21"/>
        <v>63</v>
      </c>
      <c r="K218" s="14">
        <v>215</v>
      </c>
      <c r="L218" s="13">
        <f t="shared" si="20"/>
        <v>11</v>
      </c>
      <c r="M218" s="16">
        <v>0.78500000000000003</v>
      </c>
      <c r="N218" s="14">
        <v>30</v>
      </c>
      <c r="O218" s="17">
        <v>3.15</v>
      </c>
      <c r="P218" s="15">
        <v>46</v>
      </c>
      <c r="T218" s="13">
        <v>100000</v>
      </c>
      <c r="V218" s="15">
        <f t="shared" si="18"/>
        <v>81</v>
      </c>
      <c r="W218" s="1">
        <f t="shared" si="19"/>
        <v>71</v>
      </c>
    </row>
    <row r="219" spans="3:23" x14ac:dyDescent="0.25">
      <c r="C219" s="13"/>
      <c r="D219" s="13"/>
      <c r="E219" s="13"/>
      <c r="F219" s="13"/>
      <c r="G219" s="14"/>
      <c r="H219" s="14"/>
      <c r="I219" s="14">
        <v>216</v>
      </c>
      <c r="J219" s="14">
        <f t="shared" si="21"/>
        <v>63</v>
      </c>
      <c r="K219" s="14">
        <v>216</v>
      </c>
      <c r="L219" s="13">
        <f t="shared" si="20"/>
        <v>11</v>
      </c>
      <c r="M219" s="16">
        <v>0.78400000000000003</v>
      </c>
      <c r="N219" s="14">
        <v>30</v>
      </c>
      <c r="O219" s="17">
        <v>3.16</v>
      </c>
      <c r="P219" s="15">
        <v>45</v>
      </c>
      <c r="T219" s="13">
        <v>100000</v>
      </c>
      <c r="V219" s="15">
        <f t="shared" si="18"/>
        <v>80</v>
      </c>
      <c r="W219" s="1">
        <f t="shared" si="19"/>
        <v>70</v>
      </c>
    </row>
    <row r="220" spans="3:23" x14ac:dyDescent="0.25">
      <c r="C220" s="13"/>
      <c r="D220" s="13"/>
      <c r="E220" s="13"/>
      <c r="F220" s="13"/>
      <c r="G220" s="14"/>
      <c r="H220" s="14"/>
      <c r="I220" s="14">
        <v>217</v>
      </c>
      <c r="J220" s="14">
        <f t="shared" si="21"/>
        <v>63</v>
      </c>
      <c r="K220" s="14">
        <v>217</v>
      </c>
      <c r="L220" s="13">
        <f t="shared" si="20"/>
        <v>11</v>
      </c>
      <c r="M220" s="16">
        <v>0.78300000000000003</v>
      </c>
      <c r="N220" s="14">
        <v>30</v>
      </c>
      <c r="O220" s="17">
        <v>3.17</v>
      </c>
      <c r="P220" s="15">
        <v>45</v>
      </c>
      <c r="T220" s="13">
        <v>100000</v>
      </c>
      <c r="V220" s="15">
        <f t="shared" si="18"/>
        <v>80</v>
      </c>
      <c r="W220" s="1">
        <f t="shared" si="19"/>
        <v>70</v>
      </c>
    </row>
    <row r="221" spans="3:23" x14ac:dyDescent="0.25">
      <c r="C221" s="13"/>
      <c r="D221" s="13"/>
      <c r="E221" s="13"/>
      <c r="F221" s="13"/>
      <c r="G221" s="14"/>
      <c r="H221" s="14"/>
      <c r="I221" s="14">
        <v>218</v>
      </c>
      <c r="J221" s="14">
        <f t="shared" si="21"/>
        <v>63</v>
      </c>
      <c r="K221" s="14">
        <v>218</v>
      </c>
      <c r="L221" s="13">
        <f t="shared" si="20"/>
        <v>11</v>
      </c>
      <c r="M221" s="16">
        <v>0.78200000000000003</v>
      </c>
      <c r="N221" s="14">
        <v>30</v>
      </c>
      <c r="O221" s="17">
        <v>3.18</v>
      </c>
      <c r="P221" s="15">
        <v>45</v>
      </c>
      <c r="T221" s="13">
        <v>100000</v>
      </c>
      <c r="V221" s="15">
        <f t="shared" si="18"/>
        <v>80</v>
      </c>
      <c r="W221" s="1">
        <f t="shared" si="19"/>
        <v>70</v>
      </c>
    </row>
    <row r="222" spans="3:23" x14ac:dyDescent="0.25">
      <c r="C222" s="13"/>
      <c r="D222" s="13"/>
      <c r="E222" s="13"/>
      <c r="F222" s="13"/>
      <c r="G222" s="14"/>
      <c r="H222" s="14"/>
      <c r="I222" s="14">
        <v>219</v>
      </c>
      <c r="J222" s="14">
        <f t="shared" si="21"/>
        <v>63</v>
      </c>
      <c r="K222" s="14">
        <v>219</v>
      </c>
      <c r="L222" s="13">
        <f t="shared" si="20"/>
        <v>11</v>
      </c>
      <c r="M222" s="16">
        <v>0.78100000000000003</v>
      </c>
      <c r="N222" s="14">
        <v>30</v>
      </c>
      <c r="O222" s="17">
        <v>3.19</v>
      </c>
      <c r="P222" s="15">
        <v>45</v>
      </c>
      <c r="T222" s="13">
        <v>100000</v>
      </c>
      <c r="V222" s="15">
        <f t="shared" si="18"/>
        <v>80</v>
      </c>
      <c r="W222" s="1">
        <f t="shared" si="19"/>
        <v>70</v>
      </c>
    </row>
    <row r="223" spans="3:23" x14ac:dyDescent="0.25">
      <c r="C223" s="13"/>
      <c r="D223" s="13"/>
      <c r="E223" s="13"/>
      <c r="F223" s="13"/>
      <c r="G223" s="14"/>
      <c r="H223" s="14"/>
      <c r="I223" s="14">
        <v>220</v>
      </c>
      <c r="J223" s="14">
        <f t="shared" si="21"/>
        <v>63</v>
      </c>
      <c r="K223" s="14">
        <v>220</v>
      </c>
      <c r="L223" s="13">
        <f t="shared" si="20"/>
        <v>11</v>
      </c>
      <c r="M223" s="16">
        <v>0.78</v>
      </c>
      <c r="N223" s="14">
        <v>30</v>
      </c>
      <c r="O223" s="17">
        <v>3.2</v>
      </c>
      <c r="P223" s="15">
        <v>44</v>
      </c>
      <c r="T223" s="13">
        <v>100000</v>
      </c>
      <c r="V223" s="15">
        <f t="shared" si="18"/>
        <v>79</v>
      </c>
      <c r="W223" s="1">
        <f t="shared" si="19"/>
        <v>69</v>
      </c>
    </row>
    <row r="224" spans="3:23" x14ac:dyDescent="0.25">
      <c r="C224" s="13"/>
      <c r="D224" s="13"/>
      <c r="E224" s="13"/>
      <c r="F224" s="13"/>
      <c r="G224" s="14"/>
      <c r="H224" s="14"/>
      <c r="I224" s="14">
        <v>221</v>
      </c>
      <c r="J224" s="14">
        <f t="shared" si="21"/>
        <v>63</v>
      </c>
      <c r="K224" s="14">
        <v>221</v>
      </c>
      <c r="L224" s="13">
        <f t="shared" si="20"/>
        <v>12</v>
      </c>
      <c r="M224" s="16">
        <v>0.77900000000000003</v>
      </c>
      <c r="N224" s="14">
        <v>30</v>
      </c>
      <c r="O224" s="17">
        <v>3.21</v>
      </c>
      <c r="P224" s="15">
        <v>44</v>
      </c>
      <c r="T224" s="13">
        <v>100000</v>
      </c>
      <c r="V224" s="15">
        <f t="shared" si="18"/>
        <v>79</v>
      </c>
      <c r="W224" s="1">
        <f t="shared" si="19"/>
        <v>69</v>
      </c>
    </row>
    <row r="225" spans="3:23" x14ac:dyDescent="0.25">
      <c r="C225" s="13"/>
      <c r="D225" s="13"/>
      <c r="E225" s="13"/>
      <c r="F225" s="13"/>
      <c r="G225" s="14"/>
      <c r="H225" s="14"/>
      <c r="I225" s="14">
        <v>222</v>
      </c>
      <c r="J225" s="14">
        <f t="shared" si="21"/>
        <v>64</v>
      </c>
      <c r="K225" s="14">
        <v>222</v>
      </c>
      <c r="L225" s="13">
        <f t="shared" si="20"/>
        <v>12</v>
      </c>
      <c r="M225" s="16">
        <v>0.77800000000000002</v>
      </c>
      <c r="N225" s="14">
        <v>30</v>
      </c>
      <c r="O225" s="17">
        <v>3.22</v>
      </c>
      <c r="P225" s="15">
        <v>44</v>
      </c>
      <c r="T225" s="13">
        <v>100000</v>
      </c>
      <c r="V225" s="15">
        <f t="shared" si="18"/>
        <v>79</v>
      </c>
      <c r="W225" s="1">
        <f t="shared" si="19"/>
        <v>69</v>
      </c>
    </row>
    <row r="226" spans="3:23" x14ac:dyDescent="0.25">
      <c r="C226" s="13"/>
      <c r="D226" s="13"/>
      <c r="E226" s="13"/>
      <c r="F226" s="13"/>
      <c r="G226" s="14"/>
      <c r="H226" s="14"/>
      <c r="I226" s="14">
        <v>223</v>
      </c>
      <c r="J226" s="14">
        <f t="shared" si="21"/>
        <v>64</v>
      </c>
      <c r="K226" s="14">
        <v>223</v>
      </c>
      <c r="L226" s="13">
        <f t="shared" si="20"/>
        <v>12</v>
      </c>
      <c r="M226" s="16">
        <v>0.77700000000000002</v>
      </c>
      <c r="N226" s="14">
        <v>30</v>
      </c>
      <c r="O226" s="17">
        <v>3.23</v>
      </c>
      <c r="P226" s="15">
        <v>44</v>
      </c>
      <c r="T226" s="13">
        <v>100000</v>
      </c>
      <c r="V226" s="15">
        <f t="shared" si="18"/>
        <v>79</v>
      </c>
      <c r="W226" s="1">
        <f t="shared" si="19"/>
        <v>69</v>
      </c>
    </row>
    <row r="227" spans="3:23" x14ac:dyDescent="0.25">
      <c r="C227" s="13"/>
      <c r="D227" s="13"/>
      <c r="E227" s="13"/>
      <c r="F227" s="13"/>
      <c r="G227" s="14"/>
      <c r="H227" s="14"/>
      <c r="I227" s="14">
        <v>224</v>
      </c>
      <c r="J227" s="14">
        <f t="shared" si="21"/>
        <v>64</v>
      </c>
      <c r="K227" s="14">
        <v>224</v>
      </c>
      <c r="L227" s="13">
        <f t="shared" si="20"/>
        <v>12</v>
      </c>
      <c r="M227" s="16">
        <v>0.77600000000000002</v>
      </c>
      <c r="N227" s="14">
        <v>30</v>
      </c>
      <c r="O227" s="17">
        <v>3.24</v>
      </c>
      <c r="P227" s="15">
        <v>43</v>
      </c>
      <c r="T227" s="13">
        <v>100000</v>
      </c>
      <c r="V227" s="15">
        <f t="shared" si="18"/>
        <v>78</v>
      </c>
      <c r="W227" s="1">
        <f t="shared" si="19"/>
        <v>68</v>
      </c>
    </row>
    <row r="228" spans="3:23" x14ac:dyDescent="0.25">
      <c r="C228" s="13"/>
      <c r="D228" s="13"/>
      <c r="E228" s="13"/>
      <c r="F228" s="13"/>
      <c r="G228" s="14"/>
      <c r="H228" s="14"/>
      <c r="I228" s="14">
        <v>225</v>
      </c>
      <c r="J228" s="14">
        <f t="shared" si="21"/>
        <v>64</v>
      </c>
      <c r="K228" s="14">
        <v>225</v>
      </c>
      <c r="L228" s="13">
        <f t="shared" si="20"/>
        <v>12</v>
      </c>
      <c r="M228" s="16">
        <v>0.77500000000000002</v>
      </c>
      <c r="N228" s="14">
        <v>30</v>
      </c>
      <c r="O228" s="17">
        <v>3.25</v>
      </c>
      <c r="P228" s="15">
        <v>43</v>
      </c>
      <c r="T228" s="13">
        <v>100000</v>
      </c>
      <c r="V228" s="15">
        <f t="shared" si="18"/>
        <v>78</v>
      </c>
      <c r="W228" s="1">
        <f t="shared" si="19"/>
        <v>68</v>
      </c>
    </row>
    <row r="229" spans="3:23" x14ac:dyDescent="0.25">
      <c r="C229" s="13"/>
      <c r="D229" s="13"/>
      <c r="E229" s="13"/>
      <c r="F229" s="13"/>
      <c r="G229" s="14"/>
      <c r="H229" s="14"/>
      <c r="I229" s="14">
        <v>226</v>
      </c>
      <c r="J229" s="14">
        <f t="shared" si="21"/>
        <v>64</v>
      </c>
      <c r="K229" s="14">
        <v>226</v>
      </c>
      <c r="L229" s="13">
        <f t="shared" si="20"/>
        <v>12</v>
      </c>
      <c r="M229" s="16">
        <v>0.77400000000000002</v>
      </c>
      <c r="N229" s="14">
        <v>30</v>
      </c>
      <c r="O229" s="17">
        <v>3.26</v>
      </c>
      <c r="P229" s="15">
        <v>43</v>
      </c>
      <c r="T229" s="13">
        <v>100000</v>
      </c>
      <c r="V229" s="15">
        <f t="shared" si="18"/>
        <v>78</v>
      </c>
      <c r="W229" s="1">
        <f t="shared" si="19"/>
        <v>68</v>
      </c>
    </row>
    <row r="230" spans="3:23" x14ac:dyDescent="0.25">
      <c r="C230" s="13"/>
      <c r="D230" s="13"/>
      <c r="E230" s="13"/>
      <c r="F230" s="13"/>
      <c r="G230" s="14"/>
      <c r="H230" s="14"/>
      <c r="I230" s="14">
        <v>227</v>
      </c>
      <c r="J230" s="14">
        <f t="shared" si="21"/>
        <v>64</v>
      </c>
      <c r="K230" s="14">
        <v>227</v>
      </c>
      <c r="L230" s="13">
        <f t="shared" si="20"/>
        <v>12</v>
      </c>
      <c r="M230" s="16">
        <v>0.77300000000000002</v>
      </c>
      <c r="N230" s="14">
        <v>30</v>
      </c>
      <c r="O230" s="17">
        <v>3.27</v>
      </c>
      <c r="P230" s="15">
        <v>43</v>
      </c>
      <c r="T230" s="13">
        <v>100000</v>
      </c>
      <c r="V230" s="15">
        <f t="shared" si="18"/>
        <v>78</v>
      </c>
      <c r="W230" s="1">
        <f t="shared" si="19"/>
        <v>68</v>
      </c>
    </row>
    <row r="231" spans="3:23" x14ac:dyDescent="0.25">
      <c r="C231" s="13"/>
      <c r="D231" s="13"/>
      <c r="E231" s="13"/>
      <c r="F231" s="13"/>
      <c r="G231" s="14"/>
      <c r="H231" s="14"/>
      <c r="I231" s="14">
        <v>228</v>
      </c>
      <c r="J231" s="14">
        <f t="shared" si="21"/>
        <v>64</v>
      </c>
      <c r="K231" s="14">
        <v>228</v>
      </c>
      <c r="L231" s="13">
        <f t="shared" si="20"/>
        <v>12</v>
      </c>
      <c r="M231" s="16">
        <v>0.77200000000000002</v>
      </c>
      <c r="N231" s="14">
        <v>30</v>
      </c>
      <c r="O231" s="17">
        <v>3.28</v>
      </c>
      <c r="P231" s="15">
        <v>42</v>
      </c>
      <c r="T231" s="13">
        <v>100000</v>
      </c>
      <c r="V231" s="15">
        <f t="shared" si="18"/>
        <v>77</v>
      </c>
      <c r="W231" s="1">
        <f t="shared" si="19"/>
        <v>67</v>
      </c>
    </row>
    <row r="232" spans="3:23" x14ac:dyDescent="0.25">
      <c r="C232" s="13"/>
      <c r="D232" s="13"/>
      <c r="E232" s="13"/>
      <c r="F232" s="13"/>
      <c r="G232" s="14"/>
      <c r="H232" s="14"/>
      <c r="I232" s="14">
        <v>229</v>
      </c>
      <c r="J232" s="14">
        <f t="shared" si="21"/>
        <v>64</v>
      </c>
      <c r="K232" s="14">
        <v>229</v>
      </c>
      <c r="L232" s="13">
        <f t="shared" si="20"/>
        <v>12</v>
      </c>
      <c r="M232" s="16">
        <v>0.77100000000000002</v>
      </c>
      <c r="N232" s="14">
        <v>30</v>
      </c>
      <c r="O232" s="17">
        <v>3.29</v>
      </c>
      <c r="P232" s="15">
        <v>42</v>
      </c>
      <c r="T232" s="13">
        <v>100000</v>
      </c>
      <c r="V232" s="15">
        <f t="shared" si="18"/>
        <v>77</v>
      </c>
      <c r="W232" s="1">
        <f t="shared" si="19"/>
        <v>67</v>
      </c>
    </row>
    <row r="233" spans="3:23" x14ac:dyDescent="0.25">
      <c r="C233" s="13"/>
      <c r="D233" s="13"/>
      <c r="E233" s="13"/>
      <c r="F233" s="13"/>
      <c r="G233" s="14"/>
      <c r="H233" s="14"/>
      <c r="I233" s="14">
        <v>230</v>
      </c>
      <c r="J233" s="14">
        <f t="shared" si="21"/>
        <v>64</v>
      </c>
      <c r="K233" s="14">
        <v>230</v>
      </c>
      <c r="L233" s="13">
        <f t="shared" si="20"/>
        <v>12</v>
      </c>
      <c r="M233" s="16">
        <v>0.77</v>
      </c>
      <c r="N233" s="14">
        <v>30</v>
      </c>
      <c r="O233" s="17">
        <v>3.3</v>
      </c>
      <c r="P233" s="15">
        <v>42</v>
      </c>
      <c r="T233" s="13">
        <v>100000</v>
      </c>
      <c r="V233" s="15">
        <f t="shared" si="18"/>
        <v>77</v>
      </c>
      <c r="W233" s="1">
        <f t="shared" si="19"/>
        <v>67</v>
      </c>
    </row>
    <row r="234" spans="3:23" x14ac:dyDescent="0.25">
      <c r="C234" s="13"/>
      <c r="D234" s="13"/>
      <c r="E234" s="13"/>
      <c r="F234" s="13"/>
      <c r="G234" s="14"/>
      <c r="H234" s="14"/>
      <c r="I234" s="14">
        <v>231</v>
      </c>
      <c r="J234" s="14">
        <f t="shared" si="21"/>
        <v>64</v>
      </c>
      <c r="K234" s="14">
        <v>231</v>
      </c>
      <c r="L234" s="13">
        <f t="shared" si="20"/>
        <v>12</v>
      </c>
      <c r="M234" s="16">
        <v>0.76900000000000002</v>
      </c>
      <c r="N234" s="14">
        <v>30</v>
      </c>
      <c r="O234" s="17">
        <v>3.31</v>
      </c>
      <c r="P234" s="15">
        <v>42</v>
      </c>
      <c r="T234" s="13">
        <v>100000</v>
      </c>
      <c r="V234" s="15">
        <f t="shared" si="18"/>
        <v>77</v>
      </c>
      <c r="W234" s="1">
        <f t="shared" si="19"/>
        <v>67</v>
      </c>
    </row>
    <row r="235" spans="3:23" x14ac:dyDescent="0.25">
      <c r="C235" s="13"/>
      <c r="D235" s="13"/>
      <c r="E235" s="13"/>
      <c r="F235" s="13"/>
      <c r="G235" s="14"/>
      <c r="H235" s="14"/>
      <c r="I235" s="14">
        <v>232</v>
      </c>
      <c r="J235" s="14">
        <f t="shared" si="21"/>
        <v>64</v>
      </c>
      <c r="K235" s="14">
        <v>232</v>
      </c>
      <c r="L235" s="13">
        <f t="shared" si="20"/>
        <v>12</v>
      </c>
      <c r="M235" s="16">
        <v>0.76800000000000002</v>
      </c>
      <c r="N235" s="14">
        <v>30</v>
      </c>
      <c r="O235" s="17">
        <v>3.32</v>
      </c>
      <c r="P235" s="15">
        <v>40</v>
      </c>
      <c r="T235" s="13">
        <v>100000</v>
      </c>
      <c r="V235" s="15">
        <f t="shared" si="18"/>
        <v>76</v>
      </c>
      <c r="W235" s="1">
        <f t="shared" si="19"/>
        <v>66</v>
      </c>
    </row>
    <row r="236" spans="3:23" x14ac:dyDescent="0.25">
      <c r="C236" s="13"/>
      <c r="D236" s="13"/>
      <c r="E236" s="13"/>
      <c r="F236" s="13"/>
      <c r="G236" s="14"/>
      <c r="H236" s="14"/>
      <c r="I236" s="14">
        <v>233</v>
      </c>
      <c r="J236" s="14">
        <f t="shared" si="21"/>
        <v>64</v>
      </c>
      <c r="K236" s="14">
        <v>233</v>
      </c>
      <c r="L236" s="13">
        <f t="shared" si="20"/>
        <v>12</v>
      </c>
      <c r="M236" s="16">
        <v>0.76700000000000002</v>
      </c>
      <c r="N236" s="14">
        <v>30</v>
      </c>
      <c r="O236" s="17">
        <v>3.33</v>
      </c>
      <c r="P236" s="15">
        <v>39</v>
      </c>
      <c r="T236" s="13">
        <v>100000</v>
      </c>
      <c r="V236" s="15">
        <f t="shared" si="18"/>
        <v>76</v>
      </c>
      <c r="W236" s="1">
        <f t="shared" si="19"/>
        <v>66</v>
      </c>
    </row>
    <row r="237" spans="3:23" x14ac:dyDescent="0.25">
      <c r="C237" s="13"/>
      <c r="D237" s="13"/>
      <c r="E237" s="13"/>
      <c r="F237" s="13"/>
      <c r="G237" s="14"/>
      <c r="H237" s="14"/>
      <c r="I237" s="14">
        <v>234</v>
      </c>
      <c r="J237" s="14">
        <f t="shared" si="21"/>
        <v>64</v>
      </c>
      <c r="K237" s="14">
        <v>234</v>
      </c>
      <c r="L237" s="13">
        <f t="shared" si="20"/>
        <v>12</v>
      </c>
      <c r="M237" s="16">
        <v>0.76600000000000001</v>
      </c>
      <c r="N237" s="14">
        <v>30</v>
      </c>
      <c r="O237" s="17">
        <v>3.34</v>
      </c>
      <c r="P237" s="15">
        <v>38</v>
      </c>
      <c r="T237" s="13">
        <v>100000</v>
      </c>
      <c r="V237" s="15">
        <f t="shared" si="18"/>
        <v>76</v>
      </c>
      <c r="W237" s="1">
        <f t="shared" si="19"/>
        <v>66</v>
      </c>
    </row>
    <row r="238" spans="3:23" x14ac:dyDescent="0.25">
      <c r="C238" s="13"/>
      <c r="D238" s="13"/>
      <c r="E238" s="13"/>
      <c r="F238" s="13"/>
      <c r="G238" s="14"/>
      <c r="H238" s="14"/>
      <c r="I238" s="14">
        <v>235</v>
      </c>
      <c r="J238" s="14">
        <f t="shared" si="21"/>
        <v>64</v>
      </c>
      <c r="K238" s="14">
        <v>235</v>
      </c>
      <c r="L238" s="13">
        <f t="shared" si="20"/>
        <v>12</v>
      </c>
      <c r="M238" s="16">
        <v>0.76500000000000001</v>
      </c>
      <c r="N238" s="14">
        <v>30</v>
      </c>
      <c r="O238" s="17">
        <v>3.35</v>
      </c>
      <c r="P238" s="15">
        <v>37</v>
      </c>
      <c r="T238" s="13">
        <v>100000</v>
      </c>
      <c r="V238" s="15">
        <f t="shared" si="18"/>
        <v>76</v>
      </c>
      <c r="W238" s="1">
        <f t="shared" si="19"/>
        <v>66</v>
      </c>
    </row>
    <row r="239" spans="3:23" x14ac:dyDescent="0.25">
      <c r="C239" s="13"/>
      <c r="D239" s="13"/>
      <c r="E239" s="13"/>
      <c r="F239" s="13"/>
      <c r="G239" s="14"/>
      <c r="H239" s="14"/>
      <c r="I239" s="14">
        <v>236</v>
      </c>
      <c r="J239" s="14">
        <v>64</v>
      </c>
      <c r="K239" s="14">
        <v>236</v>
      </c>
      <c r="L239" s="13">
        <f t="shared" si="20"/>
        <v>12</v>
      </c>
      <c r="M239" s="16">
        <v>0.76400000000000001</v>
      </c>
      <c r="N239" s="14">
        <v>30</v>
      </c>
      <c r="O239" s="17">
        <v>3.36</v>
      </c>
      <c r="P239" s="15">
        <v>36</v>
      </c>
      <c r="T239" s="13">
        <v>100000</v>
      </c>
      <c r="V239" s="15">
        <f t="shared" si="18"/>
        <v>75</v>
      </c>
      <c r="W239" s="1">
        <f t="shared" si="19"/>
        <v>65</v>
      </c>
    </row>
    <row r="240" spans="3:23" x14ac:dyDescent="0.25">
      <c r="C240" s="13"/>
      <c r="D240" s="13"/>
      <c r="E240" s="13"/>
      <c r="F240" s="13"/>
      <c r="G240" s="14"/>
      <c r="H240" s="14"/>
      <c r="I240" s="14">
        <v>237</v>
      </c>
      <c r="J240" s="14">
        <v>64</v>
      </c>
      <c r="K240" s="14">
        <v>237</v>
      </c>
      <c r="L240" s="13">
        <f t="shared" si="20"/>
        <v>12</v>
      </c>
      <c r="M240" s="16">
        <v>0.76300000000000001</v>
      </c>
      <c r="N240" s="14">
        <v>30</v>
      </c>
      <c r="O240" s="17">
        <v>3.37</v>
      </c>
      <c r="P240" s="15">
        <v>35</v>
      </c>
      <c r="T240" s="13">
        <v>100000</v>
      </c>
      <c r="V240" s="15">
        <f t="shared" si="18"/>
        <v>75</v>
      </c>
      <c r="W240" s="1">
        <f t="shared" si="19"/>
        <v>65</v>
      </c>
    </row>
    <row r="241" spans="3:23" x14ac:dyDescent="0.25">
      <c r="C241" s="13"/>
      <c r="D241" s="13"/>
      <c r="E241" s="13"/>
      <c r="F241" s="13"/>
      <c r="G241" s="14"/>
      <c r="H241" s="14"/>
      <c r="I241" s="14">
        <v>238</v>
      </c>
      <c r="J241" s="14">
        <v>64</v>
      </c>
      <c r="K241" s="14">
        <v>238</v>
      </c>
      <c r="L241" s="13">
        <f t="shared" si="20"/>
        <v>12</v>
      </c>
      <c r="M241" s="16">
        <v>0.76200000000000001</v>
      </c>
      <c r="N241" s="14">
        <v>30</v>
      </c>
      <c r="O241" s="17">
        <v>3.38</v>
      </c>
      <c r="P241" s="15">
        <v>34</v>
      </c>
      <c r="T241" s="13">
        <v>100000</v>
      </c>
      <c r="V241" s="15">
        <f t="shared" si="18"/>
        <v>75</v>
      </c>
      <c r="W241" s="1">
        <f t="shared" si="19"/>
        <v>65</v>
      </c>
    </row>
    <row r="242" spans="3:23" x14ac:dyDescent="0.25">
      <c r="C242" s="13"/>
      <c r="D242" s="13"/>
      <c r="E242" s="13"/>
      <c r="F242" s="13"/>
      <c r="G242" s="14"/>
      <c r="H242" s="14"/>
      <c r="I242" s="14">
        <v>239</v>
      </c>
      <c r="J242" s="14">
        <v>64</v>
      </c>
      <c r="K242" s="14">
        <v>239</v>
      </c>
      <c r="L242" s="13">
        <f t="shared" si="20"/>
        <v>12</v>
      </c>
      <c r="M242" s="16">
        <v>0.76100000000000001</v>
      </c>
      <c r="N242" s="14">
        <v>30</v>
      </c>
      <c r="O242" s="17">
        <v>3.39</v>
      </c>
      <c r="P242" s="15">
        <v>33</v>
      </c>
      <c r="T242" s="13">
        <v>100000</v>
      </c>
      <c r="V242" s="15">
        <f t="shared" si="18"/>
        <v>75</v>
      </c>
      <c r="W242" s="1">
        <f t="shared" si="19"/>
        <v>65</v>
      </c>
    </row>
    <row r="243" spans="3:23" x14ac:dyDescent="0.25">
      <c r="C243" s="13"/>
      <c r="D243" s="13"/>
      <c r="E243" s="13"/>
      <c r="F243" s="13"/>
      <c r="G243" s="14"/>
      <c r="H243" s="14"/>
      <c r="I243" s="14">
        <v>240</v>
      </c>
      <c r="J243" s="14">
        <v>64</v>
      </c>
      <c r="K243" s="14">
        <v>240</v>
      </c>
      <c r="L243" s="13">
        <f t="shared" si="20"/>
        <v>12</v>
      </c>
      <c r="M243" s="16">
        <v>0.76</v>
      </c>
      <c r="N243" s="14">
        <v>30</v>
      </c>
      <c r="O243" s="17">
        <v>3.4</v>
      </c>
      <c r="P243" s="15">
        <v>32</v>
      </c>
      <c r="T243" s="13">
        <v>100000</v>
      </c>
      <c r="V243" s="15">
        <f t="shared" si="18"/>
        <v>74</v>
      </c>
      <c r="W243" s="1">
        <f t="shared" si="19"/>
        <v>64</v>
      </c>
    </row>
    <row r="244" spans="3:23" x14ac:dyDescent="0.25">
      <c r="C244" s="13"/>
      <c r="D244" s="13"/>
      <c r="E244" s="13"/>
      <c r="F244" s="13"/>
      <c r="G244" s="14"/>
      <c r="H244" s="14"/>
      <c r="I244" s="14">
        <v>241</v>
      </c>
      <c r="J244" s="14">
        <v>64</v>
      </c>
      <c r="K244" s="14">
        <v>241</v>
      </c>
      <c r="L244" s="13">
        <f t="shared" si="20"/>
        <v>13</v>
      </c>
      <c r="M244" s="16">
        <v>0.75900000000000001</v>
      </c>
      <c r="N244" s="14">
        <v>30</v>
      </c>
      <c r="O244" s="17">
        <v>3.41</v>
      </c>
      <c r="P244" s="15">
        <v>31</v>
      </c>
      <c r="T244" s="13">
        <v>100000</v>
      </c>
      <c r="V244" s="15">
        <f t="shared" si="18"/>
        <v>74</v>
      </c>
      <c r="W244" s="1">
        <f t="shared" si="19"/>
        <v>64</v>
      </c>
    </row>
    <row r="245" spans="3:23" x14ac:dyDescent="0.25">
      <c r="C245" s="13"/>
      <c r="D245" s="13"/>
      <c r="E245" s="13"/>
      <c r="F245" s="13"/>
      <c r="G245" s="14"/>
      <c r="H245" s="14"/>
      <c r="I245" s="14">
        <v>242</v>
      </c>
      <c r="J245" s="14">
        <v>64</v>
      </c>
      <c r="K245" s="14">
        <v>242</v>
      </c>
      <c r="L245" s="13">
        <f t="shared" si="20"/>
        <v>13</v>
      </c>
      <c r="M245" s="16">
        <v>0.75800000000000001</v>
      </c>
      <c r="N245" s="14">
        <v>30</v>
      </c>
      <c r="O245" s="17">
        <v>3.42</v>
      </c>
      <c r="P245" s="15">
        <v>30</v>
      </c>
      <c r="T245" s="13">
        <v>100000</v>
      </c>
      <c r="V245" s="15">
        <f t="shared" si="18"/>
        <v>74</v>
      </c>
      <c r="W245" s="1">
        <f t="shared" si="19"/>
        <v>64</v>
      </c>
    </row>
    <row r="246" spans="3:23" x14ac:dyDescent="0.25">
      <c r="C246" s="13"/>
      <c r="D246" s="13"/>
      <c r="E246" s="13"/>
      <c r="F246" s="13"/>
      <c r="G246" s="14"/>
      <c r="H246" s="14"/>
      <c r="I246" s="14">
        <v>243</v>
      </c>
      <c r="J246" s="14">
        <v>64</v>
      </c>
      <c r="K246" s="14">
        <v>243</v>
      </c>
      <c r="L246" s="13">
        <f t="shared" si="20"/>
        <v>13</v>
      </c>
      <c r="M246" s="16">
        <v>0.75700000000000001</v>
      </c>
      <c r="N246" s="14">
        <v>30</v>
      </c>
      <c r="O246" s="17">
        <v>3.43</v>
      </c>
      <c r="P246" s="15">
        <v>29</v>
      </c>
      <c r="T246" s="13">
        <v>100000</v>
      </c>
      <c r="V246" s="15">
        <f t="shared" si="18"/>
        <v>74</v>
      </c>
      <c r="W246" s="1">
        <f t="shared" si="19"/>
        <v>64</v>
      </c>
    </row>
    <row r="247" spans="3:23" x14ac:dyDescent="0.25">
      <c r="C247" s="13"/>
      <c r="D247" s="13"/>
      <c r="E247" s="13"/>
      <c r="F247" s="13"/>
      <c r="G247" s="14"/>
      <c r="H247" s="14"/>
      <c r="I247" s="14">
        <v>244</v>
      </c>
      <c r="J247" s="14">
        <v>64</v>
      </c>
      <c r="K247" s="14">
        <v>244</v>
      </c>
      <c r="L247" s="13">
        <f t="shared" si="20"/>
        <v>13</v>
      </c>
      <c r="M247" s="16">
        <v>0.75600000000000001</v>
      </c>
      <c r="N247" s="14">
        <v>30</v>
      </c>
      <c r="O247" s="17">
        <v>3.44</v>
      </c>
      <c r="P247" s="15">
        <v>28</v>
      </c>
      <c r="T247" s="13">
        <v>100000</v>
      </c>
      <c r="V247" s="15">
        <f t="shared" si="18"/>
        <v>73</v>
      </c>
      <c r="W247" s="1">
        <f t="shared" si="19"/>
        <v>63</v>
      </c>
    </row>
    <row r="248" spans="3:23" x14ac:dyDescent="0.25">
      <c r="C248" s="13"/>
      <c r="D248" s="13"/>
      <c r="E248" s="13"/>
      <c r="F248" s="13"/>
      <c r="G248" s="14"/>
      <c r="H248" s="14"/>
      <c r="I248" s="14">
        <v>245</v>
      </c>
      <c r="J248" s="14">
        <v>64</v>
      </c>
      <c r="K248" s="14">
        <v>245</v>
      </c>
      <c r="L248" s="13">
        <f t="shared" si="20"/>
        <v>13</v>
      </c>
      <c r="M248" s="16">
        <v>0.755</v>
      </c>
      <c r="N248" s="14">
        <v>30</v>
      </c>
      <c r="O248" s="17">
        <v>3.45</v>
      </c>
      <c r="P248" s="15">
        <v>27</v>
      </c>
      <c r="T248" s="13">
        <v>100000</v>
      </c>
      <c r="V248" s="15">
        <f t="shared" ref="V248:V311" si="22">V244-1</f>
        <v>73</v>
      </c>
      <c r="W248" s="1">
        <f t="shared" si="19"/>
        <v>63</v>
      </c>
    </row>
    <row r="249" spans="3:23" x14ac:dyDescent="0.25">
      <c r="C249" s="13"/>
      <c r="D249" s="13"/>
      <c r="E249" s="13"/>
      <c r="F249" s="13"/>
      <c r="G249" s="14"/>
      <c r="H249" s="14"/>
      <c r="I249" s="14">
        <v>246</v>
      </c>
      <c r="J249" s="14">
        <v>64</v>
      </c>
      <c r="K249" s="14">
        <v>246</v>
      </c>
      <c r="L249" s="13">
        <f t="shared" si="20"/>
        <v>13</v>
      </c>
      <c r="M249" s="16">
        <v>0.754</v>
      </c>
      <c r="N249" s="14">
        <v>30</v>
      </c>
      <c r="O249" s="17">
        <v>3.46</v>
      </c>
      <c r="P249" s="15">
        <v>26</v>
      </c>
      <c r="T249" s="13">
        <v>100000</v>
      </c>
      <c r="V249" s="15">
        <f t="shared" si="22"/>
        <v>73</v>
      </c>
      <c r="W249" s="1">
        <f t="shared" si="19"/>
        <v>63</v>
      </c>
    </row>
    <row r="250" spans="3:23" x14ac:dyDescent="0.25">
      <c r="C250" s="13"/>
      <c r="D250" s="13"/>
      <c r="E250" s="13"/>
      <c r="F250" s="13"/>
      <c r="G250" s="14"/>
      <c r="H250" s="14"/>
      <c r="I250" s="14">
        <v>247</v>
      </c>
      <c r="J250" s="14">
        <v>64</v>
      </c>
      <c r="K250" s="14">
        <v>247</v>
      </c>
      <c r="L250" s="13">
        <f t="shared" si="20"/>
        <v>13</v>
      </c>
      <c r="M250" s="16">
        <v>0.753</v>
      </c>
      <c r="N250" s="14">
        <v>30</v>
      </c>
      <c r="O250" s="17">
        <v>3.47</v>
      </c>
      <c r="P250" s="15">
        <v>25</v>
      </c>
      <c r="T250" s="13">
        <v>100000</v>
      </c>
      <c r="V250" s="15">
        <f t="shared" si="22"/>
        <v>73</v>
      </c>
      <c r="W250" s="1">
        <f t="shared" si="19"/>
        <v>63</v>
      </c>
    </row>
    <row r="251" spans="3:23" x14ac:dyDescent="0.25">
      <c r="C251" s="13"/>
      <c r="D251" s="13"/>
      <c r="E251" s="13"/>
      <c r="F251" s="13"/>
      <c r="G251" s="14"/>
      <c r="H251" s="14"/>
      <c r="I251" s="14">
        <v>248</v>
      </c>
      <c r="J251" s="14">
        <v>64</v>
      </c>
      <c r="K251" s="14">
        <v>248</v>
      </c>
      <c r="L251" s="13">
        <f t="shared" si="20"/>
        <v>13</v>
      </c>
      <c r="M251" s="16">
        <v>0.752</v>
      </c>
      <c r="N251" s="14">
        <v>30</v>
      </c>
      <c r="O251" s="17">
        <v>3.48</v>
      </c>
      <c r="P251" s="15">
        <v>25</v>
      </c>
      <c r="T251" s="13">
        <v>100000</v>
      </c>
      <c r="V251" s="15">
        <f t="shared" si="22"/>
        <v>72</v>
      </c>
      <c r="W251" s="1">
        <f t="shared" si="19"/>
        <v>62</v>
      </c>
    </row>
    <row r="252" spans="3:23" x14ac:dyDescent="0.25">
      <c r="C252" s="13"/>
      <c r="D252" s="13"/>
      <c r="E252" s="13"/>
      <c r="F252" s="13"/>
      <c r="G252" s="14"/>
      <c r="H252" s="14"/>
      <c r="I252" s="14">
        <v>249</v>
      </c>
      <c r="J252" s="14">
        <v>64</v>
      </c>
      <c r="K252" s="14">
        <v>249</v>
      </c>
      <c r="L252" s="13">
        <f t="shared" si="20"/>
        <v>13</v>
      </c>
      <c r="M252" s="16">
        <v>0.751</v>
      </c>
      <c r="N252" s="14">
        <v>30</v>
      </c>
      <c r="O252" s="17">
        <v>3.49</v>
      </c>
      <c r="P252" s="15">
        <v>25</v>
      </c>
      <c r="T252" s="13">
        <v>100000</v>
      </c>
      <c r="V252" s="15">
        <f t="shared" si="22"/>
        <v>72</v>
      </c>
      <c r="W252" s="1">
        <f t="shared" si="19"/>
        <v>62</v>
      </c>
    </row>
    <row r="253" spans="3:23" x14ac:dyDescent="0.25">
      <c r="C253" s="13"/>
      <c r="D253" s="13"/>
      <c r="E253" s="13"/>
      <c r="F253" s="13"/>
      <c r="G253" s="14"/>
      <c r="H253" s="14"/>
      <c r="I253" s="14">
        <v>250</v>
      </c>
      <c r="J253" s="14">
        <v>64</v>
      </c>
      <c r="K253" s="14">
        <v>250</v>
      </c>
      <c r="L253" s="13">
        <f t="shared" si="20"/>
        <v>13</v>
      </c>
      <c r="M253" s="16">
        <v>0.75</v>
      </c>
      <c r="N253" s="14">
        <v>30</v>
      </c>
      <c r="O253" s="17">
        <v>3.5</v>
      </c>
      <c r="P253" s="17">
        <v>25</v>
      </c>
      <c r="T253" s="13">
        <v>100000</v>
      </c>
      <c r="V253" s="15">
        <f t="shared" si="22"/>
        <v>72</v>
      </c>
      <c r="W253" s="1">
        <f t="shared" si="19"/>
        <v>62</v>
      </c>
    </row>
    <row r="254" spans="3:23" x14ac:dyDescent="0.25">
      <c r="C254" s="13"/>
      <c r="D254" s="13"/>
      <c r="E254" s="13"/>
      <c r="F254" s="13"/>
      <c r="G254" s="14"/>
      <c r="H254" s="14"/>
      <c r="I254" s="14">
        <v>251</v>
      </c>
      <c r="J254" s="14">
        <v>64</v>
      </c>
      <c r="K254" s="14">
        <v>251</v>
      </c>
      <c r="L254" s="13">
        <f t="shared" si="20"/>
        <v>13</v>
      </c>
      <c r="M254" s="16">
        <v>0.749</v>
      </c>
      <c r="N254" s="14">
        <v>30</v>
      </c>
      <c r="O254" s="17">
        <v>3.51</v>
      </c>
      <c r="P254" s="17">
        <v>25</v>
      </c>
      <c r="T254" s="13">
        <v>100000</v>
      </c>
      <c r="V254" s="15">
        <f t="shared" si="22"/>
        <v>72</v>
      </c>
      <c r="W254" s="1">
        <f t="shared" si="19"/>
        <v>62</v>
      </c>
    </row>
    <row r="255" spans="3:23" x14ac:dyDescent="0.25">
      <c r="C255" s="13"/>
      <c r="D255" s="13"/>
      <c r="E255" s="13"/>
      <c r="F255" s="13"/>
      <c r="G255" s="14"/>
      <c r="H255" s="14"/>
      <c r="I255" s="14">
        <v>252</v>
      </c>
      <c r="J255" s="14">
        <v>64</v>
      </c>
      <c r="K255" s="14">
        <v>252</v>
      </c>
      <c r="L255" s="13">
        <f t="shared" si="20"/>
        <v>13</v>
      </c>
      <c r="M255" s="16">
        <v>0.748</v>
      </c>
      <c r="N255" s="14">
        <v>30</v>
      </c>
      <c r="O255" s="17">
        <v>3.52</v>
      </c>
      <c r="P255" s="17">
        <v>25</v>
      </c>
      <c r="T255" s="13">
        <v>100000</v>
      </c>
      <c r="V255" s="15">
        <f t="shared" si="22"/>
        <v>71</v>
      </c>
      <c r="W255" s="1">
        <f t="shared" si="19"/>
        <v>61</v>
      </c>
    </row>
    <row r="256" spans="3:23" x14ac:dyDescent="0.25">
      <c r="G256" s="14"/>
      <c r="H256" s="14"/>
      <c r="I256" s="14">
        <v>253</v>
      </c>
      <c r="J256" s="14">
        <v>64</v>
      </c>
      <c r="K256" s="14">
        <v>253</v>
      </c>
      <c r="L256" s="13">
        <f t="shared" si="20"/>
        <v>13</v>
      </c>
      <c r="M256" s="16">
        <v>0.747</v>
      </c>
      <c r="N256" s="14">
        <v>30</v>
      </c>
      <c r="O256" s="17">
        <v>3.53</v>
      </c>
      <c r="P256" s="17">
        <v>25</v>
      </c>
      <c r="T256" s="13">
        <v>100000</v>
      </c>
      <c r="V256" s="15">
        <f t="shared" si="22"/>
        <v>71</v>
      </c>
      <c r="W256" s="1">
        <f t="shared" si="19"/>
        <v>61</v>
      </c>
    </row>
    <row r="257" spans="7:23" x14ac:dyDescent="0.25">
      <c r="G257" s="14"/>
      <c r="H257" s="14"/>
      <c r="I257" s="14">
        <v>254</v>
      </c>
      <c r="J257" s="14">
        <v>64</v>
      </c>
      <c r="K257" s="14">
        <v>254</v>
      </c>
      <c r="L257" s="13">
        <f t="shared" si="20"/>
        <v>13</v>
      </c>
      <c r="M257" s="16">
        <v>0.746</v>
      </c>
      <c r="N257" s="14">
        <v>30</v>
      </c>
      <c r="O257" s="17">
        <v>3.54</v>
      </c>
      <c r="P257" s="17">
        <v>25</v>
      </c>
      <c r="T257" s="13">
        <v>100000</v>
      </c>
      <c r="V257" s="15">
        <f t="shared" si="22"/>
        <v>71</v>
      </c>
      <c r="W257" s="1">
        <f t="shared" si="19"/>
        <v>61</v>
      </c>
    </row>
    <row r="258" spans="7:23" x14ac:dyDescent="0.25">
      <c r="G258" s="14"/>
      <c r="H258" s="14"/>
      <c r="I258" s="14">
        <v>255</v>
      </c>
      <c r="J258" s="14">
        <v>64</v>
      </c>
      <c r="K258" s="14">
        <v>255</v>
      </c>
      <c r="L258" s="13">
        <f t="shared" si="20"/>
        <v>13</v>
      </c>
      <c r="M258" s="16">
        <v>0.745</v>
      </c>
      <c r="N258" s="14">
        <v>30</v>
      </c>
      <c r="O258" s="17">
        <v>3.55</v>
      </c>
      <c r="P258" s="17">
        <v>25</v>
      </c>
      <c r="T258" s="13">
        <v>100000</v>
      </c>
      <c r="V258" s="15">
        <f t="shared" si="22"/>
        <v>71</v>
      </c>
      <c r="W258" s="1">
        <f t="shared" si="19"/>
        <v>61</v>
      </c>
    </row>
    <row r="259" spans="7:23" x14ac:dyDescent="0.25">
      <c r="G259" s="14"/>
      <c r="H259" s="14"/>
      <c r="I259" s="14">
        <v>256</v>
      </c>
      <c r="J259" s="14">
        <v>64</v>
      </c>
      <c r="K259" s="14">
        <v>256</v>
      </c>
      <c r="L259" s="13">
        <f t="shared" si="20"/>
        <v>13</v>
      </c>
      <c r="M259" s="16">
        <v>0.74399999999999999</v>
      </c>
      <c r="N259" s="14">
        <v>30</v>
      </c>
      <c r="O259" s="17">
        <v>3.56</v>
      </c>
      <c r="P259" s="17">
        <v>25</v>
      </c>
      <c r="T259" s="13">
        <v>100000</v>
      </c>
      <c r="V259" s="15">
        <f t="shared" si="22"/>
        <v>70</v>
      </c>
      <c r="W259" s="1">
        <f t="shared" si="19"/>
        <v>60</v>
      </c>
    </row>
    <row r="260" spans="7:23" x14ac:dyDescent="0.25">
      <c r="G260" s="14"/>
      <c r="H260" s="14"/>
      <c r="I260" s="14">
        <v>257</v>
      </c>
      <c r="J260" s="14">
        <f t="shared" ref="J260:J323" si="23">J225+1</f>
        <v>65</v>
      </c>
      <c r="K260" s="14">
        <v>257</v>
      </c>
      <c r="L260" s="13">
        <f t="shared" si="20"/>
        <v>13</v>
      </c>
      <c r="M260" s="16">
        <v>0.74299999999999999</v>
      </c>
      <c r="N260" s="14">
        <v>30</v>
      </c>
      <c r="O260" s="17">
        <v>3.57</v>
      </c>
      <c r="P260" s="17">
        <v>25</v>
      </c>
      <c r="T260" s="13">
        <v>100000</v>
      </c>
      <c r="V260" s="15">
        <f t="shared" si="22"/>
        <v>70</v>
      </c>
      <c r="W260" s="1">
        <f t="shared" ref="W260:W323" si="24">V260-10</f>
        <v>60</v>
      </c>
    </row>
    <row r="261" spans="7:23" x14ac:dyDescent="0.25">
      <c r="G261" s="14"/>
      <c r="H261" s="14"/>
      <c r="I261" s="14">
        <v>258</v>
      </c>
      <c r="J261" s="14">
        <f t="shared" si="23"/>
        <v>65</v>
      </c>
      <c r="K261" s="14">
        <v>258</v>
      </c>
      <c r="L261" s="13">
        <f t="shared" si="20"/>
        <v>13</v>
      </c>
      <c r="M261" s="16">
        <v>0.74199999999999999</v>
      </c>
      <c r="N261" s="14">
        <v>30</v>
      </c>
      <c r="O261" s="17">
        <v>3.58</v>
      </c>
      <c r="P261" s="17">
        <v>25</v>
      </c>
      <c r="T261" s="13">
        <v>100000</v>
      </c>
      <c r="V261" s="15">
        <f t="shared" si="22"/>
        <v>70</v>
      </c>
      <c r="W261" s="1">
        <f t="shared" si="24"/>
        <v>60</v>
      </c>
    </row>
    <row r="262" spans="7:23" x14ac:dyDescent="0.25">
      <c r="G262" s="14"/>
      <c r="H262" s="14"/>
      <c r="I262" s="14">
        <v>259</v>
      </c>
      <c r="J262" s="14">
        <f t="shared" si="23"/>
        <v>65</v>
      </c>
      <c r="K262" s="14">
        <v>259</v>
      </c>
      <c r="L262" s="13">
        <f t="shared" si="20"/>
        <v>13</v>
      </c>
      <c r="M262" s="16">
        <v>0.74099999999999999</v>
      </c>
      <c r="N262" s="14">
        <v>30</v>
      </c>
      <c r="O262" s="17">
        <v>3.59</v>
      </c>
      <c r="P262" s="17">
        <v>25</v>
      </c>
      <c r="T262" s="13">
        <v>100000</v>
      </c>
      <c r="V262" s="15">
        <f t="shared" si="22"/>
        <v>70</v>
      </c>
      <c r="W262" s="1">
        <f t="shared" si="24"/>
        <v>60</v>
      </c>
    </row>
    <row r="263" spans="7:23" x14ac:dyDescent="0.25">
      <c r="G263" s="14"/>
      <c r="H263" s="14"/>
      <c r="I263" s="14">
        <v>260</v>
      </c>
      <c r="J263" s="14">
        <f t="shared" si="23"/>
        <v>65</v>
      </c>
      <c r="K263" s="14">
        <v>260</v>
      </c>
      <c r="L263" s="13">
        <f t="shared" si="20"/>
        <v>13</v>
      </c>
      <c r="M263" s="16">
        <v>0.74</v>
      </c>
      <c r="N263" s="14">
        <v>30</v>
      </c>
      <c r="O263" s="17">
        <v>3.6</v>
      </c>
      <c r="P263" s="17">
        <v>25</v>
      </c>
      <c r="T263" s="13">
        <v>100000</v>
      </c>
      <c r="V263" s="15">
        <f t="shared" si="22"/>
        <v>69</v>
      </c>
      <c r="W263" s="1">
        <f t="shared" si="24"/>
        <v>59</v>
      </c>
    </row>
    <row r="264" spans="7:23" x14ac:dyDescent="0.25">
      <c r="G264" s="14"/>
      <c r="H264" s="14"/>
      <c r="I264" s="14">
        <v>261</v>
      </c>
      <c r="J264" s="14">
        <f t="shared" si="23"/>
        <v>65</v>
      </c>
      <c r="K264" s="14">
        <v>261</v>
      </c>
      <c r="L264" s="13">
        <f t="shared" si="20"/>
        <v>14</v>
      </c>
      <c r="M264" s="16">
        <v>0.73899999999999999</v>
      </c>
      <c r="N264" s="14">
        <v>30</v>
      </c>
      <c r="O264" s="17">
        <v>3.61</v>
      </c>
      <c r="P264" s="17">
        <v>25</v>
      </c>
      <c r="T264" s="13">
        <v>100000</v>
      </c>
      <c r="V264" s="15">
        <f t="shared" si="22"/>
        <v>69</v>
      </c>
      <c r="W264" s="1">
        <f t="shared" si="24"/>
        <v>59</v>
      </c>
    </row>
    <row r="265" spans="7:23" x14ac:dyDescent="0.25">
      <c r="G265" s="14"/>
      <c r="H265" s="14"/>
      <c r="I265" s="14">
        <v>262</v>
      </c>
      <c r="J265" s="14">
        <f t="shared" si="23"/>
        <v>65</v>
      </c>
      <c r="K265" s="14">
        <v>262</v>
      </c>
      <c r="L265" s="13">
        <f t="shared" si="20"/>
        <v>14</v>
      </c>
      <c r="M265" s="16">
        <v>0.73799999999999999</v>
      </c>
      <c r="N265" s="14">
        <v>30</v>
      </c>
      <c r="O265" s="17">
        <v>3.62</v>
      </c>
      <c r="P265" s="17">
        <v>25</v>
      </c>
      <c r="T265" s="13">
        <v>100000</v>
      </c>
      <c r="V265" s="15">
        <f t="shared" si="22"/>
        <v>69</v>
      </c>
      <c r="W265" s="1">
        <f t="shared" si="24"/>
        <v>59</v>
      </c>
    </row>
    <row r="266" spans="7:23" x14ac:dyDescent="0.25">
      <c r="G266" s="14"/>
      <c r="H266" s="14"/>
      <c r="I266" s="14">
        <v>263</v>
      </c>
      <c r="J266" s="14">
        <f t="shared" si="23"/>
        <v>65</v>
      </c>
      <c r="K266" s="14">
        <v>263</v>
      </c>
      <c r="L266" s="13">
        <f t="shared" si="20"/>
        <v>14</v>
      </c>
      <c r="M266" s="16">
        <v>0.73699999999999999</v>
      </c>
      <c r="N266" s="14">
        <v>30</v>
      </c>
      <c r="O266" s="17">
        <v>3.63</v>
      </c>
      <c r="P266" s="17">
        <v>25</v>
      </c>
      <c r="T266" s="13">
        <v>100000</v>
      </c>
      <c r="V266" s="15">
        <f t="shared" si="22"/>
        <v>69</v>
      </c>
      <c r="W266" s="1">
        <f t="shared" si="24"/>
        <v>59</v>
      </c>
    </row>
    <row r="267" spans="7:23" x14ac:dyDescent="0.25">
      <c r="G267" s="14"/>
      <c r="H267" s="14"/>
      <c r="I267" s="14">
        <v>264</v>
      </c>
      <c r="J267" s="14">
        <f t="shared" si="23"/>
        <v>65</v>
      </c>
      <c r="K267" s="14">
        <v>264</v>
      </c>
      <c r="L267" s="13">
        <f t="shared" si="20"/>
        <v>14</v>
      </c>
      <c r="M267" s="16">
        <v>0.73599999999999999</v>
      </c>
      <c r="N267" s="14">
        <v>30</v>
      </c>
      <c r="O267" s="17">
        <v>3.64</v>
      </c>
      <c r="P267" s="17">
        <v>25</v>
      </c>
      <c r="T267" s="13">
        <v>100000</v>
      </c>
      <c r="V267" s="15">
        <f t="shared" si="22"/>
        <v>68</v>
      </c>
      <c r="W267" s="1">
        <f t="shared" si="24"/>
        <v>58</v>
      </c>
    </row>
    <row r="268" spans="7:23" x14ac:dyDescent="0.25">
      <c r="G268" s="14"/>
      <c r="H268" s="14"/>
      <c r="I268" s="14">
        <v>265</v>
      </c>
      <c r="J268" s="14">
        <f t="shared" si="23"/>
        <v>65</v>
      </c>
      <c r="K268" s="14">
        <v>265</v>
      </c>
      <c r="L268" s="13">
        <f t="shared" ref="L268:L302" si="25">L248+1</f>
        <v>14</v>
      </c>
      <c r="M268" s="16">
        <v>0.73499999999999999</v>
      </c>
      <c r="N268" s="14">
        <v>30</v>
      </c>
      <c r="O268" s="17">
        <v>3.65</v>
      </c>
      <c r="P268" s="17">
        <v>25</v>
      </c>
      <c r="T268" s="13">
        <v>100000</v>
      </c>
      <c r="V268" s="15">
        <f t="shared" si="22"/>
        <v>68</v>
      </c>
      <c r="W268" s="1">
        <f t="shared" si="24"/>
        <v>58</v>
      </c>
    </row>
    <row r="269" spans="7:23" x14ac:dyDescent="0.25">
      <c r="G269" s="14"/>
      <c r="H269" s="14"/>
      <c r="I269" s="14">
        <v>266</v>
      </c>
      <c r="J269" s="14">
        <f t="shared" si="23"/>
        <v>65</v>
      </c>
      <c r="K269" s="14">
        <v>266</v>
      </c>
      <c r="L269" s="13">
        <f t="shared" si="25"/>
        <v>14</v>
      </c>
      <c r="M269" s="16">
        <v>0.73399999999999999</v>
      </c>
      <c r="N269" s="14">
        <v>30</v>
      </c>
      <c r="O269" s="17">
        <v>3.66</v>
      </c>
      <c r="P269" s="17">
        <v>25</v>
      </c>
      <c r="T269" s="13">
        <v>100000</v>
      </c>
      <c r="V269" s="15">
        <f t="shared" si="22"/>
        <v>68</v>
      </c>
      <c r="W269" s="1">
        <f t="shared" si="24"/>
        <v>58</v>
      </c>
    </row>
    <row r="270" spans="7:23" x14ac:dyDescent="0.25">
      <c r="G270" s="14"/>
      <c r="H270" s="14"/>
      <c r="I270" s="14">
        <v>267</v>
      </c>
      <c r="J270" s="14">
        <f t="shared" si="23"/>
        <v>65</v>
      </c>
      <c r="K270" s="14">
        <v>267</v>
      </c>
      <c r="L270" s="13">
        <f t="shared" si="25"/>
        <v>14</v>
      </c>
      <c r="M270" s="16">
        <v>0.73299999999999998</v>
      </c>
      <c r="N270" s="14">
        <v>30</v>
      </c>
      <c r="O270" s="17">
        <v>3.67</v>
      </c>
      <c r="P270" s="17">
        <v>25</v>
      </c>
      <c r="T270" s="13">
        <v>100000</v>
      </c>
      <c r="V270" s="15">
        <f t="shared" si="22"/>
        <v>68</v>
      </c>
      <c r="W270" s="1">
        <f t="shared" si="24"/>
        <v>58</v>
      </c>
    </row>
    <row r="271" spans="7:23" x14ac:dyDescent="0.25">
      <c r="G271" s="14"/>
      <c r="H271" s="14"/>
      <c r="I271" s="14">
        <v>268</v>
      </c>
      <c r="J271" s="14">
        <f t="shared" si="23"/>
        <v>65</v>
      </c>
      <c r="K271" s="14">
        <v>268</v>
      </c>
      <c r="L271" s="13">
        <f t="shared" si="25"/>
        <v>14</v>
      </c>
      <c r="M271" s="16">
        <v>0.73199999999999998</v>
      </c>
      <c r="N271" s="14">
        <v>30</v>
      </c>
      <c r="O271" s="17">
        <v>3.68</v>
      </c>
      <c r="P271" s="17">
        <v>25</v>
      </c>
      <c r="T271" s="13">
        <v>100000</v>
      </c>
      <c r="V271" s="15">
        <f t="shared" si="22"/>
        <v>67</v>
      </c>
      <c r="W271" s="1">
        <f t="shared" si="24"/>
        <v>57</v>
      </c>
    </row>
    <row r="272" spans="7:23" x14ac:dyDescent="0.25">
      <c r="G272" s="14"/>
      <c r="H272" s="14"/>
      <c r="I272" s="14">
        <v>269</v>
      </c>
      <c r="J272" s="14">
        <f t="shared" si="23"/>
        <v>65</v>
      </c>
      <c r="K272" s="14">
        <v>269</v>
      </c>
      <c r="L272" s="13">
        <f t="shared" si="25"/>
        <v>14</v>
      </c>
      <c r="M272" s="16">
        <v>0.73099999999999998</v>
      </c>
      <c r="N272" s="14">
        <v>30</v>
      </c>
      <c r="O272" s="17">
        <v>3.69</v>
      </c>
      <c r="P272" s="17">
        <v>25</v>
      </c>
      <c r="T272" s="13">
        <v>100000</v>
      </c>
      <c r="V272" s="15">
        <f t="shared" si="22"/>
        <v>67</v>
      </c>
      <c r="W272" s="1">
        <f t="shared" si="24"/>
        <v>57</v>
      </c>
    </row>
    <row r="273" spans="7:23" x14ac:dyDescent="0.25">
      <c r="G273" s="14"/>
      <c r="H273" s="14"/>
      <c r="I273" s="14">
        <v>270</v>
      </c>
      <c r="J273" s="14">
        <f t="shared" si="23"/>
        <v>65</v>
      </c>
      <c r="K273" s="14">
        <v>270</v>
      </c>
      <c r="L273" s="13">
        <f t="shared" si="25"/>
        <v>14</v>
      </c>
      <c r="M273" s="16">
        <v>0.73</v>
      </c>
      <c r="N273" s="14">
        <v>30</v>
      </c>
      <c r="O273" s="17">
        <v>3.7</v>
      </c>
      <c r="P273" s="17">
        <v>25</v>
      </c>
      <c r="T273" s="13">
        <v>100000</v>
      </c>
      <c r="V273" s="15">
        <f t="shared" si="22"/>
        <v>67</v>
      </c>
      <c r="W273" s="1">
        <f t="shared" si="24"/>
        <v>57</v>
      </c>
    </row>
    <row r="274" spans="7:23" x14ac:dyDescent="0.25">
      <c r="G274" s="14"/>
      <c r="H274" s="14"/>
      <c r="I274" s="14">
        <v>271</v>
      </c>
      <c r="J274" s="14">
        <f t="shared" si="23"/>
        <v>65</v>
      </c>
      <c r="K274" s="14">
        <v>271</v>
      </c>
      <c r="L274" s="13">
        <f t="shared" si="25"/>
        <v>14</v>
      </c>
      <c r="M274" s="16">
        <v>0.72899999999999998</v>
      </c>
      <c r="N274" s="14">
        <v>30</v>
      </c>
      <c r="O274" s="17">
        <v>3.71</v>
      </c>
      <c r="P274" s="17">
        <v>25</v>
      </c>
      <c r="T274" s="13">
        <v>100000</v>
      </c>
      <c r="V274" s="15">
        <f t="shared" si="22"/>
        <v>67</v>
      </c>
      <c r="W274" s="1">
        <f t="shared" si="24"/>
        <v>57</v>
      </c>
    </row>
    <row r="275" spans="7:23" x14ac:dyDescent="0.25">
      <c r="G275" s="14"/>
      <c r="H275" s="14"/>
      <c r="I275" s="14">
        <v>272</v>
      </c>
      <c r="J275" s="14">
        <f t="shared" si="23"/>
        <v>65</v>
      </c>
      <c r="K275" s="14">
        <v>272</v>
      </c>
      <c r="L275" s="13">
        <f t="shared" si="25"/>
        <v>14</v>
      </c>
      <c r="M275" s="16">
        <v>0.72799999999999998</v>
      </c>
      <c r="N275" s="14">
        <v>30</v>
      </c>
      <c r="O275" s="17">
        <v>3.72</v>
      </c>
      <c r="P275" s="17">
        <v>25</v>
      </c>
      <c r="T275" s="13">
        <v>100000</v>
      </c>
      <c r="V275" s="15">
        <f t="shared" si="22"/>
        <v>66</v>
      </c>
      <c r="W275" s="1">
        <f t="shared" si="24"/>
        <v>56</v>
      </c>
    </row>
    <row r="276" spans="7:23" x14ac:dyDescent="0.25">
      <c r="G276" s="14"/>
      <c r="H276" s="14"/>
      <c r="I276" s="14">
        <v>273</v>
      </c>
      <c r="J276" s="14">
        <f t="shared" si="23"/>
        <v>65</v>
      </c>
      <c r="K276" s="14">
        <v>273</v>
      </c>
      <c r="L276" s="13">
        <f t="shared" si="25"/>
        <v>14</v>
      </c>
      <c r="M276" s="16">
        <v>0.72699999999999998</v>
      </c>
      <c r="N276" s="14">
        <v>30</v>
      </c>
      <c r="O276" s="17">
        <v>3.73</v>
      </c>
      <c r="P276" s="17">
        <v>25</v>
      </c>
      <c r="T276" s="13">
        <v>100000</v>
      </c>
      <c r="V276" s="15">
        <f t="shared" si="22"/>
        <v>66</v>
      </c>
      <c r="W276" s="1">
        <f t="shared" si="24"/>
        <v>56</v>
      </c>
    </row>
    <row r="277" spans="7:23" x14ac:dyDescent="0.25">
      <c r="G277" s="14"/>
      <c r="H277" s="14"/>
      <c r="I277" s="14">
        <v>274</v>
      </c>
      <c r="J277" s="14">
        <f t="shared" si="23"/>
        <v>65</v>
      </c>
      <c r="K277" s="14">
        <v>274</v>
      </c>
      <c r="L277" s="13">
        <f t="shared" si="25"/>
        <v>14</v>
      </c>
      <c r="M277" s="16">
        <v>0.72599999999999998</v>
      </c>
      <c r="N277" s="14">
        <v>30</v>
      </c>
      <c r="O277" s="17">
        <v>3.74</v>
      </c>
      <c r="P277" s="17">
        <v>25</v>
      </c>
      <c r="T277" s="13">
        <v>100000</v>
      </c>
      <c r="V277" s="15">
        <f t="shared" si="22"/>
        <v>66</v>
      </c>
      <c r="W277" s="1">
        <f t="shared" si="24"/>
        <v>56</v>
      </c>
    </row>
    <row r="278" spans="7:23" x14ac:dyDescent="0.25">
      <c r="G278" s="14"/>
      <c r="H278" s="14"/>
      <c r="I278" s="14">
        <v>275</v>
      </c>
      <c r="J278" s="14">
        <f t="shared" si="23"/>
        <v>65</v>
      </c>
      <c r="K278" s="14">
        <v>275</v>
      </c>
      <c r="L278" s="13">
        <f t="shared" si="25"/>
        <v>14</v>
      </c>
      <c r="M278" s="16">
        <v>0.72499999999999998</v>
      </c>
      <c r="N278" s="14">
        <v>30</v>
      </c>
      <c r="O278" s="17">
        <v>3.75</v>
      </c>
      <c r="P278" s="17">
        <v>25</v>
      </c>
      <c r="T278" s="13">
        <v>100000</v>
      </c>
      <c r="V278" s="15">
        <f t="shared" si="22"/>
        <v>66</v>
      </c>
      <c r="W278" s="1">
        <f t="shared" si="24"/>
        <v>56</v>
      </c>
    </row>
    <row r="279" spans="7:23" x14ac:dyDescent="0.25">
      <c r="G279" s="14"/>
      <c r="H279" s="14"/>
      <c r="I279" s="14">
        <v>276</v>
      </c>
      <c r="J279" s="14">
        <f t="shared" si="23"/>
        <v>65</v>
      </c>
      <c r="K279" s="14">
        <v>276</v>
      </c>
      <c r="L279" s="13">
        <f t="shared" si="25"/>
        <v>14</v>
      </c>
      <c r="M279" s="16">
        <v>0.72399999999999998</v>
      </c>
      <c r="N279" s="14">
        <v>30</v>
      </c>
      <c r="O279" s="17">
        <v>3.76</v>
      </c>
      <c r="P279" s="17">
        <v>25</v>
      </c>
      <c r="T279" s="13">
        <v>100000</v>
      </c>
      <c r="V279" s="15">
        <f t="shared" si="22"/>
        <v>65</v>
      </c>
      <c r="W279" s="1">
        <f t="shared" si="24"/>
        <v>55</v>
      </c>
    </row>
    <row r="280" spans="7:23" x14ac:dyDescent="0.25">
      <c r="G280" s="14"/>
      <c r="H280" s="14"/>
      <c r="I280" s="14">
        <v>277</v>
      </c>
      <c r="J280" s="14">
        <f t="shared" si="23"/>
        <v>65</v>
      </c>
      <c r="K280" s="14">
        <v>277</v>
      </c>
      <c r="L280" s="13">
        <f t="shared" si="25"/>
        <v>14</v>
      </c>
      <c r="M280" s="16">
        <v>0.72299999999999998</v>
      </c>
      <c r="N280" s="14">
        <v>30</v>
      </c>
      <c r="O280" s="17">
        <v>3.77</v>
      </c>
      <c r="P280" s="17">
        <v>25</v>
      </c>
      <c r="T280" s="13">
        <v>100000</v>
      </c>
      <c r="V280" s="15">
        <f t="shared" si="22"/>
        <v>65</v>
      </c>
      <c r="W280" s="1">
        <f t="shared" si="24"/>
        <v>55</v>
      </c>
    </row>
    <row r="281" spans="7:23" x14ac:dyDescent="0.25">
      <c r="G281" s="14"/>
      <c r="H281" s="14"/>
      <c r="I281" s="14">
        <v>278</v>
      </c>
      <c r="J281" s="14">
        <f t="shared" si="23"/>
        <v>65</v>
      </c>
      <c r="K281" s="14">
        <v>278</v>
      </c>
      <c r="L281" s="13">
        <f t="shared" si="25"/>
        <v>14</v>
      </c>
      <c r="M281" s="16">
        <v>0.72199999999999998</v>
      </c>
      <c r="N281" s="14">
        <v>30</v>
      </c>
      <c r="O281" s="17">
        <v>3.78</v>
      </c>
      <c r="P281" s="17">
        <v>25</v>
      </c>
      <c r="T281" s="13">
        <v>100000</v>
      </c>
      <c r="V281" s="15">
        <f t="shared" si="22"/>
        <v>65</v>
      </c>
      <c r="W281" s="1">
        <f t="shared" si="24"/>
        <v>55</v>
      </c>
    </row>
    <row r="282" spans="7:23" x14ac:dyDescent="0.25">
      <c r="G282" s="14"/>
      <c r="H282" s="14"/>
      <c r="I282" s="14">
        <v>279</v>
      </c>
      <c r="J282" s="14">
        <f t="shared" si="23"/>
        <v>65</v>
      </c>
      <c r="K282" s="14">
        <v>279</v>
      </c>
      <c r="L282" s="13">
        <f t="shared" si="25"/>
        <v>14</v>
      </c>
      <c r="M282" s="16">
        <v>0.72099999999999997</v>
      </c>
      <c r="N282" s="14">
        <v>30</v>
      </c>
      <c r="O282" s="17">
        <v>3.79</v>
      </c>
      <c r="P282" s="17">
        <v>25</v>
      </c>
      <c r="T282" s="13">
        <v>100000</v>
      </c>
      <c r="V282" s="15">
        <f t="shared" si="22"/>
        <v>65</v>
      </c>
      <c r="W282" s="1">
        <f t="shared" si="24"/>
        <v>55</v>
      </c>
    </row>
    <row r="283" spans="7:23" x14ac:dyDescent="0.25">
      <c r="G283" s="14"/>
      <c r="H283" s="14"/>
      <c r="I283" s="14">
        <v>280</v>
      </c>
      <c r="J283" s="14">
        <f t="shared" si="23"/>
        <v>65</v>
      </c>
      <c r="K283" s="14">
        <v>280</v>
      </c>
      <c r="L283" s="13">
        <f t="shared" si="25"/>
        <v>14</v>
      </c>
      <c r="M283" s="16">
        <v>0.72</v>
      </c>
      <c r="N283" s="14">
        <v>30</v>
      </c>
      <c r="O283" s="17">
        <v>3.8</v>
      </c>
      <c r="P283" s="17">
        <v>25</v>
      </c>
      <c r="T283" s="13">
        <v>100000</v>
      </c>
      <c r="V283" s="15">
        <f t="shared" si="22"/>
        <v>64</v>
      </c>
      <c r="W283" s="1">
        <f t="shared" si="24"/>
        <v>54</v>
      </c>
    </row>
    <row r="284" spans="7:23" x14ac:dyDescent="0.25">
      <c r="G284" s="14"/>
      <c r="H284" s="14"/>
      <c r="I284" s="14">
        <v>281</v>
      </c>
      <c r="J284" s="14">
        <f t="shared" si="23"/>
        <v>65</v>
      </c>
      <c r="K284" s="14">
        <v>281</v>
      </c>
      <c r="L284" s="13">
        <f t="shared" si="25"/>
        <v>15</v>
      </c>
      <c r="M284" s="16">
        <v>0.71899999999999997</v>
      </c>
      <c r="N284" s="14">
        <v>30</v>
      </c>
      <c r="O284" s="17">
        <v>3.81</v>
      </c>
      <c r="P284" s="17">
        <v>25</v>
      </c>
      <c r="T284" s="13">
        <v>100000</v>
      </c>
      <c r="V284" s="15">
        <f t="shared" si="22"/>
        <v>64</v>
      </c>
      <c r="W284" s="1">
        <f t="shared" si="24"/>
        <v>54</v>
      </c>
    </row>
    <row r="285" spans="7:23" x14ac:dyDescent="0.25">
      <c r="G285" s="14"/>
      <c r="H285" s="14"/>
      <c r="I285" s="14">
        <v>282</v>
      </c>
      <c r="J285" s="14">
        <f t="shared" si="23"/>
        <v>65</v>
      </c>
      <c r="K285" s="14">
        <v>282</v>
      </c>
      <c r="L285" s="13">
        <f t="shared" si="25"/>
        <v>15</v>
      </c>
      <c r="M285" s="16">
        <v>0.71799999999999997</v>
      </c>
      <c r="N285" s="14">
        <v>30</v>
      </c>
      <c r="O285" s="17">
        <v>3.82</v>
      </c>
      <c r="P285" s="17">
        <v>25</v>
      </c>
      <c r="T285" s="13">
        <v>100000</v>
      </c>
      <c r="V285" s="15">
        <f t="shared" si="22"/>
        <v>64</v>
      </c>
      <c r="W285" s="1">
        <f t="shared" si="24"/>
        <v>54</v>
      </c>
    </row>
    <row r="286" spans="7:23" x14ac:dyDescent="0.25">
      <c r="G286" s="14"/>
      <c r="H286" s="14"/>
      <c r="I286" s="14">
        <v>283</v>
      </c>
      <c r="J286" s="14">
        <f t="shared" si="23"/>
        <v>65</v>
      </c>
      <c r="K286" s="14">
        <v>283</v>
      </c>
      <c r="L286" s="13">
        <f t="shared" si="25"/>
        <v>15</v>
      </c>
      <c r="M286" s="16">
        <v>0.71699999999999997</v>
      </c>
      <c r="N286" s="14">
        <v>30</v>
      </c>
      <c r="O286" s="17">
        <v>3.83</v>
      </c>
      <c r="P286" s="17">
        <v>25</v>
      </c>
      <c r="T286" s="13">
        <v>100000</v>
      </c>
      <c r="V286" s="15">
        <f t="shared" si="22"/>
        <v>64</v>
      </c>
      <c r="W286" s="1">
        <f t="shared" si="24"/>
        <v>54</v>
      </c>
    </row>
    <row r="287" spans="7:23" x14ac:dyDescent="0.25">
      <c r="G287" s="14"/>
      <c r="H287" s="14"/>
      <c r="I287" s="14">
        <v>284</v>
      </c>
      <c r="J287" s="14">
        <f t="shared" si="23"/>
        <v>65</v>
      </c>
      <c r="K287" s="14">
        <v>284</v>
      </c>
      <c r="L287" s="13">
        <f t="shared" si="25"/>
        <v>15</v>
      </c>
      <c r="M287" s="16">
        <v>0.71599999999999997</v>
      </c>
      <c r="N287" s="14">
        <v>30</v>
      </c>
      <c r="O287" s="17">
        <v>3.84</v>
      </c>
      <c r="P287" s="17">
        <v>25</v>
      </c>
      <c r="T287" s="13">
        <v>100000</v>
      </c>
      <c r="V287" s="15">
        <f t="shared" si="22"/>
        <v>63</v>
      </c>
      <c r="W287" s="1">
        <f t="shared" si="24"/>
        <v>53</v>
      </c>
    </row>
    <row r="288" spans="7:23" x14ac:dyDescent="0.25">
      <c r="G288" s="14"/>
      <c r="H288" s="14"/>
      <c r="I288" s="14">
        <v>285</v>
      </c>
      <c r="J288" s="14">
        <f t="shared" si="23"/>
        <v>65</v>
      </c>
      <c r="K288" s="14">
        <v>285</v>
      </c>
      <c r="L288" s="13">
        <f t="shared" si="25"/>
        <v>15</v>
      </c>
      <c r="M288" s="16">
        <v>0.71499999999999997</v>
      </c>
      <c r="N288" s="14">
        <v>30</v>
      </c>
      <c r="O288" s="17">
        <v>3.85</v>
      </c>
      <c r="P288" s="17">
        <v>25</v>
      </c>
      <c r="T288" s="13">
        <v>100000</v>
      </c>
      <c r="V288" s="15">
        <f t="shared" si="22"/>
        <v>63</v>
      </c>
      <c r="W288" s="1">
        <f t="shared" si="24"/>
        <v>53</v>
      </c>
    </row>
    <row r="289" spans="7:23" x14ac:dyDescent="0.25">
      <c r="G289" s="14"/>
      <c r="H289" s="14"/>
      <c r="I289" s="14">
        <v>286</v>
      </c>
      <c r="J289" s="14">
        <f t="shared" si="23"/>
        <v>65</v>
      </c>
      <c r="K289" s="14">
        <v>286</v>
      </c>
      <c r="L289" s="13">
        <f t="shared" si="25"/>
        <v>15</v>
      </c>
      <c r="M289" s="16">
        <v>0.71399999999999997</v>
      </c>
      <c r="N289" s="14">
        <v>30</v>
      </c>
      <c r="O289" s="17">
        <v>3.86</v>
      </c>
      <c r="P289" s="17">
        <v>25</v>
      </c>
      <c r="T289" s="13">
        <v>100000</v>
      </c>
      <c r="V289" s="15">
        <f t="shared" si="22"/>
        <v>63</v>
      </c>
      <c r="W289" s="1">
        <f t="shared" si="24"/>
        <v>53</v>
      </c>
    </row>
    <row r="290" spans="7:23" x14ac:dyDescent="0.25">
      <c r="G290" s="14"/>
      <c r="H290" s="14"/>
      <c r="I290" s="14">
        <v>287</v>
      </c>
      <c r="J290" s="14">
        <f t="shared" si="23"/>
        <v>65</v>
      </c>
      <c r="K290" s="14">
        <v>287</v>
      </c>
      <c r="L290" s="13">
        <f t="shared" si="25"/>
        <v>15</v>
      </c>
      <c r="M290" s="16">
        <v>0.71299999999999997</v>
      </c>
      <c r="N290" s="14">
        <v>30</v>
      </c>
      <c r="O290" s="17">
        <v>3.87</v>
      </c>
      <c r="P290" s="17">
        <v>25</v>
      </c>
      <c r="T290" s="13">
        <v>100000</v>
      </c>
      <c r="V290" s="15">
        <f t="shared" si="22"/>
        <v>63</v>
      </c>
      <c r="W290" s="1">
        <f t="shared" si="24"/>
        <v>53</v>
      </c>
    </row>
    <row r="291" spans="7:23" x14ac:dyDescent="0.25">
      <c r="G291" s="14"/>
      <c r="H291" s="14"/>
      <c r="I291" s="14">
        <v>288</v>
      </c>
      <c r="J291" s="14">
        <f t="shared" si="23"/>
        <v>65</v>
      </c>
      <c r="K291" s="14">
        <v>288</v>
      </c>
      <c r="L291" s="13">
        <f t="shared" si="25"/>
        <v>15</v>
      </c>
      <c r="M291" s="16">
        <v>0.71199999999999997</v>
      </c>
      <c r="N291" s="14">
        <v>30</v>
      </c>
      <c r="O291" s="17">
        <v>3.88</v>
      </c>
      <c r="P291" s="17">
        <v>25</v>
      </c>
      <c r="T291" s="13">
        <v>100000</v>
      </c>
      <c r="V291" s="15">
        <f t="shared" si="22"/>
        <v>62</v>
      </c>
      <c r="W291" s="1">
        <f t="shared" si="24"/>
        <v>52</v>
      </c>
    </row>
    <row r="292" spans="7:23" x14ac:dyDescent="0.25">
      <c r="G292" s="14"/>
      <c r="H292" s="14"/>
      <c r="I292" s="14">
        <v>289</v>
      </c>
      <c r="J292" s="14">
        <f t="shared" si="23"/>
        <v>65</v>
      </c>
      <c r="K292" s="14">
        <v>289</v>
      </c>
      <c r="L292" s="13">
        <f t="shared" si="25"/>
        <v>15</v>
      </c>
      <c r="M292" s="16">
        <v>0.71099999999999997</v>
      </c>
      <c r="N292" s="14">
        <v>30</v>
      </c>
      <c r="O292" s="17">
        <v>3.89</v>
      </c>
      <c r="P292" s="17">
        <v>25</v>
      </c>
      <c r="T292" s="13">
        <v>100000</v>
      </c>
      <c r="V292" s="15">
        <f t="shared" si="22"/>
        <v>62</v>
      </c>
      <c r="W292" s="1">
        <f t="shared" si="24"/>
        <v>52</v>
      </c>
    </row>
    <row r="293" spans="7:23" x14ac:dyDescent="0.25">
      <c r="G293" s="14"/>
      <c r="H293" s="14"/>
      <c r="I293" s="14">
        <v>290</v>
      </c>
      <c r="J293" s="14">
        <f t="shared" si="23"/>
        <v>65</v>
      </c>
      <c r="K293" s="14">
        <v>290</v>
      </c>
      <c r="L293" s="13">
        <f t="shared" si="25"/>
        <v>15</v>
      </c>
      <c r="M293" s="16">
        <v>0.71</v>
      </c>
      <c r="N293" s="14">
        <v>30</v>
      </c>
      <c r="O293" s="17">
        <v>3.9</v>
      </c>
      <c r="P293" s="17">
        <v>25</v>
      </c>
      <c r="T293" s="13">
        <v>100000</v>
      </c>
      <c r="V293" s="15">
        <f t="shared" si="22"/>
        <v>62</v>
      </c>
      <c r="W293" s="1">
        <f t="shared" si="24"/>
        <v>52</v>
      </c>
    </row>
    <row r="294" spans="7:23" x14ac:dyDescent="0.25">
      <c r="G294" s="14"/>
      <c r="H294" s="14"/>
      <c r="I294" s="14">
        <v>291</v>
      </c>
      <c r="J294" s="14">
        <f t="shared" si="23"/>
        <v>65</v>
      </c>
      <c r="K294" s="14">
        <v>291</v>
      </c>
      <c r="L294" s="13">
        <f t="shared" si="25"/>
        <v>15</v>
      </c>
      <c r="M294" s="16">
        <v>0.70899999999999996</v>
      </c>
      <c r="N294" s="14">
        <v>30</v>
      </c>
      <c r="O294" s="17">
        <v>3.91</v>
      </c>
      <c r="P294" s="17">
        <v>25</v>
      </c>
      <c r="T294" s="13">
        <v>100000</v>
      </c>
      <c r="V294" s="15">
        <f t="shared" si="22"/>
        <v>62</v>
      </c>
      <c r="W294" s="1">
        <f t="shared" si="24"/>
        <v>52</v>
      </c>
    </row>
    <row r="295" spans="7:23" x14ac:dyDescent="0.25">
      <c r="G295" s="14"/>
      <c r="H295" s="14"/>
      <c r="I295" s="14">
        <v>292</v>
      </c>
      <c r="J295" s="14">
        <f t="shared" si="23"/>
        <v>66</v>
      </c>
      <c r="K295" s="14">
        <v>292</v>
      </c>
      <c r="L295" s="13">
        <f t="shared" si="25"/>
        <v>15</v>
      </c>
      <c r="M295" s="16">
        <v>0.70799999999999996</v>
      </c>
      <c r="N295" s="14">
        <v>30</v>
      </c>
      <c r="O295" s="17">
        <v>3.92</v>
      </c>
      <c r="P295" s="17">
        <v>25</v>
      </c>
      <c r="T295" s="13">
        <v>100000</v>
      </c>
      <c r="V295" s="15">
        <f t="shared" si="22"/>
        <v>61</v>
      </c>
      <c r="W295" s="1">
        <f t="shared" si="24"/>
        <v>51</v>
      </c>
    </row>
    <row r="296" spans="7:23" x14ac:dyDescent="0.25">
      <c r="G296" s="14"/>
      <c r="H296" s="14"/>
      <c r="I296" s="14">
        <v>293</v>
      </c>
      <c r="J296" s="14">
        <f t="shared" si="23"/>
        <v>66</v>
      </c>
      <c r="K296" s="14">
        <v>293</v>
      </c>
      <c r="L296" s="13">
        <f t="shared" si="25"/>
        <v>15</v>
      </c>
      <c r="M296" s="16">
        <v>0.70699999999999996</v>
      </c>
      <c r="N296" s="14">
        <v>30</v>
      </c>
      <c r="O296" s="17">
        <v>3.93</v>
      </c>
      <c r="P296" s="17">
        <v>25</v>
      </c>
      <c r="T296" s="13">
        <v>100000</v>
      </c>
      <c r="V296" s="15">
        <f t="shared" si="22"/>
        <v>61</v>
      </c>
      <c r="W296" s="1">
        <f t="shared" si="24"/>
        <v>51</v>
      </c>
    </row>
    <row r="297" spans="7:23" x14ac:dyDescent="0.25">
      <c r="G297" s="14"/>
      <c r="H297" s="14"/>
      <c r="I297" s="14">
        <v>294</v>
      </c>
      <c r="J297" s="14">
        <f t="shared" si="23"/>
        <v>66</v>
      </c>
      <c r="K297" s="14">
        <v>294</v>
      </c>
      <c r="L297" s="13">
        <f t="shared" si="25"/>
        <v>15</v>
      </c>
      <c r="M297" s="16">
        <v>0.70599999999999996</v>
      </c>
      <c r="N297" s="14">
        <v>30</v>
      </c>
      <c r="O297" s="17">
        <v>3.94</v>
      </c>
      <c r="P297" s="17">
        <v>25</v>
      </c>
      <c r="T297" s="13">
        <v>100000</v>
      </c>
      <c r="V297" s="15">
        <f t="shared" si="22"/>
        <v>61</v>
      </c>
      <c r="W297" s="1">
        <f t="shared" si="24"/>
        <v>51</v>
      </c>
    </row>
    <row r="298" spans="7:23" x14ac:dyDescent="0.25">
      <c r="G298" s="14"/>
      <c r="H298" s="14"/>
      <c r="I298" s="14">
        <v>295</v>
      </c>
      <c r="J298" s="14">
        <f t="shared" si="23"/>
        <v>66</v>
      </c>
      <c r="K298" s="14">
        <v>295</v>
      </c>
      <c r="L298" s="13">
        <f t="shared" si="25"/>
        <v>15</v>
      </c>
      <c r="M298" s="16">
        <v>0.70499999999999996</v>
      </c>
      <c r="N298" s="14">
        <v>30</v>
      </c>
      <c r="O298" s="17">
        <v>3.95</v>
      </c>
      <c r="P298" s="17">
        <v>25</v>
      </c>
      <c r="T298" s="13">
        <v>100000</v>
      </c>
      <c r="V298" s="15">
        <f t="shared" si="22"/>
        <v>61</v>
      </c>
      <c r="W298" s="1">
        <f t="shared" si="24"/>
        <v>51</v>
      </c>
    </row>
    <row r="299" spans="7:23" x14ac:dyDescent="0.25">
      <c r="G299" s="14"/>
      <c r="H299" s="14"/>
      <c r="I299" s="14">
        <v>296</v>
      </c>
      <c r="J299" s="14">
        <f t="shared" si="23"/>
        <v>66</v>
      </c>
      <c r="K299" s="14">
        <v>296</v>
      </c>
      <c r="L299" s="13">
        <f t="shared" si="25"/>
        <v>15</v>
      </c>
      <c r="M299" s="16">
        <v>0.70399999999999996</v>
      </c>
      <c r="N299" s="14">
        <v>30</v>
      </c>
      <c r="O299" s="17">
        <v>3.96</v>
      </c>
      <c r="P299" s="17">
        <v>25</v>
      </c>
      <c r="T299" s="13">
        <v>100000</v>
      </c>
      <c r="V299" s="15">
        <f t="shared" si="22"/>
        <v>60</v>
      </c>
      <c r="W299" s="1">
        <f t="shared" si="24"/>
        <v>50</v>
      </c>
    </row>
    <row r="300" spans="7:23" x14ac:dyDescent="0.25">
      <c r="G300" s="14"/>
      <c r="H300" s="14"/>
      <c r="I300" s="14">
        <v>297</v>
      </c>
      <c r="J300" s="14">
        <f t="shared" si="23"/>
        <v>66</v>
      </c>
      <c r="K300" s="14">
        <v>297</v>
      </c>
      <c r="L300" s="13">
        <f t="shared" si="25"/>
        <v>15</v>
      </c>
      <c r="M300" s="16">
        <v>0.70299999999999996</v>
      </c>
      <c r="N300" s="14">
        <v>30</v>
      </c>
      <c r="O300" s="17">
        <v>3.97</v>
      </c>
      <c r="P300" s="17">
        <v>25</v>
      </c>
      <c r="T300" s="13">
        <v>100000</v>
      </c>
      <c r="V300" s="15">
        <f t="shared" si="22"/>
        <v>60</v>
      </c>
      <c r="W300" s="1">
        <f t="shared" si="24"/>
        <v>50</v>
      </c>
    </row>
    <row r="301" spans="7:23" x14ac:dyDescent="0.25">
      <c r="G301" s="14"/>
      <c r="H301" s="14"/>
      <c r="I301" s="14">
        <v>298</v>
      </c>
      <c r="J301" s="14">
        <f t="shared" si="23"/>
        <v>66</v>
      </c>
      <c r="K301" s="14">
        <v>298</v>
      </c>
      <c r="L301" s="13">
        <f t="shared" si="25"/>
        <v>15</v>
      </c>
      <c r="M301" s="16">
        <v>0.70199999999999996</v>
      </c>
      <c r="N301" s="14">
        <v>30</v>
      </c>
      <c r="O301" s="17">
        <v>3.98</v>
      </c>
      <c r="P301" s="17">
        <v>25</v>
      </c>
      <c r="T301" s="13">
        <v>100000</v>
      </c>
      <c r="V301" s="15">
        <f t="shared" si="22"/>
        <v>60</v>
      </c>
      <c r="W301" s="1">
        <f t="shared" si="24"/>
        <v>50</v>
      </c>
    </row>
    <row r="302" spans="7:23" x14ac:dyDescent="0.25">
      <c r="G302" s="14"/>
      <c r="H302" s="14"/>
      <c r="I302" s="14">
        <v>299</v>
      </c>
      <c r="J302" s="14">
        <f t="shared" si="23"/>
        <v>66</v>
      </c>
      <c r="K302" s="14">
        <v>299</v>
      </c>
      <c r="L302" s="13">
        <f t="shared" si="25"/>
        <v>15</v>
      </c>
      <c r="M302" s="16">
        <v>0.70099999999999996</v>
      </c>
      <c r="N302" s="14">
        <v>30</v>
      </c>
      <c r="O302" s="17">
        <v>3.99</v>
      </c>
      <c r="P302" s="17">
        <v>25</v>
      </c>
      <c r="T302" s="13">
        <v>100000</v>
      </c>
      <c r="V302" s="15">
        <f t="shared" si="22"/>
        <v>60</v>
      </c>
      <c r="W302" s="1">
        <f t="shared" si="24"/>
        <v>50</v>
      </c>
    </row>
    <row r="303" spans="7:23" x14ac:dyDescent="0.25">
      <c r="G303" s="14"/>
      <c r="H303" s="14"/>
      <c r="I303" s="14">
        <v>300</v>
      </c>
      <c r="J303" s="14">
        <f t="shared" si="23"/>
        <v>66</v>
      </c>
      <c r="M303" s="16">
        <v>0.7</v>
      </c>
      <c r="N303" s="14">
        <v>30</v>
      </c>
      <c r="O303" s="17">
        <v>4</v>
      </c>
      <c r="P303" s="17">
        <v>25</v>
      </c>
      <c r="T303" s="13">
        <v>100000</v>
      </c>
      <c r="V303" s="15">
        <f t="shared" si="22"/>
        <v>59</v>
      </c>
      <c r="W303" s="1">
        <f t="shared" si="24"/>
        <v>49</v>
      </c>
    </row>
    <row r="304" spans="7:23" x14ac:dyDescent="0.25">
      <c r="G304" s="14"/>
      <c r="H304" s="14"/>
      <c r="I304" s="14">
        <v>301</v>
      </c>
      <c r="J304" s="14">
        <f t="shared" si="23"/>
        <v>66</v>
      </c>
      <c r="M304" s="16">
        <v>0.69899999999999995</v>
      </c>
      <c r="N304" s="14">
        <v>30</v>
      </c>
      <c r="O304" s="17">
        <v>4.01</v>
      </c>
      <c r="P304" s="17">
        <v>25</v>
      </c>
      <c r="T304" s="13">
        <v>100000</v>
      </c>
      <c r="V304" s="15">
        <f t="shared" si="22"/>
        <v>59</v>
      </c>
      <c r="W304" s="1">
        <f t="shared" si="24"/>
        <v>49</v>
      </c>
    </row>
    <row r="305" spans="7:23" x14ac:dyDescent="0.25">
      <c r="G305" s="14"/>
      <c r="H305" s="14"/>
      <c r="I305" s="14">
        <v>302</v>
      </c>
      <c r="J305" s="14">
        <f t="shared" si="23"/>
        <v>66</v>
      </c>
      <c r="M305" s="16">
        <v>0.69799999999999995</v>
      </c>
      <c r="N305" s="14">
        <v>30</v>
      </c>
      <c r="O305" s="17">
        <v>4.0199999999999996</v>
      </c>
      <c r="P305" s="17">
        <v>25</v>
      </c>
      <c r="T305" s="13">
        <v>100000</v>
      </c>
      <c r="V305" s="15">
        <f t="shared" si="22"/>
        <v>59</v>
      </c>
      <c r="W305" s="1">
        <f t="shared" si="24"/>
        <v>49</v>
      </c>
    </row>
    <row r="306" spans="7:23" x14ac:dyDescent="0.25">
      <c r="G306" s="14"/>
      <c r="H306" s="14"/>
      <c r="I306" s="14">
        <v>303</v>
      </c>
      <c r="J306" s="14">
        <f t="shared" si="23"/>
        <v>66</v>
      </c>
      <c r="M306" s="16">
        <v>0.69699999999999995</v>
      </c>
      <c r="N306" s="14">
        <v>30</v>
      </c>
      <c r="O306" s="17">
        <v>4.03</v>
      </c>
      <c r="P306" s="17">
        <v>25</v>
      </c>
      <c r="T306" s="13">
        <v>100000</v>
      </c>
      <c r="V306" s="15">
        <f t="shared" si="22"/>
        <v>59</v>
      </c>
      <c r="W306" s="1">
        <f t="shared" si="24"/>
        <v>49</v>
      </c>
    </row>
    <row r="307" spans="7:23" x14ac:dyDescent="0.25">
      <c r="G307" s="14"/>
      <c r="H307" s="14"/>
      <c r="I307" s="14">
        <v>304</v>
      </c>
      <c r="J307" s="14">
        <f t="shared" si="23"/>
        <v>66</v>
      </c>
      <c r="M307" s="16">
        <v>0.69599999999999995</v>
      </c>
      <c r="N307" s="14">
        <v>30</v>
      </c>
      <c r="O307" s="17">
        <v>4.04</v>
      </c>
      <c r="P307" s="17">
        <v>25</v>
      </c>
      <c r="T307" s="13">
        <v>100000</v>
      </c>
      <c r="V307" s="15">
        <f t="shared" si="22"/>
        <v>58</v>
      </c>
      <c r="W307" s="1">
        <f t="shared" si="24"/>
        <v>48</v>
      </c>
    </row>
    <row r="308" spans="7:23" x14ac:dyDescent="0.25">
      <c r="G308" s="14"/>
      <c r="H308" s="14"/>
      <c r="I308" s="14">
        <v>305</v>
      </c>
      <c r="J308" s="14">
        <f t="shared" si="23"/>
        <v>66</v>
      </c>
      <c r="M308" s="16">
        <v>0.69499999999999995</v>
      </c>
      <c r="N308" s="14">
        <v>30</v>
      </c>
      <c r="O308" s="17">
        <v>4.05</v>
      </c>
      <c r="P308" s="17">
        <v>25</v>
      </c>
      <c r="T308" s="13">
        <v>100000</v>
      </c>
      <c r="V308" s="15">
        <f t="shared" si="22"/>
        <v>58</v>
      </c>
      <c r="W308" s="1">
        <f t="shared" si="24"/>
        <v>48</v>
      </c>
    </row>
    <row r="309" spans="7:23" x14ac:dyDescent="0.25">
      <c r="G309" s="14"/>
      <c r="H309" s="14"/>
      <c r="I309" s="14">
        <v>306</v>
      </c>
      <c r="J309" s="14">
        <f t="shared" si="23"/>
        <v>66</v>
      </c>
      <c r="M309" s="16">
        <v>0.69399999999999995</v>
      </c>
      <c r="N309" s="14">
        <v>30</v>
      </c>
      <c r="O309" s="17">
        <v>4.0599999999999996</v>
      </c>
      <c r="P309" s="17">
        <v>25</v>
      </c>
      <c r="T309" s="13">
        <v>100000</v>
      </c>
      <c r="V309" s="15">
        <f t="shared" si="22"/>
        <v>58</v>
      </c>
      <c r="W309" s="1">
        <f t="shared" si="24"/>
        <v>48</v>
      </c>
    </row>
    <row r="310" spans="7:23" x14ac:dyDescent="0.25">
      <c r="G310" s="14"/>
      <c r="H310" s="14"/>
      <c r="I310" s="14">
        <v>307</v>
      </c>
      <c r="J310" s="14">
        <f t="shared" si="23"/>
        <v>66</v>
      </c>
      <c r="M310" s="16">
        <v>0.69299999999999995</v>
      </c>
      <c r="N310" s="14">
        <v>30</v>
      </c>
      <c r="O310" s="17">
        <v>4.07</v>
      </c>
      <c r="P310" s="17">
        <v>25</v>
      </c>
      <c r="T310" s="13">
        <v>100000</v>
      </c>
      <c r="V310" s="15">
        <f t="shared" si="22"/>
        <v>58</v>
      </c>
      <c r="W310" s="1">
        <f t="shared" si="24"/>
        <v>48</v>
      </c>
    </row>
    <row r="311" spans="7:23" x14ac:dyDescent="0.25">
      <c r="G311" s="14"/>
      <c r="H311" s="14"/>
      <c r="I311" s="14">
        <v>308</v>
      </c>
      <c r="J311" s="14">
        <f t="shared" si="23"/>
        <v>66</v>
      </c>
      <c r="M311" s="16">
        <v>0.69199999999999995</v>
      </c>
      <c r="N311" s="14">
        <v>30</v>
      </c>
      <c r="O311" s="17">
        <v>4.08</v>
      </c>
      <c r="P311" s="17">
        <v>25</v>
      </c>
      <c r="T311" s="13">
        <v>100000</v>
      </c>
      <c r="V311" s="15">
        <f t="shared" si="22"/>
        <v>57</v>
      </c>
      <c r="W311" s="1">
        <f t="shared" si="24"/>
        <v>47</v>
      </c>
    </row>
    <row r="312" spans="7:23" x14ac:dyDescent="0.25">
      <c r="G312" s="14"/>
      <c r="H312" s="14"/>
      <c r="I312" s="14">
        <v>309</v>
      </c>
      <c r="J312" s="14">
        <f t="shared" si="23"/>
        <v>66</v>
      </c>
      <c r="M312" s="16">
        <v>0.69099999999999995</v>
      </c>
      <c r="N312" s="14">
        <v>30</v>
      </c>
      <c r="O312" s="17">
        <v>4.09</v>
      </c>
      <c r="P312" s="17">
        <v>25</v>
      </c>
      <c r="T312" s="13">
        <v>100000</v>
      </c>
      <c r="V312" s="15">
        <f t="shared" ref="V312:V334" si="26">V308-1</f>
        <v>57</v>
      </c>
      <c r="W312" s="1">
        <f t="shared" si="24"/>
        <v>47</v>
      </c>
    </row>
    <row r="313" spans="7:23" x14ac:dyDescent="0.25">
      <c r="G313" s="14"/>
      <c r="H313" s="14"/>
      <c r="I313" s="14">
        <v>310</v>
      </c>
      <c r="J313" s="14">
        <f t="shared" si="23"/>
        <v>66</v>
      </c>
      <c r="M313" s="16">
        <v>0.69</v>
      </c>
      <c r="N313" s="14">
        <v>30</v>
      </c>
      <c r="O313" s="17">
        <v>4.0999999999999996</v>
      </c>
      <c r="P313" s="17">
        <v>25</v>
      </c>
      <c r="T313" s="13">
        <v>100000</v>
      </c>
      <c r="V313" s="15">
        <f t="shared" si="26"/>
        <v>57</v>
      </c>
      <c r="W313" s="1">
        <f t="shared" si="24"/>
        <v>47</v>
      </c>
    </row>
    <row r="314" spans="7:23" x14ac:dyDescent="0.25">
      <c r="G314" s="14"/>
      <c r="H314" s="14"/>
      <c r="I314" s="14">
        <v>311</v>
      </c>
      <c r="J314" s="14">
        <f t="shared" si="23"/>
        <v>66</v>
      </c>
      <c r="M314" s="16">
        <v>0.68899999999999995</v>
      </c>
      <c r="N314" s="14">
        <v>30</v>
      </c>
      <c r="O314" s="17">
        <v>4.1100000000000003</v>
      </c>
      <c r="P314" s="17">
        <v>25</v>
      </c>
      <c r="T314" s="13">
        <v>100000</v>
      </c>
      <c r="V314" s="15">
        <f t="shared" si="26"/>
        <v>57</v>
      </c>
      <c r="W314" s="1">
        <f t="shared" si="24"/>
        <v>47</v>
      </c>
    </row>
    <row r="315" spans="7:23" x14ac:dyDescent="0.25">
      <c r="G315" s="14"/>
      <c r="H315" s="14"/>
      <c r="I315" s="14">
        <v>312</v>
      </c>
      <c r="J315" s="14">
        <f t="shared" si="23"/>
        <v>66</v>
      </c>
      <c r="M315" s="16">
        <v>0.68799999999999994</v>
      </c>
      <c r="N315" s="14">
        <v>30</v>
      </c>
      <c r="O315" s="17">
        <v>4.12</v>
      </c>
      <c r="P315" s="17">
        <v>25</v>
      </c>
      <c r="T315" s="13">
        <v>100000</v>
      </c>
      <c r="V315" s="15">
        <f t="shared" si="26"/>
        <v>56</v>
      </c>
      <c r="W315" s="1">
        <f t="shared" si="24"/>
        <v>46</v>
      </c>
    </row>
    <row r="316" spans="7:23" x14ac:dyDescent="0.25">
      <c r="G316" s="14"/>
      <c r="H316" s="14"/>
      <c r="I316" s="14">
        <v>313</v>
      </c>
      <c r="J316" s="14">
        <f t="shared" si="23"/>
        <v>66</v>
      </c>
      <c r="M316" s="16">
        <v>0.68700000000000006</v>
      </c>
      <c r="N316" s="14">
        <v>30</v>
      </c>
      <c r="O316" s="17">
        <v>4.13</v>
      </c>
      <c r="P316" s="17">
        <v>25</v>
      </c>
      <c r="T316" s="13">
        <v>100000</v>
      </c>
      <c r="V316" s="15">
        <f t="shared" si="26"/>
        <v>56</v>
      </c>
      <c r="W316" s="1">
        <f t="shared" si="24"/>
        <v>46</v>
      </c>
    </row>
    <row r="317" spans="7:23" x14ac:dyDescent="0.25">
      <c r="G317" s="14"/>
      <c r="H317" s="14"/>
      <c r="I317" s="14">
        <v>314</v>
      </c>
      <c r="J317" s="14">
        <f t="shared" si="23"/>
        <v>66</v>
      </c>
      <c r="M317" s="16">
        <v>0.68600000000000005</v>
      </c>
      <c r="N317" s="14">
        <v>30</v>
      </c>
      <c r="O317" s="17">
        <v>4.1399999999999997</v>
      </c>
      <c r="P317" s="17">
        <v>25</v>
      </c>
      <c r="T317" s="13">
        <v>100000</v>
      </c>
      <c r="V317" s="15">
        <f t="shared" si="26"/>
        <v>56</v>
      </c>
      <c r="W317" s="1">
        <f t="shared" si="24"/>
        <v>46</v>
      </c>
    </row>
    <row r="318" spans="7:23" x14ac:dyDescent="0.25">
      <c r="G318" s="14"/>
      <c r="H318" s="14"/>
      <c r="I318" s="14">
        <v>315</v>
      </c>
      <c r="J318" s="14">
        <f t="shared" si="23"/>
        <v>66</v>
      </c>
      <c r="M318" s="16">
        <v>0.68500000000000005</v>
      </c>
      <c r="N318" s="14">
        <v>30</v>
      </c>
      <c r="O318" s="17">
        <v>4.1500000000000004</v>
      </c>
      <c r="P318" s="17">
        <v>25</v>
      </c>
      <c r="T318" s="13">
        <v>100000</v>
      </c>
      <c r="V318" s="15">
        <f t="shared" si="26"/>
        <v>56</v>
      </c>
      <c r="W318" s="1">
        <f t="shared" si="24"/>
        <v>46</v>
      </c>
    </row>
    <row r="319" spans="7:23" x14ac:dyDescent="0.25">
      <c r="G319" s="14"/>
      <c r="H319" s="14"/>
      <c r="I319" s="14">
        <v>316</v>
      </c>
      <c r="J319" s="14">
        <f t="shared" si="23"/>
        <v>66</v>
      </c>
      <c r="M319" s="16">
        <v>0.68400000000000005</v>
      </c>
      <c r="N319" s="14">
        <v>30</v>
      </c>
      <c r="O319" s="17">
        <v>4.16</v>
      </c>
      <c r="P319" s="17">
        <v>25</v>
      </c>
      <c r="T319" s="13">
        <v>100000</v>
      </c>
      <c r="V319" s="15">
        <f t="shared" si="26"/>
        <v>55</v>
      </c>
      <c r="W319" s="1">
        <f t="shared" si="24"/>
        <v>45</v>
      </c>
    </row>
    <row r="320" spans="7:23" x14ac:dyDescent="0.25">
      <c r="G320" s="14"/>
      <c r="H320" s="14"/>
      <c r="I320" s="14">
        <v>317</v>
      </c>
      <c r="J320" s="14">
        <f t="shared" si="23"/>
        <v>66</v>
      </c>
      <c r="M320" s="16">
        <v>0.68300000000000005</v>
      </c>
      <c r="N320" s="14">
        <v>30</v>
      </c>
      <c r="O320" s="17">
        <v>4.17</v>
      </c>
      <c r="P320" s="17">
        <v>25</v>
      </c>
      <c r="T320" s="13">
        <v>100000</v>
      </c>
      <c r="V320" s="15">
        <f t="shared" si="26"/>
        <v>55</v>
      </c>
      <c r="W320" s="1">
        <f t="shared" si="24"/>
        <v>45</v>
      </c>
    </row>
    <row r="321" spans="7:23" x14ac:dyDescent="0.25">
      <c r="G321" s="14"/>
      <c r="H321" s="14"/>
      <c r="I321" s="14">
        <v>318</v>
      </c>
      <c r="J321" s="14">
        <f t="shared" si="23"/>
        <v>66</v>
      </c>
      <c r="M321" s="16">
        <v>0.68200000000000005</v>
      </c>
      <c r="N321" s="14">
        <v>30</v>
      </c>
      <c r="O321" s="17">
        <v>4.18</v>
      </c>
      <c r="P321" s="17">
        <v>25</v>
      </c>
      <c r="T321" s="13">
        <v>100000</v>
      </c>
      <c r="V321" s="15">
        <f t="shared" si="26"/>
        <v>55</v>
      </c>
      <c r="W321" s="1">
        <f t="shared" si="24"/>
        <v>45</v>
      </c>
    </row>
    <row r="322" spans="7:23" x14ac:dyDescent="0.25">
      <c r="G322" s="14"/>
      <c r="H322" s="14"/>
      <c r="I322" s="14">
        <v>319</v>
      </c>
      <c r="J322" s="14">
        <f t="shared" si="23"/>
        <v>66</v>
      </c>
      <c r="M322" s="16">
        <v>0.68100000000000005</v>
      </c>
      <c r="N322" s="14">
        <v>30</v>
      </c>
      <c r="O322" s="17">
        <v>4.1900000000000004</v>
      </c>
      <c r="P322" s="17">
        <v>25</v>
      </c>
      <c r="T322" s="13">
        <v>100000</v>
      </c>
      <c r="V322" s="15">
        <f t="shared" si="26"/>
        <v>55</v>
      </c>
      <c r="W322" s="1">
        <f t="shared" si="24"/>
        <v>45</v>
      </c>
    </row>
    <row r="323" spans="7:23" x14ac:dyDescent="0.25">
      <c r="G323" s="14"/>
      <c r="H323" s="14"/>
      <c r="I323" s="14">
        <v>320</v>
      </c>
      <c r="J323" s="14">
        <f t="shared" si="23"/>
        <v>66</v>
      </c>
      <c r="M323" s="16">
        <v>0.68</v>
      </c>
      <c r="N323" s="14">
        <v>30</v>
      </c>
      <c r="O323" s="17">
        <v>4.2</v>
      </c>
      <c r="P323" s="17">
        <v>25</v>
      </c>
      <c r="T323" s="13">
        <v>100000</v>
      </c>
      <c r="V323" s="15">
        <f t="shared" si="26"/>
        <v>54</v>
      </c>
      <c r="W323" s="1">
        <f t="shared" si="24"/>
        <v>44</v>
      </c>
    </row>
    <row r="324" spans="7:23" x14ac:dyDescent="0.25">
      <c r="G324" s="14"/>
      <c r="H324" s="14"/>
      <c r="I324" s="14">
        <v>321</v>
      </c>
      <c r="J324" s="14">
        <f t="shared" ref="J324:J387" si="27">J289+1</f>
        <v>66</v>
      </c>
      <c r="M324" s="16">
        <v>0.67900000000000005</v>
      </c>
      <c r="N324" s="14">
        <v>30</v>
      </c>
      <c r="O324" s="17">
        <v>4.21</v>
      </c>
      <c r="P324" s="17">
        <v>25</v>
      </c>
      <c r="T324" s="13">
        <v>100000</v>
      </c>
      <c r="V324" s="15">
        <f t="shared" si="26"/>
        <v>54</v>
      </c>
      <c r="W324" s="1">
        <f t="shared" ref="W324:W387" si="28">V324-10</f>
        <v>44</v>
      </c>
    </row>
    <row r="325" spans="7:23" x14ac:dyDescent="0.25">
      <c r="G325" s="14"/>
      <c r="H325" s="14"/>
      <c r="I325" s="14">
        <v>322</v>
      </c>
      <c r="J325" s="14">
        <f t="shared" si="27"/>
        <v>66</v>
      </c>
      <c r="M325" s="16">
        <v>0.67800000000000005</v>
      </c>
      <c r="N325" s="14">
        <v>30</v>
      </c>
      <c r="O325" s="17">
        <v>4.22</v>
      </c>
      <c r="P325" s="17">
        <v>25</v>
      </c>
      <c r="T325" s="13">
        <v>100000</v>
      </c>
      <c r="V325" s="15">
        <f t="shared" si="26"/>
        <v>54</v>
      </c>
      <c r="W325" s="1">
        <f t="shared" si="28"/>
        <v>44</v>
      </c>
    </row>
    <row r="326" spans="7:23" x14ac:dyDescent="0.25">
      <c r="G326" s="14"/>
      <c r="H326" s="14"/>
      <c r="I326" s="14">
        <v>323</v>
      </c>
      <c r="J326" s="14">
        <f t="shared" si="27"/>
        <v>66</v>
      </c>
      <c r="M326" s="16">
        <v>0.67700000000000005</v>
      </c>
      <c r="N326" s="14">
        <v>30</v>
      </c>
      <c r="O326" s="17">
        <v>4.2300000000000004</v>
      </c>
      <c r="P326" s="17">
        <v>25</v>
      </c>
      <c r="T326" s="13">
        <v>100000</v>
      </c>
      <c r="V326" s="15">
        <f t="shared" si="26"/>
        <v>54</v>
      </c>
      <c r="W326" s="1">
        <f t="shared" si="28"/>
        <v>44</v>
      </c>
    </row>
    <row r="327" spans="7:23" x14ac:dyDescent="0.25">
      <c r="G327" s="14"/>
      <c r="H327" s="14"/>
      <c r="I327" s="14">
        <v>324</v>
      </c>
      <c r="J327" s="14">
        <f t="shared" si="27"/>
        <v>66</v>
      </c>
      <c r="M327" s="16">
        <v>0.67600000000000005</v>
      </c>
      <c r="N327" s="14">
        <v>30</v>
      </c>
      <c r="O327" s="17">
        <v>4.24</v>
      </c>
      <c r="P327" s="17">
        <v>25</v>
      </c>
      <c r="T327" s="13">
        <v>100000</v>
      </c>
      <c r="V327" s="15">
        <f t="shared" si="26"/>
        <v>53</v>
      </c>
      <c r="W327" s="1">
        <f t="shared" si="28"/>
        <v>43</v>
      </c>
    </row>
    <row r="328" spans="7:23" x14ac:dyDescent="0.25">
      <c r="G328" s="14"/>
      <c r="H328" s="14"/>
      <c r="I328" s="14">
        <v>325</v>
      </c>
      <c r="J328" s="14">
        <f t="shared" si="27"/>
        <v>66</v>
      </c>
      <c r="M328" s="16">
        <v>0.67500000000000004</v>
      </c>
      <c r="N328" s="14">
        <v>30</v>
      </c>
      <c r="O328" s="17">
        <v>4.25</v>
      </c>
      <c r="P328" s="17">
        <v>25</v>
      </c>
      <c r="T328" s="13">
        <v>100000</v>
      </c>
      <c r="V328" s="15">
        <f t="shared" si="26"/>
        <v>53</v>
      </c>
      <c r="W328" s="1">
        <f t="shared" si="28"/>
        <v>43</v>
      </c>
    </row>
    <row r="329" spans="7:23" x14ac:dyDescent="0.25">
      <c r="G329" s="14"/>
      <c r="H329" s="14"/>
      <c r="I329" s="14">
        <v>326</v>
      </c>
      <c r="J329" s="14">
        <f t="shared" si="27"/>
        <v>66</v>
      </c>
      <c r="M329" s="16">
        <v>0.67400000000000004</v>
      </c>
      <c r="N329" s="14">
        <v>30</v>
      </c>
      <c r="O329" s="17">
        <v>4.26</v>
      </c>
      <c r="P329" s="17">
        <v>25</v>
      </c>
      <c r="T329" s="13">
        <v>100000</v>
      </c>
      <c r="V329" s="15">
        <f t="shared" si="26"/>
        <v>53</v>
      </c>
      <c r="W329" s="1">
        <f t="shared" si="28"/>
        <v>43</v>
      </c>
    </row>
    <row r="330" spans="7:23" x14ac:dyDescent="0.25">
      <c r="G330" s="14"/>
      <c r="H330" s="14"/>
      <c r="I330" s="14">
        <v>327</v>
      </c>
      <c r="J330" s="14">
        <f t="shared" si="27"/>
        <v>67</v>
      </c>
      <c r="M330" s="16">
        <v>0.67300000000000004</v>
      </c>
      <c r="N330" s="14">
        <v>30</v>
      </c>
      <c r="O330" s="17">
        <v>4.2699999999999996</v>
      </c>
      <c r="P330" s="17">
        <v>25</v>
      </c>
      <c r="T330" s="13">
        <v>100000</v>
      </c>
      <c r="V330" s="15">
        <f t="shared" si="26"/>
        <v>53</v>
      </c>
      <c r="W330" s="1">
        <f t="shared" si="28"/>
        <v>43</v>
      </c>
    </row>
    <row r="331" spans="7:23" x14ac:dyDescent="0.25">
      <c r="G331" s="14"/>
      <c r="H331" s="14"/>
      <c r="I331" s="14">
        <v>328</v>
      </c>
      <c r="J331" s="14">
        <f t="shared" si="27"/>
        <v>67</v>
      </c>
      <c r="M331" s="16">
        <v>0.67200000000000004</v>
      </c>
      <c r="N331" s="14">
        <v>30</v>
      </c>
      <c r="O331" s="17">
        <v>4.28</v>
      </c>
      <c r="P331" s="17">
        <v>25</v>
      </c>
      <c r="T331" s="13">
        <v>100000</v>
      </c>
      <c r="V331" s="15">
        <f t="shared" si="26"/>
        <v>52</v>
      </c>
      <c r="W331" s="1">
        <f t="shared" si="28"/>
        <v>42</v>
      </c>
    </row>
    <row r="332" spans="7:23" x14ac:dyDescent="0.25">
      <c r="G332" s="14"/>
      <c r="H332" s="14"/>
      <c r="I332" s="14">
        <v>329</v>
      </c>
      <c r="J332" s="14">
        <f t="shared" si="27"/>
        <v>67</v>
      </c>
      <c r="M332" s="16">
        <v>0.67100000000000004</v>
      </c>
      <c r="N332" s="14">
        <v>30</v>
      </c>
      <c r="O332" s="17">
        <v>4.29</v>
      </c>
      <c r="P332" s="17">
        <v>25</v>
      </c>
      <c r="T332" s="13">
        <v>100000</v>
      </c>
      <c r="V332" s="15">
        <f t="shared" si="26"/>
        <v>52</v>
      </c>
      <c r="W332" s="1">
        <f t="shared" si="28"/>
        <v>42</v>
      </c>
    </row>
    <row r="333" spans="7:23" x14ac:dyDescent="0.25">
      <c r="G333" s="14"/>
      <c r="H333" s="14"/>
      <c r="I333" s="14">
        <v>330</v>
      </c>
      <c r="J333" s="14">
        <f t="shared" si="27"/>
        <v>67</v>
      </c>
      <c r="M333" s="16">
        <v>0.67</v>
      </c>
      <c r="N333" s="14">
        <v>30</v>
      </c>
      <c r="O333" s="17">
        <v>4.3</v>
      </c>
      <c r="P333" s="17">
        <v>25</v>
      </c>
      <c r="T333" s="13">
        <v>100000</v>
      </c>
      <c r="V333" s="15">
        <f t="shared" si="26"/>
        <v>52</v>
      </c>
      <c r="W333" s="1">
        <f t="shared" si="28"/>
        <v>42</v>
      </c>
    </row>
    <row r="334" spans="7:23" x14ac:dyDescent="0.25">
      <c r="G334" s="14"/>
      <c r="H334" s="14"/>
      <c r="I334" s="14">
        <v>331</v>
      </c>
      <c r="J334" s="14">
        <f t="shared" si="27"/>
        <v>67</v>
      </c>
      <c r="M334" s="16">
        <v>0.66900000000000004</v>
      </c>
      <c r="N334" s="14">
        <v>30</v>
      </c>
      <c r="O334" s="17">
        <v>4.3099999999999996</v>
      </c>
      <c r="P334" s="17">
        <v>25</v>
      </c>
      <c r="T334" s="13">
        <v>100000</v>
      </c>
      <c r="V334" s="15">
        <f t="shared" si="26"/>
        <v>52</v>
      </c>
      <c r="W334" s="1">
        <f t="shared" si="28"/>
        <v>42</v>
      </c>
    </row>
    <row r="335" spans="7:23" x14ac:dyDescent="0.25">
      <c r="G335" s="14"/>
      <c r="H335" s="14"/>
      <c r="I335" s="14">
        <v>332</v>
      </c>
      <c r="J335" s="14">
        <f t="shared" si="27"/>
        <v>67</v>
      </c>
      <c r="M335" s="16">
        <v>0.66800000000000004</v>
      </c>
      <c r="N335" s="14">
        <v>30</v>
      </c>
      <c r="O335" s="17">
        <v>4.32</v>
      </c>
      <c r="P335" s="17">
        <v>25</v>
      </c>
      <c r="T335" s="13">
        <v>100000</v>
      </c>
      <c r="V335" s="15">
        <v>50</v>
      </c>
      <c r="W335" s="1">
        <f t="shared" si="28"/>
        <v>40</v>
      </c>
    </row>
    <row r="336" spans="7:23" x14ac:dyDescent="0.25">
      <c r="G336" s="14"/>
      <c r="H336" s="14"/>
      <c r="I336" s="14">
        <v>333</v>
      </c>
      <c r="J336" s="14">
        <f t="shared" si="27"/>
        <v>67</v>
      </c>
      <c r="M336" s="16">
        <v>0.66700000000000004</v>
      </c>
      <c r="N336" s="14">
        <v>30</v>
      </c>
      <c r="O336" s="17">
        <v>4.33</v>
      </c>
      <c r="P336" s="17">
        <v>25</v>
      </c>
      <c r="T336" s="13">
        <v>100000</v>
      </c>
      <c r="V336" s="15">
        <f>V335-1</f>
        <v>49</v>
      </c>
      <c r="W336" s="1">
        <f t="shared" si="28"/>
        <v>39</v>
      </c>
    </row>
    <row r="337" spans="7:23" x14ac:dyDescent="0.25">
      <c r="G337" s="14"/>
      <c r="H337" s="14"/>
      <c r="I337" s="14">
        <v>334</v>
      </c>
      <c r="J337" s="14">
        <f t="shared" si="27"/>
        <v>67</v>
      </c>
      <c r="M337" s="16">
        <v>0.66600000000000004</v>
      </c>
      <c r="N337" s="14">
        <v>30</v>
      </c>
      <c r="O337" s="17">
        <v>4.34</v>
      </c>
      <c r="P337" s="17">
        <v>25</v>
      </c>
      <c r="T337" s="13">
        <v>100000</v>
      </c>
      <c r="V337" s="15">
        <f t="shared" ref="V337:V350" si="29">V336-1</f>
        <v>48</v>
      </c>
      <c r="W337" s="1">
        <f t="shared" si="28"/>
        <v>38</v>
      </c>
    </row>
    <row r="338" spans="7:23" x14ac:dyDescent="0.25">
      <c r="G338" s="14"/>
      <c r="H338" s="14"/>
      <c r="I338" s="14">
        <v>335</v>
      </c>
      <c r="J338" s="14">
        <f t="shared" si="27"/>
        <v>67</v>
      </c>
      <c r="M338" s="16">
        <v>0.66500000000000004</v>
      </c>
      <c r="N338" s="14">
        <v>30</v>
      </c>
      <c r="O338" s="17">
        <v>4.3499999999999996</v>
      </c>
      <c r="P338" s="17">
        <v>25</v>
      </c>
      <c r="T338" s="13">
        <v>100000</v>
      </c>
      <c r="V338" s="15">
        <f t="shared" si="29"/>
        <v>47</v>
      </c>
      <c r="W338" s="1">
        <f t="shared" si="28"/>
        <v>37</v>
      </c>
    </row>
    <row r="339" spans="7:23" x14ac:dyDescent="0.25">
      <c r="G339" s="14"/>
      <c r="H339" s="14"/>
      <c r="I339" s="14">
        <v>336</v>
      </c>
      <c r="J339" s="14">
        <f t="shared" si="27"/>
        <v>67</v>
      </c>
      <c r="M339" s="16">
        <v>0.66400000000000003</v>
      </c>
      <c r="N339" s="14">
        <v>30</v>
      </c>
      <c r="O339" s="17">
        <v>4.3600000000000003</v>
      </c>
      <c r="P339" s="17">
        <v>25</v>
      </c>
      <c r="T339" s="13">
        <v>100000</v>
      </c>
      <c r="V339" s="15">
        <f t="shared" si="29"/>
        <v>46</v>
      </c>
      <c r="W339" s="1">
        <f t="shared" si="28"/>
        <v>36</v>
      </c>
    </row>
    <row r="340" spans="7:23" x14ac:dyDescent="0.25">
      <c r="G340" s="14"/>
      <c r="H340" s="14"/>
      <c r="I340" s="14">
        <v>337</v>
      </c>
      <c r="J340" s="14">
        <f t="shared" si="27"/>
        <v>67</v>
      </c>
      <c r="M340" s="16">
        <v>0.66300000000000003</v>
      </c>
      <c r="N340" s="14">
        <v>30</v>
      </c>
      <c r="O340" s="17">
        <v>4.37</v>
      </c>
      <c r="P340" s="17">
        <v>25</v>
      </c>
      <c r="T340" s="13">
        <v>100000</v>
      </c>
      <c r="V340" s="15">
        <f t="shared" si="29"/>
        <v>45</v>
      </c>
      <c r="W340" s="1">
        <f t="shared" si="28"/>
        <v>35</v>
      </c>
    </row>
    <row r="341" spans="7:23" x14ac:dyDescent="0.25">
      <c r="G341" s="14"/>
      <c r="H341" s="14"/>
      <c r="I341" s="14">
        <v>338</v>
      </c>
      <c r="J341" s="14">
        <f t="shared" si="27"/>
        <v>67</v>
      </c>
      <c r="M341" s="16">
        <v>0.66200000000000003</v>
      </c>
      <c r="N341" s="14">
        <v>30</v>
      </c>
      <c r="O341" s="17">
        <v>4.38</v>
      </c>
      <c r="P341" s="17">
        <v>25</v>
      </c>
      <c r="T341" s="13">
        <v>100000</v>
      </c>
      <c r="V341" s="15">
        <f t="shared" si="29"/>
        <v>44</v>
      </c>
      <c r="W341" s="1">
        <f t="shared" si="28"/>
        <v>34</v>
      </c>
    </row>
    <row r="342" spans="7:23" x14ac:dyDescent="0.25">
      <c r="G342" s="14"/>
      <c r="H342" s="14"/>
      <c r="I342" s="14">
        <v>339</v>
      </c>
      <c r="J342" s="14">
        <f t="shared" si="27"/>
        <v>67</v>
      </c>
      <c r="M342" s="16">
        <v>0.66100000000000003</v>
      </c>
      <c r="N342" s="14">
        <v>30</v>
      </c>
      <c r="O342" s="17">
        <v>4.3899999999999997</v>
      </c>
      <c r="P342" s="17">
        <v>25</v>
      </c>
      <c r="T342" s="13">
        <v>100000</v>
      </c>
      <c r="V342" s="15">
        <f t="shared" si="29"/>
        <v>43</v>
      </c>
      <c r="W342" s="1">
        <f t="shared" si="28"/>
        <v>33</v>
      </c>
    </row>
    <row r="343" spans="7:23" x14ac:dyDescent="0.25">
      <c r="G343" s="14"/>
      <c r="H343" s="14"/>
      <c r="I343" s="14">
        <v>340</v>
      </c>
      <c r="J343" s="14">
        <f t="shared" si="27"/>
        <v>67</v>
      </c>
      <c r="M343" s="16">
        <v>0.66</v>
      </c>
      <c r="N343" s="14">
        <v>30</v>
      </c>
      <c r="O343" s="17">
        <v>4.4000000000000004</v>
      </c>
      <c r="P343" s="17">
        <v>25</v>
      </c>
      <c r="T343" s="13">
        <v>100000</v>
      </c>
      <c r="V343" s="15">
        <f t="shared" si="29"/>
        <v>42</v>
      </c>
      <c r="W343" s="1">
        <f t="shared" si="28"/>
        <v>32</v>
      </c>
    </row>
    <row r="344" spans="7:23" x14ac:dyDescent="0.25">
      <c r="G344" s="14"/>
      <c r="H344" s="14"/>
      <c r="I344" s="14">
        <v>341</v>
      </c>
      <c r="J344" s="14">
        <f t="shared" si="27"/>
        <v>67</v>
      </c>
      <c r="M344" s="16">
        <v>0.65900000000000003</v>
      </c>
      <c r="N344" s="14">
        <v>30</v>
      </c>
      <c r="O344" s="17">
        <v>4.41</v>
      </c>
      <c r="P344" s="17">
        <v>25</v>
      </c>
      <c r="T344" s="13">
        <v>100000</v>
      </c>
      <c r="V344" s="15">
        <f t="shared" si="29"/>
        <v>41</v>
      </c>
      <c r="W344" s="1">
        <f t="shared" si="28"/>
        <v>31</v>
      </c>
    </row>
    <row r="345" spans="7:23" x14ac:dyDescent="0.25">
      <c r="G345" s="14"/>
      <c r="H345" s="14"/>
      <c r="I345" s="14">
        <v>342</v>
      </c>
      <c r="J345" s="14">
        <f t="shared" si="27"/>
        <v>67</v>
      </c>
      <c r="M345" s="16">
        <v>0.65800000000000003</v>
      </c>
      <c r="N345" s="14">
        <v>30</v>
      </c>
      <c r="O345" s="17">
        <v>4.42</v>
      </c>
      <c r="P345" s="17">
        <v>25</v>
      </c>
      <c r="T345" s="13">
        <v>100000</v>
      </c>
      <c r="V345" s="15">
        <f t="shared" si="29"/>
        <v>40</v>
      </c>
      <c r="W345" s="1">
        <f t="shared" si="28"/>
        <v>30</v>
      </c>
    </row>
    <row r="346" spans="7:23" x14ac:dyDescent="0.25">
      <c r="G346" s="14"/>
      <c r="H346" s="14"/>
      <c r="I346" s="14">
        <v>343</v>
      </c>
      <c r="J346" s="14">
        <f t="shared" si="27"/>
        <v>67</v>
      </c>
      <c r="M346" s="16">
        <v>0.65700000000000003</v>
      </c>
      <c r="N346" s="14">
        <v>30</v>
      </c>
      <c r="O346" s="17">
        <v>4.43</v>
      </c>
      <c r="P346" s="17">
        <v>25</v>
      </c>
      <c r="T346" s="13">
        <v>100000</v>
      </c>
      <c r="V346" s="15">
        <f t="shared" si="29"/>
        <v>39</v>
      </c>
      <c r="W346" s="1">
        <f t="shared" si="28"/>
        <v>29</v>
      </c>
    </row>
    <row r="347" spans="7:23" x14ac:dyDescent="0.25">
      <c r="G347" s="14"/>
      <c r="H347" s="14"/>
      <c r="I347" s="14">
        <v>344</v>
      </c>
      <c r="J347" s="14">
        <f t="shared" si="27"/>
        <v>67</v>
      </c>
      <c r="M347" s="16">
        <v>0.65600000000000003</v>
      </c>
      <c r="N347" s="14">
        <v>30</v>
      </c>
      <c r="O347" s="17">
        <v>4.4400000000000004</v>
      </c>
      <c r="P347" s="17">
        <v>25</v>
      </c>
      <c r="T347" s="13">
        <v>100000</v>
      </c>
      <c r="V347" s="15">
        <f t="shared" si="29"/>
        <v>38</v>
      </c>
      <c r="W347" s="1">
        <f t="shared" si="28"/>
        <v>28</v>
      </c>
    </row>
    <row r="348" spans="7:23" x14ac:dyDescent="0.25">
      <c r="G348" s="14"/>
      <c r="H348" s="14"/>
      <c r="I348" s="14">
        <v>345</v>
      </c>
      <c r="J348" s="14">
        <f t="shared" si="27"/>
        <v>67</v>
      </c>
      <c r="M348" s="16">
        <v>0.65500000000000003</v>
      </c>
      <c r="N348" s="14">
        <v>30</v>
      </c>
      <c r="O348" s="17">
        <v>4.45</v>
      </c>
      <c r="P348" s="17">
        <v>25</v>
      </c>
      <c r="T348" s="13">
        <v>100000</v>
      </c>
      <c r="V348" s="15">
        <f t="shared" si="29"/>
        <v>37</v>
      </c>
      <c r="W348" s="1">
        <f t="shared" si="28"/>
        <v>27</v>
      </c>
    </row>
    <row r="349" spans="7:23" x14ac:dyDescent="0.25">
      <c r="G349" s="14"/>
      <c r="H349" s="14"/>
      <c r="I349" s="14">
        <v>346</v>
      </c>
      <c r="J349" s="14">
        <f t="shared" si="27"/>
        <v>67</v>
      </c>
      <c r="M349" s="16">
        <v>0.65400000000000003</v>
      </c>
      <c r="N349" s="14">
        <v>30</v>
      </c>
      <c r="O349" s="17">
        <v>4.46</v>
      </c>
      <c r="P349" s="17">
        <v>25</v>
      </c>
      <c r="T349" s="13">
        <v>100000</v>
      </c>
      <c r="V349" s="15">
        <f t="shared" si="29"/>
        <v>36</v>
      </c>
      <c r="W349" s="1">
        <f t="shared" si="28"/>
        <v>26</v>
      </c>
    </row>
    <row r="350" spans="7:23" x14ac:dyDescent="0.25">
      <c r="G350" s="14"/>
      <c r="H350" s="14"/>
      <c r="I350" s="14">
        <v>347</v>
      </c>
      <c r="J350" s="14">
        <f t="shared" si="27"/>
        <v>67</v>
      </c>
      <c r="M350" s="16">
        <v>0.65300000000000002</v>
      </c>
      <c r="N350" s="14">
        <v>30</v>
      </c>
      <c r="O350" s="17">
        <v>4.47</v>
      </c>
      <c r="P350" s="17">
        <v>25</v>
      </c>
      <c r="T350" s="13">
        <v>100000</v>
      </c>
      <c r="V350" s="15">
        <f t="shared" si="29"/>
        <v>35</v>
      </c>
      <c r="W350" s="1">
        <f t="shared" si="28"/>
        <v>25</v>
      </c>
    </row>
    <row r="351" spans="7:23" x14ac:dyDescent="0.25">
      <c r="G351" s="14"/>
      <c r="H351" s="14"/>
      <c r="I351" s="14">
        <v>348</v>
      </c>
      <c r="J351" s="14">
        <f t="shared" si="27"/>
        <v>67</v>
      </c>
      <c r="M351" s="16">
        <v>0.65200000000000002</v>
      </c>
      <c r="N351" s="14">
        <v>30</v>
      </c>
      <c r="O351" s="17">
        <v>4.4800000000000004</v>
      </c>
      <c r="P351" s="17">
        <v>25</v>
      </c>
      <c r="T351" s="13">
        <v>100000</v>
      </c>
      <c r="V351" s="15">
        <v>35</v>
      </c>
      <c r="W351" s="1">
        <f t="shared" si="28"/>
        <v>25</v>
      </c>
    </row>
    <row r="352" spans="7:23" x14ac:dyDescent="0.25">
      <c r="G352" s="14"/>
      <c r="H352" s="14"/>
      <c r="I352" s="14">
        <v>349</v>
      </c>
      <c r="J352" s="14">
        <f t="shared" si="27"/>
        <v>67</v>
      </c>
      <c r="M352" s="16">
        <v>0.65100000000000002</v>
      </c>
      <c r="N352" s="14">
        <v>30</v>
      </c>
      <c r="O352" s="17">
        <v>4.49</v>
      </c>
      <c r="P352" s="17">
        <v>25</v>
      </c>
      <c r="T352" s="13">
        <v>100000</v>
      </c>
      <c r="V352" s="15">
        <v>35</v>
      </c>
      <c r="W352" s="1">
        <f t="shared" si="28"/>
        <v>25</v>
      </c>
    </row>
    <row r="353" spans="7:23" x14ac:dyDescent="0.25">
      <c r="G353" s="14"/>
      <c r="H353" s="14"/>
      <c r="I353" s="14">
        <v>350</v>
      </c>
      <c r="J353" s="14">
        <f t="shared" si="27"/>
        <v>67</v>
      </c>
      <c r="M353" s="16">
        <v>0.65</v>
      </c>
      <c r="N353" s="14">
        <v>30</v>
      </c>
      <c r="O353" s="17">
        <v>4.5</v>
      </c>
      <c r="P353" s="17">
        <v>25</v>
      </c>
      <c r="T353" s="13">
        <v>100000</v>
      </c>
      <c r="V353" s="17">
        <v>35</v>
      </c>
      <c r="W353" s="1">
        <f t="shared" si="28"/>
        <v>25</v>
      </c>
    </row>
    <row r="354" spans="7:23" x14ac:dyDescent="0.25">
      <c r="G354" s="14"/>
      <c r="H354" s="14"/>
      <c r="I354" s="14">
        <v>351</v>
      </c>
      <c r="J354" s="14">
        <f t="shared" si="27"/>
        <v>67</v>
      </c>
      <c r="M354" s="16">
        <v>0.64900000000000002</v>
      </c>
      <c r="N354" s="14">
        <v>30</v>
      </c>
      <c r="O354" s="17">
        <v>4.51</v>
      </c>
      <c r="P354" s="17">
        <v>25</v>
      </c>
      <c r="T354" s="13">
        <v>100000</v>
      </c>
      <c r="V354" s="17">
        <v>35</v>
      </c>
      <c r="W354" s="1">
        <f t="shared" si="28"/>
        <v>25</v>
      </c>
    </row>
    <row r="355" spans="7:23" x14ac:dyDescent="0.25">
      <c r="G355" s="14"/>
      <c r="H355" s="14"/>
      <c r="I355" s="14">
        <v>352</v>
      </c>
      <c r="J355" s="14">
        <f t="shared" si="27"/>
        <v>67</v>
      </c>
      <c r="M355" s="16">
        <v>0.64800000000000002</v>
      </c>
      <c r="N355" s="14">
        <v>30</v>
      </c>
      <c r="O355" s="17">
        <v>4.5199999999999996</v>
      </c>
      <c r="P355" s="17">
        <v>25</v>
      </c>
      <c r="T355" s="13">
        <v>100000</v>
      </c>
      <c r="V355" s="17">
        <v>35</v>
      </c>
      <c r="W355" s="1">
        <f t="shared" si="28"/>
        <v>25</v>
      </c>
    </row>
    <row r="356" spans="7:23" x14ac:dyDescent="0.25">
      <c r="G356" s="14"/>
      <c r="H356" s="14"/>
      <c r="I356" s="14">
        <v>353</v>
      </c>
      <c r="J356" s="14">
        <f t="shared" si="27"/>
        <v>67</v>
      </c>
      <c r="M356" s="16">
        <v>0.64700000000000002</v>
      </c>
      <c r="N356" s="14">
        <v>30</v>
      </c>
      <c r="O356" s="17">
        <v>4.53</v>
      </c>
      <c r="P356" s="17">
        <v>25</v>
      </c>
      <c r="T356" s="13">
        <v>100000</v>
      </c>
      <c r="V356" s="17">
        <v>35</v>
      </c>
      <c r="W356" s="1">
        <f t="shared" si="28"/>
        <v>25</v>
      </c>
    </row>
    <row r="357" spans="7:23" x14ac:dyDescent="0.25">
      <c r="G357" s="14"/>
      <c r="H357" s="14"/>
      <c r="I357" s="14">
        <v>354</v>
      </c>
      <c r="J357" s="14">
        <f t="shared" si="27"/>
        <v>67</v>
      </c>
      <c r="M357" s="16">
        <v>0.64600000000000002</v>
      </c>
      <c r="N357" s="14">
        <v>30</v>
      </c>
      <c r="O357" s="17">
        <v>4.54</v>
      </c>
      <c r="P357" s="17">
        <v>25</v>
      </c>
      <c r="T357" s="13">
        <v>100000</v>
      </c>
      <c r="V357" s="17">
        <v>35</v>
      </c>
      <c r="W357" s="1">
        <f t="shared" si="28"/>
        <v>25</v>
      </c>
    </row>
    <row r="358" spans="7:23" x14ac:dyDescent="0.25">
      <c r="G358" s="14"/>
      <c r="H358" s="14"/>
      <c r="I358" s="14">
        <v>355</v>
      </c>
      <c r="J358" s="14">
        <f t="shared" si="27"/>
        <v>67</v>
      </c>
      <c r="M358" s="16">
        <v>0.64500000000000002</v>
      </c>
      <c r="N358" s="14">
        <v>30</v>
      </c>
      <c r="O358" s="17">
        <v>4.55</v>
      </c>
      <c r="P358" s="17">
        <v>25</v>
      </c>
      <c r="T358" s="13">
        <v>100000</v>
      </c>
      <c r="V358" s="17">
        <v>35</v>
      </c>
      <c r="W358" s="1">
        <f t="shared" si="28"/>
        <v>25</v>
      </c>
    </row>
    <row r="359" spans="7:23" x14ac:dyDescent="0.25">
      <c r="G359" s="14"/>
      <c r="H359" s="14"/>
      <c r="I359" s="14">
        <v>356</v>
      </c>
      <c r="J359" s="14">
        <f t="shared" si="27"/>
        <v>67</v>
      </c>
      <c r="M359" s="16">
        <v>0.64400000000000002</v>
      </c>
      <c r="N359" s="14">
        <v>30</v>
      </c>
      <c r="O359" s="17">
        <v>4.5599999999999996</v>
      </c>
      <c r="P359" s="17">
        <v>25</v>
      </c>
      <c r="T359" s="13">
        <v>100000</v>
      </c>
      <c r="V359" s="17">
        <v>35</v>
      </c>
      <c r="W359" s="1">
        <f t="shared" si="28"/>
        <v>25</v>
      </c>
    </row>
    <row r="360" spans="7:23" x14ac:dyDescent="0.25">
      <c r="G360" s="14"/>
      <c r="H360" s="14"/>
      <c r="I360" s="14">
        <v>357</v>
      </c>
      <c r="J360" s="14">
        <f t="shared" si="27"/>
        <v>67</v>
      </c>
      <c r="M360" s="16">
        <v>0.64300000000000002</v>
      </c>
      <c r="N360" s="14">
        <v>30</v>
      </c>
      <c r="O360" s="17">
        <v>4.57</v>
      </c>
      <c r="P360" s="17">
        <v>25</v>
      </c>
      <c r="T360" s="13">
        <v>100000</v>
      </c>
      <c r="V360" s="17">
        <v>35</v>
      </c>
      <c r="W360" s="1">
        <f t="shared" si="28"/>
        <v>25</v>
      </c>
    </row>
    <row r="361" spans="7:23" x14ac:dyDescent="0.25">
      <c r="G361" s="14"/>
      <c r="H361" s="14"/>
      <c r="I361" s="14">
        <v>358</v>
      </c>
      <c r="J361" s="14">
        <f t="shared" si="27"/>
        <v>67</v>
      </c>
      <c r="M361" s="16">
        <v>0.64200000000000002</v>
      </c>
      <c r="N361" s="14">
        <v>30</v>
      </c>
      <c r="O361" s="17">
        <v>4.58</v>
      </c>
      <c r="P361" s="17">
        <v>25</v>
      </c>
      <c r="T361" s="13">
        <v>100000</v>
      </c>
      <c r="V361" s="17">
        <v>35</v>
      </c>
      <c r="W361" s="1">
        <f t="shared" si="28"/>
        <v>25</v>
      </c>
    </row>
    <row r="362" spans="7:23" x14ac:dyDescent="0.25">
      <c r="G362" s="14"/>
      <c r="H362" s="14"/>
      <c r="I362" s="14">
        <v>359</v>
      </c>
      <c r="J362" s="14">
        <f t="shared" si="27"/>
        <v>67</v>
      </c>
      <c r="M362" s="16">
        <v>0.64100000000000001</v>
      </c>
      <c r="N362" s="14">
        <v>30</v>
      </c>
      <c r="O362" s="17">
        <v>4.59</v>
      </c>
      <c r="P362" s="17">
        <v>25</v>
      </c>
      <c r="T362" s="13">
        <v>100000</v>
      </c>
      <c r="V362" s="17">
        <v>35</v>
      </c>
      <c r="W362" s="1">
        <f t="shared" si="28"/>
        <v>25</v>
      </c>
    </row>
    <row r="363" spans="7:23" x14ac:dyDescent="0.25">
      <c r="G363" s="14"/>
      <c r="H363" s="14"/>
      <c r="I363" s="14">
        <v>360</v>
      </c>
      <c r="J363" s="14">
        <f t="shared" si="27"/>
        <v>67</v>
      </c>
      <c r="M363" s="16">
        <v>0.64</v>
      </c>
      <c r="N363" s="14">
        <v>30</v>
      </c>
      <c r="O363" s="17">
        <v>4.5999999999999996</v>
      </c>
      <c r="P363" s="17">
        <v>25</v>
      </c>
      <c r="T363" s="13">
        <v>100000</v>
      </c>
      <c r="V363" s="17">
        <v>35</v>
      </c>
      <c r="W363" s="1">
        <f t="shared" si="28"/>
        <v>25</v>
      </c>
    </row>
    <row r="364" spans="7:23" x14ac:dyDescent="0.25">
      <c r="G364" s="14"/>
      <c r="H364" s="14"/>
      <c r="I364" s="14">
        <v>361</v>
      </c>
      <c r="J364" s="14">
        <f t="shared" si="27"/>
        <v>67</v>
      </c>
      <c r="M364" s="16">
        <v>0.63900000000000001</v>
      </c>
      <c r="N364" s="14">
        <v>30</v>
      </c>
      <c r="O364" s="17">
        <v>4.6100000000000003</v>
      </c>
      <c r="P364" s="17">
        <v>25</v>
      </c>
      <c r="T364" s="13">
        <v>100000</v>
      </c>
      <c r="V364" s="17">
        <v>35</v>
      </c>
      <c r="W364" s="1">
        <f t="shared" si="28"/>
        <v>25</v>
      </c>
    </row>
    <row r="365" spans="7:23" x14ac:dyDescent="0.25">
      <c r="G365" s="14"/>
      <c r="H365" s="14"/>
      <c r="I365" s="14">
        <v>362</v>
      </c>
      <c r="J365" s="14">
        <f t="shared" si="27"/>
        <v>68</v>
      </c>
      <c r="M365" s="16">
        <v>0.63800000000000001</v>
      </c>
      <c r="N365" s="14">
        <v>30</v>
      </c>
      <c r="O365" s="17">
        <v>4.62</v>
      </c>
      <c r="P365" s="17">
        <v>25</v>
      </c>
      <c r="T365" s="13">
        <v>100000</v>
      </c>
      <c r="V365" s="17">
        <v>35</v>
      </c>
      <c r="W365" s="1">
        <f t="shared" si="28"/>
        <v>25</v>
      </c>
    </row>
    <row r="366" spans="7:23" x14ac:dyDescent="0.25">
      <c r="G366" s="14"/>
      <c r="H366" s="14"/>
      <c r="I366" s="14">
        <v>363</v>
      </c>
      <c r="J366" s="14">
        <f t="shared" si="27"/>
        <v>68</v>
      </c>
      <c r="M366" s="16">
        <v>0.63700000000000001</v>
      </c>
      <c r="N366" s="14">
        <v>30</v>
      </c>
      <c r="O366" s="17">
        <v>4.63</v>
      </c>
      <c r="P366" s="17">
        <v>25</v>
      </c>
      <c r="T366" s="13">
        <v>100000</v>
      </c>
      <c r="V366" s="17">
        <v>35</v>
      </c>
      <c r="W366" s="1">
        <f t="shared" si="28"/>
        <v>25</v>
      </c>
    </row>
    <row r="367" spans="7:23" x14ac:dyDescent="0.25">
      <c r="G367" s="14"/>
      <c r="H367" s="14"/>
      <c r="I367" s="14">
        <v>364</v>
      </c>
      <c r="J367" s="14">
        <f t="shared" si="27"/>
        <v>68</v>
      </c>
      <c r="M367" s="16">
        <v>0.63600000000000001</v>
      </c>
      <c r="N367" s="14">
        <v>30</v>
      </c>
      <c r="O367" s="17">
        <v>4.6399999999999997</v>
      </c>
      <c r="P367" s="17">
        <v>25</v>
      </c>
      <c r="T367" s="13">
        <v>100000</v>
      </c>
      <c r="V367" s="17">
        <v>35</v>
      </c>
      <c r="W367" s="1">
        <f t="shared" si="28"/>
        <v>25</v>
      </c>
    </row>
    <row r="368" spans="7:23" x14ac:dyDescent="0.25">
      <c r="G368" s="14"/>
      <c r="H368" s="14"/>
      <c r="I368" s="14">
        <v>365</v>
      </c>
      <c r="J368" s="14">
        <f t="shared" si="27"/>
        <v>68</v>
      </c>
      <c r="M368" s="16">
        <v>0.63500000000000001</v>
      </c>
      <c r="N368" s="14">
        <v>30</v>
      </c>
      <c r="O368" s="17">
        <v>4.6500000000000004</v>
      </c>
      <c r="P368" s="17">
        <v>25</v>
      </c>
      <c r="T368" s="13">
        <v>100000</v>
      </c>
      <c r="V368" s="17">
        <v>35</v>
      </c>
      <c r="W368" s="1">
        <f t="shared" si="28"/>
        <v>25</v>
      </c>
    </row>
    <row r="369" spans="7:23" x14ac:dyDescent="0.25">
      <c r="G369" s="14"/>
      <c r="H369" s="14"/>
      <c r="I369" s="14">
        <v>366</v>
      </c>
      <c r="J369" s="14">
        <f t="shared" si="27"/>
        <v>68</v>
      </c>
      <c r="M369" s="16">
        <v>0.63400000000000001</v>
      </c>
      <c r="N369" s="14">
        <v>30</v>
      </c>
      <c r="O369" s="17">
        <v>4.66</v>
      </c>
      <c r="P369" s="17">
        <v>25</v>
      </c>
      <c r="T369" s="13">
        <v>100000</v>
      </c>
      <c r="V369" s="17">
        <v>35</v>
      </c>
      <c r="W369" s="1">
        <f t="shared" si="28"/>
        <v>25</v>
      </c>
    </row>
    <row r="370" spans="7:23" x14ac:dyDescent="0.25">
      <c r="G370" s="14"/>
      <c r="H370" s="14"/>
      <c r="I370" s="14">
        <v>367</v>
      </c>
      <c r="J370" s="14">
        <f t="shared" si="27"/>
        <v>68</v>
      </c>
      <c r="M370" s="16">
        <v>0.63300000000000001</v>
      </c>
      <c r="N370" s="14">
        <v>30</v>
      </c>
      <c r="O370" s="17">
        <v>4.67</v>
      </c>
      <c r="P370" s="17">
        <v>25</v>
      </c>
      <c r="T370" s="13">
        <v>100000</v>
      </c>
      <c r="V370" s="17">
        <v>35</v>
      </c>
      <c r="W370" s="1">
        <f t="shared" si="28"/>
        <v>25</v>
      </c>
    </row>
    <row r="371" spans="7:23" x14ac:dyDescent="0.25">
      <c r="G371" s="14"/>
      <c r="H371" s="14"/>
      <c r="I371" s="14">
        <v>368</v>
      </c>
      <c r="J371" s="14">
        <f t="shared" si="27"/>
        <v>68</v>
      </c>
      <c r="M371" s="16">
        <v>0.63200000000000001</v>
      </c>
      <c r="N371" s="14">
        <v>30</v>
      </c>
      <c r="O371" s="17">
        <v>4.68</v>
      </c>
      <c r="P371" s="17">
        <v>25</v>
      </c>
      <c r="T371" s="13">
        <v>100000</v>
      </c>
      <c r="V371" s="17">
        <v>35</v>
      </c>
      <c r="W371" s="1">
        <f t="shared" si="28"/>
        <v>25</v>
      </c>
    </row>
    <row r="372" spans="7:23" x14ac:dyDescent="0.25">
      <c r="G372" s="14"/>
      <c r="H372" s="14"/>
      <c r="I372" s="14">
        <v>369</v>
      </c>
      <c r="J372" s="14">
        <f t="shared" si="27"/>
        <v>68</v>
      </c>
      <c r="M372" s="16">
        <v>0.63100000000000001</v>
      </c>
      <c r="N372" s="14">
        <v>30</v>
      </c>
      <c r="O372" s="17">
        <v>4.6900000000000004</v>
      </c>
      <c r="P372" s="17">
        <v>25</v>
      </c>
      <c r="T372" s="13">
        <v>100000</v>
      </c>
      <c r="V372" s="17">
        <v>35</v>
      </c>
      <c r="W372" s="1">
        <f t="shared" si="28"/>
        <v>25</v>
      </c>
    </row>
    <row r="373" spans="7:23" x14ac:dyDescent="0.25">
      <c r="G373" s="14"/>
      <c r="H373" s="14"/>
      <c r="I373" s="14">
        <v>370</v>
      </c>
      <c r="J373" s="14">
        <f t="shared" si="27"/>
        <v>68</v>
      </c>
      <c r="M373" s="16">
        <v>0.63</v>
      </c>
      <c r="N373" s="14">
        <v>30</v>
      </c>
      <c r="O373" s="17">
        <v>4.7</v>
      </c>
      <c r="P373" s="17">
        <v>25</v>
      </c>
      <c r="T373" s="13">
        <v>100000</v>
      </c>
      <c r="V373" s="17">
        <v>35</v>
      </c>
      <c r="W373" s="1">
        <f t="shared" si="28"/>
        <v>25</v>
      </c>
    </row>
    <row r="374" spans="7:23" x14ac:dyDescent="0.25">
      <c r="G374" s="14"/>
      <c r="H374" s="14"/>
      <c r="I374" s="14">
        <v>371</v>
      </c>
      <c r="J374" s="14">
        <f t="shared" si="27"/>
        <v>68</v>
      </c>
      <c r="M374" s="16">
        <v>0.629</v>
      </c>
      <c r="N374" s="14">
        <v>30</v>
      </c>
      <c r="O374" s="17">
        <v>4.71</v>
      </c>
      <c r="P374" s="17">
        <v>25</v>
      </c>
      <c r="T374" s="13">
        <v>100000</v>
      </c>
      <c r="V374" s="17">
        <v>35</v>
      </c>
      <c r="W374" s="1">
        <f t="shared" si="28"/>
        <v>25</v>
      </c>
    </row>
    <row r="375" spans="7:23" x14ac:dyDescent="0.25">
      <c r="G375" s="14"/>
      <c r="H375" s="14"/>
      <c r="I375" s="14">
        <v>372</v>
      </c>
      <c r="J375" s="14">
        <f t="shared" si="27"/>
        <v>68</v>
      </c>
      <c r="M375" s="16">
        <v>0.628</v>
      </c>
      <c r="N375" s="14">
        <v>30</v>
      </c>
      <c r="O375" s="17">
        <v>4.72</v>
      </c>
      <c r="P375" s="17">
        <v>25</v>
      </c>
      <c r="T375" s="13">
        <v>100000</v>
      </c>
      <c r="V375" s="17">
        <v>35</v>
      </c>
      <c r="W375" s="1">
        <f t="shared" si="28"/>
        <v>25</v>
      </c>
    </row>
    <row r="376" spans="7:23" x14ac:dyDescent="0.25">
      <c r="G376" s="14"/>
      <c r="H376" s="14"/>
      <c r="I376" s="14">
        <v>373</v>
      </c>
      <c r="J376" s="14">
        <f t="shared" si="27"/>
        <v>68</v>
      </c>
      <c r="M376" s="16">
        <v>0.627</v>
      </c>
      <c r="N376" s="14">
        <v>30</v>
      </c>
      <c r="O376" s="17">
        <v>4.7300000000000004</v>
      </c>
      <c r="P376" s="17">
        <v>25</v>
      </c>
      <c r="T376" s="13">
        <v>100000</v>
      </c>
      <c r="V376" s="17">
        <v>35</v>
      </c>
      <c r="W376" s="1">
        <f t="shared" si="28"/>
        <v>25</v>
      </c>
    </row>
    <row r="377" spans="7:23" x14ac:dyDescent="0.25">
      <c r="G377" s="14"/>
      <c r="H377" s="14"/>
      <c r="I377" s="14">
        <v>374</v>
      </c>
      <c r="J377" s="14">
        <f t="shared" si="27"/>
        <v>68</v>
      </c>
      <c r="M377" s="16">
        <v>0.626</v>
      </c>
      <c r="N377" s="14">
        <v>30</v>
      </c>
      <c r="O377" s="17">
        <v>4.74</v>
      </c>
      <c r="P377" s="17">
        <v>25</v>
      </c>
      <c r="T377" s="13">
        <v>100000</v>
      </c>
      <c r="V377" s="17">
        <v>35</v>
      </c>
      <c r="W377" s="1">
        <f t="shared" si="28"/>
        <v>25</v>
      </c>
    </row>
    <row r="378" spans="7:23" x14ac:dyDescent="0.25">
      <c r="G378" s="14"/>
      <c r="H378" s="14"/>
      <c r="I378" s="14">
        <v>375</v>
      </c>
      <c r="J378" s="14">
        <f t="shared" si="27"/>
        <v>68</v>
      </c>
      <c r="M378" s="16">
        <v>0.625</v>
      </c>
      <c r="N378" s="14">
        <v>30</v>
      </c>
      <c r="O378" s="17">
        <v>4.75</v>
      </c>
      <c r="P378" s="17">
        <v>25</v>
      </c>
      <c r="T378" s="13">
        <v>100000</v>
      </c>
      <c r="V378" s="17">
        <v>35</v>
      </c>
      <c r="W378" s="1">
        <f t="shared" si="28"/>
        <v>25</v>
      </c>
    </row>
    <row r="379" spans="7:23" x14ac:dyDescent="0.25">
      <c r="G379" s="14"/>
      <c r="H379" s="14"/>
      <c r="I379" s="14">
        <v>376</v>
      </c>
      <c r="J379" s="14">
        <f t="shared" si="27"/>
        <v>68</v>
      </c>
      <c r="M379" s="16">
        <v>0.624</v>
      </c>
      <c r="N379" s="14">
        <v>30</v>
      </c>
      <c r="O379" s="17">
        <v>4.76</v>
      </c>
      <c r="P379" s="17">
        <v>25</v>
      </c>
      <c r="T379" s="13">
        <v>100000</v>
      </c>
      <c r="V379" s="17">
        <v>35</v>
      </c>
      <c r="W379" s="1">
        <f t="shared" si="28"/>
        <v>25</v>
      </c>
    </row>
    <row r="380" spans="7:23" x14ac:dyDescent="0.25">
      <c r="G380" s="14"/>
      <c r="H380" s="14"/>
      <c r="I380" s="14">
        <v>377</v>
      </c>
      <c r="J380" s="14">
        <f t="shared" si="27"/>
        <v>68</v>
      </c>
      <c r="M380" s="16">
        <v>0.623</v>
      </c>
      <c r="N380" s="14">
        <v>30</v>
      </c>
      <c r="O380" s="17">
        <v>4.7699999999999996</v>
      </c>
      <c r="P380" s="17">
        <v>25</v>
      </c>
      <c r="T380" s="13">
        <v>100000</v>
      </c>
      <c r="V380" s="17">
        <v>35</v>
      </c>
      <c r="W380" s="1">
        <f t="shared" si="28"/>
        <v>25</v>
      </c>
    </row>
    <row r="381" spans="7:23" x14ac:dyDescent="0.25">
      <c r="G381" s="14"/>
      <c r="H381" s="14"/>
      <c r="I381" s="14">
        <v>378</v>
      </c>
      <c r="J381" s="14">
        <f t="shared" si="27"/>
        <v>68</v>
      </c>
      <c r="M381" s="16">
        <v>0.622</v>
      </c>
      <c r="N381" s="14">
        <v>30</v>
      </c>
      <c r="O381" s="17">
        <v>4.78</v>
      </c>
      <c r="P381" s="17">
        <v>25</v>
      </c>
      <c r="T381" s="13">
        <v>100000</v>
      </c>
      <c r="V381" s="17">
        <v>35</v>
      </c>
      <c r="W381" s="1">
        <f t="shared" si="28"/>
        <v>25</v>
      </c>
    </row>
    <row r="382" spans="7:23" x14ac:dyDescent="0.25">
      <c r="G382" s="14"/>
      <c r="H382" s="14"/>
      <c r="I382" s="14">
        <v>379</v>
      </c>
      <c r="J382" s="14">
        <f t="shared" si="27"/>
        <v>68</v>
      </c>
      <c r="M382" s="16">
        <v>0.621</v>
      </c>
      <c r="N382" s="14">
        <v>30</v>
      </c>
      <c r="O382" s="17">
        <v>4.79</v>
      </c>
      <c r="P382" s="17">
        <v>25</v>
      </c>
      <c r="T382" s="13">
        <v>100000</v>
      </c>
      <c r="V382" s="17">
        <v>35</v>
      </c>
      <c r="W382" s="1">
        <f t="shared" si="28"/>
        <v>25</v>
      </c>
    </row>
    <row r="383" spans="7:23" x14ac:dyDescent="0.25">
      <c r="G383" s="14"/>
      <c r="H383" s="14"/>
      <c r="I383" s="14">
        <v>380</v>
      </c>
      <c r="J383" s="14">
        <f t="shared" si="27"/>
        <v>68</v>
      </c>
      <c r="M383" s="16">
        <v>0.62</v>
      </c>
      <c r="N383" s="14">
        <v>30</v>
      </c>
      <c r="O383" s="17">
        <v>4.8</v>
      </c>
      <c r="P383" s="17">
        <v>25</v>
      </c>
      <c r="T383" s="13">
        <v>100000</v>
      </c>
      <c r="V383" s="17">
        <v>35</v>
      </c>
      <c r="W383" s="1">
        <f t="shared" si="28"/>
        <v>25</v>
      </c>
    </row>
    <row r="384" spans="7:23" x14ac:dyDescent="0.25">
      <c r="G384" s="14"/>
      <c r="H384" s="14"/>
      <c r="I384" s="14">
        <v>381</v>
      </c>
      <c r="J384" s="14">
        <f t="shared" si="27"/>
        <v>68</v>
      </c>
      <c r="M384" s="16">
        <v>0.61899999999999999</v>
      </c>
      <c r="N384" s="14">
        <v>30</v>
      </c>
      <c r="O384" s="17">
        <v>4.8099999999999996</v>
      </c>
      <c r="P384" s="17">
        <v>25</v>
      </c>
      <c r="T384" s="13">
        <v>100000</v>
      </c>
      <c r="V384" s="17">
        <v>35</v>
      </c>
      <c r="W384" s="1">
        <f t="shared" si="28"/>
        <v>25</v>
      </c>
    </row>
    <row r="385" spans="7:23" x14ac:dyDescent="0.25">
      <c r="G385" s="14"/>
      <c r="H385" s="14"/>
      <c r="I385" s="14">
        <v>382</v>
      </c>
      <c r="J385" s="14">
        <f t="shared" si="27"/>
        <v>68</v>
      </c>
      <c r="M385" s="16">
        <v>0.61799999999999999</v>
      </c>
      <c r="N385" s="14">
        <v>30</v>
      </c>
      <c r="O385" s="17">
        <v>4.82</v>
      </c>
      <c r="P385" s="17">
        <v>25</v>
      </c>
      <c r="T385" s="13">
        <v>100000</v>
      </c>
      <c r="V385" s="17">
        <v>35</v>
      </c>
      <c r="W385" s="1">
        <f t="shared" si="28"/>
        <v>25</v>
      </c>
    </row>
    <row r="386" spans="7:23" x14ac:dyDescent="0.25">
      <c r="G386" s="14"/>
      <c r="H386" s="14"/>
      <c r="I386" s="14">
        <v>383</v>
      </c>
      <c r="J386" s="14">
        <f t="shared" si="27"/>
        <v>68</v>
      </c>
      <c r="M386" s="16">
        <v>0.61699999999999999</v>
      </c>
      <c r="N386" s="14">
        <v>30</v>
      </c>
      <c r="O386" s="17">
        <v>4.83</v>
      </c>
      <c r="P386" s="17">
        <v>25</v>
      </c>
      <c r="T386" s="13">
        <v>100000</v>
      </c>
      <c r="V386" s="17">
        <v>35</v>
      </c>
      <c r="W386" s="1">
        <f t="shared" si="28"/>
        <v>25</v>
      </c>
    </row>
    <row r="387" spans="7:23" x14ac:dyDescent="0.25">
      <c r="G387" s="14"/>
      <c r="H387" s="14"/>
      <c r="I387" s="14">
        <v>384</v>
      </c>
      <c r="J387" s="14">
        <f t="shared" si="27"/>
        <v>68</v>
      </c>
      <c r="M387" s="16">
        <v>0.61599999999999999</v>
      </c>
      <c r="N387" s="14">
        <v>30</v>
      </c>
      <c r="O387" s="17">
        <v>4.84</v>
      </c>
      <c r="P387" s="17">
        <v>25</v>
      </c>
      <c r="T387" s="13">
        <v>100000</v>
      </c>
      <c r="V387" s="17">
        <v>35</v>
      </c>
      <c r="W387" s="1">
        <f t="shared" si="28"/>
        <v>25</v>
      </c>
    </row>
    <row r="388" spans="7:23" x14ac:dyDescent="0.25">
      <c r="G388" s="14"/>
      <c r="H388" s="14"/>
      <c r="I388" s="14">
        <v>385</v>
      </c>
      <c r="J388" s="14">
        <f t="shared" ref="J388:J451" si="30">J353+1</f>
        <v>68</v>
      </c>
      <c r="M388" s="16">
        <v>0.61499999999999999</v>
      </c>
      <c r="N388" s="14">
        <v>30</v>
      </c>
      <c r="O388" s="17">
        <v>4.8499999999999996</v>
      </c>
      <c r="P388" s="17">
        <v>25</v>
      </c>
      <c r="T388" s="13">
        <v>100000</v>
      </c>
      <c r="V388" s="17">
        <v>35</v>
      </c>
      <c r="W388" s="1">
        <f t="shared" ref="W388:W451" si="31">V388-10</f>
        <v>25</v>
      </c>
    </row>
    <row r="389" spans="7:23" x14ac:dyDescent="0.25">
      <c r="G389" s="14"/>
      <c r="H389" s="14"/>
      <c r="I389" s="14">
        <v>386</v>
      </c>
      <c r="J389" s="14">
        <f t="shared" si="30"/>
        <v>68</v>
      </c>
      <c r="M389" s="16">
        <v>0.61399999999999999</v>
      </c>
      <c r="N389" s="14">
        <v>30</v>
      </c>
      <c r="O389" s="17">
        <v>4.8600000000000003</v>
      </c>
      <c r="P389" s="17">
        <v>25</v>
      </c>
      <c r="T389" s="13">
        <v>100000</v>
      </c>
      <c r="V389" s="17">
        <v>35</v>
      </c>
      <c r="W389" s="1">
        <f t="shared" si="31"/>
        <v>25</v>
      </c>
    </row>
    <row r="390" spans="7:23" x14ac:dyDescent="0.25">
      <c r="G390" s="14"/>
      <c r="H390" s="14"/>
      <c r="I390" s="14">
        <v>387</v>
      </c>
      <c r="J390" s="14">
        <f t="shared" si="30"/>
        <v>68</v>
      </c>
      <c r="M390" s="16">
        <v>0.61299999999999999</v>
      </c>
      <c r="N390" s="14">
        <v>30</v>
      </c>
      <c r="O390" s="17">
        <v>4.87</v>
      </c>
      <c r="P390" s="17">
        <v>25</v>
      </c>
      <c r="T390" s="13">
        <v>100000</v>
      </c>
      <c r="V390" s="17">
        <v>35</v>
      </c>
      <c r="W390" s="1">
        <f t="shared" si="31"/>
        <v>25</v>
      </c>
    </row>
    <row r="391" spans="7:23" x14ac:dyDescent="0.25">
      <c r="G391" s="14"/>
      <c r="H391" s="14"/>
      <c r="I391" s="14">
        <v>388</v>
      </c>
      <c r="J391" s="14">
        <f t="shared" si="30"/>
        <v>68</v>
      </c>
      <c r="M391" s="16">
        <v>0.61199999999999999</v>
      </c>
      <c r="N391" s="14">
        <v>30</v>
      </c>
      <c r="O391" s="17">
        <v>4.88</v>
      </c>
      <c r="P391" s="17">
        <v>25</v>
      </c>
      <c r="T391" s="13">
        <v>100000</v>
      </c>
      <c r="V391" s="17">
        <v>35</v>
      </c>
      <c r="W391" s="1">
        <f t="shared" si="31"/>
        <v>25</v>
      </c>
    </row>
    <row r="392" spans="7:23" x14ac:dyDescent="0.25">
      <c r="G392" s="14"/>
      <c r="H392" s="14"/>
      <c r="I392" s="14">
        <v>389</v>
      </c>
      <c r="J392" s="14">
        <f t="shared" si="30"/>
        <v>68</v>
      </c>
      <c r="M392" s="16">
        <v>0.61099999999999999</v>
      </c>
      <c r="N392" s="14">
        <v>30</v>
      </c>
      <c r="O392" s="17">
        <v>4.8899999999999997</v>
      </c>
      <c r="P392" s="17">
        <v>25</v>
      </c>
      <c r="T392" s="13">
        <v>100000</v>
      </c>
      <c r="V392" s="17">
        <v>35</v>
      </c>
      <c r="W392" s="1">
        <f t="shared" si="31"/>
        <v>25</v>
      </c>
    </row>
    <row r="393" spans="7:23" x14ac:dyDescent="0.25">
      <c r="G393" s="14"/>
      <c r="H393" s="14"/>
      <c r="I393" s="14">
        <v>390</v>
      </c>
      <c r="J393" s="14">
        <f t="shared" si="30"/>
        <v>68</v>
      </c>
      <c r="M393" s="16">
        <v>0.61</v>
      </c>
      <c r="N393" s="14">
        <v>30</v>
      </c>
      <c r="O393" s="17">
        <v>4.9000000000000004</v>
      </c>
      <c r="P393" s="17">
        <v>25</v>
      </c>
      <c r="T393" s="13">
        <v>100000</v>
      </c>
      <c r="V393" s="17">
        <v>35</v>
      </c>
      <c r="W393" s="1">
        <f t="shared" si="31"/>
        <v>25</v>
      </c>
    </row>
    <row r="394" spans="7:23" x14ac:dyDescent="0.25">
      <c r="G394" s="14"/>
      <c r="H394" s="14"/>
      <c r="I394" s="14">
        <v>391</v>
      </c>
      <c r="J394" s="14">
        <f t="shared" si="30"/>
        <v>68</v>
      </c>
      <c r="M394" s="16">
        <v>0.60899999999999999</v>
      </c>
      <c r="N394" s="14">
        <v>30</v>
      </c>
      <c r="O394" s="17">
        <v>4.91</v>
      </c>
      <c r="P394" s="17">
        <v>25</v>
      </c>
      <c r="T394" s="13">
        <v>100000</v>
      </c>
      <c r="V394" s="17">
        <v>35</v>
      </c>
      <c r="W394" s="1">
        <f t="shared" si="31"/>
        <v>25</v>
      </c>
    </row>
    <row r="395" spans="7:23" x14ac:dyDescent="0.25">
      <c r="G395" s="14"/>
      <c r="H395" s="14"/>
      <c r="I395" s="14">
        <v>392</v>
      </c>
      <c r="J395" s="14">
        <f t="shared" si="30"/>
        <v>68</v>
      </c>
      <c r="M395" s="16">
        <v>0.60799999999999998</v>
      </c>
      <c r="N395" s="14">
        <v>30</v>
      </c>
      <c r="O395" s="17">
        <v>4.92</v>
      </c>
      <c r="P395" s="17">
        <v>25</v>
      </c>
      <c r="T395" s="13">
        <v>100000</v>
      </c>
      <c r="V395" s="17">
        <v>35</v>
      </c>
      <c r="W395" s="1">
        <f t="shared" si="31"/>
        <v>25</v>
      </c>
    </row>
    <row r="396" spans="7:23" x14ac:dyDescent="0.25">
      <c r="G396" s="14"/>
      <c r="H396" s="14"/>
      <c r="I396" s="14">
        <v>393</v>
      </c>
      <c r="J396" s="14">
        <f t="shared" si="30"/>
        <v>68</v>
      </c>
      <c r="M396" s="16">
        <v>0.60699999999999998</v>
      </c>
      <c r="N396" s="14">
        <v>30</v>
      </c>
      <c r="O396" s="17">
        <v>4.93</v>
      </c>
      <c r="P396" s="17">
        <v>25</v>
      </c>
      <c r="T396" s="13">
        <v>100000</v>
      </c>
      <c r="V396" s="17">
        <v>35</v>
      </c>
      <c r="W396" s="1">
        <f t="shared" si="31"/>
        <v>25</v>
      </c>
    </row>
    <row r="397" spans="7:23" x14ac:dyDescent="0.25">
      <c r="G397" s="14"/>
      <c r="H397" s="14"/>
      <c r="I397" s="14">
        <v>394</v>
      </c>
      <c r="J397" s="14">
        <f t="shared" si="30"/>
        <v>68</v>
      </c>
      <c r="M397" s="16">
        <v>0.60599999999999998</v>
      </c>
      <c r="N397" s="14">
        <v>30</v>
      </c>
      <c r="O397" s="17">
        <v>4.9400000000000004</v>
      </c>
      <c r="P397" s="17">
        <v>25</v>
      </c>
      <c r="T397" s="13">
        <v>100000</v>
      </c>
      <c r="V397" s="17">
        <v>35</v>
      </c>
      <c r="W397" s="1">
        <f t="shared" si="31"/>
        <v>25</v>
      </c>
    </row>
    <row r="398" spans="7:23" x14ac:dyDescent="0.25">
      <c r="G398" s="14"/>
      <c r="H398" s="14"/>
      <c r="I398" s="14">
        <v>395</v>
      </c>
      <c r="J398" s="14">
        <f t="shared" si="30"/>
        <v>68</v>
      </c>
      <c r="M398" s="16">
        <v>0.60499999999999998</v>
      </c>
      <c r="N398" s="14">
        <v>30</v>
      </c>
      <c r="O398" s="17">
        <v>4.95</v>
      </c>
      <c r="P398" s="17">
        <v>25</v>
      </c>
      <c r="T398" s="13">
        <v>100000</v>
      </c>
      <c r="V398" s="17">
        <v>35</v>
      </c>
      <c r="W398" s="1">
        <f t="shared" si="31"/>
        <v>25</v>
      </c>
    </row>
    <row r="399" spans="7:23" x14ac:dyDescent="0.25">
      <c r="G399" s="14"/>
      <c r="H399" s="14"/>
      <c r="I399" s="14">
        <v>396</v>
      </c>
      <c r="J399" s="14">
        <f t="shared" si="30"/>
        <v>68</v>
      </c>
      <c r="M399" s="16">
        <v>0.60399999999999998</v>
      </c>
      <c r="N399" s="14">
        <v>30</v>
      </c>
      <c r="O399" s="17">
        <v>4.96</v>
      </c>
      <c r="P399" s="17">
        <v>25</v>
      </c>
      <c r="T399" s="13">
        <v>100000</v>
      </c>
      <c r="V399" s="17">
        <v>35</v>
      </c>
      <c r="W399" s="1">
        <f t="shared" si="31"/>
        <v>25</v>
      </c>
    </row>
    <row r="400" spans="7:23" x14ac:dyDescent="0.25">
      <c r="G400" s="14"/>
      <c r="H400" s="14"/>
      <c r="I400" s="14">
        <v>397</v>
      </c>
      <c r="J400" s="14">
        <f t="shared" si="30"/>
        <v>69</v>
      </c>
      <c r="M400" s="16">
        <v>0.60299999999999998</v>
      </c>
      <c r="N400" s="14">
        <v>30</v>
      </c>
      <c r="O400" s="17">
        <v>4.97</v>
      </c>
      <c r="P400" s="17">
        <v>25</v>
      </c>
      <c r="T400" s="13">
        <v>100000</v>
      </c>
      <c r="V400" s="17">
        <v>35</v>
      </c>
      <c r="W400" s="1">
        <f t="shared" si="31"/>
        <v>25</v>
      </c>
    </row>
    <row r="401" spans="7:23" x14ac:dyDescent="0.25">
      <c r="G401" s="14"/>
      <c r="H401" s="14"/>
      <c r="I401" s="14">
        <v>398</v>
      </c>
      <c r="J401" s="14">
        <f t="shared" si="30"/>
        <v>69</v>
      </c>
      <c r="M401" s="16">
        <v>0.60199999999999998</v>
      </c>
      <c r="N401" s="14">
        <v>30</v>
      </c>
      <c r="O401" s="17">
        <v>4.9800000000000004</v>
      </c>
      <c r="P401" s="17">
        <v>25</v>
      </c>
      <c r="T401" s="13">
        <v>100000</v>
      </c>
      <c r="V401" s="17">
        <v>35</v>
      </c>
      <c r="W401" s="1">
        <f t="shared" si="31"/>
        <v>25</v>
      </c>
    </row>
    <row r="402" spans="7:23" x14ac:dyDescent="0.25">
      <c r="G402" s="14"/>
      <c r="H402" s="14"/>
      <c r="I402" s="14">
        <v>399</v>
      </c>
      <c r="J402" s="14">
        <f t="shared" si="30"/>
        <v>69</v>
      </c>
      <c r="M402" s="16">
        <v>0.60099999999999998</v>
      </c>
      <c r="N402" s="14">
        <v>30</v>
      </c>
      <c r="O402" s="17">
        <v>4.99</v>
      </c>
      <c r="P402" s="17">
        <v>25</v>
      </c>
      <c r="T402" s="13">
        <v>100000</v>
      </c>
      <c r="V402" s="17">
        <v>35</v>
      </c>
      <c r="W402" s="1">
        <f t="shared" si="31"/>
        <v>25</v>
      </c>
    </row>
    <row r="403" spans="7:23" x14ac:dyDescent="0.25">
      <c r="G403" s="14"/>
      <c r="H403" s="14"/>
      <c r="I403" s="14">
        <v>400</v>
      </c>
      <c r="J403" s="14">
        <f t="shared" si="30"/>
        <v>69</v>
      </c>
      <c r="M403" s="16">
        <v>0.6</v>
      </c>
      <c r="N403" s="14">
        <v>30</v>
      </c>
      <c r="O403" s="17">
        <v>5</v>
      </c>
      <c r="P403" s="17">
        <v>25</v>
      </c>
      <c r="T403" s="13">
        <v>100000</v>
      </c>
      <c r="V403" s="17">
        <v>35</v>
      </c>
      <c r="W403" s="1">
        <f t="shared" si="31"/>
        <v>25</v>
      </c>
    </row>
    <row r="404" spans="7:23" x14ac:dyDescent="0.25">
      <c r="G404" s="14"/>
      <c r="H404" s="14"/>
      <c r="I404" s="14">
        <v>401</v>
      </c>
      <c r="J404" s="14">
        <f t="shared" si="30"/>
        <v>69</v>
      </c>
      <c r="M404" s="16">
        <v>0.59899999999999998</v>
      </c>
      <c r="N404" s="14">
        <v>30</v>
      </c>
      <c r="O404" s="17">
        <v>5.01</v>
      </c>
      <c r="P404" s="17">
        <v>25</v>
      </c>
      <c r="T404" s="13">
        <v>100000</v>
      </c>
      <c r="V404" s="17">
        <v>35</v>
      </c>
      <c r="W404" s="1">
        <f t="shared" si="31"/>
        <v>25</v>
      </c>
    </row>
    <row r="405" spans="7:23" x14ac:dyDescent="0.25">
      <c r="G405" s="14"/>
      <c r="H405" s="14"/>
      <c r="I405" s="14">
        <v>402</v>
      </c>
      <c r="J405" s="14">
        <f t="shared" si="30"/>
        <v>69</v>
      </c>
      <c r="M405" s="16">
        <v>0.59799999999999998</v>
      </c>
      <c r="N405" s="14">
        <v>30</v>
      </c>
      <c r="O405" s="17">
        <v>5.0199999999999996</v>
      </c>
      <c r="P405" s="17">
        <v>25</v>
      </c>
      <c r="T405" s="13">
        <v>100000</v>
      </c>
      <c r="V405" s="17">
        <v>35</v>
      </c>
      <c r="W405" s="1">
        <f t="shared" si="31"/>
        <v>25</v>
      </c>
    </row>
    <row r="406" spans="7:23" x14ac:dyDescent="0.25">
      <c r="G406" s="14"/>
      <c r="H406" s="14"/>
      <c r="I406" s="14">
        <v>403</v>
      </c>
      <c r="J406" s="14">
        <f t="shared" si="30"/>
        <v>69</v>
      </c>
      <c r="M406" s="16">
        <v>0.59699999999999998</v>
      </c>
      <c r="N406" s="14">
        <v>30</v>
      </c>
      <c r="O406" s="17">
        <v>5.03</v>
      </c>
      <c r="P406" s="17">
        <v>25</v>
      </c>
      <c r="T406" s="13">
        <v>100000</v>
      </c>
      <c r="V406" s="17">
        <v>35</v>
      </c>
      <c r="W406" s="1">
        <f t="shared" si="31"/>
        <v>25</v>
      </c>
    </row>
    <row r="407" spans="7:23" x14ac:dyDescent="0.25">
      <c r="G407" s="14"/>
      <c r="H407" s="14"/>
      <c r="I407" s="14">
        <v>404</v>
      </c>
      <c r="J407" s="14">
        <f t="shared" si="30"/>
        <v>69</v>
      </c>
      <c r="M407" s="16">
        <v>0.59599999999999997</v>
      </c>
      <c r="N407" s="14">
        <v>30</v>
      </c>
      <c r="O407" s="17">
        <v>5.04</v>
      </c>
      <c r="P407" s="17">
        <v>25</v>
      </c>
      <c r="T407" s="13">
        <v>100000</v>
      </c>
      <c r="V407" s="17">
        <v>35</v>
      </c>
      <c r="W407" s="1">
        <f t="shared" si="31"/>
        <v>25</v>
      </c>
    </row>
    <row r="408" spans="7:23" x14ac:dyDescent="0.25">
      <c r="G408" s="14"/>
      <c r="H408" s="14"/>
      <c r="I408" s="14">
        <v>405</v>
      </c>
      <c r="J408" s="14">
        <f t="shared" si="30"/>
        <v>69</v>
      </c>
      <c r="M408" s="16">
        <v>0.59499999999999997</v>
      </c>
      <c r="N408" s="14">
        <v>30</v>
      </c>
      <c r="O408" s="17">
        <v>5.05</v>
      </c>
      <c r="P408" s="17">
        <v>25</v>
      </c>
      <c r="T408" s="13">
        <v>100000</v>
      </c>
      <c r="V408" s="17">
        <v>35</v>
      </c>
      <c r="W408" s="1">
        <f t="shared" si="31"/>
        <v>25</v>
      </c>
    </row>
    <row r="409" spans="7:23" x14ac:dyDescent="0.25">
      <c r="G409" s="14"/>
      <c r="H409" s="14"/>
      <c r="I409" s="14">
        <v>406</v>
      </c>
      <c r="J409" s="14">
        <f t="shared" si="30"/>
        <v>69</v>
      </c>
      <c r="M409" s="16">
        <v>0.59399999999999997</v>
      </c>
      <c r="N409" s="14">
        <v>30</v>
      </c>
      <c r="O409" s="17">
        <v>5.0599999999999996</v>
      </c>
      <c r="P409" s="17">
        <v>25</v>
      </c>
      <c r="T409" s="13">
        <v>100000</v>
      </c>
      <c r="V409" s="17">
        <v>35</v>
      </c>
      <c r="W409" s="1">
        <f t="shared" si="31"/>
        <v>25</v>
      </c>
    </row>
    <row r="410" spans="7:23" x14ac:dyDescent="0.25">
      <c r="G410" s="14"/>
      <c r="H410" s="14"/>
      <c r="I410" s="14">
        <v>407</v>
      </c>
      <c r="J410" s="14">
        <f t="shared" si="30"/>
        <v>69</v>
      </c>
      <c r="M410" s="16">
        <v>0.59299999999999997</v>
      </c>
      <c r="N410" s="14">
        <v>30</v>
      </c>
      <c r="O410" s="17">
        <v>5.07</v>
      </c>
      <c r="P410" s="17">
        <v>25</v>
      </c>
      <c r="T410" s="13">
        <v>100000</v>
      </c>
      <c r="V410" s="17">
        <v>35</v>
      </c>
      <c r="W410" s="1">
        <f t="shared" si="31"/>
        <v>25</v>
      </c>
    </row>
    <row r="411" spans="7:23" x14ac:dyDescent="0.25">
      <c r="G411" s="14"/>
      <c r="H411" s="14"/>
      <c r="I411" s="14">
        <v>408</v>
      </c>
      <c r="J411" s="14">
        <f t="shared" si="30"/>
        <v>69</v>
      </c>
      <c r="M411" s="16">
        <v>0.59199999999999997</v>
      </c>
      <c r="N411" s="14">
        <v>30</v>
      </c>
      <c r="O411" s="17">
        <v>5.08</v>
      </c>
      <c r="P411" s="17">
        <v>25</v>
      </c>
      <c r="T411" s="13">
        <v>100000</v>
      </c>
      <c r="V411" s="17">
        <v>35</v>
      </c>
      <c r="W411" s="1">
        <f t="shared" si="31"/>
        <v>25</v>
      </c>
    </row>
    <row r="412" spans="7:23" x14ac:dyDescent="0.25">
      <c r="G412" s="14"/>
      <c r="H412" s="14"/>
      <c r="I412" s="14">
        <v>409</v>
      </c>
      <c r="J412" s="14">
        <f t="shared" si="30"/>
        <v>69</v>
      </c>
      <c r="M412" s="16">
        <v>0.59099999999999997</v>
      </c>
      <c r="N412" s="14">
        <v>30</v>
      </c>
      <c r="O412" s="17">
        <v>5.09</v>
      </c>
      <c r="P412" s="17">
        <v>25</v>
      </c>
      <c r="T412" s="13">
        <v>100000</v>
      </c>
      <c r="V412" s="17">
        <v>35</v>
      </c>
      <c r="W412" s="1">
        <f t="shared" si="31"/>
        <v>25</v>
      </c>
    </row>
    <row r="413" spans="7:23" x14ac:dyDescent="0.25">
      <c r="G413" s="14"/>
      <c r="H413" s="14"/>
      <c r="I413" s="14">
        <v>410</v>
      </c>
      <c r="J413" s="14">
        <f t="shared" si="30"/>
        <v>69</v>
      </c>
      <c r="M413" s="16">
        <v>0.59</v>
      </c>
      <c r="N413" s="14">
        <v>30</v>
      </c>
      <c r="O413" s="17">
        <v>5.0999999999999996</v>
      </c>
      <c r="P413" s="17">
        <v>25</v>
      </c>
      <c r="T413" s="13">
        <v>100000</v>
      </c>
      <c r="V413" s="17">
        <v>35</v>
      </c>
      <c r="W413" s="1">
        <f t="shared" si="31"/>
        <v>25</v>
      </c>
    </row>
    <row r="414" spans="7:23" x14ac:dyDescent="0.25">
      <c r="G414" s="14"/>
      <c r="H414" s="14"/>
      <c r="I414" s="14">
        <v>411</v>
      </c>
      <c r="J414" s="14">
        <f t="shared" si="30"/>
        <v>69</v>
      </c>
      <c r="M414" s="16">
        <v>0.58899999999999997</v>
      </c>
      <c r="N414" s="14">
        <v>30</v>
      </c>
      <c r="O414" s="17">
        <v>5.1100000000000003</v>
      </c>
      <c r="P414" s="17">
        <v>25</v>
      </c>
      <c r="T414" s="13">
        <v>100000</v>
      </c>
      <c r="V414" s="17">
        <v>35</v>
      </c>
      <c r="W414" s="1">
        <f t="shared" si="31"/>
        <v>25</v>
      </c>
    </row>
    <row r="415" spans="7:23" x14ac:dyDescent="0.25">
      <c r="G415" s="14"/>
      <c r="H415" s="14"/>
      <c r="I415" s="14">
        <v>412</v>
      </c>
      <c r="J415" s="14">
        <f t="shared" si="30"/>
        <v>69</v>
      </c>
      <c r="M415" s="16">
        <v>0.58799999999999997</v>
      </c>
      <c r="N415" s="14">
        <v>30</v>
      </c>
      <c r="O415" s="17">
        <v>5.12</v>
      </c>
      <c r="P415" s="17">
        <v>25</v>
      </c>
      <c r="T415" s="13">
        <v>100000</v>
      </c>
      <c r="V415" s="17">
        <v>35</v>
      </c>
      <c r="W415" s="1">
        <f t="shared" si="31"/>
        <v>25</v>
      </c>
    </row>
    <row r="416" spans="7:23" x14ac:dyDescent="0.25">
      <c r="G416" s="14"/>
      <c r="H416" s="14"/>
      <c r="I416" s="14">
        <v>413</v>
      </c>
      <c r="J416" s="14">
        <f t="shared" si="30"/>
        <v>69</v>
      </c>
      <c r="M416" s="16">
        <v>0.58699999999999997</v>
      </c>
      <c r="N416" s="14">
        <v>30</v>
      </c>
      <c r="O416" s="17">
        <v>5.13</v>
      </c>
      <c r="P416" s="17">
        <v>25</v>
      </c>
      <c r="T416" s="13">
        <v>100000</v>
      </c>
      <c r="V416" s="17">
        <v>35</v>
      </c>
      <c r="W416" s="1">
        <f t="shared" si="31"/>
        <v>25</v>
      </c>
    </row>
    <row r="417" spans="7:23" x14ac:dyDescent="0.25">
      <c r="G417" s="14"/>
      <c r="H417" s="14"/>
      <c r="I417" s="14">
        <v>414</v>
      </c>
      <c r="J417" s="14">
        <f t="shared" si="30"/>
        <v>69</v>
      </c>
      <c r="M417" s="16">
        <v>0.58599999999999997</v>
      </c>
      <c r="N417" s="14">
        <v>30</v>
      </c>
      <c r="O417" s="17">
        <v>5.14</v>
      </c>
      <c r="P417" s="17">
        <v>25</v>
      </c>
      <c r="T417" s="13">
        <v>100000</v>
      </c>
      <c r="V417" s="17">
        <v>35</v>
      </c>
      <c r="W417" s="1">
        <f t="shared" si="31"/>
        <v>25</v>
      </c>
    </row>
    <row r="418" spans="7:23" x14ac:dyDescent="0.25">
      <c r="G418" s="14"/>
      <c r="H418" s="14"/>
      <c r="I418" s="14">
        <v>415</v>
      </c>
      <c r="J418" s="14">
        <f t="shared" si="30"/>
        <v>69</v>
      </c>
      <c r="M418" s="16">
        <v>0.58499999999999996</v>
      </c>
      <c r="N418" s="14">
        <v>30</v>
      </c>
      <c r="O418" s="17">
        <v>5.15</v>
      </c>
      <c r="P418" s="17">
        <v>25</v>
      </c>
      <c r="T418" s="13">
        <v>100000</v>
      </c>
      <c r="V418" s="17">
        <v>35</v>
      </c>
      <c r="W418" s="1">
        <f t="shared" si="31"/>
        <v>25</v>
      </c>
    </row>
    <row r="419" spans="7:23" x14ac:dyDescent="0.25">
      <c r="G419" s="14"/>
      <c r="H419" s="14"/>
      <c r="I419" s="14">
        <v>416</v>
      </c>
      <c r="J419" s="14">
        <f t="shared" si="30"/>
        <v>69</v>
      </c>
      <c r="M419" s="16">
        <v>0.58399999999999996</v>
      </c>
      <c r="N419" s="14">
        <v>30</v>
      </c>
      <c r="O419" s="17">
        <v>5.16</v>
      </c>
      <c r="P419" s="17">
        <v>25</v>
      </c>
      <c r="T419" s="13">
        <v>100000</v>
      </c>
      <c r="V419" s="17">
        <v>35</v>
      </c>
      <c r="W419" s="1">
        <f t="shared" si="31"/>
        <v>25</v>
      </c>
    </row>
    <row r="420" spans="7:23" x14ac:dyDescent="0.25">
      <c r="G420" s="14"/>
      <c r="H420" s="14"/>
      <c r="I420" s="14">
        <v>417</v>
      </c>
      <c r="J420" s="14">
        <f t="shared" si="30"/>
        <v>69</v>
      </c>
      <c r="M420" s="16">
        <v>0.58299999999999996</v>
      </c>
      <c r="N420" s="14">
        <v>30</v>
      </c>
      <c r="O420" s="17">
        <v>5.17</v>
      </c>
      <c r="P420" s="17">
        <v>25</v>
      </c>
      <c r="T420" s="13">
        <v>100000</v>
      </c>
      <c r="V420" s="17">
        <v>35</v>
      </c>
      <c r="W420" s="1">
        <f t="shared" si="31"/>
        <v>25</v>
      </c>
    </row>
    <row r="421" spans="7:23" x14ac:dyDescent="0.25">
      <c r="G421" s="14"/>
      <c r="H421" s="14"/>
      <c r="I421" s="14">
        <v>418</v>
      </c>
      <c r="J421" s="14">
        <f t="shared" si="30"/>
        <v>69</v>
      </c>
      <c r="M421" s="16">
        <v>0.58199999999999996</v>
      </c>
      <c r="N421" s="14">
        <v>30</v>
      </c>
      <c r="O421" s="17">
        <v>5.18</v>
      </c>
      <c r="P421" s="17">
        <v>25</v>
      </c>
      <c r="T421" s="13">
        <v>100000</v>
      </c>
      <c r="V421" s="17">
        <v>35</v>
      </c>
      <c r="W421" s="1">
        <f t="shared" si="31"/>
        <v>25</v>
      </c>
    </row>
    <row r="422" spans="7:23" x14ac:dyDescent="0.25">
      <c r="G422" s="14"/>
      <c r="H422" s="14"/>
      <c r="I422" s="14">
        <v>419</v>
      </c>
      <c r="J422" s="14">
        <f t="shared" si="30"/>
        <v>69</v>
      </c>
      <c r="M422" s="16">
        <v>0.58099999999999996</v>
      </c>
      <c r="N422" s="14">
        <v>30</v>
      </c>
      <c r="O422" s="17">
        <v>5.19</v>
      </c>
      <c r="P422" s="17">
        <v>25</v>
      </c>
      <c r="T422" s="13">
        <v>100000</v>
      </c>
      <c r="V422" s="17">
        <v>35</v>
      </c>
      <c r="W422" s="1">
        <f t="shared" si="31"/>
        <v>25</v>
      </c>
    </row>
    <row r="423" spans="7:23" x14ac:dyDescent="0.25">
      <c r="G423" s="14"/>
      <c r="H423" s="14"/>
      <c r="I423" s="14">
        <v>420</v>
      </c>
      <c r="J423" s="14">
        <f t="shared" si="30"/>
        <v>69</v>
      </c>
      <c r="M423" s="16">
        <v>0.57999999999999996</v>
      </c>
      <c r="N423" s="14">
        <v>30</v>
      </c>
      <c r="O423" s="17">
        <v>5.2</v>
      </c>
      <c r="P423" s="17">
        <v>25</v>
      </c>
      <c r="T423" s="13">
        <v>100000</v>
      </c>
      <c r="V423" s="17">
        <v>35</v>
      </c>
      <c r="W423" s="1">
        <f t="shared" si="31"/>
        <v>25</v>
      </c>
    </row>
    <row r="424" spans="7:23" x14ac:dyDescent="0.25">
      <c r="G424" s="14"/>
      <c r="H424" s="14"/>
      <c r="I424" s="14">
        <v>421</v>
      </c>
      <c r="J424" s="14">
        <f t="shared" si="30"/>
        <v>69</v>
      </c>
      <c r="M424" s="16">
        <v>0.57899999999999996</v>
      </c>
      <c r="N424" s="14">
        <v>30</v>
      </c>
      <c r="O424" s="17">
        <v>5.21</v>
      </c>
      <c r="P424" s="17">
        <v>25</v>
      </c>
      <c r="T424" s="13">
        <v>100000</v>
      </c>
      <c r="V424" s="17">
        <v>35</v>
      </c>
      <c r="W424" s="1">
        <f t="shared" si="31"/>
        <v>25</v>
      </c>
    </row>
    <row r="425" spans="7:23" x14ac:dyDescent="0.25">
      <c r="G425" s="14"/>
      <c r="H425" s="14"/>
      <c r="I425" s="14">
        <v>422</v>
      </c>
      <c r="J425" s="14">
        <f t="shared" si="30"/>
        <v>69</v>
      </c>
      <c r="M425" s="16">
        <v>0.57799999999999996</v>
      </c>
      <c r="N425" s="14">
        <v>30</v>
      </c>
      <c r="O425" s="17">
        <v>5.22</v>
      </c>
      <c r="P425" s="17">
        <v>25</v>
      </c>
      <c r="T425" s="13">
        <v>100000</v>
      </c>
      <c r="V425" s="17">
        <v>35</v>
      </c>
      <c r="W425" s="1">
        <f t="shared" si="31"/>
        <v>25</v>
      </c>
    </row>
    <row r="426" spans="7:23" x14ac:dyDescent="0.25">
      <c r="G426" s="14"/>
      <c r="H426" s="14"/>
      <c r="I426" s="14">
        <v>423</v>
      </c>
      <c r="J426" s="14">
        <f t="shared" si="30"/>
        <v>69</v>
      </c>
      <c r="M426" s="16">
        <v>0.57699999999999996</v>
      </c>
      <c r="N426" s="14">
        <v>30</v>
      </c>
      <c r="O426" s="17">
        <v>5.23</v>
      </c>
      <c r="P426" s="17">
        <v>25</v>
      </c>
      <c r="T426" s="13">
        <v>100000</v>
      </c>
      <c r="V426" s="17">
        <v>35</v>
      </c>
      <c r="W426" s="1">
        <f t="shared" si="31"/>
        <v>25</v>
      </c>
    </row>
    <row r="427" spans="7:23" x14ac:dyDescent="0.25">
      <c r="G427" s="14"/>
      <c r="H427" s="14"/>
      <c r="I427" s="14">
        <v>424</v>
      </c>
      <c r="J427" s="14">
        <f t="shared" si="30"/>
        <v>69</v>
      </c>
      <c r="M427" s="16">
        <v>0.57599999999999996</v>
      </c>
      <c r="N427" s="14">
        <v>30</v>
      </c>
      <c r="O427" s="17">
        <v>5.24</v>
      </c>
      <c r="P427" s="17">
        <v>25</v>
      </c>
      <c r="T427" s="13">
        <v>100000</v>
      </c>
      <c r="V427" s="17">
        <v>35</v>
      </c>
      <c r="W427" s="1">
        <f t="shared" si="31"/>
        <v>25</v>
      </c>
    </row>
    <row r="428" spans="7:23" x14ac:dyDescent="0.25">
      <c r="G428" s="14"/>
      <c r="H428" s="14"/>
      <c r="I428" s="14">
        <v>425</v>
      </c>
      <c r="J428" s="14">
        <f t="shared" si="30"/>
        <v>69</v>
      </c>
      <c r="M428" s="16">
        <v>0.57499999999999996</v>
      </c>
      <c r="N428" s="14">
        <v>30</v>
      </c>
      <c r="O428" s="17">
        <v>5.25</v>
      </c>
      <c r="P428" s="17">
        <v>25</v>
      </c>
      <c r="T428" s="13">
        <v>100000</v>
      </c>
      <c r="V428" s="17">
        <v>35</v>
      </c>
      <c r="W428" s="1">
        <f t="shared" si="31"/>
        <v>25</v>
      </c>
    </row>
    <row r="429" spans="7:23" x14ac:dyDescent="0.25">
      <c r="G429" s="14"/>
      <c r="H429" s="14"/>
      <c r="I429" s="14">
        <v>426</v>
      </c>
      <c r="J429" s="14">
        <f t="shared" si="30"/>
        <v>69</v>
      </c>
      <c r="M429" s="16">
        <v>0.57399999999999995</v>
      </c>
      <c r="N429" s="14">
        <v>30</v>
      </c>
      <c r="O429" s="17">
        <v>5.26</v>
      </c>
      <c r="P429" s="17">
        <v>25</v>
      </c>
      <c r="T429" s="13">
        <v>100000</v>
      </c>
      <c r="V429" s="17">
        <v>35</v>
      </c>
      <c r="W429" s="1">
        <f t="shared" si="31"/>
        <v>25</v>
      </c>
    </row>
    <row r="430" spans="7:23" x14ac:dyDescent="0.25">
      <c r="G430" s="14"/>
      <c r="H430" s="14"/>
      <c r="I430" s="14">
        <v>427</v>
      </c>
      <c r="J430" s="14">
        <f t="shared" si="30"/>
        <v>69</v>
      </c>
      <c r="M430" s="16">
        <v>0.57299999999999995</v>
      </c>
      <c r="N430" s="14">
        <v>30</v>
      </c>
      <c r="O430" s="17">
        <v>5.27</v>
      </c>
      <c r="P430" s="17">
        <v>25</v>
      </c>
      <c r="T430" s="13">
        <v>100000</v>
      </c>
      <c r="V430" s="17">
        <v>35</v>
      </c>
      <c r="W430" s="1">
        <f t="shared" si="31"/>
        <v>25</v>
      </c>
    </row>
    <row r="431" spans="7:23" x14ac:dyDescent="0.25">
      <c r="G431" s="14"/>
      <c r="H431" s="14"/>
      <c r="I431" s="14">
        <v>428</v>
      </c>
      <c r="J431" s="14">
        <f t="shared" si="30"/>
        <v>69</v>
      </c>
      <c r="M431" s="16">
        <v>0.57199999999999995</v>
      </c>
      <c r="N431" s="14">
        <v>30</v>
      </c>
      <c r="O431" s="17">
        <v>5.28</v>
      </c>
      <c r="P431" s="17">
        <v>25</v>
      </c>
      <c r="T431" s="13">
        <v>100000</v>
      </c>
      <c r="V431" s="17">
        <v>35</v>
      </c>
      <c r="W431" s="1">
        <f t="shared" si="31"/>
        <v>25</v>
      </c>
    </row>
    <row r="432" spans="7:23" x14ac:dyDescent="0.25">
      <c r="G432" s="14"/>
      <c r="H432" s="14"/>
      <c r="I432" s="14">
        <v>429</v>
      </c>
      <c r="J432" s="14">
        <f t="shared" si="30"/>
        <v>69</v>
      </c>
      <c r="M432" s="16">
        <v>0.57099999999999995</v>
      </c>
      <c r="N432" s="14">
        <v>30</v>
      </c>
      <c r="O432" s="17">
        <v>5.29</v>
      </c>
      <c r="P432" s="17">
        <v>25</v>
      </c>
      <c r="T432" s="13">
        <v>100000</v>
      </c>
      <c r="V432" s="17">
        <v>35</v>
      </c>
      <c r="W432" s="1">
        <f t="shared" si="31"/>
        <v>25</v>
      </c>
    </row>
    <row r="433" spans="7:23" x14ac:dyDescent="0.25">
      <c r="G433" s="14"/>
      <c r="H433" s="14"/>
      <c r="I433" s="14">
        <v>430</v>
      </c>
      <c r="J433" s="14">
        <f t="shared" si="30"/>
        <v>69</v>
      </c>
      <c r="M433" s="16">
        <v>0.56999999999999995</v>
      </c>
      <c r="N433" s="14">
        <v>30</v>
      </c>
      <c r="O433" s="17">
        <v>5.3</v>
      </c>
      <c r="P433" s="17">
        <v>25</v>
      </c>
      <c r="T433" s="13">
        <v>100000</v>
      </c>
      <c r="V433" s="17">
        <v>35</v>
      </c>
      <c r="W433" s="1">
        <f t="shared" si="31"/>
        <v>25</v>
      </c>
    </row>
    <row r="434" spans="7:23" x14ac:dyDescent="0.25">
      <c r="G434" s="14"/>
      <c r="H434" s="14"/>
      <c r="I434" s="14">
        <v>431</v>
      </c>
      <c r="J434" s="14">
        <f t="shared" si="30"/>
        <v>69</v>
      </c>
      <c r="M434" s="16">
        <v>0.56899999999999995</v>
      </c>
      <c r="N434" s="14">
        <v>30</v>
      </c>
      <c r="O434" s="17">
        <v>5.31</v>
      </c>
      <c r="P434" s="17">
        <v>25</v>
      </c>
      <c r="T434" s="13">
        <v>100000</v>
      </c>
      <c r="V434" s="17">
        <v>35</v>
      </c>
      <c r="W434" s="1">
        <f t="shared" si="31"/>
        <v>25</v>
      </c>
    </row>
    <row r="435" spans="7:23" x14ac:dyDescent="0.25">
      <c r="G435" s="14"/>
      <c r="H435" s="14"/>
      <c r="I435" s="14">
        <v>432</v>
      </c>
      <c r="J435" s="14">
        <f t="shared" si="30"/>
        <v>70</v>
      </c>
      <c r="M435" s="16">
        <v>0.56799999999999995</v>
      </c>
      <c r="N435" s="14">
        <v>30</v>
      </c>
      <c r="O435" s="17">
        <v>5.32</v>
      </c>
      <c r="P435" s="17">
        <v>25</v>
      </c>
      <c r="T435" s="13">
        <v>100000</v>
      </c>
      <c r="V435" s="17">
        <v>35</v>
      </c>
      <c r="W435" s="1">
        <f t="shared" si="31"/>
        <v>25</v>
      </c>
    </row>
    <row r="436" spans="7:23" x14ac:dyDescent="0.25">
      <c r="G436" s="14"/>
      <c r="H436" s="14"/>
      <c r="I436" s="14">
        <v>433</v>
      </c>
      <c r="J436" s="14">
        <f t="shared" si="30"/>
        <v>70</v>
      </c>
      <c r="M436" s="16">
        <v>0.56699999999999995</v>
      </c>
      <c r="N436" s="14">
        <v>30</v>
      </c>
      <c r="O436" s="17">
        <v>5.33</v>
      </c>
      <c r="P436" s="17">
        <v>25</v>
      </c>
      <c r="T436" s="13">
        <v>100000</v>
      </c>
      <c r="V436" s="17">
        <v>35</v>
      </c>
      <c r="W436" s="1">
        <f t="shared" si="31"/>
        <v>25</v>
      </c>
    </row>
    <row r="437" spans="7:23" x14ac:dyDescent="0.25">
      <c r="G437" s="14"/>
      <c r="H437" s="14"/>
      <c r="I437" s="14">
        <v>434</v>
      </c>
      <c r="J437" s="14">
        <f t="shared" si="30"/>
        <v>70</v>
      </c>
      <c r="M437" s="16">
        <v>0.56599999999999995</v>
      </c>
      <c r="N437" s="14">
        <v>30</v>
      </c>
      <c r="O437" s="17">
        <v>5.34</v>
      </c>
      <c r="P437" s="17">
        <v>25</v>
      </c>
      <c r="T437" s="13">
        <v>100000</v>
      </c>
      <c r="V437" s="17">
        <v>35</v>
      </c>
      <c r="W437" s="1">
        <f t="shared" si="31"/>
        <v>25</v>
      </c>
    </row>
    <row r="438" spans="7:23" x14ac:dyDescent="0.25">
      <c r="G438" s="14"/>
      <c r="H438" s="14"/>
      <c r="I438" s="14">
        <v>435</v>
      </c>
      <c r="J438" s="14">
        <f t="shared" si="30"/>
        <v>70</v>
      </c>
      <c r="M438" s="16">
        <v>0.56499999999999995</v>
      </c>
      <c r="N438" s="14">
        <v>30</v>
      </c>
      <c r="O438" s="17">
        <v>5.35</v>
      </c>
      <c r="P438" s="17">
        <v>25</v>
      </c>
      <c r="T438" s="13">
        <v>100000</v>
      </c>
      <c r="V438" s="17">
        <v>35</v>
      </c>
      <c r="W438" s="1">
        <f t="shared" si="31"/>
        <v>25</v>
      </c>
    </row>
    <row r="439" spans="7:23" x14ac:dyDescent="0.25">
      <c r="G439" s="14"/>
      <c r="H439" s="14"/>
      <c r="I439" s="14">
        <v>436</v>
      </c>
      <c r="J439" s="14">
        <f t="shared" si="30"/>
        <v>70</v>
      </c>
      <c r="M439" s="16">
        <v>0.56399999999999995</v>
      </c>
      <c r="N439" s="14">
        <v>30</v>
      </c>
      <c r="O439" s="17">
        <v>5.36</v>
      </c>
      <c r="P439" s="17">
        <v>25</v>
      </c>
      <c r="T439" s="13">
        <v>100000</v>
      </c>
      <c r="V439" s="17">
        <v>35</v>
      </c>
      <c r="W439" s="1">
        <f t="shared" si="31"/>
        <v>25</v>
      </c>
    </row>
    <row r="440" spans="7:23" x14ac:dyDescent="0.25">
      <c r="G440" s="14"/>
      <c r="H440" s="14"/>
      <c r="I440" s="14">
        <v>437</v>
      </c>
      <c r="J440" s="14">
        <f t="shared" si="30"/>
        <v>70</v>
      </c>
      <c r="M440" s="16">
        <v>0.56299999999999994</v>
      </c>
      <c r="N440" s="14">
        <v>30</v>
      </c>
      <c r="O440" s="17">
        <v>5.37</v>
      </c>
      <c r="P440" s="17">
        <v>25</v>
      </c>
      <c r="T440" s="13">
        <v>100000</v>
      </c>
      <c r="V440" s="17">
        <v>35</v>
      </c>
      <c r="W440" s="1">
        <f t="shared" si="31"/>
        <v>25</v>
      </c>
    </row>
    <row r="441" spans="7:23" x14ac:dyDescent="0.25">
      <c r="G441" s="14"/>
      <c r="H441" s="14"/>
      <c r="I441" s="14">
        <v>438</v>
      </c>
      <c r="J441" s="14">
        <f t="shared" si="30"/>
        <v>70</v>
      </c>
      <c r="M441" s="16">
        <v>0.56200000000000006</v>
      </c>
      <c r="N441" s="14">
        <v>30</v>
      </c>
      <c r="O441" s="17">
        <v>5.38</v>
      </c>
      <c r="P441" s="17">
        <v>25</v>
      </c>
      <c r="T441" s="13">
        <v>100000</v>
      </c>
      <c r="V441" s="17">
        <v>35</v>
      </c>
      <c r="W441" s="1">
        <f t="shared" si="31"/>
        <v>25</v>
      </c>
    </row>
    <row r="442" spans="7:23" x14ac:dyDescent="0.25">
      <c r="G442" s="14"/>
      <c r="H442" s="14"/>
      <c r="I442" s="14">
        <v>439</v>
      </c>
      <c r="J442" s="14">
        <f t="shared" si="30"/>
        <v>70</v>
      </c>
      <c r="M442" s="16">
        <v>0.56100000000000005</v>
      </c>
      <c r="N442" s="14">
        <v>30</v>
      </c>
      <c r="O442" s="17">
        <v>5.39</v>
      </c>
      <c r="P442" s="17">
        <v>25</v>
      </c>
      <c r="T442" s="13">
        <v>100000</v>
      </c>
      <c r="V442" s="17">
        <v>35</v>
      </c>
      <c r="W442" s="1">
        <f t="shared" si="31"/>
        <v>25</v>
      </c>
    </row>
    <row r="443" spans="7:23" x14ac:dyDescent="0.25">
      <c r="G443" s="14"/>
      <c r="H443" s="14"/>
      <c r="I443" s="14">
        <v>440</v>
      </c>
      <c r="J443" s="14">
        <f t="shared" si="30"/>
        <v>70</v>
      </c>
      <c r="M443" s="16">
        <v>0.56000000000000005</v>
      </c>
      <c r="N443" s="14">
        <v>30</v>
      </c>
      <c r="O443" s="17">
        <v>5.4</v>
      </c>
      <c r="P443" s="17">
        <v>25</v>
      </c>
      <c r="T443" s="13">
        <v>100000</v>
      </c>
      <c r="V443" s="17">
        <v>35</v>
      </c>
      <c r="W443" s="1">
        <f t="shared" si="31"/>
        <v>25</v>
      </c>
    </row>
    <row r="444" spans="7:23" x14ac:dyDescent="0.25">
      <c r="G444" s="14"/>
      <c r="H444" s="14"/>
      <c r="I444" s="14">
        <v>441</v>
      </c>
      <c r="J444" s="14">
        <f t="shared" si="30"/>
        <v>70</v>
      </c>
      <c r="M444" s="16">
        <v>0.55900000000000005</v>
      </c>
      <c r="N444" s="14">
        <v>30</v>
      </c>
      <c r="O444" s="17">
        <v>5.41</v>
      </c>
      <c r="P444" s="17">
        <v>25</v>
      </c>
      <c r="T444" s="13">
        <v>100000</v>
      </c>
      <c r="V444" s="17">
        <v>35</v>
      </c>
      <c r="W444" s="1">
        <f t="shared" si="31"/>
        <v>25</v>
      </c>
    </row>
    <row r="445" spans="7:23" x14ac:dyDescent="0.25">
      <c r="G445" s="14"/>
      <c r="H445" s="14"/>
      <c r="I445" s="14">
        <v>442</v>
      </c>
      <c r="J445" s="14">
        <f t="shared" si="30"/>
        <v>70</v>
      </c>
      <c r="M445" s="16">
        <v>0.55800000000000005</v>
      </c>
      <c r="N445" s="14">
        <v>30</v>
      </c>
      <c r="O445" s="17">
        <v>5.42</v>
      </c>
      <c r="P445" s="17">
        <v>25</v>
      </c>
      <c r="T445" s="13">
        <v>100000</v>
      </c>
      <c r="V445" s="17">
        <v>35</v>
      </c>
      <c r="W445" s="1">
        <f t="shared" si="31"/>
        <v>25</v>
      </c>
    </row>
    <row r="446" spans="7:23" x14ac:dyDescent="0.25">
      <c r="G446" s="14"/>
      <c r="H446" s="14"/>
      <c r="I446" s="14">
        <v>443</v>
      </c>
      <c r="J446" s="14">
        <f t="shared" si="30"/>
        <v>70</v>
      </c>
      <c r="M446" s="16">
        <v>0.55700000000000005</v>
      </c>
      <c r="N446" s="14">
        <v>30</v>
      </c>
      <c r="O446" s="17">
        <v>5.43</v>
      </c>
      <c r="P446" s="17">
        <v>25</v>
      </c>
      <c r="T446" s="13">
        <v>100000</v>
      </c>
      <c r="V446" s="17">
        <v>35</v>
      </c>
      <c r="W446" s="1">
        <f t="shared" si="31"/>
        <v>25</v>
      </c>
    </row>
    <row r="447" spans="7:23" x14ac:dyDescent="0.25">
      <c r="G447" s="14"/>
      <c r="H447" s="14"/>
      <c r="I447" s="14">
        <v>444</v>
      </c>
      <c r="J447" s="14">
        <f t="shared" si="30"/>
        <v>70</v>
      </c>
      <c r="M447" s="16">
        <v>0.55600000000000005</v>
      </c>
      <c r="N447" s="14">
        <v>30</v>
      </c>
      <c r="O447" s="17">
        <v>5.44</v>
      </c>
      <c r="P447" s="17">
        <v>25</v>
      </c>
      <c r="T447" s="13">
        <v>100000</v>
      </c>
      <c r="V447" s="17">
        <v>35</v>
      </c>
      <c r="W447" s="1">
        <f t="shared" si="31"/>
        <v>25</v>
      </c>
    </row>
    <row r="448" spans="7:23" x14ac:dyDescent="0.25">
      <c r="G448" s="14"/>
      <c r="H448" s="14"/>
      <c r="I448" s="14">
        <v>445</v>
      </c>
      <c r="J448" s="14">
        <f t="shared" si="30"/>
        <v>70</v>
      </c>
      <c r="M448" s="16">
        <v>0.55500000000000005</v>
      </c>
      <c r="N448" s="14">
        <v>30</v>
      </c>
      <c r="O448" s="17">
        <v>5.45</v>
      </c>
      <c r="P448" s="17">
        <v>25</v>
      </c>
      <c r="T448" s="13">
        <v>100000</v>
      </c>
      <c r="V448" s="17">
        <v>35</v>
      </c>
      <c r="W448" s="1">
        <f t="shared" si="31"/>
        <v>25</v>
      </c>
    </row>
    <row r="449" spans="7:23" x14ac:dyDescent="0.25">
      <c r="G449" s="14"/>
      <c r="H449" s="14"/>
      <c r="I449" s="14">
        <v>446</v>
      </c>
      <c r="J449" s="14">
        <f t="shared" si="30"/>
        <v>70</v>
      </c>
      <c r="M449" s="16">
        <v>0.55400000000000005</v>
      </c>
      <c r="N449" s="14">
        <v>30</v>
      </c>
      <c r="O449" s="17">
        <v>5.46</v>
      </c>
      <c r="P449" s="17">
        <v>25</v>
      </c>
      <c r="T449" s="13">
        <v>100000</v>
      </c>
      <c r="V449" s="17">
        <v>35</v>
      </c>
      <c r="W449" s="1">
        <f t="shared" si="31"/>
        <v>25</v>
      </c>
    </row>
    <row r="450" spans="7:23" x14ac:dyDescent="0.25">
      <c r="G450" s="14"/>
      <c r="H450" s="14"/>
      <c r="I450" s="14">
        <v>447</v>
      </c>
      <c r="J450" s="14">
        <f t="shared" si="30"/>
        <v>70</v>
      </c>
      <c r="M450" s="16">
        <v>0.55300000000000005</v>
      </c>
      <c r="N450" s="14">
        <v>30</v>
      </c>
      <c r="O450" s="17">
        <v>5.47</v>
      </c>
      <c r="P450" s="17">
        <v>25</v>
      </c>
      <c r="T450" s="13">
        <v>100000</v>
      </c>
      <c r="V450" s="17">
        <v>35</v>
      </c>
      <c r="W450" s="1">
        <f t="shared" si="31"/>
        <v>25</v>
      </c>
    </row>
    <row r="451" spans="7:23" x14ac:dyDescent="0.25">
      <c r="G451" s="14"/>
      <c r="H451" s="14"/>
      <c r="I451" s="14">
        <v>448</v>
      </c>
      <c r="J451" s="14">
        <f t="shared" si="30"/>
        <v>70</v>
      </c>
      <c r="M451" s="16">
        <v>0.55200000000000005</v>
      </c>
      <c r="N451" s="14">
        <v>30</v>
      </c>
      <c r="O451" s="17">
        <v>5.48</v>
      </c>
      <c r="P451" s="17">
        <v>25</v>
      </c>
      <c r="T451" s="13">
        <v>100000</v>
      </c>
      <c r="V451" s="17">
        <v>35</v>
      </c>
      <c r="W451" s="1">
        <f t="shared" si="31"/>
        <v>25</v>
      </c>
    </row>
    <row r="452" spans="7:23" x14ac:dyDescent="0.25">
      <c r="G452" s="14"/>
      <c r="H452" s="14"/>
      <c r="I452" s="14">
        <v>449</v>
      </c>
      <c r="J452" s="14">
        <f t="shared" ref="J452:J515" si="32">J417+1</f>
        <v>70</v>
      </c>
      <c r="M452" s="16">
        <v>0.55100000000000005</v>
      </c>
      <c r="N452" s="14">
        <v>30</v>
      </c>
      <c r="O452" s="17">
        <v>5.49</v>
      </c>
      <c r="P452" s="17">
        <v>25</v>
      </c>
      <c r="T452" s="13">
        <v>100000</v>
      </c>
      <c r="V452" s="17">
        <v>35</v>
      </c>
      <c r="W452" s="1">
        <f t="shared" ref="W452:W515" si="33">V452-10</f>
        <v>25</v>
      </c>
    </row>
    <row r="453" spans="7:23" x14ac:dyDescent="0.25">
      <c r="G453" s="14"/>
      <c r="H453" s="14"/>
      <c r="I453" s="14">
        <v>450</v>
      </c>
      <c r="J453" s="14">
        <f t="shared" si="32"/>
        <v>70</v>
      </c>
      <c r="M453" s="16">
        <v>0.55000000000000004</v>
      </c>
      <c r="N453" s="14">
        <v>30</v>
      </c>
      <c r="O453" s="17">
        <v>5.5</v>
      </c>
      <c r="P453" s="17">
        <v>25</v>
      </c>
      <c r="T453" s="13">
        <v>100000</v>
      </c>
      <c r="V453" s="17">
        <v>35</v>
      </c>
      <c r="W453" s="1">
        <f t="shared" si="33"/>
        <v>25</v>
      </c>
    </row>
    <row r="454" spans="7:23" x14ac:dyDescent="0.25">
      <c r="G454" s="14"/>
      <c r="H454" s="14"/>
      <c r="I454" s="14">
        <v>451</v>
      </c>
      <c r="J454" s="14">
        <f t="shared" si="32"/>
        <v>70</v>
      </c>
      <c r="M454" s="16">
        <v>0.54900000000000004</v>
      </c>
      <c r="N454" s="14">
        <v>30</v>
      </c>
      <c r="O454" s="17">
        <v>5.51</v>
      </c>
      <c r="P454" s="17">
        <v>25</v>
      </c>
      <c r="T454" s="13">
        <v>100000</v>
      </c>
      <c r="V454" s="17">
        <v>35</v>
      </c>
      <c r="W454" s="1">
        <f t="shared" si="33"/>
        <v>25</v>
      </c>
    </row>
    <row r="455" spans="7:23" x14ac:dyDescent="0.25">
      <c r="G455" s="14"/>
      <c r="H455" s="14"/>
      <c r="I455" s="14">
        <v>452</v>
      </c>
      <c r="J455" s="14">
        <f t="shared" si="32"/>
        <v>70</v>
      </c>
      <c r="M455" s="16">
        <v>0.54800000000000004</v>
      </c>
      <c r="N455" s="14">
        <v>30</v>
      </c>
      <c r="O455" s="17">
        <v>5.52</v>
      </c>
      <c r="P455" s="17">
        <v>25</v>
      </c>
      <c r="T455" s="13">
        <v>100000</v>
      </c>
      <c r="V455" s="17">
        <v>35</v>
      </c>
      <c r="W455" s="1">
        <f t="shared" si="33"/>
        <v>25</v>
      </c>
    </row>
    <row r="456" spans="7:23" x14ac:dyDescent="0.25">
      <c r="G456" s="14"/>
      <c r="H456" s="14"/>
      <c r="I456" s="14">
        <v>453</v>
      </c>
      <c r="J456" s="14">
        <f t="shared" si="32"/>
        <v>70</v>
      </c>
      <c r="M456" s="16">
        <v>0.54700000000000004</v>
      </c>
      <c r="N456" s="14">
        <v>30</v>
      </c>
      <c r="O456" s="17">
        <v>5.53</v>
      </c>
      <c r="P456" s="17">
        <v>25</v>
      </c>
      <c r="T456" s="13">
        <v>100000</v>
      </c>
      <c r="V456" s="17">
        <v>35</v>
      </c>
      <c r="W456" s="1">
        <f t="shared" si="33"/>
        <v>25</v>
      </c>
    </row>
    <row r="457" spans="7:23" x14ac:dyDescent="0.25">
      <c r="G457" s="14"/>
      <c r="H457" s="14"/>
      <c r="I457" s="14">
        <v>454</v>
      </c>
      <c r="J457" s="14">
        <f t="shared" si="32"/>
        <v>70</v>
      </c>
      <c r="M457" s="16">
        <v>0.54600000000000004</v>
      </c>
      <c r="N457" s="14">
        <v>30</v>
      </c>
      <c r="O457" s="17">
        <v>5.54</v>
      </c>
      <c r="P457" s="17">
        <v>25</v>
      </c>
      <c r="T457" s="13">
        <v>100000</v>
      </c>
      <c r="V457" s="17">
        <v>35</v>
      </c>
      <c r="W457" s="1">
        <f t="shared" si="33"/>
        <v>25</v>
      </c>
    </row>
    <row r="458" spans="7:23" x14ac:dyDescent="0.25">
      <c r="G458" s="14"/>
      <c r="H458" s="14"/>
      <c r="I458" s="14">
        <v>455</v>
      </c>
      <c r="J458" s="14">
        <f t="shared" si="32"/>
        <v>70</v>
      </c>
      <c r="M458" s="16">
        <v>0.54500000000000004</v>
      </c>
      <c r="N458" s="14">
        <v>30</v>
      </c>
      <c r="O458" s="17">
        <v>5.55</v>
      </c>
      <c r="P458" s="17">
        <v>25</v>
      </c>
      <c r="T458" s="13">
        <v>100000</v>
      </c>
      <c r="V458" s="17">
        <v>35</v>
      </c>
      <c r="W458" s="1">
        <f t="shared" si="33"/>
        <v>25</v>
      </c>
    </row>
    <row r="459" spans="7:23" x14ac:dyDescent="0.25">
      <c r="G459" s="14"/>
      <c r="H459" s="14"/>
      <c r="I459" s="14">
        <v>456</v>
      </c>
      <c r="J459" s="14">
        <f t="shared" si="32"/>
        <v>70</v>
      </c>
      <c r="M459" s="16">
        <v>0.54400000000000004</v>
      </c>
      <c r="N459" s="14">
        <v>30</v>
      </c>
      <c r="O459" s="17">
        <v>5.56</v>
      </c>
      <c r="P459" s="17">
        <v>25</v>
      </c>
      <c r="T459" s="13">
        <v>100000</v>
      </c>
      <c r="V459" s="17">
        <v>35</v>
      </c>
      <c r="W459" s="1">
        <f t="shared" si="33"/>
        <v>25</v>
      </c>
    </row>
    <row r="460" spans="7:23" x14ac:dyDescent="0.25">
      <c r="G460" s="14"/>
      <c r="H460" s="14"/>
      <c r="I460" s="14">
        <v>457</v>
      </c>
      <c r="J460" s="14">
        <f t="shared" si="32"/>
        <v>70</v>
      </c>
      <c r="M460" s="16">
        <v>0.54300000000000004</v>
      </c>
      <c r="N460" s="14">
        <v>30</v>
      </c>
      <c r="O460" s="17">
        <v>5.57</v>
      </c>
      <c r="P460" s="17">
        <v>25</v>
      </c>
      <c r="T460" s="13">
        <v>100000</v>
      </c>
      <c r="V460" s="17">
        <v>35</v>
      </c>
      <c r="W460" s="1">
        <f t="shared" si="33"/>
        <v>25</v>
      </c>
    </row>
    <row r="461" spans="7:23" x14ac:dyDescent="0.25">
      <c r="G461" s="14"/>
      <c r="H461" s="14"/>
      <c r="I461" s="14">
        <v>458</v>
      </c>
      <c r="J461" s="14">
        <f t="shared" si="32"/>
        <v>70</v>
      </c>
      <c r="M461" s="16">
        <v>0.54200000000000004</v>
      </c>
      <c r="N461" s="14">
        <v>30</v>
      </c>
      <c r="O461" s="17">
        <v>5.58</v>
      </c>
      <c r="P461" s="17">
        <v>25</v>
      </c>
      <c r="T461" s="13">
        <v>100000</v>
      </c>
      <c r="V461" s="17">
        <v>35</v>
      </c>
      <c r="W461" s="1">
        <f t="shared" si="33"/>
        <v>25</v>
      </c>
    </row>
    <row r="462" spans="7:23" x14ac:dyDescent="0.25">
      <c r="G462" s="14"/>
      <c r="H462" s="14"/>
      <c r="I462" s="14">
        <v>459</v>
      </c>
      <c r="J462" s="14">
        <f t="shared" si="32"/>
        <v>70</v>
      </c>
      <c r="M462" s="16">
        <v>0.54100000000000004</v>
      </c>
      <c r="N462" s="14">
        <v>30</v>
      </c>
      <c r="O462" s="17">
        <v>5.59</v>
      </c>
      <c r="P462" s="17">
        <v>25</v>
      </c>
      <c r="T462" s="13">
        <v>100000</v>
      </c>
      <c r="V462" s="17">
        <v>35</v>
      </c>
      <c r="W462" s="1">
        <f t="shared" si="33"/>
        <v>25</v>
      </c>
    </row>
    <row r="463" spans="7:23" x14ac:dyDescent="0.25">
      <c r="G463" s="14"/>
      <c r="H463" s="14"/>
      <c r="I463" s="14">
        <v>460</v>
      </c>
      <c r="J463" s="14">
        <f t="shared" si="32"/>
        <v>70</v>
      </c>
      <c r="M463" s="16">
        <v>0.54</v>
      </c>
      <c r="N463" s="14">
        <v>30</v>
      </c>
      <c r="O463" s="17">
        <v>5.6</v>
      </c>
      <c r="P463" s="17">
        <v>25</v>
      </c>
      <c r="T463" s="13">
        <v>100000</v>
      </c>
      <c r="V463" s="17">
        <v>35</v>
      </c>
      <c r="W463" s="1">
        <f t="shared" si="33"/>
        <v>25</v>
      </c>
    </row>
    <row r="464" spans="7:23" x14ac:dyDescent="0.25">
      <c r="G464" s="14"/>
      <c r="H464" s="14"/>
      <c r="I464" s="14">
        <v>461</v>
      </c>
      <c r="J464" s="14">
        <f t="shared" si="32"/>
        <v>70</v>
      </c>
      <c r="M464" s="16">
        <v>0.53900000000000003</v>
      </c>
      <c r="N464" s="14">
        <v>30</v>
      </c>
      <c r="O464" s="17">
        <v>5.61</v>
      </c>
      <c r="P464" s="17">
        <v>25</v>
      </c>
      <c r="T464" s="13">
        <v>100000</v>
      </c>
      <c r="V464" s="17">
        <v>35</v>
      </c>
      <c r="W464" s="1">
        <f t="shared" si="33"/>
        <v>25</v>
      </c>
    </row>
    <row r="465" spans="7:23" x14ac:dyDescent="0.25">
      <c r="G465" s="14"/>
      <c r="H465" s="14"/>
      <c r="I465" s="14">
        <v>462</v>
      </c>
      <c r="J465" s="14">
        <f t="shared" si="32"/>
        <v>70</v>
      </c>
      <c r="M465" s="16">
        <v>0.53800000000000003</v>
      </c>
      <c r="N465" s="14">
        <v>30</v>
      </c>
      <c r="O465" s="17">
        <v>5.62</v>
      </c>
      <c r="P465" s="17">
        <v>25</v>
      </c>
      <c r="T465" s="13">
        <v>100000</v>
      </c>
      <c r="V465" s="17">
        <v>35</v>
      </c>
      <c r="W465" s="1">
        <f t="shared" si="33"/>
        <v>25</v>
      </c>
    </row>
    <row r="466" spans="7:23" x14ac:dyDescent="0.25">
      <c r="G466" s="14"/>
      <c r="H466" s="14"/>
      <c r="I466" s="14">
        <v>463</v>
      </c>
      <c r="J466" s="14">
        <f t="shared" si="32"/>
        <v>70</v>
      </c>
      <c r="M466" s="16">
        <v>0.53700000000000003</v>
      </c>
      <c r="N466" s="14">
        <v>30</v>
      </c>
      <c r="O466" s="17">
        <v>5.63</v>
      </c>
      <c r="P466" s="17">
        <v>25</v>
      </c>
      <c r="T466" s="13">
        <v>100000</v>
      </c>
      <c r="V466" s="17">
        <v>35</v>
      </c>
      <c r="W466" s="1">
        <f t="shared" si="33"/>
        <v>25</v>
      </c>
    </row>
    <row r="467" spans="7:23" x14ac:dyDescent="0.25">
      <c r="G467" s="14"/>
      <c r="H467" s="14"/>
      <c r="I467" s="14">
        <v>464</v>
      </c>
      <c r="J467" s="14">
        <f t="shared" si="32"/>
        <v>70</v>
      </c>
      <c r="M467" s="16">
        <v>0.53600000000000003</v>
      </c>
      <c r="N467" s="14">
        <v>30</v>
      </c>
      <c r="O467" s="17">
        <v>5.64</v>
      </c>
      <c r="P467" s="17">
        <v>25</v>
      </c>
      <c r="T467" s="13">
        <v>100000</v>
      </c>
      <c r="V467" s="17">
        <v>35</v>
      </c>
      <c r="W467" s="1">
        <f t="shared" si="33"/>
        <v>25</v>
      </c>
    </row>
    <row r="468" spans="7:23" x14ac:dyDescent="0.25">
      <c r="G468" s="14"/>
      <c r="H468" s="14"/>
      <c r="I468" s="14">
        <v>465</v>
      </c>
      <c r="J468" s="14">
        <f t="shared" si="32"/>
        <v>70</v>
      </c>
      <c r="M468" s="16">
        <v>0.53500000000000003</v>
      </c>
      <c r="N468" s="14">
        <v>30</v>
      </c>
      <c r="O468" s="17">
        <v>5.65</v>
      </c>
      <c r="P468" s="17">
        <v>25</v>
      </c>
      <c r="T468" s="13">
        <v>100000</v>
      </c>
      <c r="V468" s="17">
        <v>35</v>
      </c>
      <c r="W468" s="1">
        <f t="shared" si="33"/>
        <v>25</v>
      </c>
    </row>
    <row r="469" spans="7:23" x14ac:dyDescent="0.25">
      <c r="G469" s="14"/>
      <c r="H469" s="14"/>
      <c r="I469" s="14">
        <v>466</v>
      </c>
      <c r="J469" s="14">
        <f t="shared" si="32"/>
        <v>70</v>
      </c>
      <c r="M469" s="16">
        <v>0.53400000000000003</v>
      </c>
      <c r="N469" s="14">
        <v>30</v>
      </c>
      <c r="O469" s="17">
        <v>5.66</v>
      </c>
      <c r="P469" s="17">
        <v>25</v>
      </c>
      <c r="T469" s="13">
        <v>100000</v>
      </c>
      <c r="V469" s="17">
        <v>35</v>
      </c>
      <c r="W469" s="1">
        <f t="shared" si="33"/>
        <v>25</v>
      </c>
    </row>
    <row r="470" spans="7:23" x14ac:dyDescent="0.25">
      <c r="G470" s="14"/>
      <c r="H470" s="14"/>
      <c r="I470" s="14">
        <v>467</v>
      </c>
      <c r="J470" s="14">
        <f t="shared" si="32"/>
        <v>71</v>
      </c>
      <c r="M470" s="16">
        <v>0.53300000000000003</v>
      </c>
      <c r="N470" s="14">
        <v>30</v>
      </c>
      <c r="O470" s="17">
        <v>5.67</v>
      </c>
      <c r="P470" s="17">
        <v>25</v>
      </c>
      <c r="T470" s="13">
        <v>100000</v>
      </c>
      <c r="V470" s="17">
        <v>35</v>
      </c>
      <c r="W470" s="1">
        <f t="shared" si="33"/>
        <v>25</v>
      </c>
    </row>
    <row r="471" spans="7:23" x14ac:dyDescent="0.25">
      <c r="G471" s="14"/>
      <c r="H471" s="14"/>
      <c r="I471" s="14">
        <v>468</v>
      </c>
      <c r="J471" s="14">
        <f t="shared" si="32"/>
        <v>71</v>
      </c>
      <c r="M471" s="16">
        <v>0.53200000000000003</v>
      </c>
      <c r="N471" s="14">
        <v>30</v>
      </c>
      <c r="O471" s="17">
        <v>5.68</v>
      </c>
      <c r="P471" s="17">
        <v>25</v>
      </c>
      <c r="T471" s="13">
        <v>100000</v>
      </c>
      <c r="V471" s="17">
        <v>35</v>
      </c>
      <c r="W471" s="1">
        <f t="shared" si="33"/>
        <v>25</v>
      </c>
    </row>
    <row r="472" spans="7:23" x14ac:dyDescent="0.25">
      <c r="G472" s="14"/>
      <c r="H472" s="14"/>
      <c r="I472" s="14">
        <v>469</v>
      </c>
      <c r="J472" s="14">
        <f t="shared" si="32"/>
        <v>71</v>
      </c>
      <c r="M472" s="16">
        <v>0.53100000000000003</v>
      </c>
      <c r="N472" s="14">
        <v>30</v>
      </c>
      <c r="O472" s="17">
        <v>5.69</v>
      </c>
      <c r="P472" s="17">
        <v>25</v>
      </c>
      <c r="T472" s="13">
        <v>100000</v>
      </c>
      <c r="V472" s="17">
        <v>35</v>
      </c>
      <c r="W472" s="1">
        <f t="shared" si="33"/>
        <v>25</v>
      </c>
    </row>
    <row r="473" spans="7:23" x14ac:dyDescent="0.25">
      <c r="G473" s="14"/>
      <c r="H473" s="14"/>
      <c r="I473" s="14">
        <v>470</v>
      </c>
      <c r="J473" s="14">
        <f t="shared" si="32"/>
        <v>71</v>
      </c>
      <c r="M473" s="16">
        <v>0.53</v>
      </c>
      <c r="N473" s="14">
        <v>30</v>
      </c>
      <c r="O473" s="17">
        <v>5.7</v>
      </c>
      <c r="P473" s="17">
        <v>25</v>
      </c>
      <c r="T473" s="13">
        <v>100000</v>
      </c>
      <c r="V473" s="17">
        <v>35</v>
      </c>
      <c r="W473" s="1">
        <f t="shared" si="33"/>
        <v>25</v>
      </c>
    </row>
    <row r="474" spans="7:23" x14ac:dyDescent="0.25">
      <c r="G474" s="14"/>
      <c r="H474" s="14"/>
      <c r="I474" s="14">
        <v>471</v>
      </c>
      <c r="J474" s="14">
        <f t="shared" si="32"/>
        <v>71</v>
      </c>
      <c r="M474" s="16">
        <v>0.52900000000000003</v>
      </c>
      <c r="N474" s="14">
        <v>30</v>
      </c>
      <c r="O474" s="17">
        <v>5.71</v>
      </c>
      <c r="P474" s="17">
        <v>25</v>
      </c>
      <c r="T474" s="13">
        <v>100000</v>
      </c>
      <c r="V474" s="17">
        <v>35</v>
      </c>
      <c r="W474" s="1">
        <f t="shared" si="33"/>
        <v>25</v>
      </c>
    </row>
    <row r="475" spans="7:23" x14ac:dyDescent="0.25">
      <c r="G475" s="14"/>
      <c r="H475" s="14"/>
      <c r="I475" s="14">
        <v>472</v>
      </c>
      <c r="J475" s="14">
        <f t="shared" si="32"/>
        <v>71</v>
      </c>
      <c r="M475" s="16">
        <v>0.52800000000000002</v>
      </c>
      <c r="N475" s="14">
        <v>30</v>
      </c>
      <c r="O475" s="17">
        <v>5.72</v>
      </c>
      <c r="P475" s="17">
        <v>25</v>
      </c>
      <c r="T475" s="13">
        <v>100000</v>
      </c>
      <c r="V475" s="17">
        <v>35</v>
      </c>
      <c r="W475" s="1">
        <f t="shared" si="33"/>
        <v>25</v>
      </c>
    </row>
    <row r="476" spans="7:23" x14ac:dyDescent="0.25">
      <c r="G476" s="14"/>
      <c r="H476" s="14"/>
      <c r="I476" s="14">
        <v>473</v>
      </c>
      <c r="J476" s="14">
        <f t="shared" si="32"/>
        <v>71</v>
      </c>
      <c r="M476" s="16">
        <v>0.52700000000000002</v>
      </c>
      <c r="N476" s="14">
        <v>30</v>
      </c>
      <c r="O476" s="17">
        <v>5.73</v>
      </c>
      <c r="P476" s="17">
        <v>25</v>
      </c>
      <c r="T476" s="13">
        <v>100000</v>
      </c>
      <c r="V476" s="17">
        <v>35</v>
      </c>
      <c r="W476" s="1">
        <f t="shared" si="33"/>
        <v>25</v>
      </c>
    </row>
    <row r="477" spans="7:23" x14ac:dyDescent="0.25">
      <c r="G477" s="14"/>
      <c r="H477" s="14"/>
      <c r="I477" s="14">
        <v>474</v>
      </c>
      <c r="J477" s="14">
        <f t="shared" si="32"/>
        <v>71</v>
      </c>
      <c r="M477" s="16">
        <v>0.52600000000000002</v>
      </c>
      <c r="N477" s="14">
        <v>30</v>
      </c>
      <c r="O477" s="17">
        <v>5.74</v>
      </c>
      <c r="P477" s="17">
        <v>25</v>
      </c>
      <c r="T477" s="13">
        <v>100000</v>
      </c>
      <c r="V477" s="17">
        <v>35</v>
      </c>
      <c r="W477" s="1">
        <f t="shared" si="33"/>
        <v>25</v>
      </c>
    </row>
    <row r="478" spans="7:23" x14ac:dyDescent="0.25">
      <c r="G478" s="14"/>
      <c r="H478" s="14"/>
      <c r="I478" s="14">
        <v>475</v>
      </c>
      <c r="J478" s="14">
        <f t="shared" si="32"/>
        <v>71</v>
      </c>
      <c r="M478" s="16">
        <v>0.52500000000000002</v>
      </c>
      <c r="N478" s="14">
        <v>30</v>
      </c>
      <c r="O478" s="17">
        <v>5.75</v>
      </c>
      <c r="P478" s="17">
        <v>25</v>
      </c>
      <c r="T478" s="13">
        <v>100000</v>
      </c>
      <c r="V478" s="17">
        <v>35</v>
      </c>
      <c r="W478" s="1">
        <f t="shared" si="33"/>
        <v>25</v>
      </c>
    </row>
    <row r="479" spans="7:23" x14ac:dyDescent="0.25">
      <c r="G479" s="14"/>
      <c r="H479" s="14"/>
      <c r="I479" s="14">
        <v>476</v>
      </c>
      <c r="J479" s="14">
        <f t="shared" si="32"/>
        <v>71</v>
      </c>
      <c r="M479" s="16">
        <v>0.52400000000000002</v>
      </c>
      <c r="N479" s="14">
        <v>30</v>
      </c>
      <c r="O479" s="17">
        <v>5.76</v>
      </c>
      <c r="P479" s="17">
        <v>25</v>
      </c>
      <c r="T479" s="13">
        <v>100000</v>
      </c>
      <c r="V479" s="17">
        <v>35</v>
      </c>
      <c r="W479" s="1">
        <f t="shared" si="33"/>
        <v>25</v>
      </c>
    </row>
    <row r="480" spans="7:23" x14ac:dyDescent="0.25">
      <c r="G480" s="14"/>
      <c r="H480" s="14"/>
      <c r="I480" s="14">
        <v>477</v>
      </c>
      <c r="J480" s="14">
        <f t="shared" si="32"/>
        <v>71</v>
      </c>
      <c r="M480" s="16">
        <v>0.52300000000000002</v>
      </c>
      <c r="N480" s="14">
        <v>30</v>
      </c>
      <c r="O480" s="17">
        <v>5.77</v>
      </c>
      <c r="P480" s="17">
        <v>25</v>
      </c>
      <c r="T480" s="13">
        <v>100000</v>
      </c>
      <c r="V480" s="17">
        <v>35</v>
      </c>
      <c r="W480" s="1">
        <f t="shared" si="33"/>
        <v>25</v>
      </c>
    </row>
    <row r="481" spans="7:23" x14ac:dyDescent="0.25">
      <c r="G481" s="14"/>
      <c r="H481" s="14"/>
      <c r="I481" s="14">
        <v>478</v>
      </c>
      <c r="J481" s="14">
        <f t="shared" si="32"/>
        <v>71</v>
      </c>
      <c r="M481" s="16">
        <v>0.52200000000000002</v>
      </c>
      <c r="N481" s="14">
        <v>30</v>
      </c>
      <c r="O481" s="17">
        <v>5.78</v>
      </c>
      <c r="P481" s="17">
        <v>25</v>
      </c>
      <c r="T481" s="13">
        <v>100000</v>
      </c>
      <c r="V481" s="17">
        <v>35</v>
      </c>
      <c r="W481" s="1">
        <f t="shared" si="33"/>
        <v>25</v>
      </c>
    </row>
    <row r="482" spans="7:23" x14ac:dyDescent="0.25">
      <c r="G482" s="14"/>
      <c r="H482" s="14"/>
      <c r="I482" s="14">
        <v>479</v>
      </c>
      <c r="J482" s="14">
        <f t="shared" si="32"/>
        <v>71</v>
      </c>
      <c r="M482" s="16">
        <v>0.52100000000000002</v>
      </c>
      <c r="N482" s="14">
        <v>30</v>
      </c>
      <c r="O482" s="17">
        <v>5.79</v>
      </c>
      <c r="P482" s="17">
        <v>25</v>
      </c>
      <c r="T482" s="13">
        <v>100000</v>
      </c>
      <c r="V482" s="17">
        <v>35</v>
      </c>
      <c r="W482" s="1">
        <f t="shared" si="33"/>
        <v>25</v>
      </c>
    </row>
    <row r="483" spans="7:23" x14ac:dyDescent="0.25">
      <c r="G483" s="14"/>
      <c r="H483" s="14"/>
      <c r="I483" s="14">
        <v>480</v>
      </c>
      <c r="J483" s="14">
        <f t="shared" si="32"/>
        <v>71</v>
      </c>
      <c r="M483" s="16">
        <v>0.52</v>
      </c>
      <c r="N483" s="14">
        <v>30</v>
      </c>
      <c r="O483" s="17">
        <v>5.8</v>
      </c>
      <c r="P483" s="17">
        <v>25</v>
      </c>
      <c r="T483" s="13">
        <v>100000</v>
      </c>
      <c r="V483" s="17">
        <v>35</v>
      </c>
      <c r="W483" s="1">
        <f t="shared" si="33"/>
        <v>25</v>
      </c>
    </row>
    <row r="484" spans="7:23" x14ac:dyDescent="0.25">
      <c r="G484" s="14"/>
      <c r="H484" s="14"/>
      <c r="I484" s="14">
        <v>481</v>
      </c>
      <c r="J484" s="14">
        <f t="shared" si="32"/>
        <v>71</v>
      </c>
      <c r="M484" s="16">
        <v>0.51900000000000002</v>
      </c>
      <c r="N484" s="14">
        <v>30</v>
      </c>
      <c r="O484" s="17">
        <v>5.81</v>
      </c>
      <c r="P484" s="17">
        <v>25</v>
      </c>
      <c r="T484" s="13">
        <v>100000</v>
      </c>
      <c r="V484" s="17">
        <v>35</v>
      </c>
      <c r="W484" s="1">
        <f t="shared" si="33"/>
        <v>25</v>
      </c>
    </row>
    <row r="485" spans="7:23" x14ac:dyDescent="0.25">
      <c r="G485" s="14"/>
      <c r="H485" s="14"/>
      <c r="I485" s="14">
        <v>482</v>
      </c>
      <c r="J485" s="14">
        <f t="shared" si="32"/>
        <v>71</v>
      </c>
      <c r="M485" s="16">
        <v>0.51800000000000002</v>
      </c>
      <c r="N485" s="14">
        <v>30</v>
      </c>
      <c r="O485" s="17">
        <v>5.82</v>
      </c>
      <c r="P485" s="17">
        <v>25</v>
      </c>
      <c r="T485" s="13">
        <v>100000</v>
      </c>
      <c r="V485" s="17">
        <v>35</v>
      </c>
      <c r="W485" s="1">
        <f t="shared" si="33"/>
        <v>25</v>
      </c>
    </row>
    <row r="486" spans="7:23" x14ac:dyDescent="0.25">
      <c r="G486" s="14"/>
      <c r="H486" s="14"/>
      <c r="I486" s="14">
        <v>483</v>
      </c>
      <c r="J486" s="14">
        <f t="shared" si="32"/>
        <v>71</v>
      </c>
      <c r="M486" s="16">
        <v>0.51700000000000002</v>
      </c>
      <c r="N486" s="14">
        <v>30</v>
      </c>
      <c r="O486" s="17">
        <v>5.83</v>
      </c>
      <c r="P486" s="17">
        <v>25</v>
      </c>
      <c r="T486" s="13">
        <v>100000</v>
      </c>
      <c r="V486" s="17">
        <v>35</v>
      </c>
      <c r="W486" s="1">
        <f t="shared" si="33"/>
        <v>25</v>
      </c>
    </row>
    <row r="487" spans="7:23" x14ac:dyDescent="0.25">
      <c r="G487" s="14"/>
      <c r="H487" s="14"/>
      <c r="I487" s="14">
        <v>484</v>
      </c>
      <c r="J487" s="14">
        <f t="shared" si="32"/>
        <v>71</v>
      </c>
      <c r="M487" s="16">
        <v>0.51600000000000001</v>
      </c>
      <c r="N487" s="14">
        <v>30</v>
      </c>
      <c r="O487" s="17">
        <v>5.84</v>
      </c>
      <c r="P487" s="17">
        <v>25</v>
      </c>
      <c r="T487" s="13">
        <v>100000</v>
      </c>
      <c r="V487" s="17">
        <v>35</v>
      </c>
      <c r="W487" s="1">
        <f t="shared" si="33"/>
        <v>25</v>
      </c>
    </row>
    <row r="488" spans="7:23" x14ac:dyDescent="0.25">
      <c r="G488" s="14"/>
      <c r="H488" s="14"/>
      <c r="I488" s="14">
        <v>485</v>
      </c>
      <c r="J488" s="14">
        <f t="shared" si="32"/>
        <v>71</v>
      </c>
      <c r="M488" s="16">
        <v>0.51500000000000001</v>
      </c>
      <c r="N488" s="14">
        <v>30</v>
      </c>
      <c r="O488" s="17">
        <v>5.85</v>
      </c>
      <c r="P488" s="17">
        <v>25</v>
      </c>
      <c r="T488" s="13">
        <v>100000</v>
      </c>
      <c r="V488" s="17">
        <v>35</v>
      </c>
      <c r="W488" s="1">
        <f t="shared" si="33"/>
        <v>25</v>
      </c>
    </row>
    <row r="489" spans="7:23" x14ac:dyDescent="0.25">
      <c r="G489" s="14"/>
      <c r="H489" s="14"/>
      <c r="I489" s="14">
        <v>486</v>
      </c>
      <c r="J489" s="14">
        <f t="shared" si="32"/>
        <v>71</v>
      </c>
      <c r="M489" s="16">
        <v>0.51400000000000001</v>
      </c>
      <c r="N489" s="14">
        <v>30</v>
      </c>
      <c r="O489" s="17">
        <v>5.86</v>
      </c>
      <c r="P489" s="17">
        <v>25</v>
      </c>
      <c r="T489" s="13">
        <v>100000</v>
      </c>
      <c r="V489" s="17">
        <v>35</v>
      </c>
      <c r="W489" s="1">
        <f t="shared" si="33"/>
        <v>25</v>
      </c>
    </row>
    <row r="490" spans="7:23" x14ac:dyDescent="0.25">
      <c r="G490" s="14"/>
      <c r="H490" s="14"/>
      <c r="I490" s="14">
        <v>487</v>
      </c>
      <c r="J490" s="14">
        <f t="shared" si="32"/>
        <v>71</v>
      </c>
      <c r="M490" s="16">
        <v>0.51300000000000001</v>
      </c>
      <c r="N490" s="14">
        <v>30</v>
      </c>
      <c r="O490" s="17">
        <v>5.87</v>
      </c>
      <c r="P490" s="17">
        <v>25</v>
      </c>
      <c r="T490" s="13">
        <v>100000</v>
      </c>
      <c r="V490" s="17">
        <v>35</v>
      </c>
      <c r="W490" s="1">
        <f t="shared" si="33"/>
        <v>25</v>
      </c>
    </row>
    <row r="491" spans="7:23" x14ac:dyDescent="0.25">
      <c r="G491" s="14"/>
      <c r="H491" s="14"/>
      <c r="I491" s="14">
        <v>488</v>
      </c>
      <c r="J491" s="14">
        <f t="shared" si="32"/>
        <v>71</v>
      </c>
      <c r="M491" s="16">
        <v>0.51200000000000001</v>
      </c>
      <c r="N491" s="14">
        <v>30</v>
      </c>
      <c r="O491" s="17">
        <v>5.88</v>
      </c>
      <c r="P491" s="17">
        <v>25</v>
      </c>
      <c r="T491" s="13">
        <v>100000</v>
      </c>
      <c r="V491" s="17">
        <v>35</v>
      </c>
      <c r="W491" s="1">
        <f t="shared" si="33"/>
        <v>25</v>
      </c>
    </row>
    <row r="492" spans="7:23" x14ac:dyDescent="0.25">
      <c r="G492" s="14"/>
      <c r="H492" s="14"/>
      <c r="I492" s="14">
        <v>489</v>
      </c>
      <c r="J492" s="14">
        <f t="shared" si="32"/>
        <v>71</v>
      </c>
      <c r="M492" s="16">
        <v>0.51100000000000001</v>
      </c>
      <c r="N492" s="14">
        <v>30</v>
      </c>
      <c r="O492" s="17">
        <v>5.89</v>
      </c>
      <c r="P492" s="17">
        <v>25</v>
      </c>
      <c r="T492" s="13">
        <v>100000</v>
      </c>
      <c r="V492" s="17">
        <v>35</v>
      </c>
      <c r="W492" s="1">
        <f t="shared" si="33"/>
        <v>25</v>
      </c>
    </row>
    <row r="493" spans="7:23" x14ac:dyDescent="0.25">
      <c r="G493" s="14"/>
      <c r="H493" s="14"/>
      <c r="I493" s="14">
        <v>490</v>
      </c>
      <c r="J493" s="14">
        <f t="shared" si="32"/>
        <v>71</v>
      </c>
      <c r="M493" s="16">
        <v>0.51</v>
      </c>
      <c r="N493" s="14">
        <v>30</v>
      </c>
      <c r="O493" s="17">
        <v>5.9</v>
      </c>
      <c r="P493" s="17">
        <v>25</v>
      </c>
      <c r="T493" s="13">
        <v>100000</v>
      </c>
      <c r="V493" s="17">
        <v>35</v>
      </c>
      <c r="W493" s="1">
        <f t="shared" si="33"/>
        <v>25</v>
      </c>
    </row>
    <row r="494" spans="7:23" x14ac:dyDescent="0.25">
      <c r="G494" s="14"/>
      <c r="H494" s="14"/>
      <c r="I494" s="14">
        <v>491</v>
      </c>
      <c r="J494" s="14">
        <f t="shared" si="32"/>
        <v>71</v>
      </c>
      <c r="M494" s="16">
        <v>0.50900000000000001</v>
      </c>
      <c r="N494" s="14">
        <v>30</v>
      </c>
      <c r="O494" s="17">
        <v>5.91</v>
      </c>
      <c r="P494" s="17">
        <v>25</v>
      </c>
      <c r="T494" s="13">
        <v>100000</v>
      </c>
      <c r="V494" s="17">
        <v>35</v>
      </c>
      <c r="W494" s="1">
        <f t="shared" si="33"/>
        <v>25</v>
      </c>
    </row>
    <row r="495" spans="7:23" x14ac:dyDescent="0.25">
      <c r="G495" s="14"/>
      <c r="H495" s="14"/>
      <c r="I495" s="14">
        <v>492</v>
      </c>
      <c r="J495" s="14">
        <f t="shared" si="32"/>
        <v>71</v>
      </c>
      <c r="M495" s="16">
        <v>0.50800000000000001</v>
      </c>
      <c r="N495" s="14">
        <v>30</v>
      </c>
      <c r="O495" s="17">
        <v>5.92</v>
      </c>
      <c r="P495" s="17">
        <v>25</v>
      </c>
      <c r="T495" s="13">
        <v>100000</v>
      </c>
      <c r="V495" s="17">
        <v>35</v>
      </c>
      <c r="W495" s="1">
        <f t="shared" si="33"/>
        <v>25</v>
      </c>
    </row>
    <row r="496" spans="7:23" x14ac:dyDescent="0.25">
      <c r="G496" s="14"/>
      <c r="H496" s="14"/>
      <c r="I496" s="14">
        <v>493</v>
      </c>
      <c r="J496" s="14">
        <f t="shared" si="32"/>
        <v>71</v>
      </c>
      <c r="M496" s="16">
        <v>0.50700000000000001</v>
      </c>
      <c r="N496" s="14">
        <v>30</v>
      </c>
      <c r="O496" s="17">
        <v>5.93</v>
      </c>
      <c r="P496" s="17">
        <v>25</v>
      </c>
      <c r="T496" s="13">
        <v>100000</v>
      </c>
      <c r="V496" s="17">
        <v>35</v>
      </c>
      <c r="W496" s="1">
        <f t="shared" si="33"/>
        <v>25</v>
      </c>
    </row>
    <row r="497" spans="7:23" x14ac:dyDescent="0.25">
      <c r="G497" s="14"/>
      <c r="H497" s="14"/>
      <c r="I497" s="14">
        <v>494</v>
      </c>
      <c r="J497" s="14">
        <f t="shared" si="32"/>
        <v>71</v>
      </c>
      <c r="M497" s="16">
        <v>0.50600000000000001</v>
      </c>
      <c r="N497" s="14">
        <v>30</v>
      </c>
      <c r="O497" s="17">
        <v>5.94</v>
      </c>
      <c r="P497" s="17">
        <v>25</v>
      </c>
      <c r="T497" s="13">
        <v>100000</v>
      </c>
      <c r="V497" s="17">
        <v>35</v>
      </c>
      <c r="W497" s="1">
        <f t="shared" si="33"/>
        <v>25</v>
      </c>
    </row>
    <row r="498" spans="7:23" x14ac:dyDescent="0.25">
      <c r="G498" s="14"/>
      <c r="H498" s="14"/>
      <c r="I498" s="14">
        <v>495</v>
      </c>
      <c r="J498" s="14">
        <f t="shared" si="32"/>
        <v>71</v>
      </c>
      <c r="M498" s="16">
        <v>0.505</v>
      </c>
      <c r="N498" s="14">
        <v>30</v>
      </c>
      <c r="O498" s="17">
        <v>5.95</v>
      </c>
      <c r="P498" s="17">
        <v>25</v>
      </c>
      <c r="T498" s="13">
        <v>100000</v>
      </c>
      <c r="V498" s="17">
        <v>35</v>
      </c>
      <c r="W498" s="1">
        <f t="shared" si="33"/>
        <v>25</v>
      </c>
    </row>
    <row r="499" spans="7:23" x14ac:dyDescent="0.25">
      <c r="G499" s="14"/>
      <c r="H499" s="14"/>
      <c r="I499" s="14">
        <v>496</v>
      </c>
      <c r="J499" s="14">
        <f t="shared" si="32"/>
        <v>71</v>
      </c>
      <c r="M499" s="16">
        <v>0.504</v>
      </c>
      <c r="N499" s="14">
        <v>30</v>
      </c>
      <c r="O499" s="17">
        <v>5.96</v>
      </c>
      <c r="P499" s="17">
        <v>25</v>
      </c>
      <c r="T499" s="13">
        <v>100000</v>
      </c>
      <c r="V499" s="17">
        <v>35</v>
      </c>
      <c r="W499" s="1">
        <f t="shared" si="33"/>
        <v>25</v>
      </c>
    </row>
    <row r="500" spans="7:23" x14ac:dyDescent="0.25">
      <c r="G500" s="14"/>
      <c r="H500" s="14"/>
      <c r="I500" s="14">
        <v>497</v>
      </c>
      <c r="J500" s="14">
        <f t="shared" si="32"/>
        <v>71</v>
      </c>
      <c r="M500" s="16">
        <v>0.503</v>
      </c>
      <c r="N500" s="14">
        <v>30</v>
      </c>
      <c r="O500" s="17">
        <v>5.97</v>
      </c>
      <c r="P500" s="17">
        <v>25</v>
      </c>
      <c r="T500" s="13">
        <v>100000</v>
      </c>
      <c r="V500" s="17">
        <v>35</v>
      </c>
      <c r="W500" s="1">
        <f t="shared" si="33"/>
        <v>25</v>
      </c>
    </row>
    <row r="501" spans="7:23" x14ac:dyDescent="0.25">
      <c r="G501" s="14"/>
      <c r="H501" s="14"/>
      <c r="I501" s="14">
        <v>498</v>
      </c>
      <c r="J501" s="14">
        <f t="shared" si="32"/>
        <v>71</v>
      </c>
      <c r="M501" s="16">
        <v>0.502</v>
      </c>
      <c r="N501" s="14">
        <v>30</v>
      </c>
      <c r="O501" s="17">
        <v>5.98</v>
      </c>
      <c r="P501" s="17">
        <v>25</v>
      </c>
      <c r="T501" s="13">
        <v>100000</v>
      </c>
      <c r="V501" s="17">
        <v>35</v>
      </c>
      <c r="W501" s="1">
        <f t="shared" si="33"/>
        <v>25</v>
      </c>
    </row>
    <row r="502" spans="7:23" x14ac:dyDescent="0.25">
      <c r="G502" s="14"/>
      <c r="H502" s="14"/>
      <c r="I502" s="14">
        <v>499</v>
      </c>
      <c r="J502" s="14">
        <f t="shared" si="32"/>
        <v>71</v>
      </c>
      <c r="M502" s="16">
        <v>0.501</v>
      </c>
      <c r="N502" s="14">
        <v>30</v>
      </c>
      <c r="O502" s="17">
        <v>5.99</v>
      </c>
      <c r="P502" s="17">
        <v>25</v>
      </c>
      <c r="T502" s="13">
        <v>100000</v>
      </c>
      <c r="V502" s="17">
        <v>35</v>
      </c>
      <c r="W502" s="1">
        <f t="shared" si="33"/>
        <v>25</v>
      </c>
    </row>
    <row r="503" spans="7:23" x14ac:dyDescent="0.25">
      <c r="G503" s="14"/>
      <c r="H503" s="14"/>
      <c r="I503" s="14">
        <v>500</v>
      </c>
      <c r="J503" s="14">
        <f t="shared" si="32"/>
        <v>71</v>
      </c>
      <c r="M503" s="16">
        <v>0.5</v>
      </c>
      <c r="N503" s="14">
        <v>30</v>
      </c>
      <c r="O503" s="17">
        <v>6</v>
      </c>
      <c r="P503" s="17">
        <v>25</v>
      </c>
      <c r="T503" s="13">
        <v>100000</v>
      </c>
      <c r="V503" s="17">
        <v>35</v>
      </c>
      <c r="W503" s="1">
        <f t="shared" si="33"/>
        <v>25</v>
      </c>
    </row>
    <row r="504" spans="7:23" x14ac:dyDescent="0.25">
      <c r="G504" s="14"/>
      <c r="H504" s="14"/>
      <c r="I504" s="14">
        <v>501</v>
      </c>
      <c r="J504" s="14">
        <f t="shared" si="32"/>
        <v>71</v>
      </c>
      <c r="M504" s="16">
        <v>0.499</v>
      </c>
      <c r="N504" s="14">
        <v>30</v>
      </c>
      <c r="O504" s="17">
        <v>6.01</v>
      </c>
      <c r="P504" s="17">
        <v>25</v>
      </c>
      <c r="T504" s="13">
        <v>100000</v>
      </c>
      <c r="V504" s="17">
        <v>35</v>
      </c>
      <c r="W504" s="1">
        <f t="shared" si="33"/>
        <v>25</v>
      </c>
    </row>
    <row r="505" spans="7:23" x14ac:dyDescent="0.25">
      <c r="G505" s="14"/>
      <c r="H505" s="14"/>
      <c r="I505" s="14">
        <v>502</v>
      </c>
      <c r="J505" s="14">
        <f t="shared" si="32"/>
        <v>72</v>
      </c>
      <c r="M505" s="16">
        <v>0.498</v>
      </c>
      <c r="N505" s="14">
        <v>30</v>
      </c>
      <c r="O505" s="17">
        <v>6.02</v>
      </c>
      <c r="P505" s="17">
        <v>25</v>
      </c>
      <c r="T505" s="13">
        <v>100000</v>
      </c>
      <c r="V505" s="17">
        <v>35</v>
      </c>
      <c r="W505" s="1">
        <f t="shared" si="33"/>
        <v>25</v>
      </c>
    </row>
    <row r="506" spans="7:23" x14ac:dyDescent="0.25">
      <c r="G506" s="14"/>
      <c r="H506" s="14"/>
      <c r="I506" s="14">
        <v>503</v>
      </c>
      <c r="J506" s="14">
        <f t="shared" si="32"/>
        <v>72</v>
      </c>
      <c r="M506" s="16">
        <v>0.497</v>
      </c>
      <c r="N506" s="14">
        <v>30</v>
      </c>
      <c r="O506" s="17">
        <v>6.03</v>
      </c>
      <c r="P506" s="17">
        <v>25</v>
      </c>
      <c r="T506" s="13">
        <v>100000</v>
      </c>
      <c r="V506" s="17">
        <v>35</v>
      </c>
      <c r="W506" s="1">
        <f t="shared" si="33"/>
        <v>25</v>
      </c>
    </row>
    <row r="507" spans="7:23" x14ac:dyDescent="0.25">
      <c r="G507" s="14"/>
      <c r="H507" s="14"/>
      <c r="I507" s="14">
        <v>504</v>
      </c>
      <c r="J507" s="14">
        <f t="shared" si="32"/>
        <v>72</v>
      </c>
      <c r="M507" s="16">
        <v>0.496</v>
      </c>
      <c r="N507" s="14">
        <v>30</v>
      </c>
      <c r="O507" s="17">
        <v>6.04</v>
      </c>
      <c r="P507" s="17">
        <v>25</v>
      </c>
      <c r="T507" s="13">
        <v>100000</v>
      </c>
      <c r="V507" s="17">
        <v>35</v>
      </c>
      <c r="W507" s="1">
        <f t="shared" si="33"/>
        <v>25</v>
      </c>
    </row>
    <row r="508" spans="7:23" x14ac:dyDescent="0.25">
      <c r="G508" s="14"/>
      <c r="H508" s="14"/>
      <c r="I508" s="14">
        <v>505</v>
      </c>
      <c r="J508" s="14">
        <f t="shared" si="32"/>
        <v>72</v>
      </c>
      <c r="M508" s="16">
        <v>0.495</v>
      </c>
      <c r="N508" s="14">
        <v>30</v>
      </c>
      <c r="O508" s="17">
        <v>6.05</v>
      </c>
      <c r="P508" s="17">
        <v>25</v>
      </c>
      <c r="T508" s="13">
        <v>100000</v>
      </c>
      <c r="V508" s="17">
        <v>35</v>
      </c>
      <c r="W508" s="1">
        <f t="shared" si="33"/>
        <v>25</v>
      </c>
    </row>
    <row r="509" spans="7:23" x14ac:dyDescent="0.25">
      <c r="G509" s="14"/>
      <c r="H509" s="14"/>
      <c r="I509" s="14">
        <v>506</v>
      </c>
      <c r="J509" s="14">
        <f t="shared" si="32"/>
        <v>72</v>
      </c>
      <c r="M509" s="16">
        <v>0.49399999999999999</v>
      </c>
      <c r="N509" s="14">
        <v>30</v>
      </c>
      <c r="O509" s="17">
        <v>6.06</v>
      </c>
      <c r="P509" s="17">
        <v>25</v>
      </c>
      <c r="T509" s="13">
        <v>100000</v>
      </c>
      <c r="V509" s="17">
        <v>35</v>
      </c>
      <c r="W509" s="1">
        <f t="shared" si="33"/>
        <v>25</v>
      </c>
    </row>
    <row r="510" spans="7:23" x14ac:dyDescent="0.25">
      <c r="G510" s="14"/>
      <c r="H510" s="14"/>
      <c r="I510" s="14">
        <v>507</v>
      </c>
      <c r="J510" s="14">
        <f t="shared" si="32"/>
        <v>72</v>
      </c>
      <c r="M510" s="16">
        <v>0.49299999999999999</v>
      </c>
      <c r="N510" s="14">
        <v>30</v>
      </c>
      <c r="O510" s="17">
        <v>6.07</v>
      </c>
      <c r="P510" s="17">
        <v>25</v>
      </c>
      <c r="T510" s="13">
        <v>100000</v>
      </c>
      <c r="V510" s="17">
        <v>35</v>
      </c>
      <c r="W510" s="1">
        <f t="shared" si="33"/>
        <v>25</v>
      </c>
    </row>
    <row r="511" spans="7:23" x14ac:dyDescent="0.25">
      <c r="G511" s="14"/>
      <c r="H511" s="14"/>
      <c r="I511" s="14">
        <v>508</v>
      </c>
      <c r="J511" s="14">
        <f t="shared" si="32"/>
        <v>72</v>
      </c>
      <c r="M511" s="16">
        <v>0.49199999999999999</v>
      </c>
      <c r="N511" s="14">
        <v>30</v>
      </c>
      <c r="O511" s="17">
        <v>6.08</v>
      </c>
      <c r="P511" s="17">
        <v>25</v>
      </c>
      <c r="T511" s="13">
        <v>100000</v>
      </c>
      <c r="V511" s="17">
        <v>35</v>
      </c>
      <c r="W511" s="1">
        <f t="shared" si="33"/>
        <v>25</v>
      </c>
    </row>
    <row r="512" spans="7:23" x14ac:dyDescent="0.25">
      <c r="G512" s="14"/>
      <c r="H512" s="14"/>
      <c r="I512" s="14">
        <v>509</v>
      </c>
      <c r="J512" s="14">
        <f t="shared" si="32"/>
        <v>72</v>
      </c>
      <c r="M512" s="16">
        <v>0.49099999999999999</v>
      </c>
      <c r="N512" s="14">
        <v>30</v>
      </c>
      <c r="O512" s="17">
        <v>6.09</v>
      </c>
      <c r="P512" s="17">
        <v>25</v>
      </c>
      <c r="T512" s="13">
        <v>100000</v>
      </c>
      <c r="V512" s="17">
        <v>35</v>
      </c>
      <c r="W512" s="1">
        <f t="shared" si="33"/>
        <v>25</v>
      </c>
    </row>
    <row r="513" spans="7:23" x14ac:dyDescent="0.25">
      <c r="G513" s="14"/>
      <c r="H513" s="14"/>
      <c r="I513" s="14">
        <v>510</v>
      </c>
      <c r="J513" s="14">
        <f t="shared" si="32"/>
        <v>72</v>
      </c>
      <c r="M513" s="16">
        <v>0.49</v>
      </c>
      <c r="N513" s="14">
        <v>30</v>
      </c>
      <c r="O513" s="17">
        <v>6.1</v>
      </c>
      <c r="P513" s="17">
        <v>25</v>
      </c>
      <c r="T513" s="13">
        <v>100000</v>
      </c>
      <c r="V513" s="17">
        <v>35</v>
      </c>
      <c r="W513" s="1">
        <f t="shared" si="33"/>
        <v>25</v>
      </c>
    </row>
    <row r="514" spans="7:23" x14ac:dyDescent="0.25">
      <c r="G514" s="14"/>
      <c r="H514" s="14"/>
      <c r="I514" s="14">
        <v>511</v>
      </c>
      <c r="J514" s="14">
        <f t="shared" si="32"/>
        <v>72</v>
      </c>
      <c r="M514" s="16">
        <v>0.48899999999999999</v>
      </c>
      <c r="N514" s="14">
        <v>30</v>
      </c>
      <c r="O514" s="17">
        <v>6.11</v>
      </c>
      <c r="P514" s="17">
        <v>25</v>
      </c>
      <c r="T514" s="13">
        <v>100000</v>
      </c>
      <c r="V514" s="17">
        <v>35</v>
      </c>
      <c r="W514" s="1">
        <f t="shared" si="33"/>
        <v>25</v>
      </c>
    </row>
    <row r="515" spans="7:23" x14ac:dyDescent="0.25">
      <c r="G515" s="14"/>
      <c r="H515" s="14"/>
      <c r="I515" s="14">
        <v>512</v>
      </c>
      <c r="J515" s="14">
        <f t="shared" si="32"/>
        <v>72</v>
      </c>
      <c r="M515" s="16">
        <v>0.48799999999999999</v>
      </c>
      <c r="N515" s="14">
        <v>30</v>
      </c>
      <c r="O515" s="17">
        <v>6.12</v>
      </c>
      <c r="P515" s="17">
        <v>25</v>
      </c>
      <c r="T515" s="13">
        <v>100000</v>
      </c>
      <c r="V515" s="17">
        <v>35</v>
      </c>
      <c r="W515" s="1">
        <f t="shared" si="33"/>
        <v>25</v>
      </c>
    </row>
    <row r="516" spans="7:23" x14ac:dyDescent="0.25">
      <c r="G516" s="14"/>
      <c r="H516" s="14"/>
      <c r="I516" s="14">
        <v>513</v>
      </c>
      <c r="J516" s="14">
        <f t="shared" ref="J516:J579" si="34">J481+1</f>
        <v>72</v>
      </c>
      <c r="M516" s="16">
        <v>0.48699999999999999</v>
      </c>
      <c r="N516" s="14">
        <v>30</v>
      </c>
      <c r="O516" s="17">
        <v>6.13</v>
      </c>
      <c r="P516" s="17">
        <v>25</v>
      </c>
      <c r="T516" s="13">
        <v>100000</v>
      </c>
      <c r="V516" s="17">
        <v>35</v>
      </c>
      <c r="W516" s="1">
        <f t="shared" ref="W516:W579" si="35">V516-10</f>
        <v>25</v>
      </c>
    </row>
    <row r="517" spans="7:23" x14ac:dyDescent="0.25">
      <c r="G517" s="14"/>
      <c r="H517" s="14"/>
      <c r="I517" s="14">
        <v>514</v>
      </c>
      <c r="J517" s="14">
        <f t="shared" si="34"/>
        <v>72</v>
      </c>
      <c r="M517" s="16">
        <v>0.48599999999999999</v>
      </c>
      <c r="N517" s="14">
        <v>30</v>
      </c>
      <c r="O517" s="17">
        <v>6.14</v>
      </c>
      <c r="P517" s="17">
        <v>25</v>
      </c>
      <c r="T517" s="13">
        <v>100000</v>
      </c>
      <c r="V517" s="17">
        <v>35</v>
      </c>
      <c r="W517" s="1">
        <f t="shared" si="35"/>
        <v>25</v>
      </c>
    </row>
    <row r="518" spans="7:23" x14ac:dyDescent="0.25">
      <c r="G518" s="14"/>
      <c r="H518" s="14"/>
      <c r="I518" s="14">
        <v>515</v>
      </c>
      <c r="J518" s="14">
        <f t="shared" si="34"/>
        <v>72</v>
      </c>
      <c r="M518" s="16">
        <v>0.48499999999999999</v>
      </c>
      <c r="N518" s="14">
        <v>30</v>
      </c>
      <c r="O518" s="17">
        <v>6.15</v>
      </c>
      <c r="P518" s="17">
        <v>25</v>
      </c>
      <c r="T518" s="13">
        <v>100000</v>
      </c>
      <c r="V518" s="17">
        <v>35</v>
      </c>
      <c r="W518" s="1">
        <f t="shared" si="35"/>
        <v>25</v>
      </c>
    </row>
    <row r="519" spans="7:23" x14ac:dyDescent="0.25">
      <c r="G519" s="14"/>
      <c r="H519" s="14"/>
      <c r="I519" s="14">
        <v>516</v>
      </c>
      <c r="J519" s="14">
        <f t="shared" si="34"/>
        <v>72</v>
      </c>
      <c r="M519" s="16">
        <v>0.48399999999999999</v>
      </c>
      <c r="N519" s="14">
        <v>30</v>
      </c>
      <c r="O519" s="17">
        <v>6.16</v>
      </c>
      <c r="P519" s="17">
        <v>25</v>
      </c>
      <c r="T519" s="13">
        <v>100000</v>
      </c>
      <c r="V519" s="17">
        <v>35</v>
      </c>
      <c r="W519" s="1">
        <f t="shared" si="35"/>
        <v>25</v>
      </c>
    </row>
    <row r="520" spans="7:23" x14ac:dyDescent="0.25">
      <c r="G520" s="14"/>
      <c r="H520" s="14"/>
      <c r="I520" s="14">
        <v>517</v>
      </c>
      <c r="J520" s="14">
        <f t="shared" si="34"/>
        <v>72</v>
      </c>
      <c r="M520" s="16">
        <v>0.48299999999999998</v>
      </c>
      <c r="N520" s="14">
        <v>30</v>
      </c>
      <c r="O520" s="17">
        <v>6.17</v>
      </c>
      <c r="P520" s="17">
        <v>25</v>
      </c>
      <c r="T520" s="13">
        <v>100000</v>
      </c>
      <c r="V520" s="17">
        <v>35</v>
      </c>
      <c r="W520" s="1">
        <f t="shared" si="35"/>
        <v>25</v>
      </c>
    </row>
    <row r="521" spans="7:23" x14ac:dyDescent="0.25">
      <c r="G521" s="14"/>
      <c r="H521" s="14"/>
      <c r="I521" s="14">
        <v>518</v>
      </c>
      <c r="J521" s="14">
        <f t="shared" si="34"/>
        <v>72</v>
      </c>
      <c r="M521" s="16">
        <v>0.48199999999999998</v>
      </c>
      <c r="N521" s="14">
        <v>30</v>
      </c>
      <c r="O521" s="17">
        <v>6.18</v>
      </c>
      <c r="P521" s="17">
        <v>25</v>
      </c>
      <c r="T521" s="13">
        <v>100000</v>
      </c>
      <c r="V521" s="17">
        <v>35</v>
      </c>
      <c r="W521" s="1">
        <f t="shared" si="35"/>
        <v>25</v>
      </c>
    </row>
    <row r="522" spans="7:23" x14ac:dyDescent="0.25">
      <c r="G522" s="14"/>
      <c r="H522" s="14"/>
      <c r="I522" s="14">
        <v>519</v>
      </c>
      <c r="J522" s="14">
        <f t="shared" si="34"/>
        <v>72</v>
      </c>
      <c r="M522" s="16">
        <v>0.48099999999999998</v>
      </c>
      <c r="N522" s="14">
        <v>30</v>
      </c>
      <c r="O522" s="17">
        <v>6.19</v>
      </c>
      <c r="P522" s="17">
        <v>25</v>
      </c>
      <c r="T522" s="13">
        <v>100000</v>
      </c>
      <c r="V522" s="17">
        <v>35</v>
      </c>
      <c r="W522" s="1">
        <f t="shared" si="35"/>
        <v>25</v>
      </c>
    </row>
    <row r="523" spans="7:23" x14ac:dyDescent="0.25">
      <c r="G523" s="14"/>
      <c r="H523" s="14"/>
      <c r="I523" s="14">
        <v>520</v>
      </c>
      <c r="J523" s="14">
        <f t="shared" si="34"/>
        <v>72</v>
      </c>
      <c r="M523" s="16">
        <v>0.48</v>
      </c>
      <c r="N523" s="14">
        <v>30</v>
      </c>
      <c r="O523" s="17">
        <v>6.2</v>
      </c>
      <c r="P523" s="17">
        <v>25</v>
      </c>
      <c r="T523" s="13">
        <v>100000</v>
      </c>
      <c r="V523" s="17">
        <v>35</v>
      </c>
      <c r="W523" s="1">
        <f t="shared" si="35"/>
        <v>25</v>
      </c>
    </row>
    <row r="524" spans="7:23" x14ac:dyDescent="0.25">
      <c r="G524" s="14"/>
      <c r="H524" s="14"/>
      <c r="I524" s="14">
        <v>521</v>
      </c>
      <c r="J524" s="14">
        <f t="shared" si="34"/>
        <v>72</v>
      </c>
      <c r="M524" s="16">
        <v>0.47899999999999998</v>
      </c>
      <c r="N524" s="14">
        <v>30</v>
      </c>
      <c r="O524" s="17">
        <v>6.21</v>
      </c>
      <c r="P524" s="17">
        <v>25</v>
      </c>
      <c r="T524" s="13">
        <v>100000</v>
      </c>
      <c r="V524" s="17">
        <v>35</v>
      </c>
      <c r="W524" s="1">
        <f t="shared" si="35"/>
        <v>25</v>
      </c>
    </row>
    <row r="525" spans="7:23" x14ac:dyDescent="0.25">
      <c r="G525" s="14"/>
      <c r="H525" s="14"/>
      <c r="I525" s="14">
        <v>522</v>
      </c>
      <c r="J525" s="14">
        <f t="shared" si="34"/>
        <v>72</v>
      </c>
      <c r="M525" s="16">
        <v>0.47799999999999998</v>
      </c>
      <c r="N525" s="14">
        <v>30</v>
      </c>
      <c r="O525" s="17">
        <v>6.22</v>
      </c>
      <c r="P525" s="17">
        <v>25</v>
      </c>
      <c r="T525" s="13">
        <v>100000</v>
      </c>
      <c r="V525" s="17">
        <v>35</v>
      </c>
      <c r="W525" s="1">
        <f t="shared" si="35"/>
        <v>25</v>
      </c>
    </row>
    <row r="526" spans="7:23" x14ac:dyDescent="0.25">
      <c r="G526" s="14"/>
      <c r="H526" s="14"/>
      <c r="I526" s="14">
        <v>523</v>
      </c>
      <c r="J526" s="14">
        <f t="shared" si="34"/>
        <v>72</v>
      </c>
      <c r="M526" s="16">
        <v>0.47699999999999998</v>
      </c>
      <c r="N526" s="14">
        <v>30</v>
      </c>
      <c r="O526" s="17">
        <v>6.23</v>
      </c>
      <c r="P526" s="17">
        <v>25</v>
      </c>
      <c r="T526" s="13">
        <v>100000</v>
      </c>
      <c r="V526" s="17">
        <v>35</v>
      </c>
      <c r="W526" s="1">
        <f t="shared" si="35"/>
        <v>25</v>
      </c>
    </row>
    <row r="527" spans="7:23" x14ac:dyDescent="0.25">
      <c r="G527" s="14"/>
      <c r="H527" s="14"/>
      <c r="I527" s="14">
        <v>524</v>
      </c>
      <c r="J527" s="14">
        <f t="shared" si="34"/>
        <v>72</v>
      </c>
      <c r="M527" s="16">
        <v>0.47599999999999998</v>
      </c>
      <c r="N527" s="14">
        <v>30</v>
      </c>
      <c r="O527" s="17">
        <v>6.24</v>
      </c>
      <c r="P527" s="17">
        <v>25</v>
      </c>
      <c r="T527" s="13">
        <v>100000</v>
      </c>
      <c r="V527" s="17">
        <v>35</v>
      </c>
      <c r="W527" s="1">
        <f t="shared" si="35"/>
        <v>25</v>
      </c>
    </row>
    <row r="528" spans="7:23" x14ac:dyDescent="0.25">
      <c r="G528" s="14"/>
      <c r="H528" s="14"/>
      <c r="I528" s="14">
        <v>525</v>
      </c>
      <c r="J528" s="14">
        <f t="shared" si="34"/>
        <v>72</v>
      </c>
      <c r="M528" s="16">
        <v>0.47499999999999998</v>
      </c>
      <c r="N528" s="14">
        <v>30</v>
      </c>
      <c r="O528" s="17">
        <v>6.25</v>
      </c>
      <c r="P528" s="17">
        <v>25</v>
      </c>
      <c r="T528" s="13">
        <v>100000</v>
      </c>
      <c r="V528" s="17">
        <v>35</v>
      </c>
      <c r="W528" s="1">
        <f t="shared" si="35"/>
        <v>25</v>
      </c>
    </row>
    <row r="529" spans="7:23" x14ac:dyDescent="0.25">
      <c r="G529" s="14"/>
      <c r="H529" s="14"/>
      <c r="I529" s="14">
        <v>526</v>
      </c>
      <c r="J529" s="14">
        <f t="shared" si="34"/>
        <v>72</v>
      </c>
      <c r="M529" s="16">
        <v>0.47399999999999998</v>
      </c>
      <c r="N529" s="14">
        <v>30</v>
      </c>
      <c r="O529" s="17">
        <v>6.26</v>
      </c>
      <c r="P529" s="17">
        <v>25</v>
      </c>
      <c r="T529" s="13">
        <v>100000</v>
      </c>
      <c r="V529" s="17">
        <v>35</v>
      </c>
      <c r="W529" s="1">
        <f t="shared" si="35"/>
        <v>25</v>
      </c>
    </row>
    <row r="530" spans="7:23" x14ac:dyDescent="0.25">
      <c r="G530" s="14"/>
      <c r="H530" s="14"/>
      <c r="I530" s="14">
        <v>527</v>
      </c>
      <c r="J530" s="14">
        <f t="shared" si="34"/>
        <v>72</v>
      </c>
      <c r="M530" s="16">
        <v>0.47299999999999998</v>
      </c>
      <c r="N530" s="14">
        <v>30</v>
      </c>
      <c r="O530" s="17">
        <v>6.27</v>
      </c>
      <c r="P530" s="17">
        <v>25</v>
      </c>
      <c r="T530" s="13">
        <v>100000</v>
      </c>
      <c r="V530" s="17">
        <v>35</v>
      </c>
      <c r="W530" s="1">
        <f t="shared" si="35"/>
        <v>25</v>
      </c>
    </row>
    <row r="531" spans="7:23" x14ac:dyDescent="0.25">
      <c r="G531" s="14"/>
      <c r="H531" s="14"/>
      <c r="I531" s="14">
        <v>528</v>
      </c>
      <c r="J531" s="14">
        <f t="shared" si="34"/>
        <v>72</v>
      </c>
      <c r="M531" s="16">
        <v>0.47199999999999998</v>
      </c>
      <c r="N531" s="14">
        <v>30</v>
      </c>
      <c r="O531" s="17">
        <v>6.28</v>
      </c>
      <c r="P531" s="17">
        <v>25</v>
      </c>
      <c r="T531" s="13">
        <v>100000</v>
      </c>
      <c r="V531" s="17">
        <v>35</v>
      </c>
      <c r="W531" s="1">
        <f t="shared" si="35"/>
        <v>25</v>
      </c>
    </row>
    <row r="532" spans="7:23" x14ac:dyDescent="0.25">
      <c r="G532" s="14"/>
      <c r="H532" s="14"/>
      <c r="I532" s="14">
        <v>529</v>
      </c>
      <c r="J532" s="14">
        <f t="shared" si="34"/>
        <v>72</v>
      </c>
      <c r="M532" s="16">
        <v>0.47099999999999997</v>
      </c>
      <c r="N532" s="14">
        <v>30</v>
      </c>
      <c r="O532" s="17">
        <v>6.29</v>
      </c>
      <c r="P532" s="17">
        <v>25</v>
      </c>
      <c r="T532" s="13">
        <v>100000</v>
      </c>
      <c r="V532" s="17">
        <v>35</v>
      </c>
      <c r="W532" s="1">
        <f t="shared" si="35"/>
        <v>25</v>
      </c>
    </row>
    <row r="533" spans="7:23" x14ac:dyDescent="0.25">
      <c r="G533" s="14"/>
      <c r="H533" s="14"/>
      <c r="I533" s="14">
        <v>530</v>
      </c>
      <c r="J533" s="14">
        <f t="shared" si="34"/>
        <v>72</v>
      </c>
      <c r="M533" s="16">
        <v>0.47</v>
      </c>
      <c r="N533" s="14">
        <v>30</v>
      </c>
      <c r="O533" s="17">
        <v>6.3</v>
      </c>
      <c r="P533" s="17">
        <v>25</v>
      </c>
      <c r="T533" s="13">
        <v>100000</v>
      </c>
      <c r="V533" s="17">
        <v>35</v>
      </c>
      <c r="W533" s="1">
        <f t="shared" si="35"/>
        <v>25</v>
      </c>
    </row>
    <row r="534" spans="7:23" x14ac:dyDescent="0.25">
      <c r="G534" s="14"/>
      <c r="H534" s="14"/>
      <c r="I534" s="14">
        <v>531</v>
      </c>
      <c r="J534" s="14">
        <f t="shared" si="34"/>
        <v>72</v>
      </c>
      <c r="M534" s="16">
        <v>0.46899999999999997</v>
      </c>
      <c r="N534" s="14">
        <v>30</v>
      </c>
      <c r="O534" s="17">
        <v>6.31</v>
      </c>
      <c r="P534" s="17">
        <v>25</v>
      </c>
      <c r="T534" s="13">
        <v>100000</v>
      </c>
      <c r="V534" s="17">
        <v>35</v>
      </c>
      <c r="W534" s="1">
        <f t="shared" si="35"/>
        <v>25</v>
      </c>
    </row>
    <row r="535" spans="7:23" x14ac:dyDescent="0.25">
      <c r="G535" s="14"/>
      <c r="H535" s="14"/>
      <c r="I535" s="14">
        <v>532</v>
      </c>
      <c r="J535" s="14">
        <f t="shared" si="34"/>
        <v>72</v>
      </c>
      <c r="M535" s="16">
        <v>0.46800000000000003</v>
      </c>
      <c r="N535" s="14">
        <v>30</v>
      </c>
      <c r="O535" s="17">
        <v>6.32</v>
      </c>
      <c r="P535" s="17">
        <v>25</v>
      </c>
      <c r="T535" s="13">
        <v>100000</v>
      </c>
      <c r="V535" s="17">
        <v>35</v>
      </c>
      <c r="W535" s="1">
        <f t="shared" si="35"/>
        <v>25</v>
      </c>
    </row>
    <row r="536" spans="7:23" x14ac:dyDescent="0.25">
      <c r="G536" s="14"/>
      <c r="H536" s="14"/>
      <c r="I536" s="14">
        <v>533</v>
      </c>
      <c r="J536" s="14">
        <f t="shared" si="34"/>
        <v>72</v>
      </c>
      <c r="M536" s="16">
        <v>0.46700000000000003</v>
      </c>
      <c r="N536" s="14">
        <v>30</v>
      </c>
      <c r="O536" s="17">
        <v>6.33</v>
      </c>
      <c r="P536" s="17">
        <v>25</v>
      </c>
      <c r="T536" s="13">
        <v>100000</v>
      </c>
      <c r="V536" s="17">
        <v>35</v>
      </c>
      <c r="W536" s="1">
        <f t="shared" si="35"/>
        <v>25</v>
      </c>
    </row>
    <row r="537" spans="7:23" x14ac:dyDescent="0.25">
      <c r="G537" s="14"/>
      <c r="H537" s="14"/>
      <c r="I537" s="14">
        <v>534</v>
      </c>
      <c r="J537" s="14">
        <f t="shared" si="34"/>
        <v>72</v>
      </c>
      <c r="M537" s="16">
        <v>0.46600000000000003</v>
      </c>
      <c r="N537" s="14">
        <v>30</v>
      </c>
      <c r="O537" s="17">
        <v>6.34</v>
      </c>
      <c r="P537" s="17">
        <v>25</v>
      </c>
      <c r="T537" s="13">
        <v>100000</v>
      </c>
      <c r="V537" s="17">
        <v>35</v>
      </c>
      <c r="W537" s="1">
        <f t="shared" si="35"/>
        <v>25</v>
      </c>
    </row>
    <row r="538" spans="7:23" x14ac:dyDescent="0.25">
      <c r="G538" s="14"/>
      <c r="H538" s="14"/>
      <c r="I538" s="14">
        <v>535</v>
      </c>
      <c r="J538" s="14">
        <f t="shared" si="34"/>
        <v>72</v>
      </c>
      <c r="M538" s="16">
        <v>0.46500000000000002</v>
      </c>
      <c r="N538" s="14">
        <v>30</v>
      </c>
      <c r="O538" s="17">
        <v>6.35</v>
      </c>
      <c r="P538" s="17">
        <v>25</v>
      </c>
      <c r="T538" s="13">
        <v>100000</v>
      </c>
      <c r="V538" s="17">
        <v>35</v>
      </c>
      <c r="W538" s="1">
        <f t="shared" si="35"/>
        <v>25</v>
      </c>
    </row>
    <row r="539" spans="7:23" x14ac:dyDescent="0.25">
      <c r="G539" s="14"/>
      <c r="H539" s="14"/>
      <c r="I539" s="14">
        <v>536</v>
      </c>
      <c r="J539" s="14">
        <f t="shared" si="34"/>
        <v>72</v>
      </c>
      <c r="M539" s="16">
        <v>0.46400000000000002</v>
      </c>
      <c r="N539" s="14">
        <v>30</v>
      </c>
      <c r="O539" s="17">
        <v>6.36</v>
      </c>
      <c r="P539" s="17">
        <v>25</v>
      </c>
      <c r="T539" s="13">
        <v>100000</v>
      </c>
      <c r="V539" s="17">
        <v>35</v>
      </c>
      <c r="W539" s="1">
        <f t="shared" si="35"/>
        <v>25</v>
      </c>
    </row>
    <row r="540" spans="7:23" x14ac:dyDescent="0.25">
      <c r="G540" s="14"/>
      <c r="H540" s="14"/>
      <c r="I540" s="14">
        <v>537</v>
      </c>
      <c r="J540" s="14">
        <f t="shared" si="34"/>
        <v>73</v>
      </c>
      <c r="M540" s="16">
        <v>0.46300000000000002</v>
      </c>
      <c r="N540" s="14">
        <v>30</v>
      </c>
      <c r="O540" s="17">
        <v>6.37</v>
      </c>
      <c r="P540" s="17">
        <v>25</v>
      </c>
      <c r="T540" s="13">
        <v>100000</v>
      </c>
      <c r="V540" s="17">
        <v>35</v>
      </c>
      <c r="W540" s="1">
        <f t="shared" si="35"/>
        <v>25</v>
      </c>
    </row>
    <row r="541" spans="7:23" x14ac:dyDescent="0.25">
      <c r="G541" s="14"/>
      <c r="H541" s="14"/>
      <c r="I541" s="14">
        <v>538</v>
      </c>
      <c r="J541" s="14">
        <f t="shared" si="34"/>
        <v>73</v>
      </c>
      <c r="M541" s="16">
        <v>0.46200000000000002</v>
      </c>
      <c r="N541" s="14">
        <v>30</v>
      </c>
      <c r="O541" s="17">
        <v>6.38</v>
      </c>
      <c r="P541" s="17">
        <v>25</v>
      </c>
      <c r="T541" s="13">
        <v>100000</v>
      </c>
      <c r="V541" s="17">
        <v>35</v>
      </c>
      <c r="W541" s="1">
        <f t="shared" si="35"/>
        <v>25</v>
      </c>
    </row>
    <row r="542" spans="7:23" x14ac:dyDescent="0.25">
      <c r="G542" s="14"/>
      <c r="H542" s="14"/>
      <c r="I542" s="14">
        <v>539</v>
      </c>
      <c r="J542" s="14">
        <f t="shared" si="34"/>
        <v>73</v>
      </c>
      <c r="M542" s="16">
        <v>0.46100000000000002</v>
      </c>
      <c r="N542" s="14">
        <v>30</v>
      </c>
      <c r="O542" s="17">
        <v>6.39</v>
      </c>
      <c r="P542" s="17">
        <v>25</v>
      </c>
      <c r="T542" s="13">
        <v>100000</v>
      </c>
      <c r="V542" s="17">
        <v>35</v>
      </c>
      <c r="W542" s="1">
        <f t="shared" si="35"/>
        <v>25</v>
      </c>
    </row>
    <row r="543" spans="7:23" x14ac:dyDescent="0.25">
      <c r="G543" s="14"/>
      <c r="H543" s="14"/>
      <c r="I543" s="14">
        <v>540</v>
      </c>
      <c r="J543" s="14">
        <f t="shared" si="34"/>
        <v>73</v>
      </c>
      <c r="M543" s="16">
        <v>0.46</v>
      </c>
      <c r="N543" s="14">
        <v>30</v>
      </c>
      <c r="O543" s="17">
        <v>6.4</v>
      </c>
      <c r="P543" s="17">
        <v>25</v>
      </c>
      <c r="T543" s="13">
        <v>100000</v>
      </c>
      <c r="V543" s="17">
        <v>35</v>
      </c>
      <c r="W543" s="1">
        <f t="shared" si="35"/>
        <v>25</v>
      </c>
    </row>
    <row r="544" spans="7:23" x14ac:dyDescent="0.25">
      <c r="G544" s="14"/>
      <c r="H544" s="14"/>
      <c r="I544" s="14">
        <v>541</v>
      </c>
      <c r="J544" s="14">
        <f t="shared" si="34"/>
        <v>73</v>
      </c>
      <c r="M544" s="16">
        <v>0.45900000000000002</v>
      </c>
      <c r="N544" s="14">
        <v>30</v>
      </c>
      <c r="O544" s="17">
        <v>6.41</v>
      </c>
      <c r="P544" s="17">
        <v>25</v>
      </c>
      <c r="T544" s="13">
        <v>100000</v>
      </c>
      <c r="V544" s="17">
        <v>35</v>
      </c>
      <c r="W544" s="1">
        <f t="shared" si="35"/>
        <v>25</v>
      </c>
    </row>
    <row r="545" spans="7:23" x14ac:dyDescent="0.25">
      <c r="G545" s="14"/>
      <c r="H545" s="14"/>
      <c r="I545" s="14">
        <v>542</v>
      </c>
      <c r="J545" s="14">
        <f t="shared" si="34"/>
        <v>73</v>
      </c>
      <c r="M545" s="16">
        <v>0.45800000000000002</v>
      </c>
      <c r="N545" s="14">
        <v>30</v>
      </c>
      <c r="O545" s="17">
        <v>6.42</v>
      </c>
      <c r="P545" s="17">
        <v>25</v>
      </c>
      <c r="T545" s="13">
        <v>100000</v>
      </c>
      <c r="V545" s="17">
        <v>35</v>
      </c>
      <c r="W545" s="1">
        <f t="shared" si="35"/>
        <v>25</v>
      </c>
    </row>
    <row r="546" spans="7:23" x14ac:dyDescent="0.25">
      <c r="G546" s="14"/>
      <c r="H546" s="14"/>
      <c r="I546" s="14">
        <v>543</v>
      </c>
      <c r="J546" s="14">
        <f t="shared" si="34"/>
        <v>73</v>
      </c>
      <c r="M546" s="16">
        <v>0.45700000000000002</v>
      </c>
      <c r="N546" s="14">
        <v>30</v>
      </c>
      <c r="O546" s="17">
        <v>6.43</v>
      </c>
      <c r="P546" s="17">
        <v>25</v>
      </c>
      <c r="T546" s="13">
        <v>100000</v>
      </c>
      <c r="V546" s="17">
        <v>35</v>
      </c>
      <c r="W546" s="1">
        <f t="shared" si="35"/>
        <v>25</v>
      </c>
    </row>
    <row r="547" spans="7:23" x14ac:dyDescent="0.25">
      <c r="G547" s="14"/>
      <c r="H547" s="14"/>
      <c r="I547" s="14">
        <v>544</v>
      </c>
      <c r="J547" s="14">
        <f t="shared" si="34"/>
        <v>73</v>
      </c>
      <c r="M547" s="16">
        <v>0.45600000000000002</v>
      </c>
      <c r="N547" s="14">
        <v>30</v>
      </c>
      <c r="O547" s="17">
        <v>6.44</v>
      </c>
      <c r="P547" s="17">
        <v>25</v>
      </c>
      <c r="T547" s="13">
        <v>100000</v>
      </c>
      <c r="V547" s="17">
        <v>35</v>
      </c>
      <c r="W547" s="1">
        <f t="shared" si="35"/>
        <v>25</v>
      </c>
    </row>
    <row r="548" spans="7:23" x14ac:dyDescent="0.25">
      <c r="G548" s="14"/>
      <c r="H548" s="14"/>
      <c r="I548" s="14">
        <v>545</v>
      </c>
      <c r="J548" s="14">
        <f t="shared" si="34"/>
        <v>73</v>
      </c>
      <c r="M548" s="16">
        <v>0.45500000000000002</v>
      </c>
      <c r="N548" s="14">
        <v>30</v>
      </c>
      <c r="O548" s="17">
        <v>6.45</v>
      </c>
      <c r="P548" s="17">
        <v>25</v>
      </c>
      <c r="T548" s="13">
        <v>100000</v>
      </c>
      <c r="V548" s="17">
        <v>35</v>
      </c>
      <c r="W548" s="1">
        <f t="shared" si="35"/>
        <v>25</v>
      </c>
    </row>
    <row r="549" spans="7:23" x14ac:dyDescent="0.25">
      <c r="G549" s="14"/>
      <c r="H549" s="14"/>
      <c r="I549" s="14">
        <v>546</v>
      </c>
      <c r="J549" s="14">
        <f t="shared" si="34"/>
        <v>73</v>
      </c>
      <c r="M549" s="16">
        <v>0.45400000000000001</v>
      </c>
      <c r="N549" s="14">
        <v>30</v>
      </c>
      <c r="O549" s="17">
        <v>6.46</v>
      </c>
      <c r="P549" s="17">
        <v>25</v>
      </c>
      <c r="T549" s="13">
        <v>100000</v>
      </c>
      <c r="V549" s="17">
        <v>35</v>
      </c>
      <c r="W549" s="1">
        <f t="shared" si="35"/>
        <v>25</v>
      </c>
    </row>
    <row r="550" spans="7:23" x14ac:dyDescent="0.25">
      <c r="G550" s="14"/>
      <c r="H550" s="14"/>
      <c r="I550" s="14">
        <v>547</v>
      </c>
      <c r="J550" s="14">
        <f t="shared" si="34"/>
        <v>73</v>
      </c>
      <c r="M550" s="16">
        <v>0.45300000000000001</v>
      </c>
      <c r="N550" s="14">
        <v>30</v>
      </c>
      <c r="O550" s="17">
        <v>6.47</v>
      </c>
      <c r="P550" s="17">
        <v>25</v>
      </c>
      <c r="T550" s="13">
        <v>100000</v>
      </c>
      <c r="V550" s="17">
        <v>35</v>
      </c>
      <c r="W550" s="1">
        <f t="shared" si="35"/>
        <v>25</v>
      </c>
    </row>
    <row r="551" spans="7:23" x14ac:dyDescent="0.25">
      <c r="G551" s="14"/>
      <c r="H551" s="14"/>
      <c r="I551" s="14">
        <v>548</v>
      </c>
      <c r="J551" s="14">
        <f t="shared" si="34"/>
        <v>73</v>
      </c>
      <c r="M551" s="16">
        <v>0.45200000000000001</v>
      </c>
      <c r="N551" s="14">
        <v>30</v>
      </c>
      <c r="O551" s="17">
        <v>6.48</v>
      </c>
      <c r="P551" s="17">
        <v>25</v>
      </c>
      <c r="T551" s="13">
        <v>100000</v>
      </c>
      <c r="V551" s="17">
        <v>35</v>
      </c>
      <c r="W551" s="1">
        <f t="shared" si="35"/>
        <v>25</v>
      </c>
    </row>
    <row r="552" spans="7:23" x14ac:dyDescent="0.25">
      <c r="G552" s="14"/>
      <c r="H552" s="14"/>
      <c r="I552" s="14">
        <v>549</v>
      </c>
      <c r="J552" s="14">
        <f t="shared" si="34"/>
        <v>73</v>
      </c>
      <c r="M552" s="16">
        <v>0.45100000000000001</v>
      </c>
      <c r="N552" s="14">
        <v>30</v>
      </c>
      <c r="O552" s="17">
        <v>6.49</v>
      </c>
      <c r="P552" s="17">
        <v>25</v>
      </c>
      <c r="T552" s="13">
        <v>100000</v>
      </c>
      <c r="V552" s="17">
        <v>35</v>
      </c>
      <c r="W552" s="1">
        <f t="shared" si="35"/>
        <v>25</v>
      </c>
    </row>
    <row r="553" spans="7:23" x14ac:dyDescent="0.25">
      <c r="G553" s="14"/>
      <c r="H553" s="14"/>
      <c r="I553" s="14">
        <v>550</v>
      </c>
      <c r="J553" s="14">
        <f t="shared" si="34"/>
        <v>73</v>
      </c>
      <c r="M553" s="16">
        <v>0.45</v>
      </c>
      <c r="N553" s="14">
        <v>30</v>
      </c>
      <c r="O553" s="17">
        <v>6.5</v>
      </c>
      <c r="P553" s="17">
        <v>25</v>
      </c>
      <c r="T553" s="13">
        <v>100000</v>
      </c>
      <c r="V553" s="17">
        <v>35</v>
      </c>
      <c r="W553" s="1">
        <f t="shared" si="35"/>
        <v>25</v>
      </c>
    </row>
    <row r="554" spans="7:23" x14ac:dyDescent="0.25">
      <c r="G554" s="14"/>
      <c r="H554" s="14"/>
      <c r="I554" s="14">
        <v>551</v>
      </c>
      <c r="J554" s="14">
        <f t="shared" si="34"/>
        <v>73</v>
      </c>
      <c r="M554" s="16">
        <v>0.44900000000000001</v>
      </c>
      <c r="N554" s="14">
        <v>30</v>
      </c>
      <c r="O554" s="17">
        <v>6.51</v>
      </c>
      <c r="P554" s="17">
        <v>25</v>
      </c>
      <c r="T554" s="13">
        <v>100000</v>
      </c>
      <c r="V554" s="17">
        <v>35</v>
      </c>
      <c r="W554" s="1">
        <f t="shared" si="35"/>
        <v>25</v>
      </c>
    </row>
    <row r="555" spans="7:23" x14ac:dyDescent="0.25">
      <c r="G555" s="14"/>
      <c r="H555" s="14"/>
      <c r="I555" s="14">
        <v>552</v>
      </c>
      <c r="J555" s="14">
        <f t="shared" si="34"/>
        <v>73</v>
      </c>
      <c r="M555" s="16">
        <v>0.44800000000000001</v>
      </c>
      <c r="N555" s="14">
        <v>30</v>
      </c>
      <c r="O555" s="17">
        <v>6.52</v>
      </c>
      <c r="P555" s="17">
        <v>25</v>
      </c>
      <c r="T555" s="13">
        <v>100000</v>
      </c>
      <c r="V555" s="17">
        <v>35</v>
      </c>
      <c r="W555" s="1">
        <f t="shared" si="35"/>
        <v>25</v>
      </c>
    </row>
    <row r="556" spans="7:23" x14ac:dyDescent="0.25">
      <c r="G556" s="14"/>
      <c r="H556" s="14"/>
      <c r="I556" s="14">
        <v>553</v>
      </c>
      <c r="J556" s="14">
        <f t="shared" si="34"/>
        <v>73</v>
      </c>
      <c r="M556" s="16">
        <v>0.44700000000000001</v>
      </c>
      <c r="N556" s="14">
        <v>30</v>
      </c>
      <c r="O556" s="17">
        <v>6.53</v>
      </c>
      <c r="P556" s="17">
        <v>25</v>
      </c>
      <c r="T556" s="13">
        <v>100000</v>
      </c>
      <c r="V556" s="17">
        <v>35</v>
      </c>
      <c r="W556" s="1">
        <f t="shared" si="35"/>
        <v>25</v>
      </c>
    </row>
    <row r="557" spans="7:23" x14ac:dyDescent="0.25">
      <c r="G557" s="14"/>
      <c r="H557" s="14"/>
      <c r="I557" s="14">
        <v>554</v>
      </c>
      <c r="J557" s="14">
        <f t="shared" si="34"/>
        <v>73</v>
      </c>
      <c r="M557" s="16">
        <v>0.44600000000000001</v>
      </c>
      <c r="N557" s="14">
        <v>30</v>
      </c>
      <c r="O557" s="17">
        <v>6.54</v>
      </c>
      <c r="P557" s="17">
        <v>25</v>
      </c>
      <c r="T557" s="13">
        <v>100000</v>
      </c>
      <c r="V557" s="17">
        <v>35</v>
      </c>
      <c r="W557" s="1">
        <f t="shared" si="35"/>
        <v>25</v>
      </c>
    </row>
    <row r="558" spans="7:23" x14ac:dyDescent="0.25">
      <c r="G558" s="14"/>
      <c r="H558" s="14"/>
      <c r="I558" s="14">
        <v>555</v>
      </c>
      <c r="J558" s="14">
        <f t="shared" si="34"/>
        <v>73</v>
      </c>
      <c r="M558" s="16">
        <v>0.44500000000000001</v>
      </c>
      <c r="N558" s="14">
        <v>30</v>
      </c>
      <c r="O558" s="17">
        <v>6.55</v>
      </c>
      <c r="P558" s="17">
        <v>25</v>
      </c>
      <c r="T558" s="13">
        <v>100000</v>
      </c>
      <c r="V558" s="17">
        <v>35</v>
      </c>
      <c r="W558" s="1">
        <f t="shared" si="35"/>
        <v>25</v>
      </c>
    </row>
    <row r="559" spans="7:23" x14ac:dyDescent="0.25">
      <c r="G559" s="14"/>
      <c r="H559" s="14"/>
      <c r="I559" s="14">
        <v>556</v>
      </c>
      <c r="J559" s="14">
        <f t="shared" si="34"/>
        <v>73</v>
      </c>
      <c r="M559" s="16">
        <v>0.44400000000000001</v>
      </c>
      <c r="N559" s="14">
        <v>30</v>
      </c>
      <c r="O559" s="17">
        <v>6.56</v>
      </c>
      <c r="P559" s="17">
        <v>25</v>
      </c>
      <c r="T559" s="13">
        <v>100000</v>
      </c>
      <c r="V559" s="17">
        <v>35</v>
      </c>
      <c r="W559" s="1">
        <f t="shared" si="35"/>
        <v>25</v>
      </c>
    </row>
    <row r="560" spans="7:23" x14ac:dyDescent="0.25">
      <c r="G560" s="14"/>
      <c r="H560" s="14"/>
      <c r="I560" s="14">
        <v>557</v>
      </c>
      <c r="J560" s="14">
        <f t="shared" si="34"/>
        <v>73</v>
      </c>
      <c r="M560" s="16">
        <v>0.443</v>
      </c>
      <c r="N560" s="14">
        <v>30</v>
      </c>
      <c r="O560" s="17">
        <v>6.57</v>
      </c>
      <c r="P560" s="17">
        <v>25</v>
      </c>
      <c r="T560" s="13">
        <v>100000</v>
      </c>
      <c r="V560" s="17">
        <v>35</v>
      </c>
      <c r="W560" s="1">
        <f t="shared" si="35"/>
        <v>25</v>
      </c>
    </row>
    <row r="561" spans="7:23" x14ac:dyDescent="0.25">
      <c r="G561" s="14"/>
      <c r="H561" s="14"/>
      <c r="I561" s="14">
        <v>558</v>
      </c>
      <c r="J561" s="14">
        <f t="shared" si="34"/>
        <v>73</v>
      </c>
      <c r="M561" s="16">
        <v>0.442</v>
      </c>
      <c r="N561" s="14">
        <v>30</v>
      </c>
      <c r="O561" s="17">
        <v>6.58</v>
      </c>
      <c r="P561" s="17">
        <v>25</v>
      </c>
      <c r="T561" s="13">
        <v>100000</v>
      </c>
      <c r="V561" s="17">
        <v>35</v>
      </c>
      <c r="W561" s="1">
        <f t="shared" si="35"/>
        <v>25</v>
      </c>
    </row>
    <row r="562" spans="7:23" x14ac:dyDescent="0.25">
      <c r="G562" s="14"/>
      <c r="H562" s="14"/>
      <c r="I562" s="14">
        <v>559</v>
      </c>
      <c r="J562" s="14">
        <f t="shared" si="34"/>
        <v>73</v>
      </c>
      <c r="M562" s="16">
        <v>0.441</v>
      </c>
      <c r="N562" s="14">
        <v>30</v>
      </c>
      <c r="O562" s="17">
        <v>6.59</v>
      </c>
      <c r="P562" s="17">
        <v>25</v>
      </c>
      <c r="T562" s="13">
        <v>100000</v>
      </c>
      <c r="V562" s="17">
        <v>35</v>
      </c>
      <c r="W562" s="1">
        <f t="shared" si="35"/>
        <v>25</v>
      </c>
    </row>
    <row r="563" spans="7:23" x14ac:dyDescent="0.25">
      <c r="G563" s="14"/>
      <c r="H563" s="14"/>
      <c r="I563" s="14">
        <v>560</v>
      </c>
      <c r="J563" s="14">
        <f t="shared" si="34"/>
        <v>73</v>
      </c>
      <c r="M563" s="16">
        <v>0.44</v>
      </c>
      <c r="N563" s="14">
        <v>30</v>
      </c>
      <c r="O563" s="17">
        <v>6.6</v>
      </c>
      <c r="P563" s="17">
        <v>25</v>
      </c>
      <c r="T563" s="13">
        <v>100000</v>
      </c>
      <c r="V563" s="17">
        <v>35</v>
      </c>
      <c r="W563" s="1">
        <f t="shared" si="35"/>
        <v>25</v>
      </c>
    </row>
    <row r="564" spans="7:23" x14ac:dyDescent="0.25">
      <c r="G564" s="14"/>
      <c r="H564" s="14"/>
      <c r="I564" s="14">
        <v>561</v>
      </c>
      <c r="J564" s="14">
        <f t="shared" si="34"/>
        <v>73</v>
      </c>
      <c r="M564" s="16">
        <v>0.439</v>
      </c>
      <c r="N564" s="14">
        <v>30</v>
      </c>
      <c r="O564" s="17">
        <v>6.61</v>
      </c>
      <c r="P564" s="17">
        <v>25</v>
      </c>
      <c r="T564" s="13">
        <v>100000</v>
      </c>
      <c r="V564" s="17">
        <v>35</v>
      </c>
      <c r="W564" s="1">
        <f t="shared" si="35"/>
        <v>25</v>
      </c>
    </row>
    <row r="565" spans="7:23" x14ac:dyDescent="0.25">
      <c r="G565" s="14"/>
      <c r="H565" s="14"/>
      <c r="I565" s="14">
        <v>562</v>
      </c>
      <c r="J565" s="14">
        <f t="shared" si="34"/>
        <v>73</v>
      </c>
      <c r="M565" s="16">
        <v>0.438</v>
      </c>
      <c r="N565" s="14">
        <v>30</v>
      </c>
      <c r="O565" s="17">
        <v>6.62</v>
      </c>
      <c r="P565" s="17">
        <v>25</v>
      </c>
      <c r="T565" s="13">
        <v>100000</v>
      </c>
      <c r="V565" s="17">
        <v>35</v>
      </c>
      <c r="W565" s="1">
        <f t="shared" si="35"/>
        <v>25</v>
      </c>
    </row>
    <row r="566" spans="7:23" x14ac:dyDescent="0.25">
      <c r="G566" s="14"/>
      <c r="H566" s="14"/>
      <c r="I566" s="14">
        <v>563</v>
      </c>
      <c r="J566" s="14">
        <f t="shared" si="34"/>
        <v>73</v>
      </c>
      <c r="M566" s="16">
        <v>0.437</v>
      </c>
      <c r="N566" s="14">
        <v>30</v>
      </c>
      <c r="O566" s="17">
        <v>6.63</v>
      </c>
      <c r="P566" s="17">
        <v>25</v>
      </c>
      <c r="T566" s="13">
        <v>100000</v>
      </c>
      <c r="V566" s="17">
        <v>35</v>
      </c>
      <c r="W566" s="1">
        <f t="shared" si="35"/>
        <v>25</v>
      </c>
    </row>
    <row r="567" spans="7:23" x14ac:dyDescent="0.25">
      <c r="G567" s="14"/>
      <c r="H567" s="14"/>
      <c r="I567" s="14">
        <v>564</v>
      </c>
      <c r="J567" s="14">
        <f t="shared" si="34"/>
        <v>73</v>
      </c>
      <c r="M567" s="16">
        <v>0.436</v>
      </c>
      <c r="N567" s="14">
        <v>30</v>
      </c>
      <c r="O567" s="17">
        <v>6.64</v>
      </c>
      <c r="P567" s="17">
        <v>25</v>
      </c>
      <c r="T567" s="13">
        <v>100000</v>
      </c>
      <c r="V567" s="17">
        <v>35</v>
      </c>
      <c r="W567" s="1">
        <f t="shared" si="35"/>
        <v>25</v>
      </c>
    </row>
    <row r="568" spans="7:23" x14ac:dyDescent="0.25">
      <c r="G568" s="14"/>
      <c r="H568" s="14"/>
      <c r="I568" s="14">
        <v>565</v>
      </c>
      <c r="J568" s="14">
        <f t="shared" si="34"/>
        <v>73</v>
      </c>
      <c r="M568" s="16">
        <v>0.435</v>
      </c>
      <c r="N568" s="14">
        <v>30</v>
      </c>
      <c r="O568" s="17">
        <v>6.65</v>
      </c>
      <c r="P568" s="17">
        <v>25</v>
      </c>
      <c r="T568" s="13">
        <v>100000</v>
      </c>
      <c r="V568" s="17">
        <v>35</v>
      </c>
      <c r="W568" s="1">
        <f t="shared" si="35"/>
        <v>25</v>
      </c>
    </row>
    <row r="569" spans="7:23" x14ac:dyDescent="0.25">
      <c r="G569" s="14"/>
      <c r="H569" s="14"/>
      <c r="I569" s="14">
        <v>566</v>
      </c>
      <c r="J569" s="14">
        <f t="shared" si="34"/>
        <v>73</v>
      </c>
      <c r="M569" s="16">
        <v>0.434</v>
      </c>
      <c r="N569" s="14">
        <v>30</v>
      </c>
      <c r="O569" s="17">
        <v>6.66</v>
      </c>
      <c r="P569" s="17">
        <v>25</v>
      </c>
      <c r="T569" s="13">
        <v>100000</v>
      </c>
      <c r="V569" s="17">
        <v>35</v>
      </c>
      <c r="W569" s="1">
        <f t="shared" si="35"/>
        <v>25</v>
      </c>
    </row>
    <row r="570" spans="7:23" x14ac:dyDescent="0.25">
      <c r="G570" s="14"/>
      <c r="H570" s="14"/>
      <c r="I570" s="14">
        <v>567</v>
      </c>
      <c r="J570" s="14">
        <f t="shared" si="34"/>
        <v>73</v>
      </c>
      <c r="M570" s="16">
        <v>0.433</v>
      </c>
      <c r="N570" s="14">
        <v>30</v>
      </c>
      <c r="O570" s="17">
        <v>6.67</v>
      </c>
      <c r="P570" s="17">
        <v>25</v>
      </c>
      <c r="T570" s="13">
        <v>100000</v>
      </c>
      <c r="V570" s="17">
        <v>35</v>
      </c>
      <c r="W570" s="1">
        <f t="shared" si="35"/>
        <v>25</v>
      </c>
    </row>
    <row r="571" spans="7:23" x14ac:dyDescent="0.25">
      <c r="G571" s="14"/>
      <c r="H571" s="14"/>
      <c r="I571" s="14">
        <v>568</v>
      </c>
      <c r="J571" s="14">
        <f t="shared" si="34"/>
        <v>73</v>
      </c>
      <c r="M571" s="16">
        <v>0.432</v>
      </c>
      <c r="N571" s="14">
        <v>30</v>
      </c>
      <c r="O571" s="17">
        <v>6.68</v>
      </c>
      <c r="P571" s="17">
        <v>25</v>
      </c>
      <c r="T571" s="13">
        <v>100000</v>
      </c>
      <c r="V571" s="17">
        <v>35</v>
      </c>
      <c r="W571" s="1">
        <f t="shared" si="35"/>
        <v>25</v>
      </c>
    </row>
    <row r="572" spans="7:23" x14ac:dyDescent="0.25">
      <c r="G572" s="14"/>
      <c r="H572" s="14"/>
      <c r="I572" s="14">
        <v>569</v>
      </c>
      <c r="J572" s="14">
        <f t="shared" si="34"/>
        <v>73</v>
      </c>
      <c r="M572" s="16">
        <v>0.43099999999999999</v>
      </c>
      <c r="N572" s="14">
        <v>30</v>
      </c>
      <c r="O572" s="17">
        <v>6.69</v>
      </c>
      <c r="P572" s="17">
        <v>25</v>
      </c>
      <c r="T572" s="13">
        <v>100000</v>
      </c>
      <c r="V572" s="17">
        <v>35</v>
      </c>
      <c r="W572" s="1">
        <f t="shared" si="35"/>
        <v>25</v>
      </c>
    </row>
    <row r="573" spans="7:23" x14ac:dyDescent="0.25">
      <c r="G573" s="14"/>
      <c r="H573" s="14"/>
      <c r="I573" s="14">
        <v>570</v>
      </c>
      <c r="J573" s="14">
        <f t="shared" si="34"/>
        <v>73</v>
      </c>
      <c r="M573" s="16">
        <v>0.43</v>
      </c>
      <c r="N573" s="14">
        <v>30</v>
      </c>
      <c r="O573" s="17">
        <v>6.7</v>
      </c>
      <c r="P573" s="17">
        <v>25</v>
      </c>
      <c r="T573" s="13">
        <v>100000</v>
      </c>
      <c r="V573" s="17">
        <v>35</v>
      </c>
      <c r="W573" s="1">
        <f t="shared" si="35"/>
        <v>25</v>
      </c>
    </row>
    <row r="574" spans="7:23" x14ac:dyDescent="0.25">
      <c r="G574" s="14"/>
      <c r="H574" s="14"/>
      <c r="I574" s="14">
        <v>571</v>
      </c>
      <c r="J574" s="14">
        <f t="shared" si="34"/>
        <v>73</v>
      </c>
      <c r="M574" s="16">
        <v>0.42899999999999999</v>
      </c>
      <c r="N574" s="14">
        <v>30</v>
      </c>
      <c r="O574" s="17">
        <v>6.71</v>
      </c>
      <c r="P574" s="17">
        <v>25</v>
      </c>
      <c r="T574" s="13">
        <v>100000</v>
      </c>
      <c r="V574" s="17">
        <v>35</v>
      </c>
      <c r="W574" s="1">
        <f t="shared" si="35"/>
        <v>25</v>
      </c>
    </row>
    <row r="575" spans="7:23" x14ac:dyDescent="0.25">
      <c r="G575" s="14"/>
      <c r="H575" s="14"/>
      <c r="I575" s="14">
        <v>572</v>
      </c>
      <c r="J575" s="14">
        <f t="shared" si="34"/>
        <v>74</v>
      </c>
      <c r="M575" s="16">
        <v>0.42799999999999999</v>
      </c>
      <c r="N575" s="14">
        <v>30</v>
      </c>
      <c r="O575" s="17">
        <v>6.72</v>
      </c>
      <c r="P575" s="17">
        <v>25</v>
      </c>
      <c r="T575" s="13">
        <v>100000</v>
      </c>
      <c r="V575" s="17">
        <v>35</v>
      </c>
      <c r="W575" s="1">
        <f t="shared" si="35"/>
        <v>25</v>
      </c>
    </row>
    <row r="576" spans="7:23" x14ac:dyDescent="0.25">
      <c r="G576" s="14"/>
      <c r="H576" s="14"/>
      <c r="I576" s="14">
        <v>573</v>
      </c>
      <c r="J576" s="14">
        <f t="shared" si="34"/>
        <v>74</v>
      </c>
      <c r="M576" s="16">
        <v>0.42699999999999999</v>
      </c>
      <c r="N576" s="14">
        <v>30</v>
      </c>
      <c r="O576" s="17">
        <v>6.73</v>
      </c>
      <c r="P576" s="17">
        <v>25</v>
      </c>
      <c r="T576" s="13">
        <v>100000</v>
      </c>
      <c r="V576" s="17">
        <v>35</v>
      </c>
      <c r="W576" s="1">
        <f t="shared" si="35"/>
        <v>25</v>
      </c>
    </row>
    <row r="577" spans="7:23" x14ac:dyDescent="0.25">
      <c r="G577" s="14"/>
      <c r="H577" s="14"/>
      <c r="I577" s="14">
        <v>574</v>
      </c>
      <c r="J577" s="14">
        <f t="shared" si="34"/>
        <v>74</v>
      </c>
      <c r="M577" s="16">
        <v>0.42599999999999999</v>
      </c>
      <c r="N577" s="14">
        <v>30</v>
      </c>
      <c r="O577" s="17">
        <v>6.74</v>
      </c>
      <c r="P577" s="17">
        <v>25</v>
      </c>
      <c r="T577" s="13">
        <v>100000</v>
      </c>
      <c r="V577" s="17">
        <v>35</v>
      </c>
      <c r="W577" s="1">
        <f t="shared" si="35"/>
        <v>25</v>
      </c>
    </row>
    <row r="578" spans="7:23" x14ac:dyDescent="0.25">
      <c r="G578" s="14"/>
      <c r="H578" s="14"/>
      <c r="I578" s="14">
        <v>575</v>
      </c>
      <c r="J578" s="14">
        <f t="shared" si="34"/>
        <v>74</v>
      </c>
      <c r="M578" s="16">
        <v>0.42499999999999999</v>
      </c>
      <c r="N578" s="14">
        <v>30</v>
      </c>
      <c r="O578" s="17">
        <v>6.75</v>
      </c>
      <c r="P578" s="17">
        <v>25</v>
      </c>
      <c r="T578" s="13">
        <v>100000</v>
      </c>
      <c r="V578" s="17">
        <v>35</v>
      </c>
      <c r="W578" s="1">
        <f t="shared" si="35"/>
        <v>25</v>
      </c>
    </row>
    <row r="579" spans="7:23" x14ac:dyDescent="0.25">
      <c r="G579" s="14"/>
      <c r="H579" s="14"/>
      <c r="I579" s="14">
        <v>576</v>
      </c>
      <c r="J579" s="14">
        <f t="shared" si="34"/>
        <v>74</v>
      </c>
      <c r="M579" s="16">
        <v>0.42399999999999999</v>
      </c>
      <c r="N579" s="14">
        <v>30</v>
      </c>
      <c r="O579" s="17">
        <v>6.76</v>
      </c>
      <c r="P579" s="17">
        <v>25</v>
      </c>
      <c r="T579" s="13">
        <v>100000</v>
      </c>
      <c r="V579" s="17">
        <v>35</v>
      </c>
      <c r="W579" s="1">
        <f t="shared" si="35"/>
        <v>25</v>
      </c>
    </row>
    <row r="580" spans="7:23" x14ac:dyDescent="0.25">
      <c r="G580" s="14"/>
      <c r="H580" s="14"/>
      <c r="I580" s="14">
        <v>577</v>
      </c>
      <c r="J580" s="14">
        <f t="shared" ref="J580:J643" si="36">J545+1</f>
        <v>74</v>
      </c>
      <c r="M580" s="16">
        <v>0.42299999999999999</v>
      </c>
      <c r="N580" s="14">
        <v>30</v>
      </c>
      <c r="O580" s="17">
        <v>6.77</v>
      </c>
      <c r="P580" s="17">
        <v>25</v>
      </c>
      <c r="T580" s="13">
        <v>100000</v>
      </c>
      <c r="V580" s="17">
        <v>35</v>
      </c>
      <c r="W580" s="1">
        <f t="shared" ref="W580:W643" si="37">V580-10</f>
        <v>25</v>
      </c>
    </row>
    <row r="581" spans="7:23" x14ac:dyDescent="0.25">
      <c r="G581" s="14"/>
      <c r="H581" s="14"/>
      <c r="I581" s="14">
        <v>578</v>
      </c>
      <c r="J581" s="14">
        <f t="shared" si="36"/>
        <v>74</v>
      </c>
      <c r="M581" s="16">
        <v>0.42199999999999999</v>
      </c>
      <c r="N581" s="14">
        <v>30</v>
      </c>
      <c r="O581" s="17">
        <v>6.78</v>
      </c>
      <c r="P581" s="17">
        <v>25</v>
      </c>
      <c r="T581" s="13">
        <v>100000</v>
      </c>
      <c r="V581" s="17">
        <v>35</v>
      </c>
      <c r="W581" s="1">
        <f t="shared" si="37"/>
        <v>25</v>
      </c>
    </row>
    <row r="582" spans="7:23" x14ac:dyDescent="0.25">
      <c r="G582" s="14"/>
      <c r="H582" s="14"/>
      <c r="I582" s="14">
        <v>579</v>
      </c>
      <c r="J582" s="14">
        <f t="shared" si="36"/>
        <v>74</v>
      </c>
      <c r="M582" s="16">
        <v>0.42099999999999999</v>
      </c>
      <c r="N582" s="14">
        <v>30</v>
      </c>
      <c r="O582" s="17">
        <v>6.79</v>
      </c>
      <c r="P582" s="17">
        <v>25</v>
      </c>
      <c r="T582" s="13">
        <v>100000</v>
      </c>
      <c r="V582" s="17">
        <v>35</v>
      </c>
      <c r="W582" s="1">
        <f t="shared" si="37"/>
        <v>25</v>
      </c>
    </row>
    <row r="583" spans="7:23" x14ac:dyDescent="0.25">
      <c r="G583" s="14"/>
      <c r="H583" s="14"/>
      <c r="I583" s="14">
        <v>580</v>
      </c>
      <c r="J583" s="14">
        <f t="shared" si="36"/>
        <v>74</v>
      </c>
      <c r="M583" s="16">
        <v>0.42</v>
      </c>
      <c r="N583" s="14">
        <v>30</v>
      </c>
      <c r="O583" s="17">
        <v>6.8</v>
      </c>
      <c r="P583" s="17">
        <v>25</v>
      </c>
      <c r="T583" s="13">
        <v>100000</v>
      </c>
      <c r="V583" s="17">
        <v>35</v>
      </c>
      <c r="W583" s="1">
        <f t="shared" si="37"/>
        <v>25</v>
      </c>
    </row>
    <row r="584" spans="7:23" x14ac:dyDescent="0.25">
      <c r="G584" s="14"/>
      <c r="H584" s="14"/>
      <c r="I584" s="14">
        <v>581</v>
      </c>
      <c r="J584" s="14">
        <f t="shared" si="36"/>
        <v>74</v>
      </c>
      <c r="M584" s="16">
        <v>0.41899999999999998</v>
      </c>
      <c r="N584" s="14">
        <v>30</v>
      </c>
      <c r="O584" s="17">
        <v>6.81</v>
      </c>
      <c r="P584" s="17">
        <v>25</v>
      </c>
      <c r="T584" s="13">
        <v>100000</v>
      </c>
      <c r="V584" s="17">
        <v>35</v>
      </c>
      <c r="W584" s="1">
        <f t="shared" si="37"/>
        <v>25</v>
      </c>
    </row>
    <row r="585" spans="7:23" x14ac:dyDescent="0.25">
      <c r="G585" s="14"/>
      <c r="H585" s="14"/>
      <c r="I585" s="14">
        <v>582</v>
      </c>
      <c r="J585" s="14">
        <f t="shared" si="36"/>
        <v>74</v>
      </c>
      <c r="M585" s="16">
        <v>0.41799999999999998</v>
      </c>
      <c r="N585" s="14">
        <v>30</v>
      </c>
      <c r="O585" s="17">
        <v>6.82</v>
      </c>
      <c r="P585" s="17">
        <v>25</v>
      </c>
      <c r="T585" s="13">
        <v>100000</v>
      </c>
      <c r="V585" s="17">
        <v>35</v>
      </c>
      <c r="W585" s="1">
        <f t="shared" si="37"/>
        <v>25</v>
      </c>
    </row>
    <row r="586" spans="7:23" x14ac:dyDescent="0.25">
      <c r="G586" s="14"/>
      <c r="H586" s="14"/>
      <c r="I586" s="14">
        <v>583</v>
      </c>
      <c r="J586" s="14">
        <f t="shared" si="36"/>
        <v>74</v>
      </c>
      <c r="M586" s="16">
        <v>0.41699999999999998</v>
      </c>
      <c r="N586" s="14">
        <v>30</v>
      </c>
      <c r="O586" s="17">
        <v>6.83</v>
      </c>
      <c r="P586" s="17">
        <v>25</v>
      </c>
      <c r="T586" s="13">
        <v>100000</v>
      </c>
      <c r="V586" s="17">
        <v>35</v>
      </c>
      <c r="W586" s="1">
        <f t="shared" si="37"/>
        <v>25</v>
      </c>
    </row>
    <row r="587" spans="7:23" x14ac:dyDescent="0.25">
      <c r="G587" s="14"/>
      <c r="H587" s="14"/>
      <c r="I587" s="14">
        <v>584</v>
      </c>
      <c r="J587" s="14">
        <f t="shared" si="36"/>
        <v>74</v>
      </c>
      <c r="M587" s="16">
        <v>0.41599999999999998</v>
      </c>
      <c r="N587" s="14">
        <v>30</v>
      </c>
      <c r="O587" s="17">
        <v>6.84</v>
      </c>
      <c r="P587" s="17">
        <v>25</v>
      </c>
      <c r="T587" s="13">
        <v>100000</v>
      </c>
      <c r="V587" s="17">
        <v>35</v>
      </c>
      <c r="W587" s="1">
        <f t="shared" si="37"/>
        <v>25</v>
      </c>
    </row>
    <row r="588" spans="7:23" x14ac:dyDescent="0.25">
      <c r="G588" s="14"/>
      <c r="H588" s="14"/>
      <c r="I588" s="14">
        <v>585</v>
      </c>
      <c r="J588" s="14">
        <f t="shared" si="36"/>
        <v>74</v>
      </c>
      <c r="M588" s="16">
        <v>0.41499999999999998</v>
      </c>
      <c r="N588" s="14">
        <v>30</v>
      </c>
      <c r="O588" s="17">
        <v>6.85</v>
      </c>
      <c r="P588" s="17">
        <v>25</v>
      </c>
      <c r="T588" s="13">
        <v>100000</v>
      </c>
      <c r="V588" s="17">
        <v>35</v>
      </c>
      <c r="W588" s="1">
        <f t="shared" si="37"/>
        <v>25</v>
      </c>
    </row>
    <row r="589" spans="7:23" x14ac:dyDescent="0.25">
      <c r="G589" s="14"/>
      <c r="H589" s="14"/>
      <c r="I589" s="14">
        <v>586</v>
      </c>
      <c r="J589" s="14">
        <f t="shared" si="36"/>
        <v>74</v>
      </c>
      <c r="M589" s="16">
        <v>0.41399999999999998</v>
      </c>
      <c r="N589" s="14">
        <v>30</v>
      </c>
      <c r="O589" s="17">
        <v>6.86</v>
      </c>
      <c r="P589" s="17">
        <v>25</v>
      </c>
      <c r="T589" s="13">
        <v>100000</v>
      </c>
      <c r="V589" s="17">
        <v>35</v>
      </c>
      <c r="W589" s="1">
        <f t="shared" si="37"/>
        <v>25</v>
      </c>
    </row>
    <row r="590" spans="7:23" x14ac:dyDescent="0.25">
      <c r="G590" s="14"/>
      <c r="H590" s="14"/>
      <c r="I590" s="14">
        <v>587</v>
      </c>
      <c r="J590" s="14">
        <f t="shared" si="36"/>
        <v>74</v>
      </c>
      <c r="M590" s="16">
        <v>0.41299999999999998</v>
      </c>
      <c r="N590" s="14">
        <v>30</v>
      </c>
      <c r="O590" s="17">
        <v>6.87</v>
      </c>
      <c r="P590" s="17">
        <v>25</v>
      </c>
      <c r="T590" s="13">
        <v>100000</v>
      </c>
      <c r="V590" s="17">
        <v>35</v>
      </c>
      <c r="W590" s="1">
        <f t="shared" si="37"/>
        <v>25</v>
      </c>
    </row>
    <row r="591" spans="7:23" x14ac:dyDescent="0.25">
      <c r="G591" s="14"/>
      <c r="H591" s="14"/>
      <c r="I591" s="14">
        <v>588</v>
      </c>
      <c r="J591" s="14">
        <f t="shared" si="36"/>
        <v>74</v>
      </c>
      <c r="M591" s="16">
        <v>0.41199999999999998</v>
      </c>
      <c r="N591" s="14">
        <v>30</v>
      </c>
      <c r="O591" s="17">
        <v>6.88</v>
      </c>
      <c r="P591" s="17">
        <v>25</v>
      </c>
      <c r="T591" s="13">
        <v>100000</v>
      </c>
      <c r="V591" s="17">
        <v>35</v>
      </c>
      <c r="W591" s="1">
        <f t="shared" si="37"/>
        <v>25</v>
      </c>
    </row>
    <row r="592" spans="7:23" x14ac:dyDescent="0.25">
      <c r="G592" s="14"/>
      <c r="H592" s="14"/>
      <c r="I592" s="14">
        <v>589</v>
      </c>
      <c r="J592" s="14">
        <f t="shared" si="36"/>
        <v>74</v>
      </c>
      <c r="M592" s="16">
        <v>0.41099999999999998</v>
      </c>
      <c r="N592" s="14">
        <v>30</v>
      </c>
      <c r="O592" s="17">
        <v>6.89</v>
      </c>
      <c r="P592" s="17">
        <v>25</v>
      </c>
      <c r="T592" s="13">
        <v>100000</v>
      </c>
      <c r="V592" s="17">
        <v>35</v>
      </c>
      <c r="W592" s="1">
        <f t="shared" si="37"/>
        <v>25</v>
      </c>
    </row>
    <row r="593" spans="7:23" x14ac:dyDescent="0.25">
      <c r="G593" s="14"/>
      <c r="H593" s="14"/>
      <c r="I593" s="14">
        <v>590</v>
      </c>
      <c r="J593" s="14">
        <f t="shared" si="36"/>
        <v>74</v>
      </c>
      <c r="M593" s="16">
        <v>0.41</v>
      </c>
      <c r="N593" s="14">
        <v>30</v>
      </c>
      <c r="O593" s="17">
        <v>6.9</v>
      </c>
      <c r="P593" s="17">
        <v>25</v>
      </c>
      <c r="T593" s="13">
        <v>100000</v>
      </c>
      <c r="V593" s="17">
        <v>35</v>
      </c>
      <c r="W593" s="1">
        <f t="shared" si="37"/>
        <v>25</v>
      </c>
    </row>
    <row r="594" spans="7:23" x14ac:dyDescent="0.25">
      <c r="G594" s="14"/>
      <c r="H594" s="14"/>
      <c r="I594" s="14">
        <v>591</v>
      </c>
      <c r="J594" s="14">
        <f t="shared" si="36"/>
        <v>74</v>
      </c>
      <c r="M594" s="16">
        <v>0.40899999999999997</v>
      </c>
      <c r="N594" s="14">
        <v>30</v>
      </c>
      <c r="O594" s="17">
        <v>6.91</v>
      </c>
      <c r="P594" s="17">
        <v>25</v>
      </c>
      <c r="T594" s="13">
        <v>100000</v>
      </c>
      <c r="V594" s="17">
        <v>35</v>
      </c>
      <c r="W594" s="1">
        <f t="shared" si="37"/>
        <v>25</v>
      </c>
    </row>
    <row r="595" spans="7:23" x14ac:dyDescent="0.25">
      <c r="G595" s="14"/>
      <c r="H595" s="14"/>
      <c r="I595" s="14">
        <v>592</v>
      </c>
      <c r="J595" s="14">
        <f t="shared" si="36"/>
        <v>74</v>
      </c>
      <c r="M595" s="16">
        <v>0.40799999999999997</v>
      </c>
      <c r="N595" s="14">
        <v>30</v>
      </c>
      <c r="O595" s="17">
        <v>6.92</v>
      </c>
      <c r="P595" s="17">
        <v>25</v>
      </c>
      <c r="T595" s="13">
        <v>100000</v>
      </c>
      <c r="V595" s="17">
        <v>35</v>
      </c>
      <c r="W595" s="1">
        <f t="shared" si="37"/>
        <v>25</v>
      </c>
    </row>
    <row r="596" spans="7:23" x14ac:dyDescent="0.25">
      <c r="G596" s="14"/>
      <c r="H596" s="14"/>
      <c r="I596" s="14">
        <v>593</v>
      </c>
      <c r="J596" s="14">
        <f t="shared" si="36"/>
        <v>74</v>
      </c>
      <c r="M596" s="16">
        <v>0.40699999999999997</v>
      </c>
      <c r="N596" s="14">
        <v>30</v>
      </c>
      <c r="O596" s="17">
        <v>6.93</v>
      </c>
      <c r="P596" s="17">
        <v>25</v>
      </c>
      <c r="T596" s="13">
        <v>100000</v>
      </c>
      <c r="V596" s="17">
        <v>35</v>
      </c>
      <c r="W596" s="1">
        <f t="shared" si="37"/>
        <v>25</v>
      </c>
    </row>
    <row r="597" spans="7:23" x14ac:dyDescent="0.25">
      <c r="G597" s="14"/>
      <c r="H597" s="14"/>
      <c r="I597" s="14">
        <v>594</v>
      </c>
      <c r="J597" s="14">
        <f t="shared" si="36"/>
        <v>74</v>
      </c>
      <c r="M597" s="16">
        <v>0.40600000000000003</v>
      </c>
      <c r="N597" s="14">
        <v>30</v>
      </c>
      <c r="O597" s="17">
        <v>6.94</v>
      </c>
      <c r="P597" s="17">
        <v>25</v>
      </c>
      <c r="T597" s="13">
        <v>100000</v>
      </c>
      <c r="V597" s="17">
        <v>35</v>
      </c>
      <c r="W597" s="1">
        <f t="shared" si="37"/>
        <v>25</v>
      </c>
    </row>
    <row r="598" spans="7:23" x14ac:dyDescent="0.25">
      <c r="G598" s="14"/>
      <c r="H598" s="14"/>
      <c r="I598" s="14">
        <v>595</v>
      </c>
      <c r="J598" s="14">
        <f t="shared" si="36"/>
        <v>74</v>
      </c>
      <c r="M598" s="16">
        <v>0.40500000000000003</v>
      </c>
      <c r="N598" s="14">
        <v>30</v>
      </c>
      <c r="O598" s="17">
        <v>6.95</v>
      </c>
      <c r="P598" s="17">
        <v>25</v>
      </c>
      <c r="T598" s="13">
        <v>100000</v>
      </c>
      <c r="V598" s="17">
        <v>35</v>
      </c>
      <c r="W598" s="1">
        <f t="shared" si="37"/>
        <v>25</v>
      </c>
    </row>
    <row r="599" spans="7:23" x14ac:dyDescent="0.25">
      <c r="G599" s="14"/>
      <c r="H599" s="14"/>
      <c r="I599" s="14">
        <v>596</v>
      </c>
      <c r="J599" s="14">
        <f t="shared" si="36"/>
        <v>74</v>
      </c>
      <c r="M599" s="16">
        <v>0.40400000000000003</v>
      </c>
      <c r="N599" s="14">
        <v>30</v>
      </c>
      <c r="O599" s="17">
        <v>6.96</v>
      </c>
      <c r="P599" s="17">
        <v>25</v>
      </c>
      <c r="T599" s="13">
        <v>100000</v>
      </c>
      <c r="V599" s="17">
        <v>35</v>
      </c>
      <c r="W599" s="1">
        <f t="shared" si="37"/>
        <v>25</v>
      </c>
    </row>
    <row r="600" spans="7:23" x14ac:dyDescent="0.25">
      <c r="G600" s="14"/>
      <c r="H600" s="14"/>
      <c r="I600" s="14">
        <v>597</v>
      </c>
      <c r="J600" s="14">
        <f t="shared" si="36"/>
        <v>74</v>
      </c>
      <c r="M600" s="16">
        <v>0.40300000000000002</v>
      </c>
      <c r="N600" s="14">
        <v>30</v>
      </c>
      <c r="O600" s="17">
        <v>6.97</v>
      </c>
      <c r="P600" s="17">
        <v>25</v>
      </c>
      <c r="T600" s="13">
        <v>100000</v>
      </c>
      <c r="V600" s="17">
        <v>35</v>
      </c>
      <c r="W600" s="1">
        <f t="shared" si="37"/>
        <v>25</v>
      </c>
    </row>
    <row r="601" spans="7:23" x14ac:dyDescent="0.25">
      <c r="G601" s="14"/>
      <c r="H601" s="14"/>
      <c r="I601" s="14">
        <v>598</v>
      </c>
      <c r="J601" s="14">
        <f t="shared" si="36"/>
        <v>74</v>
      </c>
      <c r="M601" s="16">
        <v>0.40200000000000002</v>
      </c>
      <c r="N601" s="14">
        <v>30</v>
      </c>
      <c r="O601" s="17">
        <v>6.98</v>
      </c>
      <c r="P601" s="17">
        <v>25</v>
      </c>
      <c r="T601" s="13">
        <v>100000</v>
      </c>
      <c r="V601" s="17">
        <v>35</v>
      </c>
      <c r="W601" s="1">
        <f t="shared" si="37"/>
        <v>25</v>
      </c>
    </row>
    <row r="602" spans="7:23" x14ac:dyDescent="0.25">
      <c r="G602" s="14"/>
      <c r="H602" s="14"/>
      <c r="I602" s="14">
        <v>599</v>
      </c>
      <c r="J602" s="14">
        <f t="shared" si="36"/>
        <v>74</v>
      </c>
      <c r="M602" s="16">
        <v>0.40100000000000002</v>
      </c>
      <c r="N602" s="14">
        <v>30</v>
      </c>
      <c r="O602" s="17">
        <v>6.99</v>
      </c>
      <c r="P602" s="17">
        <v>25</v>
      </c>
      <c r="T602" s="13">
        <v>100000</v>
      </c>
      <c r="V602" s="17">
        <v>35</v>
      </c>
      <c r="W602" s="1">
        <f t="shared" si="37"/>
        <v>25</v>
      </c>
    </row>
    <row r="603" spans="7:23" x14ac:dyDescent="0.25">
      <c r="G603" s="14"/>
      <c r="H603" s="14"/>
      <c r="I603" s="14">
        <v>600</v>
      </c>
      <c r="J603" s="14">
        <f t="shared" si="36"/>
        <v>74</v>
      </c>
      <c r="M603" s="16">
        <v>0.4</v>
      </c>
      <c r="N603" s="14">
        <v>30</v>
      </c>
      <c r="O603" s="17">
        <v>7</v>
      </c>
      <c r="P603" s="17">
        <v>25</v>
      </c>
      <c r="T603" s="13">
        <v>100000</v>
      </c>
      <c r="V603" s="17">
        <v>35</v>
      </c>
      <c r="W603" s="1">
        <f t="shared" si="37"/>
        <v>25</v>
      </c>
    </row>
    <row r="604" spans="7:23" x14ac:dyDescent="0.25">
      <c r="G604" s="14"/>
      <c r="H604" s="14"/>
      <c r="I604" s="14">
        <v>601</v>
      </c>
      <c r="J604" s="14">
        <f t="shared" si="36"/>
        <v>74</v>
      </c>
      <c r="M604" s="16">
        <v>0.39900000000000002</v>
      </c>
      <c r="N604" s="14">
        <v>30</v>
      </c>
      <c r="P604" s="1"/>
      <c r="T604" s="13">
        <v>100000</v>
      </c>
      <c r="V604" s="17">
        <v>35</v>
      </c>
      <c r="W604" s="1">
        <f t="shared" si="37"/>
        <v>25</v>
      </c>
    </row>
    <row r="605" spans="7:23" x14ac:dyDescent="0.25">
      <c r="G605" s="14"/>
      <c r="H605" s="14"/>
      <c r="I605" s="14">
        <v>602</v>
      </c>
      <c r="J605" s="14">
        <f t="shared" si="36"/>
        <v>74</v>
      </c>
      <c r="M605" s="16">
        <v>0.39800000000000002</v>
      </c>
      <c r="N605" s="14">
        <v>30</v>
      </c>
      <c r="O605" s="1"/>
      <c r="P605" s="1"/>
      <c r="T605" s="13">
        <v>100000</v>
      </c>
      <c r="V605" s="17">
        <v>35</v>
      </c>
      <c r="W605" s="1">
        <f t="shared" si="37"/>
        <v>25</v>
      </c>
    </row>
    <row r="606" spans="7:23" x14ac:dyDescent="0.25">
      <c r="G606" s="14"/>
      <c r="H606" s="14"/>
      <c r="I606" s="14">
        <v>603</v>
      </c>
      <c r="J606" s="14">
        <f t="shared" si="36"/>
        <v>74</v>
      </c>
      <c r="M606" s="16">
        <v>0.39700000000000002</v>
      </c>
      <c r="N606" s="14">
        <v>30</v>
      </c>
      <c r="O606" s="1"/>
      <c r="P606" s="1"/>
      <c r="T606" s="13">
        <v>100000</v>
      </c>
      <c r="V606" s="17">
        <v>35</v>
      </c>
      <c r="W606" s="1">
        <f t="shared" si="37"/>
        <v>25</v>
      </c>
    </row>
    <row r="607" spans="7:23" x14ac:dyDescent="0.25">
      <c r="G607" s="14"/>
      <c r="H607" s="14"/>
      <c r="I607" s="14">
        <v>604</v>
      </c>
      <c r="J607" s="14">
        <f t="shared" si="36"/>
        <v>74</v>
      </c>
      <c r="M607" s="16">
        <v>0.39600000000000002</v>
      </c>
      <c r="N607" s="14">
        <v>30</v>
      </c>
      <c r="O607" s="1"/>
      <c r="P607" s="1"/>
      <c r="T607" s="13">
        <v>100000</v>
      </c>
      <c r="V607" s="17">
        <v>35</v>
      </c>
      <c r="W607" s="1">
        <f t="shared" si="37"/>
        <v>25</v>
      </c>
    </row>
    <row r="608" spans="7:23" x14ac:dyDescent="0.25">
      <c r="G608" s="14"/>
      <c r="H608" s="14"/>
      <c r="I608" s="14">
        <v>605</v>
      </c>
      <c r="J608" s="14">
        <f t="shared" si="36"/>
        <v>74</v>
      </c>
      <c r="M608" s="16">
        <v>0.39500000000000002</v>
      </c>
      <c r="N608" s="14">
        <v>30</v>
      </c>
      <c r="O608" s="1"/>
      <c r="P608" s="1"/>
      <c r="T608" s="13">
        <v>100000</v>
      </c>
      <c r="V608" s="17">
        <v>35</v>
      </c>
      <c r="W608" s="1">
        <f t="shared" si="37"/>
        <v>25</v>
      </c>
    </row>
    <row r="609" spans="7:23" x14ac:dyDescent="0.25">
      <c r="G609" s="14"/>
      <c r="H609" s="14"/>
      <c r="I609" s="14">
        <v>606</v>
      </c>
      <c r="J609" s="14">
        <f t="shared" si="36"/>
        <v>74</v>
      </c>
      <c r="M609" s="16">
        <v>0.39400000000000002</v>
      </c>
      <c r="N609" s="14">
        <v>30</v>
      </c>
      <c r="O609" s="1"/>
      <c r="P609" s="1"/>
      <c r="T609" s="13">
        <v>100000</v>
      </c>
      <c r="V609" s="17">
        <v>35</v>
      </c>
      <c r="W609" s="1">
        <f t="shared" si="37"/>
        <v>25</v>
      </c>
    </row>
    <row r="610" spans="7:23" x14ac:dyDescent="0.25">
      <c r="G610" s="14"/>
      <c r="H610" s="14"/>
      <c r="I610" s="14">
        <v>607</v>
      </c>
      <c r="J610" s="14">
        <f t="shared" si="36"/>
        <v>75</v>
      </c>
      <c r="M610" s="16">
        <v>0.39300000000000002</v>
      </c>
      <c r="N610" s="14">
        <v>30</v>
      </c>
      <c r="O610" s="1"/>
      <c r="P610" s="1"/>
      <c r="T610" s="13">
        <v>100000</v>
      </c>
      <c r="V610" s="17">
        <v>35</v>
      </c>
      <c r="W610" s="1">
        <f t="shared" si="37"/>
        <v>25</v>
      </c>
    </row>
    <row r="611" spans="7:23" x14ac:dyDescent="0.25">
      <c r="G611" s="14"/>
      <c r="H611" s="14"/>
      <c r="I611" s="14">
        <v>608</v>
      </c>
      <c r="J611" s="14">
        <f t="shared" si="36"/>
        <v>75</v>
      </c>
      <c r="M611" s="16">
        <v>0.39200000000000002</v>
      </c>
      <c r="N611" s="14">
        <v>30</v>
      </c>
      <c r="O611" s="1"/>
      <c r="P611" s="1"/>
      <c r="T611" s="13">
        <v>100000</v>
      </c>
      <c r="V611" s="17">
        <v>35</v>
      </c>
      <c r="W611" s="1">
        <f t="shared" si="37"/>
        <v>25</v>
      </c>
    </row>
    <row r="612" spans="7:23" x14ac:dyDescent="0.25">
      <c r="G612" s="14"/>
      <c r="H612" s="14"/>
      <c r="I612" s="14">
        <v>609</v>
      </c>
      <c r="J612" s="14">
        <f t="shared" si="36"/>
        <v>75</v>
      </c>
      <c r="M612" s="16">
        <v>0.39100000000000001</v>
      </c>
      <c r="N612" s="14">
        <v>30</v>
      </c>
      <c r="O612" s="1"/>
      <c r="P612" s="1"/>
      <c r="T612" s="13">
        <v>100000</v>
      </c>
      <c r="V612" s="17">
        <v>35</v>
      </c>
      <c r="W612" s="1">
        <f t="shared" si="37"/>
        <v>25</v>
      </c>
    </row>
    <row r="613" spans="7:23" x14ac:dyDescent="0.25">
      <c r="G613" s="14"/>
      <c r="H613" s="14"/>
      <c r="I613" s="14">
        <v>610</v>
      </c>
      <c r="J613" s="14">
        <f t="shared" si="36"/>
        <v>75</v>
      </c>
      <c r="M613" s="16">
        <v>0.39</v>
      </c>
      <c r="N613" s="14">
        <v>30</v>
      </c>
      <c r="O613" s="1"/>
      <c r="P613" s="1"/>
      <c r="T613" s="13">
        <v>100000</v>
      </c>
      <c r="V613" s="17">
        <v>35</v>
      </c>
      <c r="W613" s="1">
        <f t="shared" si="37"/>
        <v>25</v>
      </c>
    </row>
    <row r="614" spans="7:23" x14ac:dyDescent="0.25">
      <c r="G614" s="14"/>
      <c r="H614" s="14"/>
      <c r="I614" s="14">
        <v>611</v>
      </c>
      <c r="J614" s="14">
        <f t="shared" si="36"/>
        <v>75</v>
      </c>
      <c r="M614" s="16">
        <v>0.38900000000000001</v>
      </c>
      <c r="N614" s="14">
        <v>30</v>
      </c>
      <c r="O614" s="1"/>
      <c r="P614" s="1"/>
      <c r="T614" s="13">
        <v>100000</v>
      </c>
      <c r="V614" s="17">
        <v>35</v>
      </c>
      <c r="W614" s="1">
        <f t="shared" si="37"/>
        <v>25</v>
      </c>
    </row>
    <row r="615" spans="7:23" x14ac:dyDescent="0.25">
      <c r="G615" s="14"/>
      <c r="H615" s="14"/>
      <c r="I615" s="14">
        <v>612</v>
      </c>
      <c r="J615" s="14">
        <f t="shared" si="36"/>
        <v>75</v>
      </c>
      <c r="M615" s="16">
        <v>0.38800000000000001</v>
      </c>
      <c r="N615" s="14">
        <v>30</v>
      </c>
      <c r="O615" s="1"/>
      <c r="P615" s="1"/>
      <c r="T615" s="13">
        <v>100000</v>
      </c>
      <c r="V615" s="17">
        <v>35</v>
      </c>
      <c r="W615" s="1">
        <f t="shared" si="37"/>
        <v>25</v>
      </c>
    </row>
    <row r="616" spans="7:23" x14ac:dyDescent="0.25">
      <c r="G616" s="14"/>
      <c r="H616" s="14"/>
      <c r="I616" s="14">
        <v>613</v>
      </c>
      <c r="J616" s="14">
        <f t="shared" si="36"/>
        <v>75</v>
      </c>
      <c r="M616" s="16">
        <v>0.38700000000000001</v>
      </c>
      <c r="N616" s="14">
        <v>30</v>
      </c>
      <c r="O616" s="1"/>
      <c r="P616" s="1"/>
      <c r="T616" s="13">
        <v>100000</v>
      </c>
      <c r="V616" s="17">
        <v>35</v>
      </c>
      <c r="W616" s="1">
        <f t="shared" si="37"/>
        <v>25</v>
      </c>
    </row>
    <row r="617" spans="7:23" x14ac:dyDescent="0.25">
      <c r="G617" s="14"/>
      <c r="H617" s="14"/>
      <c r="I617" s="14">
        <v>614</v>
      </c>
      <c r="J617" s="14">
        <f t="shared" si="36"/>
        <v>75</v>
      </c>
      <c r="M617" s="16">
        <v>0.38600000000000001</v>
      </c>
      <c r="N617" s="14">
        <v>30</v>
      </c>
      <c r="O617" s="1"/>
      <c r="P617" s="1"/>
      <c r="T617" s="13">
        <v>100000</v>
      </c>
      <c r="V617" s="17">
        <v>35</v>
      </c>
      <c r="W617" s="1">
        <f t="shared" si="37"/>
        <v>25</v>
      </c>
    </row>
    <row r="618" spans="7:23" x14ac:dyDescent="0.25">
      <c r="G618" s="14"/>
      <c r="H618" s="14"/>
      <c r="I618" s="14">
        <v>615</v>
      </c>
      <c r="J618" s="14">
        <f t="shared" si="36"/>
        <v>75</v>
      </c>
      <c r="M618" s="16">
        <v>0.38500000000000001</v>
      </c>
      <c r="N618" s="14">
        <v>30</v>
      </c>
      <c r="O618" s="1"/>
      <c r="P618" s="1"/>
      <c r="T618" s="13">
        <v>100000</v>
      </c>
      <c r="V618" s="17">
        <v>35</v>
      </c>
      <c r="W618" s="1">
        <f t="shared" si="37"/>
        <v>25</v>
      </c>
    </row>
    <row r="619" spans="7:23" x14ac:dyDescent="0.25">
      <c r="G619" s="14"/>
      <c r="H619" s="14"/>
      <c r="I619" s="14">
        <v>616</v>
      </c>
      <c r="J619" s="14">
        <f t="shared" si="36"/>
        <v>75</v>
      </c>
      <c r="M619" s="16">
        <v>0.38400000000000001</v>
      </c>
      <c r="N619" s="14">
        <v>30</v>
      </c>
      <c r="O619" s="1"/>
      <c r="P619" s="1"/>
      <c r="T619" s="13">
        <v>100000</v>
      </c>
      <c r="V619" s="17">
        <v>35</v>
      </c>
      <c r="W619" s="1">
        <f t="shared" si="37"/>
        <v>25</v>
      </c>
    </row>
    <row r="620" spans="7:23" x14ac:dyDescent="0.25">
      <c r="G620" s="14"/>
      <c r="H620" s="14"/>
      <c r="I620" s="14">
        <v>617</v>
      </c>
      <c r="J620" s="14">
        <f t="shared" si="36"/>
        <v>75</v>
      </c>
      <c r="M620" s="16">
        <v>0.38300000000000001</v>
      </c>
      <c r="N620" s="14">
        <v>30</v>
      </c>
      <c r="O620" s="1"/>
      <c r="P620" s="1"/>
      <c r="T620" s="13">
        <v>100000</v>
      </c>
      <c r="V620" s="17">
        <v>35</v>
      </c>
      <c r="W620" s="1">
        <f t="shared" si="37"/>
        <v>25</v>
      </c>
    </row>
    <row r="621" spans="7:23" x14ac:dyDescent="0.25">
      <c r="G621" s="14"/>
      <c r="H621" s="14"/>
      <c r="I621" s="14">
        <v>618</v>
      </c>
      <c r="J621" s="14">
        <f t="shared" si="36"/>
        <v>75</v>
      </c>
      <c r="M621" s="16">
        <v>0.38200000000000001</v>
      </c>
      <c r="N621" s="14">
        <v>30</v>
      </c>
      <c r="O621" s="1"/>
      <c r="P621" s="1"/>
      <c r="T621" s="13">
        <v>100000</v>
      </c>
      <c r="V621" s="17">
        <v>35</v>
      </c>
      <c r="W621" s="1">
        <f t="shared" si="37"/>
        <v>25</v>
      </c>
    </row>
    <row r="622" spans="7:23" x14ac:dyDescent="0.25">
      <c r="G622" s="14"/>
      <c r="H622" s="14"/>
      <c r="I622" s="14">
        <v>619</v>
      </c>
      <c r="J622" s="14">
        <f t="shared" si="36"/>
        <v>75</v>
      </c>
      <c r="M622" s="16">
        <v>0.38100000000000001</v>
      </c>
      <c r="N622" s="14">
        <v>30</v>
      </c>
      <c r="O622" s="1"/>
      <c r="P622" s="1"/>
      <c r="T622" s="13">
        <v>100000</v>
      </c>
      <c r="V622" s="17">
        <v>35</v>
      </c>
      <c r="W622" s="1">
        <f t="shared" si="37"/>
        <v>25</v>
      </c>
    </row>
    <row r="623" spans="7:23" x14ac:dyDescent="0.25">
      <c r="G623" s="14"/>
      <c r="H623" s="14"/>
      <c r="I623" s="14">
        <v>620</v>
      </c>
      <c r="J623" s="14">
        <f t="shared" si="36"/>
        <v>75</v>
      </c>
      <c r="M623" s="16">
        <v>0.38</v>
      </c>
      <c r="N623" s="14">
        <v>30</v>
      </c>
      <c r="O623" s="1"/>
      <c r="P623" s="1"/>
      <c r="T623" s="13">
        <v>100000</v>
      </c>
      <c r="V623" s="17">
        <v>35</v>
      </c>
      <c r="W623" s="1">
        <f t="shared" si="37"/>
        <v>25</v>
      </c>
    </row>
    <row r="624" spans="7:23" x14ac:dyDescent="0.25">
      <c r="G624" s="14"/>
      <c r="H624" s="14"/>
      <c r="I624" s="14">
        <v>621</v>
      </c>
      <c r="J624" s="14">
        <f t="shared" si="36"/>
        <v>75</v>
      </c>
      <c r="M624" s="16">
        <v>0.379</v>
      </c>
      <c r="N624" s="14">
        <v>30</v>
      </c>
      <c r="O624" s="1"/>
      <c r="P624" s="1"/>
      <c r="T624" s="13">
        <v>100000</v>
      </c>
      <c r="V624" s="17">
        <v>35</v>
      </c>
      <c r="W624" s="1">
        <f t="shared" si="37"/>
        <v>25</v>
      </c>
    </row>
    <row r="625" spans="7:23" x14ac:dyDescent="0.25">
      <c r="G625" s="14"/>
      <c r="H625" s="14"/>
      <c r="I625" s="14">
        <v>622</v>
      </c>
      <c r="J625" s="14">
        <f t="shared" si="36"/>
        <v>75</v>
      </c>
      <c r="M625" s="16">
        <v>0.378</v>
      </c>
      <c r="N625" s="14">
        <v>30</v>
      </c>
      <c r="O625" s="1"/>
      <c r="P625" s="1"/>
      <c r="T625" s="13">
        <v>100000</v>
      </c>
      <c r="V625" s="17">
        <v>35</v>
      </c>
      <c r="W625" s="1">
        <f t="shared" si="37"/>
        <v>25</v>
      </c>
    </row>
    <row r="626" spans="7:23" x14ac:dyDescent="0.25">
      <c r="G626" s="14"/>
      <c r="H626" s="14"/>
      <c r="I626" s="14">
        <v>623</v>
      </c>
      <c r="J626" s="14">
        <f t="shared" si="36"/>
        <v>75</v>
      </c>
      <c r="M626" s="16">
        <v>0.377</v>
      </c>
      <c r="N626" s="14">
        <v>30</v>
      </c>
      <c r="O626" s="1"/>
      <c r="P626" s="1"/>
      <c r="T626" s="13">
        <v>100000</v>
      </c>
      <c r="V626" s="17">
        <v>35</v>
      </c>
      <c r="W626" s="1">
        <f t="shared" si="37"/>
        <v>25</v>
      </c>
    </row>
    <row r="627" spans="7:23" x14ac:dyDescent="0.25">
      <c r="G627" s="14"/>
      <c r="H627" s="14"/>
      <c r="I627" s="14">
        <v>624</v>
      </c>
      <c r="J627" s="14">
        <f t="shared" si="36"/>
        <v>75</v>
      </c>
      <c r="M627" s="16">
        <v>0.376</v>
      </c>
      <c r="N627" s="14">
        <v>30</v>
      </c>
      <c r="O627" s="1"/>
      <c r="P627" s="1"/>
      <c r="T627" s="13">
        <v>100000</v>
      </c>
      <c r="V627" s="17">
        <v>35</v>
      </c>
      <c r="W627" s="1">
        <f t="shared" si="37"/>
        <v>25</v>
      </c>
    </row>
    <row r="628" spans="7:23" x14ac:dyDescent="0.25">
      <c r="G628" s="14"/>
      <c r="H628" s="14"/>
      <c r="I628" s="14">
        <v>625</v>
      </c>
      <c r="J628" s="14">
        <f t="shared" si="36"/>
        <v>75</v>
      </c>
      <c r="M628" s="16">
        <v>0.375</v>
      </c>
      <c r="N628" s="14">
        <v>30</v>
      </c>
      <c r="O628" s="1"/>
      <c r="P628" s="1"/>
      <c r="T628" s="13">
        <v>100000</v>
      </c>
      <c r="V628" s="17">
        <v>35</v>
      </c>
      <c r="W628" s="1">
        <f t="shared" si="37"/>
        <v>25</v>
      </c>
    </row>
    <row r="629" spans="7:23" x14ac:dyDescent="0.25">
      <c r="G629" s="14"/>
      <c r="H629" s="14"/>
      <c r="I629" s="14">
        <v>626</v>
      </c>
      <c r="J629" s="14">
        <f t="shared" si="36"/>
        <v>75</v>
      </c>
      <c r="M629" s="16">
        <v>0.374</v>
      </c>
      <c r="N629" s="14">
        <v>30</v>
      </c>
      <c r="O629" s="1"/>
      <c r="P629" s="1"/>
      <c r="T629" s="13">
        <v>100000</v>
      </c>
      <c r="V629" s="17">
        <v>35</v>
      </c>
      <c r="W629" s="1">
        <f t="shared" si="37"/>
        <v>25</v>
      </c>
    </row>
    <row r="630" spans="7:23" x14ac:dyDescent="0.25">
      <c r="G630" s="14"/>
      <c r="H630" s="14"/>
      <c r="I630" s="14">
        <v>627</v>
      </c>
      <c r="J630" s="14">
        <f t="shared" si="36"/>
        <v>75</v>
      </c>
      <c r="M630" s="16">
        <v>0.373</v>
      </c>
      <c r="N630" s="14">
        <v>30</v>
      </c>
      <c r="O630" s="1"/>
      <c r="P630" s="1"/>
      <c r="T630" s="13">
        <v>100000</v>
      </c>
      <c r="V630" s="17">
        <v>35</v>
      </c>
      <c r="W630" s="1">
        <f t="shared" si="37"/>
        <v>25</v>
      </c>
    </row>
    <row r="631" spans="7:23" x14ac:dyDescent="0.25">
      <c r="G631" s="14"/>
      <c r="H631" s="14"/>
      <c r="I631" s="14">
        <v>628</v>
      </c>
      <c r="J631" s="14">
        <f t="shared" si="36"/>
        <v>75</v>
      </c>
      <c r="M631" s="16">
        <v>0.372</v>
      </c>
      <c r="N631" s="14">
        <v>30</v>
      </c>
      <c r="O631" s="1"/>
      <c r="P631" s="1"/>
      <c r="T631" s="13">
        <v>100000</v>
      </c>
      <c r="V631" s="17">
        <v>35</v>
      </c>
      <c r="W631" s="1">
        <f t="shared" si="37"/>
        <v>25</v>
      </c>
    </row>
    <row r="632" spans="7:23" x14ac:dyDescent="0.25">
      <c r="G632" s="14"/>
      <c r="H632" s="14"/>
      <c r="I632" s="14">
        <v>629</v>
      </c>
      <c r="J632" s="14">
        <f t="shared" si="36"/>
        <v>75</v>
      </c>
      <c r="M632" s="16">
        <v>0.371</v>
      </c>
      <c r="N632" s="14">
        <v>30</v>
      </c>
      <c r="O632" s="1"/>
      <c r="P632" s="1"/>
      <c r="T632" s="13">
        <v>100000</v>
      </c>
      <c r="V632" s="17">
        <v>35</v>
      </c>
      <c r="W632" s="1">
        <f t="shared" si="37"/>
        <v>25</v>
      </c>
    </row>
    <row r="633" spans="7:23" x14ac:dyDescent="0.25">
      <c r="G633" s="14"/>
      <c r="H633" s="14"/>
      <c r="I633" s="14">
        <v>630</v>
      </c>
      <c r="J633" s="14">
        <f t="shared" si="36"/>
        <v>75</v>
      </c>
      <c r="M633" s="16">
        <v>0.37</v>
      </c>
      <c r="N633" s="14">
        <v>30</v>
      </c>
      <c r="O633" s="1"/>
      <c r="P633" s="1"/>
      <c r="T633" s="13">
        <v>100000</v>
      </c>
      <c r="V633" s="17">
        <v>35</v>
      </c>
      <c r="W633" s="1">
        <f t="shared" si="37"/>
        <v>25</v>
      </c>
    </row>
    <row r="634" spans="7:23" x14ac:dyDescent="0.25">
      <c r="G634" s="14"/>
      <c r="H634" s="14"/>
      <c r="I634" s="14">
        <v>631</v>
      </c>
      <c r="J634" s="14">
        <f t="shared" si="36"/>
        <v>75</v>
      </c>
      <c r="M634" s="16">
        <v>0.36899999999999999</v>
      </c>
      <c r="N634" s="14">
        <v>30</v>
      </c>
      <c r="O634" s="1"/>
      <c r="P634" s="1"/>
      <c r="T634" s="13">
        <v>100000</v>
      </c>
      <c r="V634" s="17">
        <v>35</v>
      </c>
      <c r="W634" s="1">
        <f t="shared" si="37"/>
        <v>25</v>
      </c>
    </row>
    <row r="635" spans="7:23" x14ac:dyDescent="0.25">
      <c r="G635" s="14"/>
      <c r="H635" s="14"/>
      <c r="I635" s="14">
        <v>632</v>
      </c>
      <c r="J635" s="14">
        <f t="shared" si="36"/>
        <v>75</v>
      </c>
      <c r="M635" s="16">
        <v>0.36799999999999999</v>
      </c>
      <c r="N635" s="14">
        <v>30</v>
      </c>
      <c r="O635" s="1"/>
      <c r="P635" s="1"/>
      <c r="T635" s="13">
        <v>100000</v>
      </c>
      <c r="V635" s="17">
        <v>35</v>
      </c>
      <c r="W635" s="1">
        <f t="shared" si="37"/>
        <v>25</v>
      </c>
    </row>
    <row r="636" spans="7:23" x14ac:dyDescent="0.25">
      <c r="G636" s="14"/>
      <c r="H636" s="14"/>
      <c r="I636" s="14">
        <v>633</v>
      </c>
      <c r="J636" s="14">
        <f t="shared" si="36"/>
        <v>75</v>
      </c>
      <c r="M636" s="16">
        <v>0.36699999999999999</v>
      </c>
      <c r="N636" s="14">
        <v>30</v>
      </c>
      <c r="O636" s="1"/>
      <c r="P636" s="1"/>
      <c r="T636" s="13">
        <v>100000</v>
      </c>
      <c r="V636" s="17">
        <v>35</v>
      </c>
      <c r="W636" s="1">
        <f t="shared" si="37"/>
        <v>25</v>
      </c>
    </row>
    <row r="637" spans="7:23" x14ac:dyDescent="0.25">
      <c r="G637" s="14"/>
      <c r="H637" s="14"/>
      <c r="I637" s="14">
        <v>634</v>
      </c>
      <c r="J637" s="14">
        <f t="shared" si="36"/>
        <v>75</v>
      </c>
      <c r="M637" s="16">
        <v>0.36599999999999999</v>
      </c>
      <c r="N637" s="14">
        <v>30</v>
      </c>
      <c r="O637" s="1"/>
      <c r="P637" s="1"/>
      <c r="T637" s="13">
        <v>100000</v>
      </c>
      <c r="V637" s="17">
        <v>35</v>
      </c>
      <c r="W637" s="1">
        <f t="shared" si="37"/>
        <v>25</v>
      </c>
    </row>
    <row r="638" spans="7:23" x14ac:dyDescent="0.25">
      <c r="G638" s="14"/>
      <c r="H638" s="14"/>
      <c r="I638" s="14">
        <v>635</v>
      </c>
      <c r="J638" s="14">
        <f t="shared" si="36"/>
        <v>75</v>
      </c>
      <c r="M638" s="16">
        <v>0.36499999999999999</v>
      </c>
      <c r="N638" s="14">
        <v>30</v>
      </c>
      <c r="O638" s="1"/>
      <c r="P638" s="1"/>
      <c r="T638" s="13">
        <v>100000</v>
      </c>
      <c r="V638" s="17">
        <v>35</v>
      </c>
      <c r="W638" s="1">
        <f t="shared" si="37"/>
        <v>25</v>
      </c>
    </row>
    <row r="639" spans="7:23" x14ac:dyDescent="0.25">
      <c r="G639" s="14"/>
      <c r="H639" s="14"/>
      <c r="I639" s="14">
        <v>636</v>
      </c>
      <c r="J639" s="14">
        <f t="shared" si="36"/>
        <v>75</v>
      </c>
      <c r="M639" s="16">
        <v>0.36399999999999999</v>
      </c>
      <c r="N639" s="14">
        <v>30</v>
      </c>
      <c r="O639" s="1"/>
      <c r="P639" s="1"/>
      <c r="T639" s="13">
        <v>100000</v>
      </c>
      <c r="V639" s="17">
        <v>35</v>
      </c>
      <c r="W639" s="1">
        <f t="shared" si="37"/>
        <v>25</v>
      </c>
    </row>
    <row r="640" spans="7:23" x14ac:dyDescent="0.25">
      <c r="G640" s="14"/>
      <c r="H640" s="14"/>
      <c r="I640" s="14">
        <v>637</v>
      </c>
      <c r="J640" s="14">
        <f t="shared" si="36"/>
        <v>75</v>
      </c>
      <c r="M640" s="16">
        <v>0.36299999999999999</v>
      </c>
      <c r="N640" s="14">
        <v>30</v>
      </c>
      <c r="O640" s="1"/>
      <c r="P640" s="1"/>
      <c r="T640" s="13">
        <v>100000</v>
      </c>
      <c r="V640" s="17">
        <v>35</v>
      </c>
      <c r="W640" s="1">
        <f t="shared" si="37"/>
        <v>25</v>
      </c>
    </row>
    <row r="641" spans="7:23" x14ac:dyDescent="0.25">
      <c r="G641" s="14"/>
      <c r="H641" s="14"/>
      <c r="I641" s="14">
        <v>638</v>
      </c>
      <c r="J641" s="14">
        <f t="shared" si="36"/>
        <v>75</v>
      </c>
      <c r="M641" s="16">
        <v>0.36199999999999999</v>
      </c>
      <c r="N641" s="14">
        <v>30</v>
      </c>
      <c r="O641" s="1"/>
      <c r="P641" s="1"/>
      <c r="T641" s="13">
        <v>100000</v>
      </c>
      <c r="V641" s="17">
        <v>35</v>
      </c>
      <c r="W641" s="1">
        <f t="shared" si="37"/>
        <v>25</v>
      </c>
    </row>
    <row r="642" spans="7:23" x14ac:dyDescent="0.25">
      <c r="G642" s="14"/>
      <c r="H642" s="14"/>
      <c r="I642" s="14">
        <v>639</v>
      </c>
      <c r="J642" s="14">
        <f t="shared" si="36"/>
        <v>75</v>
      </c>
      <c r="M642" s="16">
        <v>0.36099999999999999</v>
      </c>
      <c r="N642" s="14">
        <v>30</v>
      </c>
      <c r="O642" s="1"/>
      <c r="P642" s="1"/>
      <c r="T642" s="13">
        <v>100000</v>
      </c>
      <c r="V642" s="17">
        <v>35</v>
      </c>
      <c r="W642" s="1">
        <f t="shared" si="37"/>
        <v>25</v>
      </c>
    </row>
    <row r="643" spans="7:23" x14ac:dyDescent="0.25">
      <c r="G643" s="14"/>
      <c r="H643" s="14"/>
      <c r="I643" s="14">
        <v>640</v>
      </c>
      <c r="J643" s="14">
        <f t="shared" si="36"/>
        <v>75</v>
      </c>
      <c r="M643" s="16">
        <v>0.36</v>
      </c>
      <c r="N643" s="14">
        <v>30</v>
      </c>
      <c r="O643" s="1"/>
      <c r="P643" s="1"/>
      <c r="T643" s="13">
        <v>100000</v>
      </c>
      <c r="V643" s="17">
        <v>35</v>
      </c>
      <c r="W643" s="1">
        <f t="shared" si="37"/>
        <v>25</v>
      </c>
    </row>
    <row r="644" spans="7:23" x14ac:dyDescent="0.25">
      <c r="G644" s="14"/>
      <c r="H644" s="14"/>
      <c r="I644" s="14">
        <v>641</v>
      </c>
      <c r="J644" s="14">
        <f t="shared" ref="J644:J707" si="38">J609+1</f>
        <v>75</v>
      </c>
      <c r="M644" s="16">
        <v>0.35899999999999999</v>
      </c>
      <c r="N644" s="14">
        <v>30</v>
      </c>
      <c r="O644" s="1"/>
      <c r="P644" s="1"/>
      <c r="T644" s="13">
        <v>100000</v>
      </c>
      <c r="V644" s="17">
        <v>35</v>
      </c>
      <c r="W644" s="1">
        <f t="shared" ref="W644:W707" si="39">V644-10</f>
        <v>25</v>
      </c>
    </row>
    <row r="645" spans="7:23" x14ac:dyDescent="0.25">
      <c r="G645" s="14"/>
      <c r="H645" s="14"/>
      <c r="I645" s="14">
        <v>642</v>
      </c>
      <c r="J645" s="14">
        <f t="shared" si="38"/>
        <v>76</v>
      </c>
      <c r="M645" s="16">
        <v>0.35799999999999998</v>
      </c>
      <c r="N645" s="14">
        <v>30</v>
      </c>
      <c r="O645" s="1"/>
      <c r="P645" s="1"/>
      <c r="T645" s="13">
        <v>100000</v>
      </c>
      <c r="V645" s="17">
        <v>35</v>
      </c>
      <c r="W645" s="1">
        <f t="shared" si="39"/>
        <v>25</v>
      </c>
    </row>
    <row r="646" spans="7:23" x14ac:dyDescent="0.25">
      <c r="G646" s="14"/>
      <c r="H646" s="14"/>
      <c r="I646" s="14">
        <v>643</v>
      </c>
      <c r="J646" s="14">
        <f t="shared" si="38"/>
        <v>76</v>
      </c>
      <c r="M646" s="16">
        <v>0.35699999999999998</v>
      </c>
      <c r="N646" s="14">
        <v>30</v>
      </c>
      <c r="O646" s="1"/>
      <c r="P646" s="1"/>
      <c r="T646" s="13">
        <v>100000</v>
      </c>
      <c r="V646" s="17">
        <v>35</v>
      </c>
      <c r="W646" s="1">
        <f t="shared" si="39"/>
        <v>25</v>
      </c>
    </row>
    <row r="647" spans="7:23" x14ac:dyDescent="0.25">
      <c r="G647" s="14"/>
      <c r="H647" s="14"/>
      <c r="I647" s="14">
        <v>644</v>
      </c>
      <c r="J647" s="14">
        <f t="shared" si="38"/>
        <v>76</v>
      </c>
      <c r="M647" s="16">
        <v>0.35599999999999998</v>
      </c>
      <c r="N647" s="14">
        <v>30</v>
      </c>
      <c r="O647" s="1"/>
      <c r="P647" s="1"/>
      <c r="T647" s="13">
        <v>100000</v>
      </c>
      <c r="V647" s="17">
        <v>35</v>
      </c>
      <c r="W647" s="1">
        <f t="shared" si="39"/>
        <v>25</v>
      </c>
    </row>
    <row r="648" spans="7:23" x14ac:dyDescent="0.25">
      <c r="G648" s="14"/>
      <c r="H648" s="14"/>
      <c r="I648" s="14">
        <v>645</v>
      </c>
      <c r="J648" s="14">
        <f t="shared" si="38"/>
        <v>76</v>
      </c>
      <c r="M648" s="16">
        <v>0.35499999999999998</v>
      </c>
      <c r="N648" s="14">
        <v>30</v>
      </c>
      <c r="O648" s="1"/>
      <c r="P648" s="1"/>
      <c r="T648" s="13">
        <v>100000</v>
      </c>
      <c r="V648" s="17">
        <v>35</v>
      </c>
      <c r="W648" s="1">
        <f t="shared" si="39"/>
        <v>25</v>
      </c>
    </row>
    <row r="649" spans="7:23" x14ac:dyDescent="0.25">
      <c r="G649" s="14"/>
      <c r="H649" s="14"/>
      <c r="I649" s="14">
        <v>646</v>
      </c>
      <c r="J649" s="14">
        <f t="shared" si="38"/>
        <v>76</v>
      </c>
      <c r="M649" s="16">
        <v>0.35399999999999998</v>
      </c>
      <c r="N649" s="14">
        <v>30</v>
      </c>
      <c r="O649" s="1"/>
      <c r="P649" s="1"/>
      <c r="T649" s="13">
        <v>100000</v>
      </c>
      <c r="V649" s="17">
        <v>35</v>
      </c>
      <c r="W649" s="1">
        <f t="shared" si="39"/>
        <v>25</v>
      </c>
    </row>
    <row r="650" spans="7:23" x14ac:dyDescent="0.25">
      <c r="G650" s="14"/>
      <c r="H650" s="14"/>
      <c r="I650" s="14">
        <v>647</v>
      </c>
      <c r="J650" s="14">
        <f t="shared" si="38"/>
        <v>76</v>
      </c>
      <c r="M650" s="16">
        <v>0.35299999999999998</v>
      </c>
      <c r="N650" s="14">
        <v>30</v>
      </c>
      <c r="O650" s="1"/>
      <c r="P650" s="1"/>
      <c r="T650" s="13">
        <v>100000</v>
      </c>
      <c r="V650" s="17">
        <v>35</v>
      </c>
      <c r="W650" s="1">
        <f t="shared" si="39"/>
        <v>25</v>
      </c>
    </row>
    <row r="651" spans="7:23" x14ac:dyDescent="0.25">
      <c r="G651" s="14"/>
      <c r="H651" s="14"/>
      <c r="I651" s="14">
        <v>648</v>
      </c>
      <c r="J651" s="14">
        <f t="shared" si="38"/>
        <v>76</v>
      </c>
      <c r="M651" s="16">
        <v>0.35199999999999998</v>
      </c>
      <c r="N651" s="14">
        <v>30</v>
      </c>
      <c r="O651" s="1"/>
      <c r="P651" s="1"/>
      <c r="T651" s="13">
        <v>100000</v>
      </c>
      <c r="V651" s="17">
        <v>35</v>
      </c>
      <c r="W651" s="1">
        <f t="shared" si="39"/>
        <v>25</v>
      </c>
    </row>
    <row r="652" spans="7:23" x14ac:dyDescent="0.25">
      <c r="G652" s="14"/>
      <c r="H652" s="14"/>
      <c r="I652" s="14">
        <v>649</v>
      </c>
      <c r="J652" s="14">
        <f t="shared" si="38"/>
        <v>76</v>
      </c>
      <c r="M652" s="16">
        <v>0.35099999999999998</v>
      </c>
      <c r="N652" s="14">
        <v>30</v>
      </c>
      <c r="O652" s="1"/>
      <c r="P652" s="1"/>
      <c r="T652" s="13">
        <v>100000</v>
      </c>
      <c r="V652" s="17">
        <v>35</v>
      </c>
      <c r="W652" s="1">
        <f t="shared" si="39"/>
        <v>25</v>
      </c>
    </row>
    <row r="653" spans="7:23" x14ac:dyDescent="0.25">
      <c r="G653" s="14"/>
      <c r="H653" s="14"/>
      <c r="I653" s="14">
        <v>650</v>
      </c>
      <c r="J653" s="14">
        <f t="shared" si="38"/>
        <v>76</v>
      </c>
      <c r="M653" s="16">
        <v>0.35</v>
      </c>
      <c r="N653" s="14">
        <v>30</v>
      </c>
      <c r="O653" s="1"/>
      <c r="P653" s="1"/>
      <c r="T653" s="13">
        <v>100000</v>
      </c>
      <c r="V653" s="17">
        <v>35</v>
      </c>
      <c r="W653" s="1">
        <f t="shared" si="39"/>
        <v>25</v>
      </c>
    </row>
    <row r="654" spans="7:23" x14ac:dyDescent="0.25">
      <c r="G654" s="14"/>
      <c r="H654" s="14"/>
      <c r="I654" s="14">
        <v>651</v>
      </c>
      <c r="J654" s="14">
        <f t="shared" si="38"/>
        <v>76</v>
      </c>
      <c r="M654" s="16">
        <v>0.34899999999999998</v>
      </c>
      <c r="N654" s="14">
        <v>30</v>
      </c>
      <c r="O654" s="1"/>
      <c r="P654" s="1"/>
      <c r="T654" s="13">
        <v>100000</v>
      </c>
      <c r="V654" s="17">
        <v>35</v>
      </c>
      <c r="W654" s="1">
        <f t="shared" si="39"/>
        <v>25</v>
      </c>
    </row>
    <row r="655" spans="7:23" x14ac:dyDescent="0.25">
      <c r="G655" s="14"/>
      <c r="H655" s="14"/>
      <c r="I655" s="14">
        <v>652</v>
      </c>
      <c r="J655" s="14">
        <f t="shared" si="38"/>
        <v>76</v>
      </c>
      <c r="M655" s="16">
        <v>0.34799999999999998</v>
      </c>
      <c r="N655" s="14">
        <v>30</v>
      </c>
      <c r="O655" s="1"/>
      <c r="P655" s="1"/>
      <c r="T655" s="13">
        <v>100000</v>
      </c>
      <c r="V655" s="17">
        <v>35</v>
      </c>
      <c r="W655" s="1">
        <f t="shared" si="39"/>
        <v>25</v>
      </c>
    </row>
    <row r="656" spans="7:23" x14ac:dyDescent="0.25">
      <c r="G656" s="14"/>
      <c r="H656" s="14"/>
      <c r="I656" s="14">
        <v>653</v>
      </c>
      <c r="J656" s="14">
        <f t="shared" si="38"/>
        <v>76</v>
      </c>
      <c r="M656" s="16">
        <v>0.34699999999999998</v>
      </c>
      <c r="N656" s="14">
        <v>30</v>
      </c>
      <c r="O656" s="1"/>
      <c r="P656" s="1"/>
      <c r="T656" s="13">
        <v>100000</v>
      </c>
      <c r="V656" s="17">
        <v>35</v>
      </c>
      <c r="W656" s="1">
        <f t="shared" si="39"/>
        <v>25</v>
      </c>
    </row>
    <row r="657" spans="7:23" x14ac:dyDescent="0.25">
      <c r="G657" s="14"/>
      <c r="H657" s="14"/>
      <c r="I657" s="14">
        <v>654</v>
      </c>
      <c r="J657" s="14">
        <f t="shared" si="38"/>
        <v>76</v>
      </c>
      <c r="M657" s="16">
        <v>0.34599999999999997</v>
      </c>
      <c r="N657" s="14">
        <v>30</v>
      </c>
      <c r="O657" s="1"/>
      <c r="P657" s="1"/>
      <c r="T657" s="13">
        <v>100000</v>
      </c>
      <c r="V657" s="17">
        <v>35</v>
      </c>
      <c r="W657" s="1">
        <f t="shared" si="39"/>
        <v>25</v>
      </c>
    </row>
    <row r="658" spans="7:23" x14ac:dyDescent="0.25">
      <c r="G658" s="14"/>
      <c r="H658" s="14"/>
      <c r="I658" s="14">
        <v>655</v>
      </c>
      <c r="J658" s="14">
        <f t="shared" si="38"/>
        <v>76</v>
      </c>
      <c r="M658" s="16">
        <v>0.34499999999999997</v>
      </c>
      <c r="N658" s="14">
        <v>30</v>
      </c>
      <c r="O658" s="1"/>
      <c r="P658" s="1"/>
      <c r="T658" s="13">
        <v>100000</v>
      </c>
      <c r="V658" s="17">
        <v>35</v>
      </c>
      <c r="W658" s="1">
        <f t="shared" si="39"/>
        <v>25</v>
      </c>
    </row>
    <row r="659" spans="7:23" x14ac:dyDescent="0.25">
      <c r="G659" s="14"/>
      <c r="H659" s="14"/>
      <c r="I659" s="14">
        <v>656</v>
      </c>
      <c r="J659" s="14">
        <f t="shared" si="38"/>
        <v>76</v>
      </c>
      <c r="M659" s="16">
        <v>0.34399999999999997</v>
      </c>
      <c r="N659" s="14">
        <v>30</v>
      </c>
      <c r="O659" s="1"/>
      <c r="P659" s="1"/>
      <c r="T659" s="13">
        <v>100000</v>
      </c>
      <c r="V659" s="17">
        <v>35</v>
      </c>
      <c r="W659" s="1">
        <f t="shared" si="39"/>
        <v>25</v>
      </c>
    </row>
    <row r="660" spans="7:23" x14ac:dyDescent="0.25">
      <c r="G660" s="14"/>
      <c r="H660" s="14"/>
      <c r="I660" s="14">
        <v>657</v>
      </c>
      <c r="J660" s="14">
        <f t="shared" si="38"/>
        <v>76</v>
      </c>
      <c r="M660" s="16">
        <v>0.34300000000000003</v>
      </c>
      <c r="N660" s="14">
        <v>30</v>
      </c>
      <c r="O660" s="1"/>
      <c r="P660" s="1"/>
      <c r="T660" s="13">
        <v>100000</v>
      </c>
      <c r="V660" s="17">
        <v>35</v>
      </c>
      <c r="W660" s="1">
        <f t="shared" si="39"/>
        <v>25</v>
      </c>
    </row>
    <row r="661" spans="7:23" x14ac:dyDescent="0.25">
      <c r="G661" s="14"/>
      <c r="H661" s="14"/>
      <c r="I661" s="14">
        <v>658</v>
      </c>
      <c r="J661" s="14">
        <f t="shared" si="38"/>
        <v>76</v>
      </c>
      <c r="M661" s="16">
        <v>0.34200000000000003</v>
      </c>
      <c r="N661" s="14">
        <v>30</v>
      </c>
      <c r="O661" s="1"/>
      <c r="P661" s="1"/>
      <c r="T661" s="13">
        <v>100000</v>
      </c>
      <c r="V661" s="17">
        <v>35</v>
      </c>
      <c r="W661" s="1">
        <f t="shared" si="39"/>
        <v>25</v>
      </c>
    </row>
    <row r="662" spans="7:23" x14ac:dyDescent="0.25">
      <c r="G662" s="14"/>
      <c r="H662" s="14"/>
      <c r="I662" s="14">
        <v>659</v>
      </c>
      <c r="J662" s="14">
        <f t="shared" si="38"/>
        <v>76</v>
      </c>
      <c r="M662" s="16">
        <v>0.34100000000000003</v>
      </c>
      <c r="N662" s="14">
        <v>30</v>
      </c>
      <c r="O662" s="1"/>
      <c r="P662" s="1"/>
      <c r="T662" s="13">
        <v>100000</v>
      </c>
      <c r="V662" s="17">
        <v>35</v>
      </c>
      <c r="W662" s="1">
        <f t="shared" si="39"/>
        <v>25</v>
      </c>
    </row>
    <row r="663" spans="7:23" x14ac:dyDescent="0.25">
      <c r="G663" s="14"/>
      <c r="H663" s="14"/>
      <c r="I663" s="14">
        <v>660</v>
      </c>
      <c r="J663" s="14">
        <f t="shared" si="38"/>
        <v>76</v>
      </c>
      <c r="M663" s="16">
        <v>0.34</v>
      </c>
      <c r="N663" s="14">
        <v>30</v>
      </c>
      <c r="O663" s="1"/>
      <c r="P663" s="1"/>
      <c r="T663" s="13">
        <v>100000</v>
      </c>
      <c r="V663" s="17">
        <v>35</v>
      </c>
      <c r="W663" s="1">
        <f t="shared" si="39"/>
        <v>25</v>
      </c>
    </row>
    <row r="664" spans="7:23" x14ac:dyDescent="0.25">
      <c r="G664" s="14"/>
      <c r="H664" s="14"/>
      <c r="I664" s="14">
        <v>661</v>
      </c>
      <c r="J664" s="14">
        <f t="shared" si="38"/>
        <v>76</v>
      </c>
      <c r="M664" s="16">
        <v>0.33900000000000002</v>
      </c>
      <c r="N664" s="14">
        <v>30</v>
      </c>
      <c r="O664" s="1"/>
      <c r="P664" s="1"/>
      <c r="T664" s="13">
        <v>100000</v>
      </c>
      <c r="V664" s="17">
        <v>35</v>
      </c>
      <c r="W664" s="1">
        <f t="shared" si="39"/>
        <v>25</v>
      </c>
    </row>
    <row r="665" spans="7:23" x14ac:dyDescent="0.25">
      <c r="G665" s="14"/>
      <c r="H665" s="14"/>
      <c r="I665" s="14">
        <v>662</v>
      </c>
      <c r="J665" s="14">
        <f t="shared" si="38"/>
        <v>76</v>
      </c>
      <c r="M665" s="16">
        <v>0.33800000000000002</v>
      </c>
      <c r="N665" s="14">
        <v>30</v>
      </c>
      <c r="O665" s="1"/>
      <c r="P665" s="1"/>
      <c r="T665" s="13">
        <v>100000</v>
      </c>
      <c r="V665" s="17">
        <v>35</v>
      </c>
      <c r="W665" s="1">
        <f t="shared" si="39"/>
        <v>25</v>
      </c>
    </row>
    <row r="666" spans="7:23" x14ac:dyDescent="0.25">
      <c r="G666" s="14"/>
      <c r="H666" s="14"/>
      <c r="I666" s="14">
        <v>663</v>
      </c>
      <c r="J666" s="14">
        <f t="shared" si="38"/>
        <v>76</v>
      </c>
      <c r="M666" s="16">
        <v>0.33700000000000002</v>
      </c>
      <c r="N666" s="14">
        <v>30</v>
      </c>
      <c r="O666" s="1"/>
      <c r="P666" s="1"/>
      <c r="T666" s="13">
        <v>100000</v>
      </c>
      <c r="V666" s="17">
        <v>35</v>
      </c>
      <c r="W666" s="1">
        <f t="shared" si="39"/>
        <v>25</v>
      </c>
    </row>
    <row r="667" spans="7:23" x14ac:dyDescent="0.25">
      <c r="G667" s="14"/>
      <c r="H667" s="14"/>
      <c r="I667" s="14">
        <v>664</v>
      </c>
      <c r="J667" s="14">
        <f t="shared" si="38"/>
        <v>76</v>
      </c>
      <c r="M667" s="16">
        <v>0.33600000000000002</v>
      </c>
      <c r="N667" s="14">
        <v>30</v>
      </c>
      <c r="O667" s="1"/>
      <c r="P667" s="1"/>
      <c r="T667" s="13">
        <v>100000</v>
      </c>
      <c r="V667" s="17">
        <v>35</v>
      </c>
      <c r="W667" s="1">
        <f t="shared" si="39"/>
        <v>25</v>
      </c>
    </row>
    <row r="668" spans="7:23" x14ac:dyDescent="0.25">
      <c r="G668" s="14"/>
      <c r="H668" s="14"/>
      <c r="I668" s="14">
        <v>665</v>
      </c>
      <c r="J668" s="14">
        <f t="shared" si="38"/>
        <v>76</v>
      </c>
      <c r="M668" s="16">
        <v>0.33500000000000002</v>
      </c>
      <c r="N668" s="14">
        <v>30</v>
      </c>
      <c r="O668" s="1"/>
      <c r="P668" s="1"/>
      <c r="T668" s="13">
        <v>100000</v>
      </c>
      <c r="V668" s="17">
        <v>35</v>
      </c>
      <c r="W668" s="1">
        <f t="shared" si="39"/>
        <v>25</v>
      </c>
    </row>
    <row r="669" spans="7:23" x14ac:dyDescent="0.25">
      <c r="G669" s="14"/>
      <c r="H669" s="14"/>
      <c r="I669" s="14">
        <v>666</v>
      </c>
      <c r="J669" s="14">
        <f t="shared" si="38"/>
        <v>76</v>
      </c>
      <c r="M669" s="16">
        <v>0.33400000000000002</v>
      </c>
      <c r="N669" s="14">
        <v>30</v>
      </c>
      <c r="O669" s="1"/>
      <c r="P669" s="1"/>
      <c r="T669" s="13">
        <v>100000</v>
      </c>
      <c r="V669" s="17">
        <v>35</v>
      </c>
      <c r="W669" s="1">
        <f t="shared" si="39"/>
        <v>25</v>
      </c>
    </row>
    <row r="670" spans="7:23" x14ac:dyDescent="0.25">
      <c r="G670" s="14"/>
      <c r="H670" s="14"/>
      <c r="I670" s="14">
        <v>667</v>
      </c>
      <c r="J670" s="14">
        <f t="shared" si="38"/>
        <v>76</v>
      </c>
      <c r="M670" s="16">
        <v>0.33300000000000002</v>
      </c>
      <c r="N670" s="14">
        <v>30</v>
      </c>
      <c r="O670" s="1"/>
      <c r="P670" s="1"/>
      <c r="T670" s="13">
        <v>100000</v>
      </c>
      <c r="V670" s="17">
        <v>35</v>
      </c>
      <c r="W670" s="1">
        <f t="shared" si="39"/>
        <v>25</v>
      </c>
    </row>
    <row r="671" spans="7:23" x14ac:dyDescent="0.25">
      <c r="G671" s="14"/>
      <c r="H671" s="14"/>
      <c r="I671" s="14">
        <v>668</v>
      </c>
      <c r="J671" s="14">
        <f t="shared" si="38"/>
        <v>76</v>
      </c>
      <c r="M671" s="16">
        <v>0.33200000000000002</v>
      </c>
      <c r="N671" s="14">
        <v>30</v>
      </c>
      <c r="O671" s="1"/>
      <c r="P671" s="1"/>
      <c r="T671" s="13">
        <v>100000</v>
      </c>
      <c r="V671" s="17">
        <v>35</v>
      </c>
      <c r="W671" s="1">
        <f t="shared" si="39"/>
        <v>25</v>
      </c>
    </row>
    <row r="672" spans="7:23" x14ac:dyDescent="0.25">
      <c r="G672" s="14"/>
      <c r="H672" s="14"/>
      <c r="I672" s="14">
        <v>669</v>
      </c>
      <c r="J672" s="14">
        <f t="shared" si="38"/>
        <v>76</v>
      </c>
      <c r="M672" s="16">
        <v>0.33100000000000002</v>
      </c>
      <c r="N672" s="14">
        <v>30</v>
      </c>
      <c r="O672" s="1"/>
      <c r="P672" s="1"/>
      <c r="T672" s="13">
        <v>100000</v>
      </c>
      <c r="V672" s="17">
        <v>35</v>
      </c>
      <c r="W672" s="1">
        <f t="shared" si="39"/>
        <v>25</v>
      </c>
    </row>
    <row r="673" spans="7:23" x14ac:dyDescent="0.25">
      <c r="G673" s="14"/>
      <c r="H673" s="14"/>
      <c r="I673" s="14">
        <v>670</v>
      </c>
      <c r="J673" s="14">
        <f t="shared" si="38"/>
        <v>76</v>
      </c>
      <c r="M673" s="16">
        <v>0.33</v>
      </c>
      <c r="N673" s="14">
        <v>30</v>
      </c>
      <c r="O673" s="1"/>
      <c r="P673" s="1"/>
      <c r="T673" s="13">
        <v>100000</v>
      </c>
      <c r="V673" s="17">
        <v>35</v>
      </c>
      <c r="W673" s="1">
        <f t="shared" si="39"/>
        <v>25</v>
      </c>
    </row>
    <row r="674" spans="7:23" x14ac:dyDescent="0.25">
      <c r="G674" s="14"/>
      <c r="H674" s="14"/>
      <c r="I674" s="14">
        <v>671</v>
      </c>
      <c r="J674" s="14">
        <f t="shared" si="38"/>
        <v>76</v>
      </c>
      <c r="M674" s="16">
        <v>0.32900000000000001</v>
      </c>
      <c r="N674" s="14">
        <v>30</v>
      </c>
      <c r="O674" s="1"/>
      <c r="P674" s="1"/>
      <c r="T674" s="13">
        <v>100000</v>
      </c>
      <c r="V674" s="17">
        <v>35</v>
      </c>
      <c r="W674" s="1">
        <f t="shared" si="39"/>
        <v>25</v>
      </c>
    </row>
    <row r="675" spans="7:23" x14ac:dyDescent="0.25">
      <c r="G675" s="14"/>
      <c r="H675" s="14"/>
      <c r="I675" s="14">
        <v>672</v>
      </c>
      <c r="J675" s="14">
        <f t="shared" si="38"/>
        <v>76</v>
      </c>
      <c r="M675" s="16">
        <v>0.32800000000000001</v>
      </c>
      <c r="N675" s="14">
        <v>30</v>
      </c>
      <c r="O675" s="1"/>
      <c r="P675" s="1"/>
      <c r="T675" s="13">
        <v>100000</v>
      </c>
      <c r="V675" s="17">
        <v>35</v>
      </c>
      <c r="W675" s="1">
        <f t="shared" si="39"/>
        <v>25</v>
      </c>
    </row>
    <row r="676" spans="7:23" x14ac:dyDescent="0.25">
      <c r="G676" s="14"/>
      <c r="H676" s="14"/>
      <c r="I676" s="14">
        <v>673</v>
      </c>
      <c r="J676" s="14">
        <f t="shared" si="38"/>
        <v>76</v>
      </c>
      <c r="M676" s="16">
        <v>0.32700000000000001</v>
      </c>
      <c r="N676" s="14">
        <v>30</v>
      </c>
      <c r="O676" s="1"/>
      <c r="P676" s="1"/>
      <c r="T676" s="13">
        <v>100000</v>
      </c>
      <c r="V676" s="17">
        <v>35</v>
      </c>
      <c r="W676" s="1">
        <f t="shared" si="39"/>
        <v>25</v>
      </c>
    </row>
    <row r="677" spans="7:23" x14ac:dyDescent="0.25">
      <c r="G677" s="14"/>
      <c r="H677" s="14"/>
      <c r="I677" s="14">
        <v>674</v>
      </c>
      <c r="J677" s="14">
        <f t="shared" si="38"/>
        <v>76</v>
      </c>
      <c r="M677" s="16">
        <v>0.32600000000000001</v>
      </c>
      <c r="N677" s="14">
        <v>30</v>
      </c>
      <c r="O677" s="1"/>
      <c r="P677" s="1"/>
      <c r="T677" s="13">
        <v>100000</v>
      </c>
      <c r="V677" s="17">
        <v>35</v>
      </c>
      <c r="W677" s="1">
        <f t="shared" si="39"/>
        <v>25</v>
      </c>
    </row>
    <row r="678" spans="7:23" x14ac:dyDescent="0.25">
      <c r="G678" s="14"/>
      <c r="H678" s="14"/>
      <c r="I678" s="14">
        <v>675</v>
      </c>
      <c r="J678" s="14">
        <f t="shared" si="38"/>
        <v>76</v>
      </c>
      <c r="M678" s="16">
        <v>0.32500000000000001</v>
      </c>
      <c r="N678" s="14">
        <v>30</v>
      </c>
      <c r="O678" s="1"/>
      <c r="P678" s="1"/>
      <c r="T678" s="13">
        <v>100000</v>
      </c>
      <c r="V678" s="17">
        <v>35</v>
      </c>
      <c r="W678" s="1">
        <f t="shared" si="39"/>
        <v>25</v>
      </c>
    </row>
    <row r="679" spans="7:23" x14ac:dyDescent="0.25">
      <c r="G679" s="14"/>
      <c r="H679" s="14"/>
      <c r="I679" s="14">
        <v>676</v>
      </c>
      <c r="J679" s="14">
        <f t="shared" si="38"/>
        <v>76</v>
      </c>
      <c r="M679" s="16">
        <v>0.32400000000000001</v>
      </c>
      <c r="N679" s="14">
        <v>30</v>
      </c>
      <c r="O679" s="1"/>
      <c r="P679" s="1"/>
      <c r="T679" s="13">
        <v>100000</v>
      </c>
      <c r="V679" s="17">
        <v>35</v>
      </c>
      <c r="W679" s="1">
        <f t="shared" si="39"/>
        <v>25</v>
      </c>
    </row>
    <row r="680" spans="7:23" x14ac:dyDescent="0.25">
      <c r="G680" s="14"/>
      <c r="H680" s="14"/>
      <c r="I680" s="14">
        <v>677</v>
      </c>
      <c r="J680" s="14">
        <f t="shared" si="38"/>
        <v>77</v>
      </c>
      <c r="M680" s="16">
        <v>0.32300000000000001</v>
      </c>
      <c r="N680" s="14">
        <v>30</v>
      </c>
      <c r="O680" s="1"/>
      <c r="P680" s="1"/>
      <c r="T680" s="13">
        <v>100000</v>
      </c>
      <c r="V680" s="17">
        <v>35</v>
      </c>
      <c r="W680" s="1">
        <f t="shared" si="39"/>
        <v>25</v>
      </c>
    </row>
    <row r="681" spans="7:23" x14ac:dyDescent="0.25">
      <c r="G681" s="14"/>
      <c r="H681" s="14"/>
      <c r="I681" s="14">
        <v>678</v>
      </c>
      <c r="J681" s="14">
        <f t="shared" si="38"/>
        <v>77</v>
      </c>
      <c r="M681" s="16">
        <v>0.32200000000000001</v>
      </c>
      <c r="N681" s="14">
        <v>30</v>
      </c>
      <c r="O681" s="1"/>
      <c r="P681" s="1"/>
      <c r="T681" s="13">
        <v>100000</v>
      </c>
      <c r="V681" s="17">
        <v>35</v>
      </c>
      <c r="W681" s="1">
        <f t="shared" si="39"/>
        <v>25</v>
      </c>
    </row>
    <row r="682" spans="7:23" x14ac:dyDescent="0.25">
      <c r="G682" s="14"/>
      <c r="H682" s="14"/>
      <c r="I682" s="14">
        <v>679</v>
      </c>
      <c r="J682" s="14">
        <f t="shared" si="38"/>
        <v>77</v>
      </c>
      <c r="M682" s="16">
        <v>0.32100000000000001</v>
      </c>
      <c r="N682" s="14">
        <v>30</v>
      </c>
      <c r="O682" s="1"/>
      <c r="P682" s="1"/>
      <c r="T682" s="13">
        <v>100000</v>
      </c>
      <c r="V682" s="17">
        <v>35</v>
      </c>
      <c r="W682" s="1">
        <f t="shared" si="39"/>
        <v>25</v>
      </c>
    </row>
    <row r="683" spans="7:23" x14ac:dyDescent="0.25">
      <c r="G683" s="14"/>
      <c r="H683" s="14"/>
      <c r="I683" s="14">
        <v>680</v>
      </c>
      <c r="J683" s="14">
        <f t="shared" si="38"/>
        <v>77</v>
      </c>
      <c r="M683" s="16">
        <v>0.32</v>
      </c>
      <c r="N683" s="14">
        <v>30</v>
      </c>
      <c r="O683" s="1"/>
      <c r="P683" s="1"/>
      <c r="T683" s="13">
        <v>100000</v>
      </c>
      <c r="V683" s="17">
        <v>35</v>
      </c>
      <c r="W683" s="1">
        <f t="shared" si="39"/>
        <v>25</v>
      </c>
    </row>
    <row r="684" spans="7:23" x14ac:dyDescent="0.25">
      <c r="G684" s="14"/>
      <c r="H684" s="14"/>
      <c r="I684" s="14">
        <v>681</v>
      </c>
      <c r="J684" s="14">
        <f t="shared" si="38"/>
        <v>77</v>
      </c>
      <c r="M684" s="16">
        <v>0.31900000000000001</v>
      </c>
      <c r="N684" s="14">
        <v>30</v>
      </c>
      <c r="O684" s="1"/>
      <c r="P684" s="1"/>
      <c r="T684" s="13">
        <v>100000</v>
      </c>
      <c r="V684" s="17">
        <v>35</v>
      </c>
      <c r="W684" s="1">
        <f t="shared" si="39"/>
        <v>25</v>
      </c>
    </row>
    <row r="685" spans="7:23" x14ac:dyDescent="0.25">
      <c r="G685" s="14"/>
      <c r="H685" s="14"/>
      <c r="I685" s="14">
        <v>682</v>
      </c>
      <c r="J685" s="14">
        <f t="shared" si="38"/>
        <v>77</v>
      </c>
      <c r="M685" s="16">
        <v>0.318</v>
      </c>
      <c r="N685" s="14">
        <v>30</v>
      </c>
      <c r="O685" s="1"/>
      <c r="P685" s="1"/>
      <c r="T685" s="13">
        <v>100000</v>
      </c>
      <c r="V685" s="17">
        <v>35</v>
      </c>
      <c r="W685" s="1">
        <f t="shared" si="39"/>
        <v>25</v>
      </c>
    </row>
    <row r="686" spans="7:23" x14ac:dyDescent="0.25">
      <c r="G686" s="14"/>
      <c r="H686" s="14"/>
      <c r="I686" s="14">
        <v>683</v>
      </c>
      <c r="J686" s="14">
        <f t="shared" si="38"/>
        <v>77</v>
      </c>
      <c r="M686" s="16">
        <v>0.317</v>
      </c>
      <c r="N686" s="14">
        <v>30</v>
      </c>
      <c r="O686" s="1"/>
      <c r="P686" s="1"/>
      <c r="T686" s="13">
        <v>100000</v>
      </c>
      <c r="V686" s="17">
        <v>35</v>
      </c>
      <c r="W686" s="1">
        <f t="shared" si="39"/>
        <v>25</v>
      </c>
    </row>
    <row r="687" spans="7:23" x14ac:dyDescent="0.25">
      <c r="G687" s="14"/>
      <c r="H687" s="14"/>
      <c r="I687" s="14">
        <v>684</v>
      </c>
      <c r="J687" s="14">
        <f t="shared" si="38"/>
        <v>77</v>
      </c>
      <c r="M687" s="16">
        <v>0.316</v>
      </c>
      <c r="N687" s="14">
        <v>30</v>
      </c>
      <c r="O687" s="1"/>
      <c r="P687" s="1"/>
      <c r="T687" s="13">
        <v>100000</v>
      </c>
      <c r="V687" s="17">
        <v>35</v>
      </c>
      <c r="W687" s="1">
        <f t="shared" si="39"/>
        <v>25</v>
      </c>
    </row>
    <row r="688" spans="7:23" x14ac:dyDescent="0.25">
      <c r="G688" s="14"/>
      <c r="H688" s="14"/>
      <c r="I688" s="14">
        <v>685</v>
      </c>
      <c r="J688" s="14">
        <f t="shared" si="38"/>
        <v>77</v>
      </c>
      <c r="M688" s="16">
        <v>0.315</v>
      </c>
      <c r="N688" s="14">
        <v>30</v>
      </c>
      <c r="O688" s="1"/>
      <c r="P688" s="1"/>
      <c r="T688" s="13">
        <v>100000</v>
      </c>
      <c r="V688" s="17">
        <v>35</v>
      </c>
      <c r="W688" s="1">
        <f t="shared" si="39"/>
        <v>25</v>
      </c>
    </row>
    <row r="689" spans="7:23" x14ac:dyDescent="0.25">
      <c r="G689" s="14"/>
      <c r="H689" s="14"/>
      <c r="I689" s="14">
        <v>686</v>
      </c>
      <c r="J689" s="14">
        <f t="shared" si="38"/>
        <v>77</v>
      </c>
      <c r="M689" s="16">
        <v>0.314</v>
      </c>
      <c r="N689" s="14">
        <v>30</v>
      </c>
      <c r="O689" s="1"/>
      <c r="P689" s="1"/>
      <c r="T689" s="13">
        <v>100000</v>
      </c>
      <c r="V689" s="17">
        <v>35</v>
      </c>
      <c r="W689" s="1">
        <f t="shared" si="39"/>
        <v>25</v>
      </c>
    </row>
    <row r="690" spans="7:23" x14ac:dyDescent="0.25">
      <c r="G690" s="14"/>
      <c r="H690" s="14"/>
      <c r="I690" s="14">
        <v>687</v>
      </c>
      <c r="J690" s="14">
        <f t="shared" si="38"/>
        <v>77</v>
      </c>
      <c r="M690" s="16">
        <v>0.313</v>
      </c>
      <c r="N690" s="14">
        <v>30</v>
      </c>
      <c r="O690" s="1"/>
      <c r="P690" s="1"/>
      <c r="T690" s="13">
        <v>100000</v>
      </c>
      <c r="V690" s="17">
        <v>35</v>
      </c>
      <c r="W690" s="1">
        <f t="shared" si="39"/>
        <v>25</v>
      </c>
    </row>
    <row r="691" spans="7:23" x14ac:dyDescent="0.25">
      <c r="G691" s="14"/>
      <c r="H691" s="14"/>
      <c r="I691" s="14">
        <v>688</v>
      </c>
      <c r="J691" s="14">
        <f t="shared" si="38"/>
        <v>77</v>
      </c>
      <c r="M691" s="16">
        <v>0.312</v>
      </c>
      <c r="N691" s="14">
        <v>30</v>
      </c>
      <c r="O691" s="1"/>
      <c r="P691" s="1"/>
      <c r="T691" s="13">
        <v>100000</v>
      </c>
      <c r="V691" s="17">
        <v>35</v>
      </c>
      <c r="W691" s="1">
        <f t="shared" si="39"/>
        <v>25</v>
      </c>
    </row>
    <row r="692" spans="7:23" x14ac:dyDescent="0.25">
      <c r="G692" s="14"/>
      <c r="H692" s="14"/>
      <c r="I692" s="14">
        <v>689</v>
      </c>
      <c r="J692" s="14">
        <f t="shared" si="38"/>
        <v>77</v>
      </c>
      <c r="M692" s="16">
        <v>0.311</v>
      </c>
      <c r="N692" s="14">
        <v>30</v>
      </c>
      <c r="O692" s="1"/>
      <c r="P692" s="1"/>
      <c r="T692" s="13">
        <v>100000</v>
      </c>
      <c r="V692" s="17">
        <v>35</v>
      </c>
      <c r="W692" s="1">
        <f t="shared" si="39"/>
        <v>25</v>
      </c>
    </row>
    <row r="693" spans="7:23" x14ac:dyDescent="0.25">
      <c r="G693" s="14"/>
      <c r="H693" s="14"/>
      <c r="I693" s="14">
        <v>690</v>
      </c>
      <c r="J693" s="14">
        <f t="shared" si="38"/>
        <v>77</v>
      </c>
      <c r="M693" s="16">
        <v>0.31</v>
      </c>
      <c r="N693" s="14">
        <v>30</v>
      </c>
      <c r="O693" s="1"/>
      <c r="P693" s="1"/>
      <c r="T693" s="13">
        <v>100000</v>
      </c>
      <c r="V693" s="17">
        <v>35</v>
      </c>
      <c r="W693" s="1">
        <f t="shared" si="39"/>
        <v>25</v>
      </c>
    </row>
    <row r="694" spans="7:23" x14ac:dyDescent="0.25">
      <c r="G694" s="14"/>
      <c r="H694" s="14"/>
      <c r="I694" s="14">
        <v>691</v>
      </c>
      <c r="J694" s="14">
        <f t="shared" si="38"/>
        <v>77</v>
      </c>
      <c r="M694" s="16">
        <v>0.309</v>
      </c>
      <c r="N694" s="14">
        <v>30</v>
      </c>
      <c r="O694" s="1"/>
      <c r="P694" s="1"/>
      <c r="T694" s="13">
        <v>100000</v>
      </c>
      <c r="V694" s="17">
        <v>35</v>
      </c>
      <c r="W694" s="1">
        <f t="shared" si="39"/>
        <v>25</v>
      </c>
    </row>
    <row r="695" spans="7:23" x14ac:dyDescent="0.25">
      <c r="G695" s="14"/>
      <c r="H695" s="14"/>
      <c r="I695" s="14">
        <v>692</v>
      </c>
      <c r="J695" s="14">
        <f t="shared" si="38"/>
        <v>77</v>
      </c>
      <c r="M695" s="16">
        <v>0.308</v>
      </c>
      <c r="N695" s="14">
        <v>30</v>
      </c>
      <c r="O695" s="1"/>
      <c r="P695" s="1"/>
      <c r="T695" s="13">
        <v>100000</v>
      </c>
      <c r="V695" s="17">
        <v>35</v>
      </c>
      <c r="W695" s="1">
        <f t="shared" si="39"/>
        <v>25</v>
      </c>
    </row>
    <row r="696" spans="7:23" x14ac:dyDescent="0.25">
      <c r="G696" s="14"/>
      <c r="H696" s="14"/>
      <c r="I696" s="14">
        <v>693</v>
      </c>
      <c r="J696" s="14">
        <f t="shared" si="38"/>
        <v>77</v>
      </c>
      <c r="M696" s="16">
        <v>0.307</v>
      </c>
      <c r="N696" s="14">
        <v>30</v>
      </c>
      <c r="O696" s="1"/>
      <c r="P696" s="1"/>
      <c r="T696" s="13">
        <v>100000</v>
      </c>
      <c r="V696" s="17">
        <v>35</v>
      </c>
      <c r="W696" s="1">
        <f t="shared" si="39"/>
        <v>25</v>
      </c>
    </row>
    <row r="697" spans="7:23" x14ac:dyDescent="0.25">
      <c r="G697" s="14"/>
      <c r="H697" s="14"/>
      <c r="I697" s="14">
        <v>694</v>
      </c>
      <c r="J697" s="14">
        <f t="shared" si="38"/>
        <v>77</v>
      </c>
      <c r="M697" s="16">
        <v>0.30599999999999999</v>
      </c>
      <c r="N697" s="14">
        <v>30</v>
      </c>
      <c r="O697" s="1"/>
      <c r="P697" s="1"/>
      <c r="T697" s="13">
        <v>100000</v>
      </c>
      <c r="V697" s="17">
        <v>35</v>
      </c>
      <c r="W697" s="1">
        <f t="shared" si="39"/>
        <v>25</v>
      </c>
    </row>
    <row r="698" spans="7:23" x14ac:dyDescent="0.25">
      <c r="G698" s="14"/>
      <c r="H698" s="14"/>
      <c r="I698" s="14">
        <v>695</v>
      </c>
      <c r="J698" s="14">
        <f t="shared" si="38"/>
        <v>77</v>
      </c>
      <c r="M698" s="16">
        <v>0.30499999999999999</v>
      </c>
      <c r="N698" s="14">
        <v>30</v>
      </c>
      <c r="O698" s="1"/>
      <c r="P698" s="1"/>
      <c r="T698" s="13">
        <v>100000</v>
      </c>
      <c r="V698" s="17">
        <v>35</v>
      </c>
      <c r="W698" s="1">
        <f t="shared" si="39"/>
        <v>25</v>
      </c>
    </row>
    <row r="699" spans="7:23" x14ac:dyDescent="0.25">
      <c r="G699" s="14"/>
      <c r="H699" s="14"/>
      <c r="I699" s="14">
        <v>696</v>
      </c>
      <c r="J699" s="14">
        <f t="shared" si="38"/>
        <v>77</v>
      </c>
      <c r="M699" s="16">
        <v>0.30399999999999999</v>
      </c>
      <c r="N699" s="14">
        <v>30</v>
      </c>
      <c r="O699" s="1"/>
      <c r="P699" s="1"/>
      <c r="T699" s="13">
        <v>100000</v>
      </c>
      <c r="V699" s="17">
        <v>35</v>
      </c>
      <c r="W699" s="1">
        <f t="shared" si="39"/>
        <v>25</v>
      </c>
    </row>
    <row r="700" spans="7:23" x14ac:dyDescent="0.25">
      <c r="G700" s="14"/>
      <c r="H700" s="14"/>
      <c r="I700" s="14">
        <v>697</v>
      </c>
      <c r="J700" s="14">
        <f t="shared" si="38"/>
        <v>77</v>
      </c>
      <c r="M700" s="16">
        <v>0.30299999999999999</v>
      </c>
      <c r="N700" s="14">
        <v>30</v>
      </c>
      <c r="O700" s="1"/>
      <c r="P700" s="1"/>
      <c r="T700" s="13">
        <v>100000</v>
      </c>
      <c r="V700" s="17">
        <v>35</v>
      </c>
      <c r="W700" s="1">
        <f t="shared" si="39"/>
        <v>25</v>
      </c>
    </row>
    <row r="701" spans="7:23" x14ac:dyDescent="0.25">
      <c r="G701" s="14"/>
      <c r="H701" s="14"/>
      <c r="I701" s="14">
        <v>698</v>
      </c>
      <c r="J701" s="14">
        <f t="shared" si="38"/>
        <v>77</v>
      </c>
      <c r="M701" s="16">
        <v>0.30199999999999999</v>
      </c>
      <c r="N701" s="14">
        <v>30</v>
      </c>
      <c r="O701" s="1"/>
      <c r="P701" s="1"/>
      <c r="T701" s="13">
        <v>100000</v>
      </c>
      <c r="V701" s="17">
        <v>35</v>
      </c>
      <c r="W701" s="1">
        <f t="shared" si="39"/>
        <v>25</v>
      </c>
    </row>
    <row r="702" spans="7:23" x14ac:dyDescent="0.25">
      <c r="G702" s="14"/>
      <c r="H702" s="14"/>
      <c r="I702" s="14">
        <v>699</v>
      </c>
      <c r="J702" s="14">
        <f t="shared" si="38"/>
        <v>77</v>
      </c>
      <c r="M702" s="16">
        <v>0.30099999999999999</v>
      </c>
      <c r="N702" s="14">
        <v>30</v>
      </c>
      <c r="O702" s="1"/>
      <c r="P702" s="1"/>
      <c r="T702" s="13">
        <v>100000</v>
      </c>
      <c r="V702" s="17">
        <v>35</v>
      </c>
      <c r="W702" s="1">
        <f t="shared" si="39"/>
        <v>25</v>
      </c>
    </row>
    <row r="703" spans="7:23" x14ac:dyDescent="0.25">
      <c r="G703" s="14"/>
      <c r="H703" s="14"/>
      <c r="I703" s="14">
        <v>700</v>
      </c>
      <c r="J703" s="14">
        <f t="shared" si="38"/>
        <v>77</v>
      </c>
      <c r="M703" s="16">
        <v>0.3</v>
      </c>
      <c r="N703" s="14">
        <v>30</v>
      </c>
      <c r="O703" s="1"/>
      <c r="P703" s="1"/>
      <c r="T703" s="13">
        <v>100000</v>
      </c>
      <c r="V703" s="17">
        <v>35</v>
      </c>
      <c r="W703" s="1">
        <f t="shared" si="39"/>
        <v>25</v>
      </c>
    </row>
    <row r="704" spans="7:23" x14ac:dyDescent="0.25">
      <c r="G704" s="14"/>
      <c r="H704" s="14"/>
      <c r="I704" s="14">
        <v>701</v>
      </c>
      <c r="J704" s="14">
        <f t="shared" si="38"/>
        <v>77</v>
      </c>
      <c r="M704" s="16">
        <v>0.29899999999999999</v>
      </c>
      <c r="N704" s="14">
        <v>30</v>
      </c>
      <c r="O704" s="1"/>
      <c r="P704" s="1"/>
      <c r="T704" s="13">
        <v>100000</v>
      </c>
      <c r="V704" s="17">
        <v>35</v>
      </c>
      <c r="W704" s="1">
        <f t="shared" si="39"/>
        <v>25</v>
      </c>
    </row>
    <row r="705" spans="7:23" x14ac:dyDescent="0.25">
      <c r="G705" s="14"/>
      <c r="H705" s="14"/>
      <c r="I705" s="14">
        <v>702</v>
      </c>
      <c r="J705" s="14">
        <f t="shared" si="38"/>
        <v>77</v>
      </c>
      <c r="M705" s="16">
        <v>0.29799999999999999</v>
      </c>
      <c r="N705" s="14">
        <v>30</v>
      </c>
      <c r="O705" s="1"/>
      <c r="P705" s="1"/>
      <c r="T705" s="13">
        <v>100000</v>
      </c>
      <c r="V705" s="17">
        <v>35</v>
      </c>
      <c r="W705" s="1">
        <f t="shared" si="39"/>
        <v>25</v>
      </c>
    </row>
    <row r="706" spans="7:23" x14ac:dyDescent="0.25">
      <c r="G706" s="14"/>
      <c r="H706" s="14"/>
      <c r="I706" s="14">
        <v>703</v>
      </c>
      <c r="J706" s="14">
        <f t="shared" si="38"/>
        <v>77</v>
      </c>
      <c r="M706" s="16">
        <v>0.29699999999999999</v>
      </c>
      <c r="N706" s="14">
        <v>30</v>
      </c>
      <c r="O706" s="1"/>
      <c r="P706" s="1"/>
      <c r="T706" s="13">
        <v>100000</v>
      </c>
      <c r="V706" s="17">
        <v>35</v>
      </c>
      <c r="W706" s="1">
        <f t="shared" si="39"/>
        <v>25</v>
      </c>
    </row>
    <row r="707" spans="7:23" x14ac:dyDescent="0.25">
      <c r="G707" s="14"/>
      <c r="H707" s="14"/>
      <c r="I707" s="14">
        <v>704</v>
      </c>
      <c r="J707" s="14">
        <f t="shared" si="38"/>
        <v>77</v>
      </c>
      <c r="M707" s="16">
        <v>0.29599999999999999</v>
      </c>
      <c r="N707" s="14">
        <v>30</v>
      </c>
      <c r="O707" s="1"/>
      <c r="P707" s="1"/>
      <c r="T707" s="13">
        <v>100000</v>
      </c>
      <c r="V707" s="17">
        <v>35</v>
      </c>
      <c r="W707" s="1">
        <f t="shared" si="39"/>
        <v>25</v>
      </c>
    </row>
    <row r="708" spans="7:23" x14ac:dyDescent="0.25">
      <c r="G708" s="14"/>
      <c r="H708" s="14"/>
      <c r="I708" s="14">
        <v>705</v>
      </c>
      <c r="J708" s="14">
        <f t="shared" ref="J708:J771" si="40">J673+1</f>
        <v>77</v>
      </c>
      <c r="M708" s="16">
        <v>0.29499999999999998</v>
      </c>
      <c r="N708" s="14">
        <v>30</v>
      </c>
      <c r="O708" s="1"/>
      <c r="P708" s="1"/>
      <c r="T708" s="13">
        <v>100000</v>
      </c>
      <c r="V708" s="17">
        <v>35</v>
      </c>
      <c r="W708" s="1">
        <f t="shared" ref="W708:W771" si="41">V708-10</f>
        <v>25</v>
      </c>
    </row>
    <row r="709" spans="7:23" x14ac:dyDescent="0.25">
      <c r="G709" s="14"/>
      <c r="H709" s="14"/>
      <c r="I709" s="14">
        <v>706</v>
      </c>
      <c r="J709" s="14">
        <f t="shared" si="40"/>
        <v>77</v>
      </c>
      <c r="M709" s="16">
        <v>0.29399999999999998</v>
      </c>
      <c r="N709" s="14">
        <v>30</v>
      </c>
      <c r="O709" s="1"/>
      <c r="P709" s="1"/>
      <c r="T709" s="13">
        <v>100000</v>
      </c>
      <c r="V709" s="17">
        <v>35</v>
      </c>
      <c r="W709" s="1">
        <f t="shared" si="41"/>
        <v>25</v>
      </c>
    </row>
    <row r="710" spans="7:23" x14ac:dyDescent="0.25">
      <c r="G710" s="14"/>
      <c r="H710" s="14"/>
      <c r="I710" s="14">
        <v>707</v>
      </c>
      <c r="J710" s="14">
        <f t="shared" si="40"/>
        <v>77</v>
      </c>
      <c r="M710" s="16">
        <v>0.29299999999999998</v>
      </c>
      <c r="N710" s="14">
        <v>30</v>
      </c>
      <c r="O710" s="1"/>
      <c r="P710" s="1"/>
      <c r="T710" s="13">
        <v>100000</v>
      </c>
      <c r="V710" s="17">
        <v>35</v>
      </c>
      <c r="W710" s="1">
        <f t="shared" si="41"/>
        <v>25</v>
      </c>
    </row>
    <row r="711" spans="7:23" x14ac:dyDescent="0.25">
      <c r="G711" s="14"/>
      <c r="H711" s="14"/>
      <c r="I711" s="14">
        <v>708</v>
      </c>
      <c r="J711" s="14">
        <f t="shared" si="40"/>
        <v>77</v>
      </c>
      <c r="M711" s="16">
        <v>0.29199999999999998</v>
      </c>
      <c r="N711" s="14">
        <v>30</v>
      </c>
      <c r="O711" s="1"/>
      <c r="P711" s="1"/>
      <c r="T711" s="13">
        <v>100000</v>
      </c>
      <c r="V711" s="17">
        <v>35</v>
      </c>
      <c r="W711" s="1">
        <f t="shared" si="41"/>
        <v>25</v>
      </c>
    </row>
    <row r="712" spans="7:23" x14ac:dyDescent="0.25">
      <c r="G712" s="14"/>
      <c r="H712" s="14"/>
      <c r="I712" s="14">
        <v>709</v>
      </c>
      <c r="J712" s="14">
        <f t="shared" si="40"/>
        <v>77</v>
      </c>
      <c r="M712" s="16">
        <v>0.29099999999999998</v>
      </c>
      <c r="N712" s="14">
        <v>30</v>
      </c>
      <c r="O712" s="1"/>
      <c r="P712" s="1"/>
      <c r="T712" s="13">
        <v>100000</v>
      </c>
      <c r="V712" s="17">
        <v>35</v>
      </c>
      <c r="W712" s="1">
        <f t="shared" si="41"/>
        <v>25</v>
      </c>
    </row>
    <row r="713" spans="7:23" x14ac:dyDescent="0.25">
      <c r="G713" s="14"/>
      <c r="H713" s="14"/>
      <c r="I713" s="14">
        <v>710</v>
      </c>
      <c r="J713" s="14">
        <f t="shared" si="40"/>
        <v>77</v>
      </c>
      <c r="M713" s="16">
        <v>0.28999999999999998</v>
      </c>
      <c r="N713" s="14">
        <v>30</v>
      </c>
      <c r="O713" s="1"/>
      <c r="P713" s="1"/>
      <c r="T713" s="13">
        <v>100000</v>
      </c>
      <c r="V713" s="17">
        <v>35</v>
      </c>
      <c r="W713" s="1">
        <f t="shared" si="41"/>
        <v>25</v>
      </c>
    </row>
    <row r="714" spans="7:23" x14ac:dyDescent="0.25">
      <c r="G714" s="14"/>
      <c r="H714" s="14"/>
      <c r="I714" s="14">
        <v>711</v>
      </c>
      <c r="J714" s="14">
        <f t="shared" si="40"/>
        <v>77</v>
      </c>
      <c r="M714" s="16">
        <v>0.28899999999999998</v>
      </c>
      <c r="N714" s="14">
        <v>30</v>
      </c>
      <c r="O714" s="1"/>
      <c r="P714" s="1"/>
      <c r="T714" s="13">
        <v>100000</v>
      </c>
      <c r="V714" s="17">
        <v>35</v>
      </c>
      <c r="W714" s="1">
        <f t="shared" si="41"/>
        <v>25</v>
      </c>
    </row>
    <row r="715" spans="7:23" x14ac:dyDescent="0.25">
      <c r="G715" s="14"/>
      <c r="H715" s="14"/>
      <c r="I715" s="14">
        <v>712</v>
      </c>
      <c r="J715" s="14">
        <f t="shared" si="40"/>
        <v>78</v>
      </c>
      <c r="M715" s="16">
        <v>0.28799999999999998</v>
      </c>
      <c r="N715" s="14">
        <v>30</v>
      </c>
      <c r="O715" s="1"/>
      <c r="P715" s="1"/>
      <c r="T715" s="13">
        <v>100000</v>
      </c>
      <c r="V715" s="17">
        <v>35</v>
      </c>
      <c r="W715" s="1">
        <f t="shared" si="41"/>
        <v>25</v>
      </c>
    </row>
    <row r="716" spans="7:23" x14ac:dyDescent="0.25">
      <c r="G716" s="14"/>
      <c r="H716" s="14"/>
      <c r="I716" s="14">
        <v>713</v>
      </c>
      <c r="J716" s="14">
        <f t="shared" si="40"/>
        <v>78</v>
      </c>
      <c r="M716" s="16">
        <v>0.28699999999999998</v>
      </c>
      <c r="N716" s="14">
        <v>30</v>
      </c>
      <c r="O716" s="1"/>
      <c r="P716" s="1"/>
      <c r="T716" s="13">
        <v>100000</v>
      </c>
      <c r="V716" s="17">
        <v>35</v>
      </c>
      <c r="W716" s="1">
        <f t="shared" si="41"/>
        <v>25</v>
      </c>
    </row>
    <row r="717" spans="7:23" x14ac:dyDescent="0.25">
      <c r="G717" s="14"/>
      <c r="H717" s="14"/>
      <c r="I717" s="14">
        <v>714</v>
      </c>
      <c r="J717" s="14">
        <f t="shared" si="40"/>
        <v>78</v>
      </c>
      <c r="M717" s="16">
        <v>0.28599999999999998</v>
      </c>
      <c r="N717" s="14">
        <v>30</v>
      </c>
      <c r="O717" s="1"/>
      <c r="P717" s="1"/>
      <c r="T717" s="13">
        <v>100000</v>
      </c>
      <c r="V717" s="17">
        <v>35</v>
      </c>
      <c r="W717" s="1">
        <f t="shared" si="41"/>
        <v>25</v>
      </c>
    </row>
    <row r="718" spans="7:23" x14ac:dyDescent="0.25">
      <c r="G718" s="14"/>
      <c r="H718" s="14"/>
      <c r="I718" s="14">
        <v>715</v>
      </c>
      <c r="J718" s="14">
        <f t="shared" si="40"/>
        <v>78</v>
      </c>
      <c r="M718" s="16">
        <v>0.28499999999999998</v>
      </c>
      <c r="N718" s="14">
        <v>30</v>
      </c>
      <c r="O718" s="1"/>
      <c r="P718" s="1"/>
      <c r="T718" s="13">
        <v>100000</v>
      </c>
      <c r="V718" s="17">
        <v>35</v>
      </c>
      <c r="W718" s="1">
        <f t="shared" si="41"/>
        <v>25</v>
      </c>
    </row>
    <row r="719" spans="7:23" x14ac:dyDescent="0.25">
      <c r="G719" s="14"/>
      <c r="H719" s="14"/>
      <c r="I719" s="14">
        <v>716</v>
      </c>
      <c r="J719" s="14">
        <f t="shared" si="40"/>
        <v>78</v>
      </c>
      <c r="M719" s="16">
        <v>0.28399999999999997</v>
      </c>
      <c r="N719" s="14">
        <v>30</v>
      </c>
      <c r="O719" s="1"/>
      <c r="P719" s="1"/>
      <c r="T719" s="13">
        <v>100000</v>
      </c>
      <c r="V719" s="17">
        <v>35</v>
      </c>
      <c r="W719" s="1">
        <f t="shared" si="41"/>
        <v>25</v>
      </c>
    </row>
    <row r="720" spans="7:23" x14ac:dyDescent="0.25">
      <c r="G720" s="14"/>
      <c r="H720" s="14"/>
      <c r="I720" s="14">
        <v>717</v>
      </c>
      <c r="J720" s="14">
        <f t="shared" si="40"/>
        <v>78</v>
      </c>
      <c r="M720" s="16">
        <v>0.28299999999999997</v>
      </c>
      <c r="N720" s="14">
        <v>30</v>
      </c>
      <c r="O720" s="1"/>
      <c r="P720" s="1"/>
      <c r="T720" s="13">
        <v>100000</v>
      </c>
      <c r="V720" s="17">
        <v>35</v>
      </c>
      <c r="W720" s="1">
        <f t="shared" si="41"/>
        <v>25</v>
      </c>
    </row>
    <row r="721" spans="7:23" x14ac:dyDescent="0.25">
      <c r="G721" s="14"/>
      <c r="H721" s="14"/>
      <c r="I721" s="14">
        <v>718</v>
      </c>
      <c r="J721" s="14">
        <f t="shared" si="40"/>
        <v>78</v>
      </c>
      <c r="M721" s="16">
        <v>0.28199999999999997</v>
      </c>
      <c r="N721" s="14">
        <v>30</v>
      </c>
      <c r="O721" s="1"/>
      <c r="P721" s="1"/>
      <c r="T721" s="13">
        <v>100000</v>
      </c>
      <c r="V721" s="17">
        <v>35</v>
      </c>
      <c r="W721" s="1">
        <f t="shared" si="41"/>
        <v>25</v>
      </c>
    </row>
    <row r="722" spans="7:23" x14ac:dyDescent="0.25">
      <c r="G722" s="14"/>
      <c r="H722" s="14"/>
      <c r="I722" s="14">
        <v>719</v>
      </c>
      <c r="J722" s="14">
        <f t="shared" si="40"/>
        <v>78</v>
      </c>
      <c r="M722" s="16">
        <v>0.28100000000000003</v>
      </c>
      <c r="N722" s="14">
        <v>30</v>
      </c>
      <c r="O722" s="1"/>
      <c r="P722" s="1"/>
      <c r="T722" s="13">
        <v>100000</v>
      </c>
      <c r="V722" s="17">
        <v>35</v>
      </c>
      <c r="W722" s="1">
        <f t="shared" si="41"/>
        <v>25</v>
      </c>
    </row>
    <row r="723" spans="7:23" x14ac:dyDescent="0.25">
      <c r="G723" s="14"/>
      <c r="H723" s="14"/>
      <c r="I723" s="14">
        <v>720</v>
      </c>
      <c r="J723" s="14">
        <f t="shared" si="40"/>
        <v>78</v>
      </c>
      <c r="M723" s="16">
        <v>0.28000000000000003</v>
      </c>
      <c r="N723" s="14">
        <v>30</v>
      </c>
      <c r="O723" s="1"/>
      <c r="P723" s="1"/>
      <c r="T723" s="13">
        <v>100000</v>
      </c>
      <c r="V723" s="17">
        <v>35</v>
      </c>
      <c r="W723" s="1">
        <f t="shared" si="41"/>
        <v>25</v>
      </c>
    </row>
    <row r="724" spans="7:23" x14ac:dyDescent="0.25">
      <c r="G724" s="14"/>
      <c r="H724" s="14"/>
      <c r="I724" s="14">
        <v>721</v>
      </c>
      <c r="J724" s="14">
        <f t="shared" si="40"/>
        <v>78</v>
      </c>
      <c r="M724" s="16">
        <v>0.27900000000000003</v>
      </c>
      <c r="N724" s="14">
        <v>30</v>
      </c>
      <c r="O724" s="1"/>
      <c r="P724" s="1"/>
      <c r="T724" s="13">
        <v>100000</v>
      </c>
      <c r="V724" s="17">
        <v>35</v>
      </c>
      <c r="W724" s="1">
        <f t="shared" si="41"/>
        <v>25</v>
      </c>
    </row>
    <row r="725" spans="7:23" x14ac:dyDescent="0.25">
      <c r="G725" s="14"/>
      <c r="H725" s="14"/>
      <c r="I725" s="14">
        <v>722</v>
      </c>
      <c r="J725" s="14">
        <f t="shared" si="40"/>
        <v>78</v>
      </c>
      <c r="M725" s="16">
        <v>0.27800000000000002</v>
      </c>
      <c r="N725" s="14">
        <v>30</v>
      </c>
      <c r="O725" s="1"/>
      <c r="P725" s="1"/>
      <c r="T725" s="13">
        <v>100000</v>
      </c>
      <c r="V725" s="17">
        <v>35</v>
      </c>
      <c r="W725" s="1">
        <f t="shared" si="41"/>
        <v>25</v>
      </c>
    </row>
    <row r="726" spans="7:23" x14ac:dyDescent="0.25">
      <c r="G726" s="14"/>
      <c r="H726" s="14"/>
      <c r="I726" s="14">
        <v>723</v>
      </c>
      <c r="J726" s="14">
        <f t="shared" si="40"/>
        <v>78</v>
      </c>
      <c r="M726" s="16">
        <v>0.27700000000000002</v>
      </c>
      <c r="N726" s="14">
        <v>30</v>
      </c>
      <c r="O726" s="1"/>
      <c r="P726" s="1"/>
      <c r="T726" s="13">
        <v>100000</v>
      </c>
      <c r="V726" s="17">
        <v>35</v>
      </c>
      <c r="W726" s="1">
        <f t="shared" si="41"/>
        <v>25</v>
      </c>
    </row>
    <row r="727" spans="7:23" x14ac:dyDescent="0.25">
      <c r="G727" s="14"/>
      <c r="H727" s="14"/>
      <c r="I727" s="14">
        <v>724</v>
      </c>
      <c r="J727" s="14">
        <f t="shared" si="40"/>
        <v>78</v>
      </c>
      <c r="M727" s="16">
        <v>0.27600000000000002</v>
      </c>
      <c r="N727" s="14">
        <v>30</v>
      </c>
      <c r="O727" s="1"/>
      <c r="P727" s="1"/>
      <c r="T727" s="13">
        <v>100000</v>
      </c>
      <c r="V727" s="17">
        <v>35</v>
      </c>
      <c r="W727" s="1">
        <f t="shared" si="41"/>
        <v>25</v>
      </c>
    </row>
    <row r="728" spans="7:23" x14ac:dyDescent="0.25">
      <c r="G728" s="14"/>
      <c r="H728" s="14"/>
      <c r="I728" s="14">
        <v>725</v>
      </c>
      <c r="J728" s="14">
        <f t="shared" si="40"/>
        <v>78</v>
      </c>
      <c r="M728" s="16">
        <v>0.27500000000000002</v>
      </c>
      <c r="N728" s="14">
        <v>30</v>
      </c>
      <c r="O728" s="1"/>
      <c r="P728" s="1"/>
      <c r="T728" s="13">
        <v>100000</v>
      </c>
      <c r="V728" s="17">
        <v>35</v>
      </c>
      <c r="W728" s="1">
        <f t="shared" si="41"/>
        <v>25</v>
      </c>
    </row>
    <row r="729" spans="7:23" x14ac:dyDescent="0.25">
      <c r="G729" s="14"/>
      <c r="H729" s="14"/>
      <c r="I729" s="14">
        <v>726</v>
      </c>
      <c r="J729" s="14">
        <f t="shared" si="40"/>
        <v>78</v>
      </c>
      <c r="M729" s="16">
        <v>0.27400000000000002</v>
      </c>
      <c r="N729" s="14">
        <v>30</v>
      </c>
      <c r="O729" s="1"/>
      <c r="P729" s="1"/>
      <c r="T729" s="13">
        <v>100000</v>
      </c>
      <c r="V729" s="17">
        <v>35</v>
      </c>
      <c r="W729" s="1">
        <f t="shared" si="41"/>
        <v>25</v>
      </c>
    </row>
    <row r="730" spans="7:23" x14ac:dyDescent="0.25">
      <c r="G730" s="14"/>
      <c r="H730" s="14"/>
      <c r="I730" s="14">
        <v>727</v>
      </c>
      <c r="J730" s="14">
        <f t="shared" si="40"/>
        <v>78</v>
      </c>
      <c r="M730" s="16">
        <v>0.27300000000000002</v>
      </c>
      <c r="N730" s="14">
        <v>30</v>
      </c>
      <c r="O730" s="1"/>
      <c r="P730" s="1"/>
      <c r="T730" s="13">
        <v>100000</v>
      </c>
      <c r="V730" s="17">
        <v>35</v>
      </c>
      <c r="W730" s="1">
        <f t="shared" si="41"/>
        <v>25</v>
      </c>
    </row>
    <row r="731" spans="7:23" x14ac:dyDescent="0.25">
      <c r="G731" s="14"/>
      <c r="H731" s="14"/>
      <c r="I731" s="14">
        <v>728</v>
      </c>
      <c r="J731" s="14">
        <f t="shared" si="40"/>
        <v>78</v>
      </c>
      <c r="M731" s="16">
        <v>0.27200000000000002</v>
      </c>
      <c r="N731" s="14">
        <v>30</v>
      </c>
      <c r="O731" s="1"/>
      <c r="P731" s="1"/>
      <c r="T731" s="13">
        <v>100000</v>
      </c>
      <c r="V731" s="17">
        <v>35</v>
      </c>
      <c r="W731" s="1">
        <f t="shared" si="41"/>
        <v>25</v>
      </c>
    </row>
    <row r="732" spans="7:23" x14ac:dyDescent="0.25">
      <c r="G732" s="14"/>
      <c r="H732" s="14"/>
      <c r="I732" s="14">
        <v>729</v>
      </c>
      <c r="J732" s="14">
        <f t="shared" si="40"/>
        <v>78</v>
      </c>
      <c r="M732" s="16">
        <v>0.27100000000000002</v>
      </c>
      <c r="N732" s="14">
        <v>30</v>
      </c>
      <c r="O732" s="1"/>
      <c r="P732" s="1"/>
      <c r="T732" s="13">
        <v>100000</v>
      </c>
      <c r="V732" s="17">
        <v>35</v>
      </c>
      <c r="W732" s="1">
        <f t="shared" si="41"/>
        <v>25</v>
      </c>
    </row>
    <row r="733" spans="7:23" x14ac:dyDescent="0.25">
      <c r="G733" s="14"/>
      <c r="H733" s="14"/>
      <c r="I733" s="14">
        <v>730</v>
      </c>
      <c r="J733" s="14">
        <f t="shared" si="40"/>
        <v>78</v>
      </c>
      <c r="M733" s="16">
        <v>0.27</v>
      </c>
      <c r="N733" s="14">
        <v>30</v>
      </c>
      <c r="O733" s="1"/>
      <c r="P733" s="1"/>
      <c r="T733" s="13">
        <v>100000</v>
      </c>
      <c r="V733" s="17">
        <v>35</v>
      </c>
      <c r="W733" s="1">
        <f t="shared" si="41"/>
        <v>25</v>
      </c>
    </row>
    <row r="734" spans="7:23" x14ac:dyDescent="0.25">
      <c r="G734" s="14"/>
      <c r="H734" s="14"/>
      <c r="I734" s="14">
        <v>731</v>
      </c>
      <c r="J734" s="14">
        <f t="shared" si="40"/>
        <v>78</v>
      </c>
      <c r="M734" s="16">
        <v>0.26900000000000002</v>
      </c>
      <c r="N734" s="14">
        <v>30</v>
      </c>
      <c r="O734" s="1"/>
      <c r="P734" s="1"/>
      <c r="T734" s="13">
        <v>100000</v>
      </c>
      <c r="V734" s="17">
        <v>35</v>
      </c>
      <c r="W734" s="1">
        <f t="shared" si="41"/>
        <v>25</v>
      </c>
    </row>
    <row r="735" spans="7:23" x14ac:dyDescent="0.25">
      <c r="G735" s="14"/>
      <c r="H735" s="14"/>
      <c r="I735" s="14">
        <v>732</v>
      </c>
      <c r="J735" s="14">
        <f t="shared" si="40"/>
        <v>78</v>
      </c>
      <c r="M735" s="16">
        <v>0.26800000000000002</v>
      </c>
      <c r="N735" s="14">
        <v>30</v>
      </c>
      <c r="O735" s="1"/>
      <c r="P735" s="1"/>
      <c r="T735" s="13">
        <v>100000</v>
      </c>
      <c r="V735" s="17">
        <v>35</v>
      </c>
      <c r="W735" s="1">
        <f t="shared" si="41"/>
        <v>25</v>
      </c>
    </row>
    <row r="736" spans="7:23" x14ac:dyDescent="0.25">
      <c r="G736" s="14"/>
      <c r="H736" s="14"/>
      <c r="I736" s="14">
        <v>733</v>
      </c>
      <c r="J736" s="14">
        <f t="shared" si="40"/>
        <v>78</v>
      </c>
      <c r="M736" s="16">
        <v>0.26700000000000002</v>
      </c>
      <c r="N736" s="14">
        <v>30</v>
      </c>
      <c r="O736" s="1"/>
      <c r="P736" s="1"/>
      <c r="T736" s="13">
        <v>100000</v>
      </c>
      <c r="V736" s="17">
        <v>35</v>
      </c>
      <c r="W736" s="1">
        <f t="shared" si="41"/>
        <v>25</v>
      </c>
    </row>
    <row r="737" spans="7:23" x14ac:dyDescent="0.25">
      <c r="G737" s="14"/>
      <c r="H737" s="14"/>
      <c r="I737" s="14">
        <v>734</v>
      </c>
      <c r="J737" s="14">
        <f t="shared" si="40"/>
        <v>78</v>
      </c>
      <c r="M737" s="16">
        <v>0.26600000000000001</v>
      </c>
      <c r="N737" s="14">
        <v>30</v>
      </c>
      <c r="O737" s="1"/>
      <c r="P737" s="1"/>
      <c r="T737" s="13">
        <v>100000</v>
      </c>
      <c r="V737" s="17">
        <v>35</v>
      </c>
      <c r="W737" s="1">
        <f t="shared" si="41"/>
        <v>25</v>
      </c>
    </row>
    <row r="738" spans="7:23" x14ac:dyDescent="0.25">
      <c r="G738" s="14"/>
      <c r="H738" s="14"/>
      <c r="I738" s="14">
        <v>735</v>
      </c>
      <c r="J738" s="14">
        <f t="shared" si="40"/>
        <v>78</v>
      </c>
      <c r="M738" s="16">
        <v>0.26500000000000001</v>
      </c>
      <c r="N738" s="14">
        <v>30</v>
      </c>
      <c r="O738" s="1"/>
      <c r="P738" s="1"/>
      <c r="T738" s="13">
        <v>100000</v>
      </c>
      <c r="V738" s="17">
        <v>35</v>
      </c>
      <c r="W738" s="1">
        <f t="shared" si="41"/>
        <v>25</v>
      </c>
    </row>
    <row r="739" spans="7:23" x14ac:dyDescent="0.25">
      <c r="G739" s="14"/>
      <c r="H739" s="14"/>
      <c r="I739" s="14">
        <v>736</v>
      </c>
      <c r="J739" s="14">
        <f t="shared" si="40"/>
        <v>78</v>
      </c>
      <c r="M739" s="16">
        <v>0.26400000000000001</v>
      </c>
      <c r="N739" s="14">
        <v>30</v>
      </c>
      <c r="O739" s="1"/>
      <c r="P739" s="1"/>
      <c r="T739" s="13">
        <v>100000</v>
      </c>
      <c r="V739" s="17">
        <v>35</v>
      </c>
      <c r="W739" s="1">
        <f t="shared" si="41"/>
        <v>25</v>
      </c>
    </row>
    <row r="740" spans="7:23" x14ac:dyDescent="0.25">
      <c r="G740" s="14"/>
      <c r="H740" s="14"/>
      <c r="I740" s="14">
        <v>737</v>
      </c>
      <c r="J740" s="14">
        <f t="shared" si="40"/>
        <v>78</v>
      </c>
      <c r="M740" s="16">
        <v>0.26300000000000001</v>
      </c>
      <c r="N740" s="14">
        <v>30</v>
      </c>
      <c r="O740" s="1"/>
      <c r="P740" s="1"/>
      <c r="T740" s="13">
        <v>100000</v>
      </c>
      <c r="V740" s="17">
        <v>35</v>
      </c>
      <c r="W740" s="1">
        <f t="shared" si="41"/>
        <v>25</v>
      </c>
    </row>
    <row r="741" spans="7:23" x14ac:dyDescent="0.25">
      <c r="G741" s="14"/>
      <c r="H741" s="14"/>
      <c r="I741" s="14">
        <v>738</v>
      </c>
      <c r="J741" s="14">
        <f t="shared" si="40"/>
        <v>78</v>
      </c>
      <c r="M741" s="16">
        <v>0.26200000000000001</v>
      </c>
      <c r="N741" s="14">
        <v>30</v>
      </c>
      <c r="O741" s="1"/>
      <c r="P741" s="1"/>
      <c r="T741" s="13">
        <v>100000</v>
      </c>
      <c r="V741" s="17">
        <v>35</v>
      </c>
      <c r="W741" s="1">
        <f t="shared" si="41"/>
        <v>25</v>
      </c>
    </row>
    <row r="742" spans="7:23" x14ac:dyDescent="0.25">
      <c r="G742" s="14"/>
      <c r="H742" s="14"/>
      <c r="I742" s="14">
        <v>739</v>
      </c>
      <c r="J742" s="14">
        <f t="shared" si="40"/>
        <v>78</v>
      </c>
      <c r="M742" s="16">
        <v>0.26100000000000001</v>
      </c>
      <c r="N742" s="14">
        <v>30</v>
      </c>
      <c r="O742" s="1"/>
      <c r="P742" s="1"/>
      <c r="T742" s="13">
        <v>100000</v>
      </c>
      <c r="V742" s="17">
        <v>35</v>
      </c>
      <c r="W742" s="1">
        <f t="shared" si="41"/>
        <v>25</v>
      </c>
    </row>
    <row r="743" spans="7:23" x14ac:dyDescent="0.25">
      <c r="G743" s="14"/>
      <c r="H743" s="14"/>
      <c r="I743" s="14">
        <v>740</v>
      </c>
      <c r="J743" s="14">
        <f t="shared" si="40"/>
        <v>78</v>
      </c>
      <c r="M743" s="16">
        <v>0.26</v>
      </c>
      <c r="N743" s="14">
        <v>30</v>
      </c>
      <c r="O743" s="1"/>
      <c r="P743" s="1"/>
      <c r="T743" s="13">
        <v>100000</v>
      </c>
      <c r="V743" s="17">
        <v>35</v>
      </c>
      <c r="W743" s="1">
        <f t="shared" si="41"/>
        <v>25</v>
      </c>
    </row>
    <row r="744" spans="7:23" x14ac:dyDescent="0.25">
      <c r="G744" s="14"/>
      <c r="H744" s="14"/>
      <c r="I744" s="14">
        <v>741</v>
      </c>
      <c r="J744" s="14">
        <f t="shared" si="40"/>
        <v>78</v>
      </c>
      <c r="M744" s="16">
        <v>0.25900000000000001</v>
      </c>
      <c r="N744" s="14">
        <v>30</v>
      </c>
      <c r="O744" s="1"/>
      <c r="P744" s="1"/>
      <c r="T744" s="13">
        <v>100000</v>
      </c>
      <c r="V744" s="17">
        <v>35</v>
      </c>
      <c r="W744" s="1">
        <f t="shared" si="41"/>
        <v>25</v>
      </c>
    </row>
    <row r="745" spans="7:23" x14ac:dyDescent="0.25">
      <c r="G745" s="14"/>
      <c r="H745" s="14"/>
      <c r="I745" s="14">
        <v>742</v>
      </c>
      <c r="J745" s="14">
        <f t="shared" si="40"/>
        <v>78</v>
      </c>
      <c r="M745" s="16">
        <v>0.25800000000000001</v>
      </c>
      <c r="N745" s="14">
        <v>30</v>
      </c>
      <c r="O745" s="1"/>
      <c r="P745" s="1"/>
      <c r="T745" s="13">
        <v>100000</v>
      </c>
      <c r="V745" s="17">
        <v>35</v>
      </c>
      <c r="W745" s="1">
        <f t="shared" si="41"/>
        <v>25</v>
      </c>
    </row>
    <row r="746" spans="7:23" x14ac:dyDescent="0.25">
      <c r="G746" s="14"/>
      <c r="H746" s="14"/>
      <c r="I746" s="14">
        <v>743</v>
      </c>
      <c r="J746" s="14">
        <f t="shared" si="40"/>
        <v>78</v>
      </c>
      <c r="M746" s="16">
        <v>0.25700000000000001</v>
      </c>
      <c r="N746" s="14">
        <v>30</v>
      </c>
      <c r="O746" s="1"/>
      <c r="P746" s="1"/>
      <c r="T746" s="13">
        <v>100000</v>
      </c>
      <c r="V746" s="17">
        <v>35</v>
      </c>
      <c r="W746" s="1">
        <f t="shared" si="41"/>
        <v>25</v>
      </c>
    </row>
    <row r="747" spans="7:23" x14ac:dyDescent="0.25">
      <c r="G747" s="14"/>
      <c r="H747" s="14"/>
      <c r="I747" s="14">
        <v>744</v>
      </c>
      <c r="J747" s="14">
        <f t="shared" si="40"/>
        <v>78</v>
      </c>
      <c r="M747" s="16">
        <v>0.25600000000000001</v>
      </c>
      <c r="N747" s="14">
        <v>30</v>
      </c>
      <c r="O747" s="1"/>
      <c r="P747" s="1"/>
      <c r="T747" s="13">
        <v>100000</v>
      </c>
      <c r="V747" s="17">
        <v>35</v>
      </c>
      <c r="W747" s="1">
        <f t="shared" si="41"/>
        <v>25</v>
      </c>
    </row>
    <row r="748" spans="7:23" x14ac:dyDescent="0.25">
      <c r="G748" s="14"/>
      <c r="H748" s="14"/>
      <c r="I748" s="14">
        <v>745</v>
      </c>
      <c r="J748" s="14">
        <f t="shared" si="40"/>
        <v>78</v>
      </c>
      <c r="M748" s="16">
        <v>0.255</v>
      </c>
      <c r="N748" s="14">
        <v>30</v>
      </c>
      <c r="O748" s="1"/>
      <c r="P748" s="1"/>
      <c r="T748" s="13">
        <v>100000</v>
      </c>
      <c r="V748" s="17">
        <v>35</v>
      </c>
      <c r="W748" s="1">
        <f t="shared" si="41"/>
        <v>25</v>
      </c>
    </row>
    <row r="749" spans="7:23" x14ac:dyDescent="0.25">
      <c r="G749" s="14"/>
      <c r="H749" s="14"/>
      <c r="I749" s="14">
        <v>746</v>
      </c>
      <c r="J749" s="14">
        <f t="shared" si="40"/>
        <v>78</v>
      </c>
      <c r="M749" s="16">
        <v>0.254</v>
      </c>
      <c r="N749" s="14">
        <v>30</v>
      </c>
      <c r="O749" s="1"/>
      <c r="P749" s="1"/>
      <c r="T749" s="13">
        <v>100000</v>
      </c>
      <c r="V749" s="17">
        <v>35</v>
      </c>
      <c r="W749" s="1">
        <f t="shared" si="41"/>
        <v>25</v>
      </c>
    </row>
    <row r="750" spans="7:23" x14ac:dyDescent="0.25">
      <c r="G750" s="14"/>
      <c r="H750" s="14"/>
      <c r="I750" s="14">
        <v>747</v>
      </c>
      <c r="J750" s="14">
        <f t="shared" si="40"/>
        <v>79</v>
      </c>
      <c r="M750" s="16">
        <v>0.253</v>
      </c>
      <c r="N750" s="14">
        <v>30</v>
      </c>
      <c r="O750" s="1"/>
      <c r="P750" s="1"/>
      <c r="T750" s="13">
        <v>100000</v>
      </c>
      <c r="V750" s="17">
        <v>35</v>
      </c>
      <c r="W750" s="1">
        <f t="shared" si="41"/>
        <v>25</v>
      </c>
    </row>
    <row r="751" spans="7:23" x14ac:dyDescent="0.25">
      <c r="G751" s="14"/>
      <c r="H751" s="14"/>
      <c r="I751" s="14">
        <v>748</v>
      </c>
      <c r="J751" s="14">
        <f t="shared" si="40"/>
        <v>79</v>
      </c>
      <c r="M751" s="16">
        <v>0.252</v>
      </c>
      <c r="N751" s="14">
        <v>30</v>
      </c>
      <c r="O751" s="1"/>
      <c r="P751" s="1"/>
      <c r="T751" s="13">
        <v>100000</v>
      </c>
      <c r="V751" s="17">
        <v>35</v>
      </c>
      <c r="W751" s="1">
        <f t="shared" si="41"/>
        <v>25</v>
      </c>
    </row>
    <row r="752" spans="7:23" x14ac:dyDescent="0.25">
      <c r="G752" s="14"/>
      <c r="H752" s="14"/>
      <c r="I752" s="14">
        <v>749</v>
      </c>
      <c r="J752" s="14">
        <f t="shared" si="40"/>
        <v>79</v>
      </c>
      <c r="M752" s="16">
        <v>0.251</v>
      </c>
      <c r="N752" s="14">
        <v>30</v>
      </c>
      <c r="O752" s="1"/>
      <c r="P752" s="1"/>
      <c r="T752" s="13">
        <v>100000</v>
      </c>
      <c r="V752" s="17">
        <v>35</v>
      </c>
      <c r="W752" s="1">
        <f t="shared" si="41"/>
        <v>25</v>
      </c>
    </row>
    <row r="753" spans="7:23" x14ac:dyDescent="0.25">
      <c r="G753" s="14"/>
      <c r="H753" s="14"/>
      <c r="I753" s="14">
        <v>750</v>
      </c>
      <c r="J753" s="14">
        <f t="shared" si="40"/>
        <v>79</v>
      </c>
      <c r="M753" s="16">
        <v>0.25</v>
      </c>
      <c r="N753" s="14">
        <v>30</v>
      </c>
      <c r="O753" s="1"/>
      <c r="P753" s="1"/>
      <c r="T753" s="13">
        <v>100000</v>
      </c>
      <c r="V753" s="17">
        <v>35</v>
      </c>
      <c r="W753" s="1">
        <f t="shared" si="41"/>
        <v>25</v>
      </c>
    </row>
    <row r="754" spans="7:23" x14ac:dyDescent="0.25">
      <c r="G754" s="14"/>
      <c r="H754" s="14"/>
      <c r="I754" s="14">
        <v>751</v>
      </c>
      <c r="J754" s="14">
        <f t="shared" si="40"/>
        <v>79</v>
      </c>
      <c r="M754" s="16">
        <v>0.249</v>
      </c>
      <c r="N754" s="14">
        <v>30</v>
      </c>
      <c r="O754" s="1"/>
      <c r="P754" s="1"/>
      <c r="T754" s="13">
        <v>100000</v>
      </c>
      <c r="V754" s="17">
        <v>35</v>
      </c>
      <c r="W754" s="1">
        <f t="shared" si="41"/>
        <v>25</v>
      </c>
    </row>
    <row r="755" spans="7:23" x14ac:dyDescent="0.25">
      <c r="G755" s="14"/>
      <c r="H755" s="14"/>
      <c r="I755" s="14">
        <v>752</v>
      </c>
      <c r="J755" s="14">
        <f t="shared" si="40"/>
        <v>79</v>
      </c>
      <c r="M755" s="16">
        <v>0.248</v>
      </c>
      <c r="N755" s="14">
        <v>30</v>
      </c>
      <c r="O755" s="1"/>
      <c r="P755" s="1"/>
      <c r="T755" s="13">
        <v>100000</v>
      </c>
      <c r="V755" s="17">
        <v>35</v>
      </c>
      <c r="W755" s="1">
        <f t="shared" si="41"/>
        <v>25</v>
      </c>
    </row>
    <row r="756" spans="7:23" x14ac:dyDescent="0.25">
      <c r="G756" s="14"/>
      <c r="H756" s="14"/>
      <c r="I756" s="14">
        <v>753</v>
      </c>
      <c r="J756" s="14">
        <f t="shared" si="40"/>
        <v>79</v>
      </c>
      <c r="M756" s="16">
        <v>0.247</v>
      </c>
      <c r="N756" s="14">
        <v>30</v>
      </c>
      <c r="O756" s="1"/>
      <c r="P756" s="1"/>
      <c r="T756" s="13">
        <v>100000</v>
      </c>
      <c r="V756" s="17">
        <v>35</v>
      </c>
      <c r="W756" s="1">
        <f t="shared" si="41"/>
        <v>25</v>
      </c>
    </row>
    <row r="757" spans="7:23" x14ac:dyDescent="0.25">
      <c r="G757" s="14"/>
      <c r="H757" s="14"/>
      <c r="I757" s="14">
        <v>754</v>
      </c>
      <c r="J757" s="14">
        <f t="shared" si="40"/>
        <v>79</v>
      </c>
      <c r="M757" s="16">
        <v>0.246</v>
      </c>
      <c r="N757" s="14">
        <v>30</v>
      </c>
      <c r="O757" s="1"/>
      <c r="P757" s="1"/>
      <c r="T757" s="13">
        <v>100000</v>
      </c>
      <c r="V757" s="17">
        <v>35</v>
      </c>
      <c r="W757" s="1">
        <f t="shared" si="41"/>
        <v>25</v>
      </c>
    </row>
    <row r="758" spans="7:23" x14ac:dyDescent="0.25">
      <c r="G758" s="14"/>
      <c r="H758" s="14"/>
      <c r="I758" s="14">
        <v>755</v>
      </c>
      <c r="J758" s="14">
        <f t="shared" si="40"/>
        <v>79</v>
      </c>
      <c r="M758" s="16">
        <v>0.245</v>
      </c>
      <c r="N758" s="14">
        <v>30</v>
      </c>
      <c r="O758" s="1"/>
      <c r="P758" s="1"/>
      <c r="T758" s="13">
        <v>100000</v>
      </c>
      <c r="V758" s="17">
        <v>35</v>
      </c>
      <c r="W758" s="1">
        <f t="shared" si="41"/>
        <v>25</v>
      </c>
    </row>
    <row r="759" spans="7:23" x14ac:dyDescent="0.25">
      <c r="G759" s="14"/>
      <c r="H759" s="14"/>
      <c r="I759" s="14">
        <v>756</v>
      </c>
      <c r="J759" s="14">
        <f t="shared" si="40"/>
        <v>79</v>
      </c>
      <c r="M759" s="16">
        <v>0.24399999999999999</v>
      </c>
      <c r="N759" s="14">
        <v>30</v>
      </c>
      <c r="O759" s="1"/>
      <c r="P759" s="1"/>
      <c r="T759" s="13">
        <v>100000</v>
      </c>
      <c r="V759" s="17">
        <v>35</v>
      </c>
      <c r="W759" s="1">
        <f t="shared" si="41"/>
        <v>25</v>
      </c>
    </row>
    <row r="760" spans="7:23" x14ac:dyDescent="0.25">
      <c r="G760" s="14"/>
      <c r="H760" s="14"/>
      <c r="I760" s="14">
        <v>757</v>
      </c>
      <c r="J760" s="14">
        <f t="shared" si="40"/>
        <v>79</v>
      </c>
      <c r="M760" s="16">
        <v>0.24299999999999999</v>
      </c>
      <c r="N760" s="14">
        <v>30</v>
      </c>
      <c r="O760" s="1"/>
      <c r="P760" s="1"/>
      <c r="T760" s="13">
        <v>100000</v>
      </c>
      <c r="V760" s="17">
        <v>35</v>
      </c>
      <c r="W760" s="1">
        <f t="shared" si="41"/>
        <v>25</v>
      </c>
    </row>
    <row r="761" spans="7:23" x14ac:dyDescent="0.25">
      <c r="G761" s="14"/>
      <c r="H761" s="14"/>
      <c r="I761" s="14">
        <v>758</v>
      </c>
      <c r="J761" s="14">
        <f t="shared" si="40"/>
        <v>79</v>
      </c>
      <c r="M761" s="16">
        <v>0.24199999999999999</v>
      </c>
      <c r="N761" s="14">
        <v>30</v>
      </c>
      <c r="O761" s="1"/>
      <c r="P761" s="1"/>
      <c r="T761" s="13">
        <v>100000</v>
      </c>
      <c r="V761" s="17">
        <v>35</v>
      </c>
      <c r="W761" s="1">
        <f t="shared" si="41"/>
        <v>25</v>
      </c>
    </row>
    <row r="762" spans="7:23" x14ac:dyDescent="0.25">
      <c r="G762" s="14"/>
      <c r="H762" s="14"/>
      <c r="I762" s="14">
        <v>759</v>
      </c>
      <c r="J762" s="14">
        <f t="shared" si="40"/>
        <v>79</v>
      </c>
      <c r="M762" s="16">
        <v>0.24099999999999999</v>
      </c>
      <c r="N762" s="14">
        <v>30</v>
      </c>
      <c r="O762" s="1"/>
      <c r="P762" s="1"/>
      <c r="T762" s="13">
        <v>100000</v>
      </c>
      <c r="V762" s="17">
        <v>35</v>
      </c>
      <c r="W762" s="1">
        <f t="shared" si="41"/>
        <v>25</v>
      </c>
    </row>
    <row r="763" spans="7:23" x14ac:dyDescent="0.25">
      <c r="G763" s="14"/>
      <c r="H763" s="14"/>
      <c r="I763" s="14">
        <v>760</v>
      </c>
      <c r="J763" s="14">
        <f t="shared" si="40"/>
        <v>79</v>
      </c>
      <c r="M763" s="16">
        <v>0.24</v>
      </c>
      <c r="N763" s="14">
        <v>30</v>
      </c>
      <c r="O763" s="1"/>
      <c r="P763" s="1"/>
      <c r="T763" s="13">
        <v>100000</v>
      </c>
      <c r="V763" s="17">
        <v>35</v>
      </c>
      <c r="W763" s="1">
        <f t="shared" si="41"/>
        <v>25</v>
      </c>
    </row>
    <row r="764" spans="7:23" x14ac:dyDescent="0.25">
      <c r="G764" s="14"/>
      <c r="H764" s="14"/>
      <c r="I764" s="14">
        <v>761</v>
      </c>
      <c r="J764" s="14">
        <f t="shared" si="40"/>
        <v>79</v>
      </c>
      <c r="M764" s="16">
        <v>0.23899999999999999</v>
      </c>
      <c r="N764" s="14">
        <v>30</v>
      </c>
      <c r="O764" s="1"/>
      <c r="P764" s="1"/>
      <c r="T764" s="13">
        <v>100000</v>
      </c>
      <c r="V764" s="17">
        <v>35</v>
      </c>
      <c r="W764" s="1">
        <f t="shared" si="41"/>
        <v>25</v>
      </c>
    </row>
    <row r="765" spans="7:23" x14ac:dyDescent="0.25">
      <c r="G765" s="14"/>
      <c r="H765" s="14"/>
      <c r="I765" s="14">
        <v>762</v>
      </c>
      <c r="J765" s="14">
        <f t="shared" si="40"/>
        <v>79</v>
      </c>
      <c r="M765" s="16">
        <v>0.23799999999999999</v>
      </c>
      <c r="N765" s="14">
        <v>30</v>
      </c>
      <c r="O765" s="1"/>
      <c r="P765" s="1"/>
      <c r="T765" s="13">
        <v>100000</v>
      </c>
      <c r="V765" s="17">
        <v>35</v>
      </c>
      <c r="W765" s="1">
        <f t="shared" si="41"/>
        <v>25</v>
      </c>
    </row>
    <row r="766" spans="7:23" x14ac:dyDescent="0.25">
      <c r="G766" s="14"/>
      <c r="H766" s="14"/>
      <c r="I766" s="14">
        <v>763</v>
      </c>
      <c r="J766" s="14">
        <f t="shared" si="40"/>
        <v>79</v>
      </c>
      <c r="M766" s="16">
        <v>0.23699999999999999</v>
      </c>
      <c r="N766" s="14">
        <v>30</v>
      </c>
      <c r="O766" s="1"/>
      <c r="P766" s="1"/>
      <c r="T766" s="13">
        <v>100000</v>
      </c>
      <c r="V766" s="17">
        <v>35</v>
      </c>
      <c r="W766" s="1">
        <f t="shared" si="41"/>
        <v>25</v>
      </c>
    </row>
    <row r="767" spans="7:23" x14ac:dyDescent="0.25">
      <c r="G767" s="14"/>
      <c r="H767" s="14"/>
      <c r="I767" s="14">
        <v>764</v>
      </c>
      <c r="J767" s="14">
        <f t="shared" si="40"/>
        <v>79</v>
      </c>
      <c r="M767" s="16">
        <v>0.23599999999999999</v>
      </c>
      <c r="N767" s="14">
        <v>30</v>
      </c>
      <c r="O767" s="1"/>
      <c r="P767" s="1"/>
      <c r="T767" s="13">
        <v>100000</v>
      </c>
      <c r="V767" s="17">
        <v>35</v>
      </c>
      <c r="W767" s="1">
        <f t="shared" si="41"/>
        <v>25</v>
      </c>
    </row>
    <row r="768" spans="7:23" x14ac:dyDescent="0.25">
      <c r="G768" s="14"/>
      <c r="H768" s="14"/>
      <c r="I768" s="14">
        <v>765</v>
      </c>
      <c r="J768" s="14">
        <f t="shared" si="40"/>
        <v>79</v>
      </c>
      <c r="M768" s="16">
        <v>0.23499999999999999</v>
      </c>
      <c r="N768" s="14">
        <v>30</v>
      </c>
      <c r="O768" s="1"/>
      <c r="P768" s="1"/>
      <c r="T768" s="13">
        <v>100000</v>
      </c>
      <c r="V768" s="17">
        <v>35</v>
      </c>
      <c r="W768" s="1">
        <f t="shared" si="41"/>
        <v>25</v>
      </c>
    </row>
    <row r="769" spans="7:23" x14ac:dyDescent="0.25">
      <c r="G769" s="14"/>
      <c r="H769" s="14"/>
      <c r="I769" s="14">
        <v>766</v>
      </c>
      <c r="J769" s="14">
        <f t="shared" si="40"/>
        <v>79</v>
      </c>
      <c r="M769" s="16">
        <v>0.23400000000000001</v>
      </c>
      <c r="N769" s="14">
        <v>30</v>
      </c>
      <c r="O769" s="1"/>
      <c r="P769" s="1"/>
      <c r="T769" s="13">
        <v>100000</v>
      </c>
      <c r="V769" s="17">
        <v>35</v>
      </c>
      <c r="W769" s="1">
        <f t="shared" si="41"/>
        <v>25</v>
      </c>
    </row>
    <row r="770" spans="7:23" x14ac:dyDescent="0.25">
      <c r="G770" s="14"/>
      <c r="H770" s="14"/>
      <c r="I770" s="14">
        <v>767</v>
      </c>
      <c r="J770" s="14">
        <f t="shared" si="40"/>
        <v>79</v>
      </c>
      <c r="M770" s="16">
        <v>0.23300000000000001</v>
      </c>
      <c r="N770" s="14">
        <v>30</v>
      </c>
      <c r="O770" s="1"/>
      <c r="P770" s="1"/>
      <c r="T770" s="13">
        <v>100000</v>
      </c>
      <c r="V770" s="17">
        <v>35</v>
      </c>
      <c r="W770" s="1">
        <f t="shared" si="41"/>
        <v>25</v>
      </c>
    </row>
    <row r="771" spans="7:23" x14ac:dyDescent="0.25">
      <c r="G771" s="14"/>
      <c r="H771" s="14"/>
      <c r="I771" s="14">
        <v>768</v>
      </c>
      <c r="J771" s="14">
        <f t="shared" si="40"/>
        <v>79</v>
      </c>
      <c r="M771" s="16">
        <v>0.23200000000000001</v>
      </c>
      <c r="N771" s="14">
        <v>30</v>
      </c>
      <c r="O771" s="1"/>
      <c r="P771" s="1"/>
      <c r="T771" s="13">
        <v>100000</v>
      </c>
      <c r="V771" s="17">
        <v>35</v>
      </c>
      <c r="W771" s="1">
        <f t="shared" si="41"/>
        <v>25</v>
      </c>
    </row>
    <row r="772" spans="7:23" x14ac:dyDescent="0.25">
      <c r="G772" s="14"/>
      <c r="H772" s="14"/>
      <c r="I772" s="14">
        <v>769</v>
      </c>
      <c r="J772" s="14">
        <f t="shared" ref="J772:J835" si="42">J737+1</f>
        <v>79</v>
      </c>
      <c r="M772" s="16">
        <v>0.23100000000000001</v>
      </c>
      <c r="N772" s="14">
        <v>30</v>
      </c>
      <c r="O772" s="1"/>
      <c r="P772" s="1"/>
      <c r="T772" s="13">
        <v>100000</v>
      </c>
      <c r="V772" s="17">
        <v>35</v>
      </c>
      <c r="W772" s="1">
        <f t="shared" ref="W772:W835" si="43">V772-10</f>
        <v>25</v>
      </c>
    </row>
    <row r="773" spans="7:23" x14ac:dyDescent="0.25">
      <c r="G773" s="14"/>
      <c r="H773" s="14"/>
      <c r="I773" s="14">
        <v>770</v>
      </c>
      <c r="J773" s="14">
        <f t="shared" si="42"/>
        <v>79</v>
      </c>
      <c r="M773" s="16">
        <v>0.23</v>
      </c>
      <c r="N773" s="14">
        <v>30</v>
      </c>
      <c r="O773" s="1"/>
      <c r="P773" s="1"/>
      <c r="T773" s="13">
        <v>100000</v>
      </c>
      <c r="V773" s="17">
        <v>35</v>
      </c>
      <c r="W773" s="1">
        <f t="shared" si="43"/>
        <v>25</v>
      </c>
    </row>
    <row r="774" spans="7:23" x14ac:dyDescent="0.25">
      <c r="G774" s="14"/>
      <c r="H774" s="14"/>
      <c r="I774" s="14">
        <v>771</v>
      </c>
      <c r="J774" s="14">
        <f t="shared" si="42"/>
        <v>79</v>
      </c>
      <c r="M774" s="16">
        <v>0.22900000000000001</v>
      </c>
      <c r="N774" s="14">
        <v>30</v>
      </c>
      <c r="O774" s="1"/>
      <c r="P774" s="1"/>
      <c r="T774" s="13">
        <v>100000</v>
      </c>
      <c r="V774" s="17">
        <v>35</v>
      </c>
      <c r="W774" s="1">
        <f t="shared" si="43"/>
        <v>25</v>
      </c>
    </row>
    <row r="775" spans="7:23" x14ac:dyDescent="0.25">
      <c r="G775" s="14"/>
      <c r="H775" s="14"/>
      <c r="I775" s="14">
        <v>772</v>
      </c>
      <c r="J775" s="14">
        <f t="shared" si="42"/>
        <v>79</v>
      </c>
      <c r="M775" s="16">
        <v>0.22800000000000001</v>
      </c>
      <c r="N775" s="14">
        <v>30</v>
      </c>
      <c r="O775" s="1"/>
      <c r="P775" s="1"/>
      <c r="T775" s="13">
        <v>100000</v>
      </c>
      <c r="V775" s="17">
        <v>35</v>
      </c>
      <c r="W775" s="1">
        <f t="shared" si="43"/>
        <v>25</v>
      </c>
    </row>
    <row r="776" spans="7:23" x14ac:dyDescent="0.25">
      <c r="G776" s="14"/>
      <c r="H776" s="14"/>
      <c r="I776" s="14">
        <v>773</v>
      </c>
      <c r="J776" s="14">
        <f t="shared" si="42"/>
        <v>79</v>
      </c>
      <c r="M776" s="16">
        <v>0.22700000000000001</v>
      </c>
      <c r="N776" s="14">
        <v>30</v>
      </c>
      <c r="O776" s="1"/>
      <c r="P776" s="1"/>
      <c r="T776" s="13">
        <v>100000</v>
      </c>
      <c r="V776" s="17">
        <v>35</v>
      </c>
      <c r="W776" s="1">
        <f t="shared" si="43"/>
        <v>25</v>
      </c>
    </row>
    <row r="777" spans="7:23" x14ac:dyDescent="0.25">
      <c r="G777" s="14"/>
      <c r="H777" s="14"/>
      <c r="I777" s="14">
        <v>774</v>
      </c>
      <c r="J777" s="14">
        <f t="shared" si="42"/>
        <v>79</v>
      </c>
      <c r="M777" s="16">
        <v>0.22600000000000001</v>
      </c>
      <c r="N777" s="14">
        <v>30</v>
      </c>
      <c r="O777" s="1"/>
      <c r="P777" s="1"/>
      <c r="T777" s="13">
        <v>100000</v>
      </c>
      <c r="V777" s="17">
        <v>35</v>
      </c>
      <c r="W777" s="1">
        <f t="shared" si="43"/>
        <v>25</v>
      </c>
    </row>
    <row r="778" spans="7:23" x14ac:dyDescent="0.25">
      <c r="G778" s="14"/>
      <c r="H778" s="14"/>
      <c r="I778" s="14">
        <v>775</v>
      </c>
      <c r="J778" s="14">
        <f t="shared" si="42"/>
        <v>79</v>
      </c>
      <c r="M778" s="16">
        <v>0.22500000000000001</v>
      </c>
      <c r="N778" s="14">
        <v>30</v>
      </c>
      <c r="O778" s="1"/>
      <c r="P778" s="1"/>
      <c r="T778" s="13">
        <v>100000</v>
      </c>
      <c r="V778" s="17">
        <v>35</v>
      </c>
      <c r="W778" s="1">
        <f t="shared" si="43"/>
        <v>25</v>
      </c>
    </row>
    <row r="779" spans="7:23" x14ac:dyDescent="0.25">
      <c r="G779" s="14"/>
      <c r="H779" s="14"/>
      <c r="I779" s="14">
        <v>776</v>
      </c>
      <c r="J779" s="14">
        <f t="shared" si="42"/>
        <v>79</v>
      </c>
      <c r="M779" s="16">
        <v>0.224</v>
      </c>
      <c r="N779" s="14">
        <v>30</v>
      </c>
      <c r="O779" s="1"/>
      <c r="P779" s="1"/>
      <c r="T779" s="13">
        <v>100000</v>
      </c>
      <c r="V779" s="17">
        <v>35</v>
      </c>
      <c r="W779" s="1">
        <f t="shared" si="43"/>
        <v>25</v>
      </c>
    </row>
    <row r="780" spans="7:23" x14ac:dyDescent="0.25">
      <c r="G780" s="14"/>
      <c r="H780" s="14"/>
      <c r="I780" s="14">
        <v>777</v>
      </c>
      <c r="J780" s="14">
        <f t="shared" si="42"/>
        <v>79</v>
      </c>
      <c r="M780" s="16">
        <v>0.223</v>
      </c>
      <c r="N780" s="14">
        <v>30</v>
      </c>
      <c r="O780" s="1"/>
      <c r="P780" s="1"/>
      <c r="T780" s="13">
        <v>100000</v>
      </c>
      <c r="V780" s="17">
        <v>35</v>
      </c>
      <c r="W780" s="1">
        <f t="shared" si="43"/>
        <v>25</v>
      </c>
    </row>
    <row r="781" spans="7:23" x14ac:dyDescent="0.25">
      <c r="G781" s="14"/>
      <c r="H781" s="14"/>
      <c r="I781" s="14">
        <v>778</v>
      </c>
      <c r="J781" s="14">
        <f t="shared" si="42"/>
        <v>79</v>
      </c>
      <c r="M781" s="16">
        <v>0.222</v>
      </c>
      <c r="N781" s="14">
        <v>30</v>
      </c>
      <c r="O781" s="1"/>
      <c r="P781" s="1"/>
      <c r="T781" s="13">
        <v>100000</v>
      </c>
      <c r="V781" s="17">
        <v>35</v>
      </c>
      <c r="W781" s="1">
        <f t="shared" si="43"/>
        <v>25</v>
      </c>
    </row>
    <row r="782" spans="7:23" x14ac:dyDescent="0.25">
      <c r="G782" s="14"/>
      <c r="H782" s="14"/>
      <c r="I782" s="14">
        <v>779</v>
      </c>
      <c r="J782" s="14">
        <f t="shared" si="42"/>
        <v>79</v>
      </c>
      <c r="M782" s="16">
        <v>0.221</v>
      </c>
      <c r="N782" s="14">
        <v>30</v>
      </c>
      <c r="O782" s="1"/>
      <c r="P782" s="1"/>
      <c r="T782" s="13">
        <v>100000</v>
      </c>
      <c r="V782" s="17">
        <v>35</v>
      </c>
      <c r="W782" s="1">
        <f t="shared" si="43"/>
        <v>25</v>
      </c>
    </row>
    <row r="783" spans="7:23" x14ac:dyDescent="0.25">
      <c r="G783" s="14"/>
      <c r="H783" s="14"/>
      <c r="I783" s="14">
        <v>780</v>
      </c>
      <c r="J783" s="14">
        <f t="shared" si="42"/>
        <v>79</v>
      </c>
      <c r="M783" s="16">
        <v>0.22</v>
      </c>
      <c r="N783" s="14">
        <v>30</v>
      </c>
      <c r="O783" s="1"/>
      <c r="P783" s="1"/>
      <c r="T783" s="13">
        <v>100000</v>
      </c>
      <c r="V783" s="17">
        <v>35</v>
      </c>
      <c r="W783" s="1">
        <f t="shared" si="43"/>
        <v>25</v>
      </c>
    </row>
    <row r="784" spans="7:23" x14ac:dyDescent="0.25">
      <c r="G784" s="14"/>
      <c r="H784" s="14"/>
      <c r="I784" s="14">
        <v>781</v>
      </c>
      <c r="J784" s="14">
        <f t="shared" si="42"/>
        <v>79</v>
      </c>
      <c r="M784" s="16">
        <v>0.219</v>
      </c>
      <c r="N784" s="14">
        <v>30</v>
      </c>
      <c r="O784" s="1"/>
      <c r="P784" s="1"/>
      <c r="T784" s="13">
        <v>100000</v>
      </c>
      <c r="V784" s="17">
        <v>35</v>
      </c>
      <c r="W784" s="1">
        <f t="shared" si="43"/>
        <v>25</v>
      </c>
    </row>
    <row r="785" spans="7:23" x14ac:dyDescent="0.25">
      <c r="G785" s="14"/>
      <c r="H785" s="14"/>
      <c r="I785" s="14">
        <v>782</v>
      </c>
      <c r="J785" s="14">
        <f t="shared" si="42"/>
        <v>80</v>
      </c>
      <c r="M785" s="16">
        <v>0.218</v>
      </c>
      <c r="N785" s="14">
        <v>30</v>
      </c>
      <c r="O785" s="1"/>
      <c r="P785" s="1"/>
      <c r="T785" s="13">
        <v>100000</v>
      </c>
      <c r="V785" s="17">
        <v>35</v>
      </c>
      <c r="W785" s="1">
        <f t="shared" si="43"/>
        <v>25</v>
      </c>
    </row>
    <row r="786" spans="7:23" x14ac:dyDescent="0.25">
      <c r="G786" s="14"/>
      <c r="H786" s="14"/>
      <c r="I786" s="14">
        <v>783</v>
      </c>
      <c r="J786" s="14">
        <f t="shared" si="42"/>
        <v>80</v>
      </c>
      <c r="M786" s="16">
        <v>0.217</v>
      </c>
      <c r="N786" s="14">
        <v>30</v>
      </c>
      <c r="O786" s="1"/>
      <c r="P786" s="1"/>
      <c r="T786" s="13">
        <v>100000</v>
      </c>
      <c r="V786" s="17">
        <v>35</v>
      </c>
      <c r="W786" s="1">
        <f t="shared" si="43"/>
        <v>25</v>
      </c>
    </row>
    <row r="787" spans="7:23" x14ac:dyDescent="0.25">
      <c r="G787" s="14"/>
      <c r="H787" s="14"/>
      <c r="I787" s="14">
        <v>784</v>
      </c>
      <c r="J787" s="14">
        <f t="shared" si="42"/>
        <v>80</v>
      </c>
      <c r="M787" s="16">
        <v>0.216</v>
      </c>
      <c r="N787" s="14">
        <v>30</v>
      </c>
      <c r="O787" s="1"/>
      <c r="P787" s="1"/>
      <c r="T787" s="13">
        <v>100000</v>
      </c>
      <c r="V787" s="17">
        <v>35</v>
      </c>
      <c r="W787" s="1">
        <f t="shared" si="43"/>
        <v>25</v>
      </c>
    </row>
    <row r="788" spans="7:23" x14ac:dyDescent="0.25">
      <c r="G788" s="14"/>
      <c r="H788" s="14"/>
      <c r="I788" s="14">
        <v>785</v>
      </c>
      <c r="J788" s="14">
        <f t="shared" si="42"/>
        <v>80</v>
      </c>
      <c r="M788" s="16">
        <v>0.215</v>
      </c>
      <c r="N788" s="14">
        <v>30</v>
      </c>
      <c r="O788" s="1"/>
      <c r="P788" s="1"/>
      <c r="T788" s="13">
        <v>100000</v>
      </c>
      <c r="V788" s="17">
        <v>35</v>
      </c>
      <c r="W788" s="1">
        <f t="shared" si="43"/>
        <v>25</v>
      </c>
    </row>
    <row r="789" spans="7:23" x14ac:dyDescent="0.25">
      <c r="G789" s="14"/>
      <c r="H789" s="14"/>
      <c r="I789" s="14">
        <v>786</v>
      </c>
      <c r="J789" s="14">
        <f t="shared" si="42"/>
        <v>80</v>
      </c>
      <c r="M789" s="16">
        <v>0.214</v>
      </c>
      <c r="N789" s="14">
        <v>30</v>
      </c>
      <c r="O789" s="1"/>
      <c r="P789" s="1"/>
      <c r="T789" s="13">
        <v>100000</v>
      </c>
      <c r="V789" s="17">
        <v>35</v>
      </c>
      <c r="W789" s="1">
        <f t="shared" si="43"/>
        <v>25</v>
      </c>
    </row>
    <row r="790" spans="7:23" x14ac:dyDescent="0.25">
      <c r="G790" s="14"/>
      <c r="H790" s="14"/>
      <c r="I790" s="14">
        <v>787</v>
      </c>
      <c r="J790" s="14">
        <f t="shared" si="42"/>
        <v>80</v>
      </c>
      <c r="M790" s="16">
        <v>0.21299999999999999</v>
      </c>
      <c r="N790" s="14">
        <v>30</v>
      </c>
      <c r="O790" s="1"/>
      <c r="P790" s="1"/>
      <c r="T790" s="13">
        <v>100000</v>
      </c>
      <c r="V790" s="17">
        <v>35</v>
      </c>
      <c r="W790" s="1">
        <f t="shared" si="43"/>
        <v>25</v>
      </c>
    </row>
    <row r="791" spans="7:23" x14ac:dyDescent="0.25">
      <c r="G791" s="14"/>
      <c r="H791" s="14"/>
      <c r="I791" s="14">
        <v>788</v>
      </c>
      <c r="J791" s="14">
        <f t="shared" si="42"/>
        <v>80</v>
      </c>
      <c r="M791" s="16">
        <v>0.21199999999999999</v>
      </c>
      <c r="N791" s="14">
        <v>30</v>
      </c>
      <c r="O791" s="1"/>
      <c r="P791" s="1"/>
      <c r="T791" s="13">
        <v>100000</v>
      </c>
      <c r="V791" s="17">
        <v>35</v>
      </c>
      <c r="W791" s="1">
        <f t="shared" si="43"/>
        <v>25</v>
      </c>
    </row>
    <row r="792" spans="7:23" x14ac:dyDescent="0.25">
      <c r="G792" s="14"/>
      <c r="H792" s="14"/>
      <c r="I792" s="14">
        <v>789</v>
      </c>
      <c r="J792" s="14">
        <f t="shared" si="42"/>
        <v>80</v>
      </c>
      <c r="M792" s="16">
        <v>0.21099999999999999</v>
      </c>
      <c r="N792" s="14">
        <v>30</v>
      </c>
      <c r="O792" s="1"/>
      <c r="P792" s="1"/>
      <c r="T792" s="13">
        <v>100000</v>
      </c>
      <c r="V792" s="17">
        <v>35</v>
      </c>
      <c r="W792" s="1">
        <f t="shared" si="43"/>
        <v>25</v>
      </c>
    </row>
    <row r="793" spans="7:23" x14ac:dyDescent="0.25">
      <c r="G793" s="14"/>
      <c r="H793" s="14"/>
      <c r="I793" s="14">
        <v>790</v>
      </c>
      <c r="J793" s="14">
        <f t="shared" si="42"/>
        <v>80</v>
      </c>
      <c r="M793" s="16">
        <v>0.21</v>
      </c>
      <c r="N793" s="14">
        <v>30</v>
      </c>
      <c r="O793" s="1"/>
      <c r="P793" s="1"/>
      <c r="T793" s="13">
        <v>100000</v>
      </c>
      <c r="V793" s="17">
        <v>35</v>
      </c>
      <c r="W793" s="1">
        <f t="shared" si="43"/>
        <v>25</v>
      </c>
    </row>
    <row r="794" spans="7:23" x14ac:dyDescent="0.25">
      <c r="G794" s="14"/>
      <c r="H794" s="14"/>
      <c r="I794" s="14">
        <v>791</v>
      </c>
      <c r="J794" s="14">
        <f t="shared" si="42"/>
        <v>80</v>
      </c>
      <c r="M794" s="16">
        <v>0.20899999999999999</v>
      </c>
      <c r="N794" s="14">
        <v>30</v>
      </c>
      <c r="O794" s="1"/>
      <c r="P794" s="1"/>
      <c r="T794" s="13">
        <v>100000</v>
      </c>
      <c r="V794" s="17">
        <v>35</v>
      </c>
      <c r="W794" s="1">
        <f t="shared" si="43"/>
        <v>25</v>
      </c>
    </row>
    <row r="795" spans="7:23" x14ac:dyDescent="0.25">
      <c r="G795" s="14"/>
      <c r="H795" s="14"/>
      <c r="I795" s="14">
        <v>792</v>
      </c>
      <c r="J795" s="14">
        <f t="shared" si="42"/>
        <v>80</v>
      </c>
      <c r="M795" s="16">
        <v>0.20799999999999999</v>
      </c>
      <c r="N795" s="14">
        <v>30</v>
      </c>
      <c r="O795" s="1"/>
      <c r="P795" s="1"/>
      <c r="T795" s="13">
        <v>100000</v>
      </c>
      <c r="V795" s="17">
        <v>35</v>
      </c>
      <c r="W795" s="1">
        <f t="shared" si="43"/>
        <v>25</v>
      </c>
    </row>
    <row r="796" spans="7:23" x14ac:dyDescent="0.25">
      <c r="G796" s="14"/>
      <c r="H796" s="14"/>
      <c r="I796" s="14">
        <v>793</v>
      </c>
      <c r="J796" s="14">
        <f t="shared" si="42"/>
        <v>80</v>
      </c>
      <c r="M796" s="16">
        <v>0.20699999999999999</v>
      </c>
      <c r="N796" s="14">
        <v>30</v>
      </c>
      <c r="O796" s="1"/>
      <c r="P796" s="1"/>
      <c r="T796" s="13">
        <v>100000</v>
      </c>
      <c r="V796" s="17">
        <v>35</v>
      </c>
      <c r="W796" s="1">
        <f t="shared" si="43"/>
        <v>25</v>
      </c>
    </row>
    <row r="797" spans="7:23" x14ac:dyDescent="0.25">
      <c r="G797" s="14"/>
      <c r="H797" s="14"/>
      <c r="I797" s="14">
        <v>794</v>
      </c>
      <c r="J797" s="14">
        <f t="shared" si="42"/>
        <v>80</v>
      </c>
      <c r="M797" s="16">
        <v>0.20599999999999999</v>
      </c>
      <c r="N797" s="14">
        <v>30</v>
      </c>
      <c r="O797" s="1"/>
      <c r="P797" s="1"/>
      <c r="T797" s="13">
        <v>100000</v>
      </c>
      <c r="V797" s="17">
        <v>35</v>
      </c>
      <c r="W797" s="1">
        <f t="shared" si="43"/>
        <v>25</v>
      </c>
    </row>
    <row r="798" spans="7:23" x14ac:dyDescent="0.25">
      <c r="G798" s="14"/>
      <c r="H798" s="14"/>
      <c r="I798" s="14">
        <v>795</v>
      </c>
      <c r="J798" s="14">
        <f t="shared" si="42"/>
        <v>80</v>
      </c>
      <c r="M798" s="16">
        <v>0.20499999999999999</v>
      </c>
      <c r="N798" s="14">
        <v>30</v>
      </c>
      <c r="O798" s="1"/>
      <c r="P798" s="1"/>
      <c r="T798" s="13">
        <v>100000</v>
      </c>
      <c r="V798" s="17">
        <v>35</v>
      </c>
      <c r="W798" s="1">
        <f t="shared" si="43"/>
        <v>25</v>
      </c>
    </row>
    <row r="799" spans="7:23" x14ac:dyDescent="0.25">
      <c r="G799" s="14"/>
      <c r="H799" s="14"/>
      <c r="I799" s="14">
        <v>796</v>
      </c>
      <c r="J799" s="14">
        <f t="shared" si="42"/>
        <v>80</v>
      </c>
      <c r="M799" s="16">
        <v>0.20399999999999999</v>
      </c>
      <c r="N799" s="14">
        <v>30</v>
      </c>
      <c r="O799" s="1"/>
      <c r="P799" s="1"/>
      <c r="T799" s="13">
        <v>100000</v>
      </c>
      <c r="V799" s="17">
        <v>35</v>
      </c>
      <c r="W799" s="1">
        <f t="shared" si="43"/>
        <v>25</v>
      </c>
    </row>
    <row r="800" spans="7:23" x14ac:dyDescent="0.25">
      <c r="G800" s="14"/>
      <c r="H800" s="14"/>
      <c r="I800" s="14">
        <v>797</v>
      </c>
      <c r="J800" s="14">
        <f t="shared" si="42"/>
        <v>80</v>
      </c>
      <c r="M800" s="16">
        <v>0.20300000000000001</v>
      </c>
      <c r="N800" s="14">
        <v>30</v>
      </c>
      <c r="O800" s="1"/>
      <c r="P800" s="1"/>
      <c r="T800" s="13">
        <v>100000</v>
      </c>
      <c r="V800" s="17">
        <v>35</v>
      </c>
      <c r="W800" s="1">
        <f t="shared" si="43"/>
        <v>25</v>
      </c>
    </row>
    <row r="801" spans="7:23" x14ac:dyDescent="0.25">
      <c r="G801" s="14"/>
      <c r="H801" s="14"/>
      <c r="I801" s="14">
        <v>798</v>
      </c>
      <c r="J801" s="14">
        <f t="shared" si="42"/>
        <v>80</v>
      </c>
      <c r="M801" s="16">
        <v>0.20200000000000001</v>
      </c>
      <c r="N801" s="14">
        <v>30</v>
      </c>
      <c r="O801" s="1"/>
      <c r="P801" s="1"/>
      <c r="T801" s="13">
        <v>100000</v>
      </c>
      <c r="V801" s="17">
        <v>35</v>
      </c>
      <c r="W801" s="1">
        <f t="shared" si="43"/>
        <v>25</v>
      </c>
    </row>
    <row r="802" spans="7:23" x14ac:dyDescent="0.25">
      <c r="G802" s="14"/>
      <c r="H802" s="14"/>
      <c r="I802" s="14">
        <v>799</v>
      </c>
      <c r="J802" s="14">
        <f t="shared" si="42"/>
        <v>80</v>
      </c>
      <c r="M802" s="16">
        <v>0.20100000000000001</v>
      </c>
      <c r="N802" s="14">
        <v>30</v>
      </c>
      <c r="O802" s="1"/>
      <c r="P802" s="1"/>
      <c r="T802" s="13">
        <v>100000</v>
      </c>
      <c r="V802" s="17">
        <v>35</v>
      </c>
      <c r="W802" s="1">
        <f t="shared" si="43"/>
        <v>25</v>
      </c>
    </row>
    <row r="803" spans="7:23" x14ac:dyDescent="0.25">
      <c r="G803" s="14"/>
      <c r="H803" s="14"/>
      <c r="I803" s="14">
        <v>800</v>
      </c>
      <c r="J803" s="14">
        <f t="shared" si="42"/>
        <v>80</v>
      </c>
      <c r="M803" s="16">
        <v>0.2</v>
      </c>
      <c r="N803" s="14">
        <v>30</v>
      </c>
      <c r="O803" s="1"/>
      <c r="P803" s="1"/>
      <c r="T803" s="13">
        <v>100000</v>
      </c>
      <c r="V803" s="17">
        <v>35</v>
      </c>
      <c r="W803" s="1">
        <f t="shared" si="43"/>
        <v>25</v>
      </c>
    </row>
    <row r="804" spans="7:23" x14ac:dyDescent="0.25">
      <c r="G804" s="14"/>
      <c r="H804" s="14"/>
      <c r="I804" s="14">
        <v>801</v>
      </c>
      <c r="J804" s="14">
        <f t="shared" si="42"/>
        <v>80</v>
      </c>
      <c r="M804" s="16">
        <v>0.19900000000000001</v>
      </c>
      <c r="N804" s="14">
        <v>30</v>
      </c>
      <c r="O804" s="1"/>
      <c r="P804" s="1"/>
      <c r="T804" s="13">
        <v>100000</v>
      </c>
      <c r="V804" s="17">
        <v>35</v>
      </c>
      <c r="W804" s="1">
        <f t="shared" si="43"/>
        <v>25</v>
      </c>
    </row>
    <row r="805" spans="7:23" x14ac:dyDescent="0.25">
      <c r="G805" s="14"/>
      <c r="H805" s="14"/>
      <c r="I805" s="14">
        <v>802</v>
      </c>
      <c r="J805" s="14">
        <f t="shared" si="42"/>
        <v>80</v>
      </c>
      <c r="M805" s="16">
        <v>0.19800000000000001</v>
      </c>
      <c r="N805" s="14">
        <v>30</v>
      </c>
      <c r="O805" s="1"/>
      <c r="P805" s="1"/>
      <c r="T805" s="13">
        <v>100000</v>
      </c>
      <c r="V805" s="17">
        <v>35</v>
      </c>
      <c r="W805" s="1">
        <f t="shared" si="43"/>
        <v>25</v>
      </c>
    </row>
    <row r="806" spans="7:23" x14ac:dyDescent="0.25">
      <c r="G806" s="14"/>
      <c r="H806" s="14"/>
      <c r="I806" s="14">
        <v>803</v>
      </c>
      <c r="J806" s="14">
        <f t="shared" si="42"/>
        <v>80</v>
      </c>
      <c r="M806" s="16">
        <v>0.19700000000000001</v>
      </c>
      <c r="N806" s="14">
        <v>30</v>
      </c>
      <c r="O806" s="1"/>
      <c r="P806" s="1"/>
      <c r="T806" s="13">
        <v>100000</v>
      </c>
      <c r="V806" s="17">
        <v>35</v>
      </c>
      <c r="W806" s="1">
        <f t="shared" si="43"/>
        <v>25</v>
      </c>
    </row>
    <row r="807" spans="7:23" x14ac:dyDescent="0.25">
      <c r="G807" s="14"/>
      <c r="H807" s="14"/>
      <c r="I807" s="14">
        <v>804</v>
      </c>
      <c r="J807" s="14">
        <f t="shared" si="42"/>
        <v>80</v>
      </c>
      <c r="M807" s="16">
        <v>0.19600000000000001</v>
      </c>
      <c r="N807" s="14">
        <v>30</v>
      </c>
      <c r="O807" s="1"/>
      <c r="P807" s="1"/>
      <c r="T807" s="13">
        <v>100000</v>
      </c>
      <c r="V807" s="17">
        <v>35</v>
      </c>
      <c r="W807" s="1">
        <f t="shared" si="43"/>
        <v>25</v>
      </c>
    </row>
    <row r="808" spans="7:23" x14ac:dyDescent="0.25">
      <c r="G808" s="14"/>
      <c r="H808" s="14"/>
      <c r="I808" s="14">
        <v>805</v>
      </c>
      <c r="J808" s="14">
        <f t="shared" si="42"/>
        <v>80</v>
      </c>
      <c r="M808" s="16">
        <v>0.19500000000000001</v>
      </c>
      <c r="N808" s="14">
        <v>30</v>
      </c>
      <c r="O808" s="1"/>
      <c r="P808" s="1"/>
      <c r="T808" s="13">
        <v>100000</v>
      </c>
      <c r="V808" s="17">
        <v>35</v>
      </c>
      <c r="W808" s="1">
        <f t="shared" si="43"/>
        <v>25</v>
      </c>
    </row>
    <row r="809" spans="7:23" x14ac:dyDescent="0.25">
      <c r="G809" s="14"/>
      <c r="H809" s="14"/>
      <c r="I809" s="14">
        <v>806</v>
      </c>
      <c r="J809" s="14">
        <f t="shared" si="42"/>
        <v>80</v>
      </c>
      <c r="M809" s="16">
        <v>0.19400000000000001</v>
      </c>
      <c r="N809" s="14">
        <v>30</v>
      </c>
      <c r="O809" s="1"/>
      <c r="P809" s="1"/>
      <c r="T809" s="13">
        <v>100000</v>
      </c>
      <c r="V809" s="17">
        <v>35</v>
      </c>
      <c r="W809" s="1">
        <f t="shared" si="43"/>
        <v>25</v>
      </c>
    </row>
    <row r="810" spans="7:23" x14ac:dyDescent="0.25">
      <c r="G810" s="14"/>
      <c r="H810" s="14"/>
      <c r="I810" s="14">
        <v>807</v>
      </c>
      <c r="J810" s="14">
        <f t="shared" si="42"/>
        <v>80</v>
      </c>
      <c r="M810" s="16">
        <v>0.193</v>
      </c>
      <c r="N810" s="14">
        <v>30</v>
      </c>
      <c r="O810" s="1"/>
      <c r="P810" s="1"/>
      <c r="T810" s="13">
        <v>100000</v>
      </c>
      <c r="V810" s="17">
        <v>35</v>
      </c>
      <c r="W810" s="1">
        <f t="shared" si="43"/>
        <v>25</v>
      </c>
    </row>
    <row r="811" spans="7:23" x14ac:dyDescent="0.25">
      <c r="G811" s="14"/>
      <c r="H811" s="14"/>
      <c r="I811" s="14">
        <v>808</v>
      </c>
      <c r="J811" s="14">
        <f t="shared" si="42"/>
        <v>80</v>
      </c>
      <c r="M811" s="16">
        <v>0.192</v>
      </c>
      <c r="N811" s="14">
        <v>30</v>
      </c>
      <c r="O811" s="1"/>
      <c r="P811" s="1"/>
      <c r="T811" s="13">
        <v>100000</v>
      </c>
      <c r="V811" s="17">
        <v>35</v>
      </c>
      <c r="W811" s="1">
        <f t="shared" si="43"/>
        <v>25</v>
      </c>
    </row>
    <row r="812" spans="7:23" x14ac:dyDescent="0.25">
      <c r="G812" s="14"/>
      <c r="H812" s="14"/>
      <c r="I812" s="14">
        <v>809</v>
      </c>
      <c r="J812" s="14">
        <f t="shared" si="42"/>
        <v>80</v>
      </c>
      <c r="M812" s="16">
        <v>0.191</v>
      </c>
      <c r="N812" s="14">
        <v>30</v>
      </c>
      <c r="O812" s="1"/>
      <c r="P812" s="1"/>
      <c r="T812" s="13">
        <v>100000</v>
      </c>
      <c r="V812" s="17">
        <v>35</v>
      </c>
      <c r="W812" s="1">
        <f t="shared" si="43"/>
        <v>25</v>
      </c>
    </row>
    <row r="813" spans="7:23" x14ac:dyDescent="0.25">
      <c r="G813" s="14"/>
      <c r="H813" s="14"/>
      <c r="I813" s="14">
        <v>810</v>
      </c>
      <c r="J813" s="14">
        <f t="shared" si="42"/>
        <v>80</v>
      </c>
      <c r="M813" s="16">
        <v>0.19</v>
      </c>
      <c r="N813" s="14">
        <v>30</v>
      </c>
      <c r="O813" s="1"/>
      <c r="P813" s="1"/>
      <c r="T813" s="13">
        <v>100000</v>
      </c>
      <c r="V813" s="17">
        <v>35</v>
      </c>
      <c r="W813" s="1">
        <f t="shared" si="43"/>
        <v>25</v>
      </c>
    </row>
    <row r="814" spans="7:23" x14ac:dyDescent="0.25">
      <c r="G814" s="14"/>
      <c r="H814" s="14"/>
      <c r="I814" s="14">
        <v>811</v>
      </c>
      <c r="J814" s="14">
        <f t="shared" si="42"/>
        <v>80</v>
      </c>
      <c r="M814" s="16">
        <v>0.189</v>
      </c>
      <c r="N814" s="14">
        <v>30</v>
      </c>
      <c r="O814" s="1"/>
      <c r="P814" s="1"/>
      <c r="T814" s="13">
        <v>100000</v>
      </c>
      <c r="V814" s="17">
        <v>35</v>
      </c>
      <c r="W814" s="1">
        <f t="shared" si="43"/>
        <v>25</v>
      </c>
    </row>
    <row r="815" spans="7:23" x14ac:dyDescent="0.25">
      <c r="G815" s="14"/>
      <c r="H815" s="14"/>
      <c r="I815" s="14">
        <v>812</v>
      </c>
      <c r="J815" s="14">
        <f t="shared" si="42"/>
        <v>80</v>
      </c>
      <c r="M815" s="16">
        <v>0.188</v>
      </c>
      <c r="N815" s="14">
        <v>30</v>
      </c>
      <c r="O815" s="1"/>
      <c r="P815" s="1"/>
      <c r="T815" s="13">
        <v>100000</v>
      </c>
      <c r="V815" s="17">
        <v>35</v>
      </c>
      <c r="W815" s="1">
        <f t="shared" si="43"/>
        <v>25</v>
      </c>
    </row>
    <row r="816" spans="7:23" x14ac:dyDescent="0.25">
      <c r="G816" s="14"/>
      <c r="H816" s="14"/>
      <c r="I816" s="14">
        <v>813</v>
      </c>
      <c r="J816" s="14">
        <f t="shared" si="42"/>
        <v>80</v>
      </c>
      <c r="M816" s="16">
        <v>0.187</v>
      </c>
      <c r="N816" s="14">
        <v>30</v>
      </c>
      <c r="O816" s="1"/>
      <c r="P816" s="1"/>
      <c r="T816" s="13">
        <v>100000</v>
      </c>
      <c r="V816" s="17">
        <v>35</v>
      </c>
      <c r="W816" s="1">
        <f t="shared" si="43"/>
        <v>25</v>
      </c>
    </row>
    <row r="817" spans="7:23" x14ac:dyDescent="0.25">
      <c r="G817" s="14"/>
      <c r="H817" s="14"/>
      <c r="I817" s="14">
        <v>814</v>
      </c>
      <c r="J817" s="14">
        <f t="shared" si="42"/>
        <v>80</v>
      </c>
      <c r="M817" s="16">
        <v>0.186</v>
      </c>
      <c r="N817" s="14">
        <v>30</v>
      </c>
      <c r="O817" s="1"/>
      <c r="P817" s="1"/>
      <c r="T817" s="13">
        <v>100000</v>
      </c>
      <c r="V817" s="17">
        <v>35</v>
      </c>
      <c r="W817" s="1">
        <f t="shared" si="43"/>
        <v>25</v>
      </c>
    </row>
    <row r="818" spans="7:23" x14ac:dyDescent="0.25">
      <c r="G818" s="14"/>
      <c r="H818" s="14"/>
      <c r="I818" s="14">
        <v>815</v>
      </c>
      <c r="J818" s="14">
        <f t="shared" si="42"/>
        <v>80</v>
      </c>
      <c r="M818" s="16">
        <v>0.185</v>
      </c>
      <c r="N818" s="14">
        <v>30</v>
      </c>
      <c r="O818" s="1"/>
      <c r="P818" s="1"/>
      <c r="T818" s="13">
        <v>100000</v>
      </c>
      <c r="V818" s="17">
        <v>35</v>
      </c>
      <c r="W818" s="1">
        <f t="shared" si="43"/>
        <v>25</v>
      </c>
    </row>
    <row r="819" spans="7:23" x14ac:dyDescent="0.25">
      <c r="G819" s="14"/>
      <c r="H819" s="14"/>
      <c r="I819" s="14">
        <v>816</v>
      </c>
      <c r="J819" s="14">
        <f t="shared" si="42"/>
        <v>80</v>
      </c>
      <c r="M819" s="16">
        <v>0.184</v>
      </c>
      <c r="N819" s="14">
        <v>30</v>
      </c>
      <c r="O819" s="1"/>
      <c r="P819" s="1"/>
      <c r="T819" s="13">
        <v>100000</v>
      </c>
      <c r="V819" s="17">
        <v>35</v>
      </c>
      <c r="W819" s="1">
        <f t="shared" si="43"/>
        <v>25</v>
      </c>
    </row>
    <row r="820" spans="7:23" x14ac:dyDescent="0.25">
      <c r="G820" s="14"/>
      <c r="H820" s="14"/>
      <c r="I820" s="14">
        <v>817</v>
      </c>
      <c r="J820" s="14">
        <f t="shared" si="42"/>
        <v>81</v>
      </c>
      <c r="M820" s="16">
        <v>0.183</v>
      </c>
      <c r="N820" s="14">
        <v>30</v>
      </c>
      <c r="O820" s="1"/>
      <c r="P820" s="1"/>
      <c r="T820" s="13">
        <v>100000</v>
      </c>
      <c r="V820" s="17">
        <v>35</v>
      </c>
      <c r="W820" s="1">
        <f t="shared" si="43"/>
        <v>25</v>
      </c>
    </row>
    <row r="821" spans="7:23" x14ac:dyDescent="0.25">
      <c r="G821" s="14"/>
      <c r="H821" s="14"/>
      <c r="I821" s="14">
        <v>818</v>
      </c>
      <c r="J821" s="14">
        <f t="shared" si="42"/>
        <v>81</v>
      </c>
      <c r="M821" s="16">
        <v>0.182</v>
      </c>
      <c r="N821" s="14">
        <v>30</v>
      </c>
      <c r="O821" s="1"/>
      <c r="P821" s="1"/>
      <c r="T821" s="13">
        <v>100000</v>
      </c>
      <c r="V821" s="17">
        <v>35</v>
      </c>
      <c r="W821" s="1">
        <f t="shared" si="43"/>
        <v>25</v>
      </c>
    </row>
    <row r="822" spans="7:23" x14ac:dyDescent="0.25">
      <c r="G822" s="14"/>
      <c r="H822" s="14"/>
      <c r="I822" s="14">
        <v>819</v>
      </c>
      <c r="J822" s="14">
        <f t="shared" si="42"/>
        <v>81</v>
      </c>
      <c r="M822" s="16">
        <v>0.18099999999999999</v>
      </c>
      <c r="N822" s="14">
        <v>30</v>
      </c>
      <c r="O822" s="1"/>
      <c r="P822" s="1"/>
      <c r="T822" s="13">
        <v>100000</v>
      </c>
      <c r="V822" s="17">
        <v>35</v>
      </c>
      <c r="W822" s="1">
        <f t="shared" si="43"/>
        <v>25</v>
      </c>
    </row>
    <row r="823" spans="7:23" x14ac:dyDescent="0.25">
      <c r="G823" s="14"/>
      <c r="H823" s="14"/>
      <c r="I823" s="14">
        <v>820</v>
      </c>
      <c r="J823" s="14">
        <f t="shared" si="42"/>
        <v>81</v>
      </c>
      <c r="M823" s="16">
        <v>0.18</v>
      </c>
      <c r="N823" s="14">
        <v>30</v>
      </c>
      <c r="O823" s="1"/>
      <c r="P823" s="1"/>
      <c r="T823" s="13">
        <v>100000</v>
      </c>
      <c r="V823" s="17">
        <v>35</v>
      </c>
      <c r="W823" s="1">
        <f t="shared" si="43"/>
        <v>25</v>
      </c>
    </row>
    <row r="824" spans="7:23" x14ac:dyDescent="0.25">
      <c r="G824" s="14"/>
      <c r="H824" s="14"/>
      <c r="I824" s="14">
        <v>821</v>
      </c>
      <c r="J824" s="14">
        <f t="shared" si="42"/>
        <v>81</v>
      </c>
      <c r="M824" s="16">
        <v>0.17899999999999999</v>
      </c>
      <c r="N824" s="14">
        <v>30</v>
      </c>
      <c r="O824" s="1"/>
      <c r="P824" s="1"/>
      <c r="T824" s="13">
        <v>100000</v>
      </c>
      <c r="V824" s="17">
        <v>35</v>
      </c>
      <c r="W824" s="1">
        <f t="shared" si="43"/>
        <v>25</v>
      </c>
    </row>
    <row r="825" spans="7:23" x14ac:dyDescent="0.25">
      <c r="G825" s="14"/>
      <c r="H825" s="14"/>
      <c r="I825" s="14">
        <v>822</v>
      </c>
      <c r="J825" s="14">
        <f t="shared" si="42"/>
        <v>81</v>
      </c>
      <c r="M825" s="16">
        <v>0.17799999999999999</v>
      </c>
      <c r="N825" s="14">
        <v>30</v>
      </c>
      <c r="O825" s="1"/>
      <c r="P825" s="1"/>
      <c r="T825" s="13">
        <v>100000</v>
      </c>
      <c r="V825" s="17">
        <v>35</v>
      </c>
      <c r="W825" s="1">
        <f t="shared" si="43"/>
        <v>25</v>
      </c>
    </row>
    <row r="826" spans="7:23" x14ac:dyDescent="0.25">
      <c r="G826" s="14"/>
      <c r="H826" s="14"/>
      <c r="I826" s="14">
        <v>823</v>
      </c>
      <c r="J826" s="14">
        <f t="shared" si="42"/>
        <v>81</v>
      </c>
      <c r="M826" s="16">
        <v>0.17699999999999999</v>
      </c>
      <c r="N826" s="14">
        <v>30</v>
      </c>
      <c r="O826" s="1"/>
      <c r="P826" s="1"/>
      <c r="T826" s="13">
        <v>100000</v>
      </c>
      <c r="V826" s="17">
        <v>35</v>
      </c>
      <c r="W826" s="1">
        <f t="shared" si="43"/>
        <v>25</v>
      </c>
    </row>
    <row r="827" spans="7:23" x14ac:dyDescent="0.25">
      <c r="G827" s="14"/>
      <c r="H827" s="14"/>
      <c r="I827" s="14">
        <v>824</v>
      </c>
      <c r="J827" s="14">
        <f t="shared" si="42"/>
        <v>81</v>
      </c>
      <c r="M827" s="16">
        <v>0.17599999999999999</v>
      </c>
      <c r="N827" s="14">
        <v>30</v>
      </c>
      <c r="O827" s="1"/>
      <c r="P827" s="1"/>
      <c r="T827" s="13">
        <v>100000</v>
      </c>
      <c r="V827" s="17">
        <v>35</v>
      </c>
      <c r="W827" s="1">
        <f t="shared" si="43"/>
        <v>25</v>
      </c>
    </row>
    <row r="828" spans="7:23" x14ac:dyDescent="0.25">
      <c r="G828" s="14"/>
      <c r="H828" s="14"/>
      <c r="I828" s="14">
        <v>825</v>
      </c>
      <c r="J828" s="14">
        <f t="shared" si="42"/>
        <v>81</v>
      </c>
      <c r="M828" s="16">
        <v>0.17499999999999999</v>
      </c>
      <c r="N828" s="14">
        <v>30</v>
      </c>
      <c r="O828" s="1"/>
      <c r="P828" s="1"/>
      <c r="T828" s="13">
        <v>100000</v>
      </c>
      <c r="V828" s="17">
        <v>35</v>
      </c>
      <c r="W828" s="1">
        <f t="shared" si="43"/>
        <v>25</v>
      </c>
    </row>
    <row r="829" spans="7:23" x14ac:dyDescent="0.25">
      <c r="G829" s="14"/>
      <c r="H829" s="14"/>
      <c r="I829" s="14">
        <v>826</v>
      </c>
      <c r="J829" s="14">
        <f t="shared" si="42"/>
        <v>81</v>
      </c>
      <c r="M829" s="16">
        <v>0.17399999999999999</v>
      </c>
      <c r="N829" s="14">
        <v>30</v>
      </c>
      <c r="O829" s="1"/>
      <c r="P829" s="1"/>
      <c r="T829" s="13">
        <v>100000</v>
      </c>
      <c r="V829" s="17">
        <v>35</v>
      </c>
      <c r="W829" s="1">
        <f t="shared" si="43"/>
        <v>25</v>
      </c>
    </row>
    <row r="830" spans="7:23" x14ac:dyDescent="0.25">
      <c r="G830" s="14"/>
      <c r="H830" s="14"/>
      <c r="I830" s="14">
        <v>827</v>
      </c>
      <c r="J830" s="14">
        <f t="shared" si="42"/>
        <v>81</v>
      </c>
      <c r="M830" s="16">
        <v>0.17299999999999999</v>
      </c>
      <c r="N830" s="14">
        <v>30</v>
      </c>
      <c r="O830" s="1"/>
      <c r="P830" s="1"/>
      <c r="T830" s="13">
        <v>100000</v>
      </c>
      <c r="V830" s="17">
        <v>35</v>
      </c>
      <c r="W830" s="1">
        <f t="shared" si="43"/>
        <v>25</v>
      </c>
    </row>
    <row r="831" spans="7:23" x14ac:dyDescent="0.25">
      <c r="G831" s="14"/>
      <c r="H831" s="14"/>
      <c r="I831" s="14">
        <v>828</v>
      </c>
      <c r="J831" s="14">
        <f t="shared" si="42"/>
        <v>81</v>
      </c>
      <c r="M831" s="16">
        <v>0.17199999999999999</v>
      </c>
      <c r="N831" s="14">
        <v>30</v>
      </c>
      <c r="O831" s="1"/>
      <c r="P831" s="1"/>
      <c r="T831" s="13">
        <v>100000</v>
      </c>
      <c r="V831" s="17">
        <v>35</v>
      </c>
      <c r="W831" s="1">
        <f t="shared" si="43"/>
        <v>25</v>
      </c>
    </row>
    <row r="832" spans="7:23" x14ac:dyDescent="0.25">
      <c r="G832" s="14"/>
      <c r="H832" s="14"/>
      <c r="I832" s="14">
        <v>829</v>
      </c>
      <c r="J832" s="14">
        <f t="shared" si="42"/>
        <v>81</v>
      </c>
      <c r="M832" s="16">
        <v>0.17100000000000001</v>
      </c>
      <c r="N832" s="14">
        <v>30</v>
      </c>
      <c r="O832" s="1"/>
      <c r="P832" s="1"/>
      <c r="T832" s="13">
        <v>100000</v>
      </c>
      <c r="V832" s="17">
        <v>35</v>
      </c>
      <c r="W832" s="1">
        <f t="shared" si="43"/>
        <v>25</v>
      </c>
    </row>
    <row r="833" spans="7:23" x14ac:dyDescent="0.25">
      <c r="G833" s="14"/>
      <c r="H833" s="14"/>
      <c r="I833" s="14">
        <v>830</v>
      </c>
      <c r="J833" s="14">
        <f t="shared" si="42"/>
        <v>81</v>
      </c>
      <c r="M833" s="16">
        <v>0.17</v>
      </c>
      <c r="N833" s="14">
        <v>30</v>
      </c>
      <c r="O833" s="1"/>
      <c r="P833" s="1"/>
      <c r="T833" s="13">
        <v>100000</v>
      </c>
      <c r="V833" s="17">
        <v>35</v>
      </c>
      <c r="W833" s="1">
        <f t="shared" si="43"/>
        <v>25</v>
      </c>
    </row>
    <row r="834" spans="7:23" x14ac:dyDescent="0.25">
      <c r="G834" s="14"/>
      <c r="H834" s="14"/>
      <c r="I834" s="14">
        <v>831</v>
      </c>
      <c r="J834" s="14">
        <f t="shared" si="42"/>
        <v>81</v>
      </c>
      <c r="M834" s="16">
        <v>0.16900000000000001</v>
      </c>
      <c r="N834" s="14">
        <v>30</v>
      </c>
      <c r="O834" s="1"/>
      <c r="P834" s="1"/>
      <c r="T834" s="13">
        <v>100000</v>
      </c>
      <c r="V834" s="17">
        <v>35</v>
      </c>
      <c r="W834" s="1">
        <f t="shared" si="43"/>
        <v>25</v>
      </c>
    </row>
    <row r="835" spans="7:23" x14ac:dyDescent="0.25">
      <c r="G835" s="14"/>
      <c r="H835" s="14"/>
      <c r="I835" s="14">
        <v>832</v>
      </c>
      <c r="J835" s="14">
        <f t="shared" si="42"/>
        <v>81</v>
      </c>
      <c r="M835" s="16">
        <v>0.16800000000000001</v>
      </c>
      <c r="N835" s="14">
        <v>30</v>
      </c>
      <c r="O835" s="1"/>
      <c r="P835" s="1"/>
      <c r="T835" s="13">
        <v>100000</v>
      </c>
      <c r="V835" s="17">
        <v>35</v>
      </c>
      <c r="W835" s="1">
        <f t="shared" si="43"/>
        <v>25</v>
      </c>
    </row>
    <row r="836" spans="7:23" x14ac:dyDescent="0.25">
      <c r="G836" s="14"/>
      <c r="H836" s="14"/>
      <c r="I836" s="14">
        <v>833</v>
      </c>
      <c r="J836" s="14">
        <f t="shared" ref="J836:J899" si="44">J801+1</f>
        <v>81</v>
      </c>
      <c r="M836" s="16">
        <v>0.16700000000000001</v>
      </c>
      <c r="N836" s="14">
        <v>30</v>
      </c>
      <c r="O836" s="1"/>
      <c r="P836" s="1"/>
      <c r="T836" s="13">
        <v>100000</v>
      </c>
      <c r="V836" s="17">
        <v>35</v>
      </c>
      <c r="W836" s="1">
        <f t="shared" ref="W836:W899" si="45">V836-10</f>
        <v>25</v>
      </c>
    </row>
    <row r="837" spans="7:23" x14ac:dyDescent="0.25">
      <c r="G837" s="14"/>
      <c r="H837" s="14"/>
      <c r="I837" s="14">
        <v>834</v>
      </c>
      <c r="J837" s="14">
        <f t="shared" si="44"/>
        <v>81</v>
      </c>
      <c r="M837" s="16">
        <v>0.16600000000000001</v>
      </c>
      <c r="N837" s="14">
        <v>30</v>
      </c>
      <c r="O837" s="1"/>
      <c r="P837" s="1"/>
      <c r="T837" s="13">
        <v>100000</v>
      </c>
      <c r="V837" s="17">
        <v>35</v>
      </c>
      <c r="W837" s="1">
        <f t="shared" si="45"/>
        <v>25</v>
      </c>
    </row>
    <row r="838" spans="7:23" x14ac:dyDescent="0.25">
      <c r="G838" s="14"/>
      <c r="H838" s="14"/>
      <c r="I838" s="14">
        <v>835</v>
      </c>
      <c r="J838" s="14">
        <f t="shared" si="44"/>
        <v>81</v>
      </c>
      <c r="M838" s="16">
        <v>0.16500000000000001</v>
      </c>
      <c r="N838" s="14">
        <v>30</v>
      </c>
      <c r="O838" s="1"/>
      <c r="P838" s="1"/>
      <c r="T838" s="13">
        <v>100000</v>
      </c>
      <c r="V838" s="17">
        <v>35</v>
      </c>
      <c r="W838" s="1">
        <f t="shared" si="45"/>
        <v>25</v>
      </c>
    </row>
    <row r="839" spans="7:23" x14ac:dyDescent="0.25">
      <c r="G839" s="14"/>
      <c r="H839" s="14"/>
      <c r="I839" s="14">
        <v>836</v>
      </c>
      <c r="J839" s="14">
        <f t="shared" si="44"/>
        <v>81</v>
      </c>
      <c r="M839" s="16">
        <v>0.16400000000000001</v>
      </c>
      <c r="N839" s="14">
        <v>30</v>
      </c>
      <c r="O839" s="1"/>
      <c r="P839" s="1"/>
      <c r="T839" s="13">
        <v>100000</v>
      </c>
      <c r="V839" s="17">
        <v>35</v>
      </c>
      <c r="W839" s="1">
        <f t="shared" si="45"/>
        <v>25</v>
      </c>
    </row>
    <row r="840" spans="7:23" x14ac:dyDescent="0.25">
      <c r="G840" s="14"/>
      <c r="H840" s="14"/>
      <c r="I840" s="14">
        <v>837</v>
      </c>
      <c r="J840" s="14">
        <f t="shared" si="44"/>
        <v>81</v>
      </c>
      <c r="M840" s="16">
        <v>0.16300000000000001</v>
      </c>
      <c r="N840" s="14">
        <v>30</v>
      </c>
      <c r="O840" s="1"/>
      <c r="P840" s="1"/>
      <c r="T840" s="13">
        <v>100000</v>
      </c>
      <c r="V840" s="17">
        <v>35</v>
      </c>
      <c r="W840" s="1">
        <f t="shared" si="45"/>
        <v>25</v>
      </c>
    </row>
    <row r="841" spans="7:23" x14ac:dyDescent="0.25">
      <c r="G841" s="14"/>
      <c r="H841" s="14"/>
      <c r="I841" s="14">
        <v>838</v>
      </c>
      <c r="J841" s="14">
        <f t="shared" si="44"/>
        <v>81</v>
      </c>
      <c r="M841" s="16">
        <v>0.16200000000000001</v>
      </c>
      <c r="N841" s="14">
        <v>30</v>
      </c>
      <c r="O841" s="1"/>
      <c r="P841" s="1"/>
      <c r="T841" s="13">
        <v>100000</v>
      </c>
      <c r="V841" s="17">
        <v>35</v>
      </c>
      <c r="W841" s="1">
        <f t="shared" si="45"/>
        <v>25</v>
      </c>
    </row>
    <row r="842" spans="7:23" x14ac:dyDescent="0.25">
      <c r="G842" s="14"/>
      <c r="H842" s="14"/>
      <c r="I842" s="14">
        <v>839</v>
      </c>
      <c r="J842" s="14">
        <f t="shared" si="44"/>
        <v>81</v>
      </c>
      <c r="M842" s="16">
        <v>0.161</v>
      </c>
      <c r="N842" s="14">
        <v>30</v>
      </c>
      <c r="O842" s="1"/>
      <c r="P842" s="1"/>
      <c r="T842" s="13">
        <v>100000</v>
      </c>
      <c r="V842" s="17">
        <v>35</v>
      </c>
      <c r="W842" s="1">
        <f t="shared" si="45"/>
        <v>25</v>
      </c>
    </row>
    <row r="843" spans="7:23" x14ac:dyDescent="0.25">
      <c r="G843" s="14"/>
      <c r="H843" s="14"/>
      <c r="I843" s="14">
        <v>840</v>
      </c>
      <c r="J843" s="14">
        <f t="shared" si="44"/>
        <v>81</v>
      </c>
      <c r="M843" s="16">
        <v>0.16</v>
      </c>
      <c r="N843" s="14">
        <v>30</v>
      </c>
      <c r="O843" s="1"/>
      <c r="P843" s="1"/>
      <c r="T843" s="13">
        <v>100000</v>
      </c>
      <c r="V843" s="17">
        <v>35</v>
      </c>
      <c r="W843" s="1">
        <f t="shared" si="45"/>
        <v>25</v>
      </c>
    </row>
    <row r="844" spans="7:23" x14ac:dyDescent="0.25">
      <c r="G844" s="14"/>
      <c r="H844" s="14"/>
      <c r="I844" s="14">
        <v>841</v>
      </c>
      <c r="J844" s="14">
        <f t="shared" si="44"/>
        <v>81</v>
      </c>
      <c r="M844" s="16">
        <v>0.159</v>
      </c>
      <c r="N844" s="14">
        <v>30</v>
      </c>
      <c r="O844" s="1"/>
      <c r="P844" s="1"/>
      <c r="T844" s="13">
        <v>100000</v>
      </c>
      <c r="V844" s="17">
        <v>35</v>
      </c>
      <c r="W844" s="1">
        <f t="shared" si="45"/>
        <v>25</v>
      </c>
    </row>
    <row r="845" spans="7:23" x14ac:dyDescent="0.25">
      <c r="G845" s="14"/>
      <c r="H845" s="14"/>
      <c r="I845" s="14">
        <v>842</v>
      </c>
      <c r="J845" s="14">
        <f t="shared" si="44"/>
        <v>81</v>
      </c>
      <c r="M845" s="16">
        <v>0.158</v>
      </c>
      <c r="N845" s="14">
        <v>30</v>
      </c>
      <c r="O845" s="1"/>
      <c r="P845" s="1"/>
      <c r="T845" s="13">
        <v>100000</v>
      </c>
      <c r="V845" s="17">
        <v>35</v>
      </c>
      <c r="W845" s="1">
        <f t="shared" si="45"/>
        <v>25</v>
      </c>
    </row>
    <row r="846" spans="7:23" x14ac:dyDescent="0.25">
      <c r="G846" s="14"/>
      <c r="H846" s="14"/>
      <c r="I846" s="14">
        <v>843</v>
      </c>
      <c r="J846" s="14">
        <f t="shared" si="44"/>
        <v>81</v>
      </c>
      <c r="M846" s="16">
        <v>0.157</v>
      </c>
      <c r="N846" s="14">
        <v>30</v>
      </c>
      <c r="O846" s="1"/>
      <c r="P846" s="1"/>
      <c r="T846" s="13">
        <v>100000</v>
      </c>
      <c r="V846" s="17">
        <v>35</v>
      </c>
      <c r="W846" s="1">
        <f t="shared" si="45"/>
        <v>25</v>
      </c>
    </row>
    <row r="847" spans="7:23" x14ac:dyDescent="0.25">
      <c r="G847" s="14"/>
      <c r="H847" s="14"/>
      <c r="I847" s="14">
        <v>844</v>
      </c>
      <c r="J847" s="14">
        <f t="shared" si="44"/>
        <v>81</v>
      </c>
      <c r="M847" s="16">
        <v>0.156</v>
      </c>
      <c r="N847" s="14">
        <v>30</v>
      </c>
      <c r="O847" s="1"/>
      <c r="P847" s="1"/>
      <c r="T847" s="13">
        <v>100000</v>
      </c>
      <c r="V847" s="17">
        <v>35</v>
      </c>
      <c r="W847" s="1">
        <f t="shared" si="45"/>
        <v>25</v>
      </c>
    </row>
    <row r="848" spans="7:23" x14ac:dyDescent="0.25">
      <c r="G848" s="14"/>
      <c r="H848" s="14"/>
      <c r="I848" s="14">
        <v>845</v>
      </c>
      <c r="J848" s="14">
        <f t="shared" si="44"/>
        <v>81</v>
      </c>
      <c r="M848" s="16">
        <v>0.155</v>
      </c>
      <c r="N848" s="14">
        <v>30</v>
      </c>
      <c r="O848" s="1"/>
      <c r="P848" s="1"/>
      <c r="T848" s="13">
        <v>100000</v>
      </c>
      <c r="V848" s="17">
        <v>35</v>
      </c>
      <c r="W848" s="1">
        <f t="shared" si="45"/>
        <v>25</v>
      </c>
    </row>
    <row r="849" spans="7:23" x14ac:dyDescent="0.25">
      <c r="G849" s="14"/>
      <c r="H849" s="14"/>
      <c r="I849" s="14">
        <v>846</v>
      </c>
      <c r="J849" s="14">
        <f t="shared" si="44"/>
        <v>81</v>
      </c>
      <c r="M849" s="16">
        <v>0.154</v>
      </c>
      <c r="N849" s="14">
        <v>30</v>
      </c>
      <c r="O849" s="1"/>
      <c r="P849" s="1"/>
      <c r="T849" s="13">
        <v>100000</v>
      </c>
      <c r="V849" s="17">
        <v>35</v>
      </c>
      <c r="W849" s="1">
        <f t="shared" si="45"/>
        <v>25</v>
      </c>
    </row>
    <row r="850" spans="7:23" x14ac:dyDescent="0.25">
      <c r="G850" s="14"/>
      <c r="H850" s="14"/>
      <c r="I850" s="14">
        <v>847</v>
      </c>
      <c r="J850" s="14">
        <f t="shared" si="44"/>
        <v>81</v>
      </c>
      <c r="M850" s="16">
        <v>0.153</v>
      </c>
      <c r="N850" s="14">
        <v>30</v>
      </c>
      <c r="O850" s="1"/>
      <c r="P850" s="1"/>
      <c r="T850" s="13">
        <v>100000</v>
      </c>
      <c r="V850" s="17">
        <v>35</v>
      </c>
      <c r="W850" s="1">
        <f t="shared" si="45"/>
        <v>25</v>
      </c>
    </row>
    <row r="851" spans="7:23" x14ac:dyDescent="0.25">
      <c r="G851" s="14"/>
      <c r="H851" s="14"/>
      <c r="I851" s="14">
        <v>848</v>
      </c>
      <c r="J851" s="14">
        <f t="shared" si="44"/>
        <v>81</v>
      </c>
      <c r="M851" s="16">
        <v>0.152</v>
      </c>
      <c r="N851" s="14">
        <v>30</v>
      </c>
      <c r="O851" s="1"/>
      <c r="P851" s="1"/>
      <c r="T851" s="13">
        <v>100000</v>
      </c>
      <c r="V851" s="17">
        <v>35</v>
      </c>
      <c r="W851" s="1">
        <f t="shared" si="45"/>
        <v>25</v>
      </c>
    </row>
    <row r="852" spans="7:23" x14ac:dyDescent="0.25">
      <c r="G852" s="14"/>
      <c r="H852" s="14"/>
      <c r="I852" s="14">
        <v>849</v>
      </c>
      <c r="J852" s="14">
        <f t="shared" si="44"/>
        <v>81</v>
      </c>
      <c r="M852" s="16">
        <v>0.151</v>
      </c>
      <c r="N852" s="14">
        <v>30</v>
      </c>
      <c r="O852" s="1"/>
      <c r="P852" s="1"/>
      <c r="T852" s="13">
        <v>100000</v>
      </c>
      <c r="V852" s="17">
        <v>35</v>
      </c>
      <c r="W852" s="1">
        <f t="shared" si="45"/>
        <v>25</v>
      </c>
    </row>
    <row r="853" spans="7:23" x14ac:dyDescent="0.25">
      <c r="G853" s="14"/>
      <c r="H853" s="14"/>
      <c r="I853" s="14">
        <v>850</v>
      </c>
      <c r="J853" s="14">
        <f t="shared" si="44"/>
        <v>81</v>
      </c>
      <c r="M853" s="16">
        <v>0.15</v>
      </c>
      <c r="N853" s="14">
        <v>30</v>
      </c>
      <c r="O853" s="1"/>
      <c r="P853" s="1"/>
      <c r="T853" s="13">
        <v>100000</v>
      </c>
      <c r="V853" s="17">
        <v>35</v>
      </c>
      <c r="W853" s="1">
        <f t="shared" si="45"/>
        <v>25</v>
      </c>
    </row>
    <row r="854" spans="7:23" x14ac:dyDescent="0.25">
      <c r="G854" s="14"/>
      <c r="H854" s="14"/>
      <c r="I854" s="14">
        <v>851</v>
      </c>
      <c r="J854" s="14">
        <f t="shared" si="44"/>
        <v>81</v>
      </c>
      <c r="M854" s="16">
        <v>0.14899999999999999</v>
      </c>
      <c r="N854" s="14">
        <v>30</v>
      </c>
      <c r="O854" s="1"/>
      <c r="P854" s="1"/>
      <c r="T854" s="13">
        <v>100000</v>
      </c>
      <c r="V854" s="17">
        <v>35</v>
      </c>
      <c r="W854" s="1">
        <f t="shared" si="45"/>
        <v>25</v>
      </c>
    </row>
    <row r="855" spans="7:23" x14ac:dyDescent="0.25">
      <c r="G855" s="14"/>
      <c r="H855" s="14"/>
      <c r="I855" s="14">
        <v>852</v>
      </c>
      <c r="J855" s="14">
        <f t="shared" si="44"/>
        <v>82</v>
      </c>
      <c r="M855" s="16">
        <v>0.14799999999999999</v>
      </c>
      <c r="N855" s="14">
        <v>30</v>
      </c>
      <c r="O855" s="1"/>
      <c r="P855" s="1"/>
      <c r="T855" s="13">
        <v>100000</v>
      </c>
      <c r="V855" s="17">
        <v>35</v>
      </c>
      <c r="W855" s="1">
        <f t="shared" si="45"/>
        <v>25</v>
      </c>
    </row>
    <row r="856" spans="7:23" x14ac:dyDescent="0.25">
      <c r="G856" s="14"/>
      <c r="H856" s="14"/>
      <c r="I856" s="14">
        <v>853</v>
      </c>
      <c r="J856" s="14">
        <f t="shared" si="44"/>
        <v>82</v>
      </c>
      <c r="M856" s="16">
        <v>0.14699999999999999</v>
      </c>
      <c r="N856" s="14">
        <v>30</v>
      </c>
      <c r="O856" s="1"/>
      <c r="P856" s="1"/>
      <c r="T856" s="13">
        <v>100000</v>
      </c>
      <c r="V856" s="17">
        <v>35</v>
      </c>
      <c r="W856" s="1">
        <f t="shared" si="45"/>
        <v>25</v>
      </c>
    </row>
    <row r="857" spans="7:23" x14ac:dyDescent="0.25">
      <c r="G857" s="14"/>
      <c r="H857" s="14"/>
      <c r="I857" s="14">
        <v>854</v>
      </c>
      <c r="J857" s="14">
        <f t="shared" si="44"/>
        <v>82</v>
      </c>
      <c r="M857" s="16">
        <v>0.14599999999999999</v>
      </c>
      <c r="N857" s="14">
        <v>30</v>
      </c>
      <c r="O857" s="1"/>
      <c r="P857" s="1"/>
      <c r="T857" s="13">
        <v>100000</v>
      </c>
      <c r="V857" s="17">
        <v>35</v>
      </c>
      <c r="W857" s="1">
        <f t="shared" si="45"/>
        <v>25</v>
      </c>
    </row>
    <row r="858" spans="7:23" x14ac:dyDescent="0.25">
      <c r="G858" s="14"/>
      <c r="H858" s="14"/>
      <c r="I858" s="14">
        <v>855</v>
      </c>
      <c r="J858" s="14">
        <f t="shared" si="44"/>
        <v>82</v>
      </c>
      <c r="M858" s="16">
        <v>0.14499999999999999</v>
      </c>
      <c r="N858" s="14">
        <v>30</v>
      </c>
      <c r="O858" s="1"/>
      <c r="P858" s="1"/>
      <c r="T858" s="13">
        <v>100000</v>
      </c>
      <c r="V858" s="17">
        <v>35</v>
      </c>
      <c r="W858" s="1">
        <f t="shared" si="45"/>
        <v>25</v>
      </c>
    </row>
    <row r="859" spans="7:23" x14ac:dyDescent="0.25">
      <c r="G859" s="14"/>
      <c r="H859" s="14"/>
      <c r="I859" s="14">
        <v>856</v>
      </c>
      <c r="J859" s="14">
        <f t="shared" si="44"/>
        <v>82</v>
      </c>
      <c r="M859" s="16">
        <v>0.14399999999999999</v>
      </c>
      <c r="N859" s="14">
        <v>30</v>
      </c>
      <c r="O859" s="1"/>
      <c r="P859" s="1"/>
      <c r="T859" s="13">
        <v>100000</v>
      </c>
      <c r="V859" s="17">
        <v>35</v>
      </c>
      <c r="W859" s="1">
        <f t="shared" si="45"/>
        <v>25</v>
      </c>
    </row>
    <row r="860" spans="7:23" x14ac:dyDescent="0.25">
      <c r="G860" s="14"/>
      <c r="H860" s="14"/>
      <c r="I860" s="14">
        <v>857</v>
      </c>
      <c r="J860" s="14">
        <f t="shared" si="44"/>
        <v>82</v>
      </c>
      <c r="M860" s="16">
        <v>0.14299999999999999</v>
      </c>
      <c r="N860" s="14">
        <v>30</v>
      </c>
      <c r="O860" s="1"/>
      <c r="P860" s="1"/>
      <c r="T860" s="13">
        <v>100000</v>
      </c>
      <c r="V860" s="17">
        <v>35</v>
      </c>
      <c r="W860" s="1">
        <f t="shared" si="45"/>
        <v>25</v>
      </c>
    </row>
    <row r="861" spans="7:23" x14ac:dyDescent="0.25">
      <c r="G861" s="14"/>
      <c r="H861" s="14"/>
      <c r="I861" s="14">
        <v>858</v>
      </c>
      <c r="J861" s="14">
        <f t="shared" si="44"/>
        <v>82</v>
      </c>
      <c r="M861" s="16">
        <v>0.14199999999999999</v>
      </c>
      <c r="N861" s="14">
        <v>30</v>
      </c>
      <c r="O861" s="1"/>
      <c r="P861" s="1"/>
      <c r="T861" s="13">
        <v>100000</v>
      </c>
      <c r="V861" s="17">
        <v>35</v>
      </c>
      <c r="W861" s="1">
        <f t="shared" si="45"/>
        <v>25</v>
      </c>
    </row>
    <row r="862" spans="7:23" x14ac:dyDescent="0.25">
      <c r="G862" s="14"/>
      <c r="H862" s="14"/>
      <c r="I862" s="14">
        <v>859</v>
      </c>
      <c r="J862" s="14">
        <f t="shared" si="44"/>
        <v>82</v>
      </c>
      <c r="M862" s="16">
        <v>0.14099999999999999</v>
      </c>
      <c r="N862" s="14">
        <v>30</v>
      </c>
      <c r="O862" s="1"/>
      <c r="P862" s="1"/>
      <c r="T862" s="13">
        <v>100000</v>
      </c>
      <c r="V862" s="17">
        <v>35</v>
      </c>
      <c r="W862" s="1">
        <f t="shared" si="45"/>
        <v>25</v>
      </c>
    </row>
    <row r="863" spans="7:23" x14ac:dyDescent="0.25">
      <c r="G863" s="14"/>
      <c r="H863" s="14"/>
      <c r="I863" s="14">
        <v>860</v>
      </c>
      <c r="J863" s="14">
        <f t="shared" si="44"/>
        <v>82</v>
      </c>
      <c r="M863" s="16">
        <v>0.14000000000000001</v>
      </c>
      <c r="N863" s="14">
        <v>30</v>
      </c>
      <c r="O863" s="1"/>
      <c r="P863" s="1"/>
      <c r="T863" s="13">
        <v>100000</v>
      </c>
      <c r="V863" s="17">
        <v>35</v>
      </c>
      <c r="W863" s="1">
        <f t="shared" si="45"/>
        <v>25</v>
      </c>
    </row>
    <row r="864" spans="7:23" x14ac:dyDescent="0.25">
      <c r="G864" s="14"/>
      <c r="H864" s="14"/>
      <c r="I864" s="14">
        <v>861</v>
      </c>
      <c r="J864" s="14">
        <f t="shared" si="44"/>
        <v>82</v>
      </c>
      <c r="M864" s="16">
        <v>0.13900000000000001</v>
      </c>
      <c r="N864" s="14">
        <v>30</v>
      </c>
      <c r="O864" s="1"/>
      <c r="P864" s="1"/>
      <c r="T864" s="13">
        <v>100000</v>
      </c>
      <c r="V864" s="17">
        <v>35</v>
      </c>
      <c r="W864" s="1">
        <f t="shared" si="45"/>
        <v>25</v>
      </c>
    </row>
    <row r="865" spans="7:23" x14ac:dyDescent="0.25">
      <c r="G865" s="14"/>
      <c r="H865" s="14"/>
      <c r="I865" s="14">
        <v>862</v>
      </c>
      <c r="J865" s="14">
        <f t="shared" si="44"/>
        <v>82</v>
      </c>
      <c r="M865" s="16">
        <v>0.13800000000000001</v>
      </c>
      <c r="N865" s="14">
        <v>30</v>
      </c>
      <c r="O865" s="1"/>
      <c r="P865" s="1"/>
      <c r="T865" s="13">
        <v>100000</v>
      </c>
      <c r="V865" s="17">
        <v>35</v>
      </c>
      <c r="W865" s="1">
        <f t="shared" si="45"/>
        <v>25</v>
      </c>
    </row>
    <row r="866" spans="7:23" x14ac:dyDescent="0.25">
      <c r="G866" s="14"/>
      <c r="H866" s="14"/>
      <c r="I866" s="14">
        <v>863</v>
      </c>
      <c r="J866" s="14">
        <f t="shared" si="44"/>
        <v>82</v>
      </c>
      <c r="M866" s="16">
        <v>0.13700000000000001</v>
      </c>
      <c r="N866" s="14">
        <v>30</v>
      </c>
      <c r="O866" s="1"/>
      <c r="P866" s="1"/>
      <c r="T866" s="13">
        <v>100000</v>
      </c>
      <c r="V866" s="17">
        <v>35</v>
      </c>
      <c r="W866" s="1">
        <f t="shared" si="45"/>
        <v>25</v>
      </c>
    </row>
    <row r="867" spans="7:23" x14ac:dyDescent="0.25">
      <c r="G867" s="14"/>
      <c r="H867" s="14"/>
      <c r="I867" s="14">
        <v>864</v>
      </c>
      <c r="J867" s="14">
        <f t="shared" si="44"/>
        <v>82</v>
      </c>
      <c r="M867" s="16">
        <v>0.13600000000000001</v>
      </c>
      <c r="N867" s="14">
        <v>30</v>
      </c>
      <c r="O867" s="1"/>
      <c r="P867" s="1"/>
      <c r="T867" s="13">
        <v>100000</v>
      </c>
      <c r="V867" s="17">
        <v>35</v>
      </c>
      <c r="W867" s="1">
        <f t="shared" si="45"/>
        <v>25</v>
      </c>
    </row>
    <row r="868" spans="7:23" x14ac:dyDescent="0.25">
      <c r="G868" s="14"/>
      <c r="H868" s="14"/>
      <c r="I868" s="14">
        <v>865</v>
      </c>
      <c r="J868" s="14">
        <f t="shared" si="44"/>
        <v>82</v>
      </c>
      <c r="M868" s="16">
        <v>0.13500000000000001</v>
      </c>
      <c r="N868" s="14">
        <v>30</v>
      </c>
      <c r="O868" s="1"/>
      <c r="P868" s="1"/>
      <c r="T868" s="13">
        <v>100000</v>
      </c>
      <c r="V868" s="17">
        <v>35</v>
      </c>
      <c r="W868" s="1">
        <f t="shared" si="45"/>
        <v>25</v>
      </c>
    </row>
    <row r="869" spans="7:23" x14ac:dyDescent="0.25">
      <c r="G869" s="14"/>
      <c r="H869" s="14"/>
      <c r="I869" s="14">
        <v>866</v>
      </c>
      <c r="J869" s="14">
        <f t="shared" si="44"/>
        <v>82</v>
      </c>
      <c r="M869" s="16">
        <v>0.13400000000000001</v>
      </c>
      <c r="N869" s="14">
        <v>30</v>
      </c>
      <c r="O869" s="1"/>
      <c r="P869" s="1"/>
      <c r="T869" s="13">
        <v>100000</v>
      </c>
      <c r="V869" s="17">
        <v>35</v>
      </c>
      <c r="W869" s="1">
        <f t="shared" si="45"/>
        <v>25</v>
      </c>
    </row>
    <row r="870" spans="7:23" x14ac:dyDescent="0.25">
      <c r="G870" s="14"/>
      <c r="H870" s="14"/>
      <c r="I870" s="14">
        <v>867</v>
      </c>
      <c r="J870" s="14">
        <f t="shared" si="44"/>
        <v>82</v>
      </c>
      <c r="M870" s="16">
        <v>0.13300000000000001</v>
      </c>
      <c r="N870" s="14">
        <v>30</v>
      </c>
      <c r="O870" s="1"/>
      <c r="P870" s="1"/>
      <c r="T870" s="13">
        <v>100000</v>
      </c>
      <c r="V870" s="17">
        <v>35</v>
      </c>
      <c r="W870" s="1">
        <f t="shared" si="45"/>
        <v>25</v>
      </c>
    </row>
    <row r="871" spans="7:23" x14ac:dyDescent="0.25">
      <c r="G871" s="14"/>
      <c r="H871" s="14"/>
      <c r="I871" s="14">
        <v>868</v>
      </c>
      <c r="J871" s="14">
        <f t="shared" si="44"/>
        <v>82</v>
      </c>
      <c r="M871" s="16">
        <v>0.13200000000000001</v>
      </c>
      <c r="N871" s="14">
        <v>30</v>
      </c>
      <c r="O871" s="1"/>
      <c r="P871" s="1"/>
      <c r="T871" s="13">
        <v>100000</v>
      </c>
      <c r="V871" s="17">
        <v>35</v>
      </c>
      <c r="W871" s="1">
        <f t="shared" si="45"/>
        <v>25</v>
      </c>
    </row>
    <row r="872" spans="7:23" x14ac:dyDescent="0.25">
      <c r="G872" s="14"/>
      <c r="H872" s="14"/>
      <c r="I872" s="14">
        <v>869</v>
      </c>
      <c r="J872" s="14">
        <f t="shared" si="44"/>
        <v>82</v>
      </c>
      <c r="M872" s="16">
        <v>0.13100000000000001</v>
      </c>
      <c r="N872" s="14">
        <v>30</v>
      </c>
      <c r="O872" s="1"/>
      <c r="P872" s="1"/>
      <c r="T872" s="13">
        <v>100000</v>
      </c>
      <c r="V872" s="17">
        <v>35</v>
      </c>
      <c r="W872" s="1">
        <f t="shared" si="45"/>
        <v>25</v>
      </c>
    </row>
    <row r="873" spans="7:23" x14ac:dyDescent="0.25">
      <c r="G873" s="14"/>
      <c r="H873" s="14"/>
      <c r="I873" s="14">
        <v>870</v>
      </c>
      <c r="J873" s="14">
        <f t="shared" si="44"/>
        <v>82</v>
      </c>
      <c r="M873" s="16">
        <v>0.13</v>
      </c>
      <c r="N873" s="14">
        <v>30</v>
      </c>
      <c r="O873" s="1"/>
      <c r="P873" s="1"/>
      <c r="T873" s="13">
        <v>100000</v>
      </c>
      <c r="V873" s="17">
        <v>35</v>
      </c>
      <c r="W873" s="1">
        <f t="shared" si="45"/>
        <v>25</v>
      </c>
    </row>
    <row r="874" spans="7:23" x14ac:dyDescent="0.25">
      <c r="G874" s="14"/>
      <c r="H874" s="14"/>
      <c r="I874" s="14">
        <v>871</v>
      </c>
      <c r="J874" s="14">
        <f t="shared" si="44"/>
        <v>82</v>
      </c>
      <c r="M874" s="16">
        <v>0.129</v>
      </c>
      <c r="N874" s="14">
        <v>30</v>
      </c>
      <c r="O874" s="1"/>
      <c r="P874" s="1"/>
      <c r="T874" s="13">
        <v>100000</v>
      </c>
      <c r="V874" s="17">
        <v>35</v>
      </c>
      <c r="W874" s="1">
        <f t="shared" si="45"/>
        <v>25</v>
      </c>
    </row>
    <row r="875" spans="7:23" x14ac:dyDescent="0.25">
      <c r="G875" s="14"/>
      <c r="H875" s="14"/>
      <c r="I875" s="14">
        <v>872</v>
      </c>
      <c r="J875" s="14">
        <f t="shared" si="44"/>
        <v>82</v>
      </c>
      <c r="M875" s="16">
        <v>0.128</v>
      </c>
      <c r="N875" s="14">
        <v>30</v>
      </c>
      <c r="O875" s="1"/>
      <c r="P875" s="1"/>
      <c r="T875" s="13">
        <v>100000</v>
      </c>
      <c r="V875" s="17">
        <v>35</v>
      </c>
      <c r="W875" s="1">
        <f t="shared" si="45"/>
        <v>25</v>
      </c>
    </row>
    <row r="876" spans="7:23" x14ac:dyDescent="0.25">
      <c r="G876" s="14"/>
      <c r="H876" s="14"/>
      <c r="I876" s="14">
        <v>873</v>
      </c>
      <c r="J876" s="14">
        <f t="shared" si="44"/>
        <v>82</v>
      </c>
      <c r="M876" s="16">
        <v>0.127</v>
      </c>
      <c r="N876" s="14">
        <v>30</v>
      </c>
      <c r="O876" s="1"/>
      <c r="P876" s="1"/>
      <c r="T876" s="13">
        <v>100000</v>
      </c>
      <c r="V876" s="17">
        <v>35</v>
      </c>
      <c r="W876" s="1">
        <f t="shared" si="45"/>
        <v>25</v>
      </c>
    </row>
    <row r="877" spans="7:23" x14ac:dyDescent="0.25">
      <c r="G877" s="14"/>
      <c r="H877" s="14"/>
      <c r="I877" s="14">
        <v>874</v>
      </c>
      <c r="J877" s="14">
        <f t="shared" si="44"/>
        <v>82</v>
      </c>
      <c r="M877" s="16">
        <v>0.126</v>
      </c>
      <c r="N877" s="14">
        <v>30</v>
      </c>
      <c r="O877" s="1"/>
      <c r="P877" s="1"/>
      <c r="T877" s="13">
        <v>100000</v>
      </c>
      <c r="V877" s="17">
        <v>35</v>
      </c>
      <c r="W877" s="1">
        <f t="shared" si="45"/>
        <v>25</v>
      </c>
    </row>
    <row r="878" spans="7:23" x14ac:dyDescent="0.25">
      <c r="G878" s="14"/>
      <c r="H878" s="14"/>
      <c r="I878" s="14">
        <v>875</v>
      </c>
      <c r="J878" s="14">
        <f t="shared" si="44"/>
        <v>82</v>
      </c>
      <c r="M878" s="16">
        <v>0.125</v>
      </c>
      <c r="N878" s="14">
        <v>30</v>
      </c>
      <c r="O878" s="1"/>
      <c r="P878" s="1"/>
      <c r="T878" s="13">
        <v>100000</v>
      </c>
      <c r="V878" s="17">
        <v>35</v>
      </c>
      <c r="W878" s="1">
        <f t="shared" si="45"/>
        <v>25</v>
      </c>
    </row>
    <row r="879" spans="7:23" x14ac:dyDescent="0.25">
      <c r="G879" s="14"/>
      <c r="H879" s="14"/>
      <c r="I879" s="14">
        <v>876</v>
      </c>
      <c r="J879" s="14">
        <f t="shared" si="44"/>
        <v>82</v>
      </c>
      <c r="M879" s="16">
        <v>0.124</v>
      </c>
      <c r="N879" s="14">
        <v>30</v>
      </c>
      <c r="O879" s="1"/>
      <c r="P879" s="1"/>
      <c r="T879" s="13">
        <v>100000</v>
      </c>
      <c r="V879" s="17">
        <v>35</v>
      </c>
      <c r="W879" s="1">
        <f t="shared" si="45"/>
        <v>25</v>
      </c>
    </row>
    <row r="880" spans="7:23" x14ac:dyDescent="0.25">
      <c r="G880" s="14"/>
      <c r="H880" s="14"/>
      <c r="I880" s="14">
        <v>877</v>
      </c>
      <c r="J880" s="14">
        <f t="shared" si="44"/>
        <v>82</v>
      </c>
      <c r="M880" s="16">
        <v>0.123</v>
      </c>
      <c r="N880" s="14">
        <v>30</v>
      </c>
      <c r="O880" s="1"/>
      <c r="P880" s="1"/>
      <c r="T880" s="13">
        <v>100000</v>
      </c>
      <c r="V880" s="17">
        <v>35</v>
      </c>
      <c r="W880" s="1">
        <f t="shared" si="45"/>
        <v>25</v>
      </c>
    </row>
    <row r="881" spans="7:23" x14ac:dyDescent="0.25">
      <c r="G881" s="14"/>
      <c r="H881" s="14"/>
      <c r="I881" s="14">
        <v>878</v>
      </c>
      <c r="J881" s="14">
        <f t="shared" si="44"/>
        <v>82</v>
      </c>
      <c r="M881" s="16">
        <v>0.122</v>
      </c>
      <c r="N881" s="14">
        <v>30</v>
      </c>
      <c r="O881" s="1"/>
      <c r="P881" s="1"/>
      <c r="T881" s="13">
        <v>100000</v>
      </c>
      <c r="V881" s="17">
        <v>35</v>
      </c>
      <c r="W881" s="1">
        <f t="shared" si="45"/>
        <v>25</v>
      </c>
    </row>
    <row r="882" spans="7:23" x14ac:dyDescent="0.25">
      <c r="G882" s="14"/>
      <c r="H882" s="14"/>
      <c r="I882" s="14">
        <v>879</v>
      </c>
      <c r="J882" s="14">
        <f t="shared" si="44"/>
        <v>82</v>
      </c>
      <c r="M882" s="16">
        <v>0.121</v>
      </c>
      <c r="N882" s="14">
        <v>30</v>
      </c>
      <c r="O882" s="1"/>
      <c r="P882" s="1"/>
      <c r="T882" s="13">
        <v>100000</v>
      </c>
      <c r="V882" s="17">
        <v>35</v>
      </c>
      <c r="W882" s="1">
        <f t="shared" si="45"/>
        <v>25</v>
      </c>
    </row>
    <row r="883" spans="7:23" x14ac:dyDescent="0.25">
      <c r="G883" s="14"/>
      <c r="H883" s="14"/>
      <c r="I883" s="14">
        <v>880</v>
      </c>
      <c r="J883" s="14">
        <f t="shared" si="44"/>
        <v>82</v>
      </c>
      <c r="M883" s="16">
        <v>0.12</v>
      </c>
      <c r="N883" s="14">
        <v>30</v>
      </c>
      <c r="O883" s="1"/>
      <c r="P883" s="1"/>
      <c r="T883" s="13">
        <v>100000</v>
      </c>
      <c r="V883" s="17">
        <v>35</v>
      </c>
      <c r="W883" s="1">
        <f t="shared" si="45"/>
        <v>25</v>
      </c>
    </row>
    <row r="884" spans="7:23" x14ac:dyDescent="0.25">
      <c r="G884" s="14"/>
      <c r="H884" s="14"/>
      <c r="I884" s="14">
        <v>881</v>
      </c>
      <c r="J884" s="14">
        <f t="shared" si="44"/>
        <v>82</v>
      </c>
      <c r="M884" s="16">
        <v>0.11899999999999999</v>
      </c>
      <c r="N884" s="14">
        <v>30</v>
      </c>
      <c r="O884" s="1"/>
      <c r="P884" s="1"/>
      <c r="T884" s="13">
        <v>100000</v>
      </c>
      <c r="V884" s="17">
        <v>35</v>
      </c>
      <c r="W884" s="1">
        <f t="shared" si="45"/>
        <v>25</v>
      </c>
    </row>
    <row r="885" spans="7:23" x14ac:dyDescent="0.25">
      <c r="G885" s="14"/>
      <c r="H885" s="14"/>
      <c r="I885" s="14">
        <v>882</v>
      </c>
      <c r="J885" s="14">
        <f t="shared" si="44"/>
        <v>82</v>
      </c>
      <c r="M885" s="16">
        <v>0.11799999999999999</v>
      </c>
      <c r="N885" s="14">
        <v>30</v>
      </c>
      <c r="O885" s="1"/>
      <c r="P885" s="1"/>
      <c r="T885" s="13">
        <v>100000</v>
      </c>
      <c r="V885" s="17">
        <v>35</v>
      </c>
      <c r="W885" s="1">
        <f t="shared" si="45"/>
        <v>25</v>
      </c>
    </row>
    <row r="886" spans="7:23" x14ac:dyDescent="0.25">
      <c r="G886" s="14"/>
      <c r="H886" s="14"/>
      <c r="I886" s="14">
        <v>883</v>
      </c>
      <c r="J886" s="14">
        <f t="shared" si="44"/>
        <v>82</v>
      </c>
      <c r="M886" s="16">
        <v>0.11700000000000001</v>
      </c>
      <c r="N886" s="14">
        <v>30</v>
      </c>
      <c r="O886" s="1"/>
      <c r="P886" s="1"/>
      <c r="T886" s="13">
        <v>100000</v>
      </c>
      <c r="V886" s="17">
        <v>35</v>
      </c>
      <c r="W886" s="1">
        <f t="shared" si="45"/>
        <v>25</v>
      </c>
    </row>
    <row r="887" spans="7:23" x14ac:dyDescent="0.25">
      <c r="G887" s="14"/>
      <c r="H887" s="14"/>
      <c r="I887" s="14">
        <v>884</v>
      </c>
      <c r="J887" s="14">
        <f t="shared" si="44"/>
        <v>82</v>
      </c>
      <c r="M887" s="16">
        <v>0.11600000000000001</v>
      </c>
      <c r="N887" s="14">
        <v>30</v>
      </c>
      <c r="O887" s="1"/>
      <c r="P887" s="1"/>
      <c r="T887" s="13">
        <v>100000</v>
      </c>
      <c r="V887" s="17">
        <v>35</v>
      </c>
      <c r="W887" s="1">
        <f t="shared" si="45"/>
        <v>25</v>
      </c>
    </row>
    <row r="888" spans="7:23" x14ac:dyDescent="0.25">
      <c r="G888" s="14"/>
      <c r="H888" s="14"/>
      <c r="I888" s="14">
        <v>885</v>
      </c>
      <c r="J888" s="14">
        <f t="shared" si="44"/>
        <v>82</v>
      </c>
      <c r="M888" s="16">
        <v>0.115</v>
      </c>
      <c r="N888" s="14">
        <v>30</v>
      </c>
      <c r="O888" s="1"/>
      <c r="P888" s="1"/>
      <c r="T888" s="13">
        <v>100000</v>
      </c>
      <c r="V888" s="17">
        <v>35</v>
      </c>
      <c r="W888" s="1">
        <f t="shared" si="45"/>
        <v>25</v>
      </c>
    </row>
    <row r="889" spans="7:23" x14ac:dyDescent="0.25">
      <c r="G889" s="14"/>
      <c r="H889" s="14"/>
      <c r="I889" s="14">
        <v>886</v>
      </c>
      <c r="J889" s="14">
        <f t="shared" si="44"/>
        <v>82</v>
      </c>
      <c r="M889" s="16">
        <v>0.114</v>
      </c>
      <c r="N889" s="14">
        <v>30</v>
      </c>
      <c r="O889" s="1"/>
      <c r="P889" s="1"/>
      <c r="T889" s="13">
        <v>100000</v>
      </c>
      <c r="V889" s="17">
        <v>35</v>
      </c>
      <c r="W889" s="1">
        <f t="shared" si="45"/>
        <v>25</v>
      </c>
    </row>
    <row r="890" spans="7:23" x14ac:dyDescent="0.25">
      <c r="G890" s="14"/>
      <c r="H890" s="14"/>
      <c r="I890" s="14">
        <v>887</v>
      </c>
      <c r="J890" s="14">
        <f t="shared" si="44"/>
        <v>83</v>
      </c>
      <c r="M890" s="16">
        <v>0.113</v>
      </c>
      <c r="N890" s="14">
        <v>30</v>
      </c>
      <c r="O890" s="1"/>
      <c r="P890" s="1"/>
      <c r="T890" s="13">
        <v>100000</v>
      </c>
      <c r="V890" s="17">
        <v>35</v>
      </c>
      <c r="W890" s="1">
        <f t="shared" si="45"/>
        <v>25</v>
      </c>
    </row>
    <row r="891" spans="7:23" x14ac:dyDescent="0.25">
      <c r="G891" s="14"/>
      <c r="H891" s="14"/>
      <c r="I891" s="14">
        <v>888</v>
      </c>
      <c r="J891" s="14">
        <f t="shared" si="44"/>
        <v>83</v>
      </c>
      <c r="M891" s="16">
        <v>0.112</v>
      </c>
      <c r="N891" s="14">
        <v>30</v>
      </c>
      <c r="O891" s="1"/>
      <c r="P891" s="1"/>
      <c r="T891" s="13">
        <v>100000</v>
      </c>
      <c r="V891" s="17">
        <v>35</v>
      </c>
      <c r="W891" s="1">
        <f t="shared" si="45"/>
        <v>25</v>
      </c>
    </row>
    <row r="892" spans="7:23" x14ac:dyDescent="0.25">
      <c r="G892" s="14"/>
      <c r="H892" s="14"/>
      <c r="I892" s="14">
        <v>889</v>
      </c>
      <c r="J892" s="14">
        <f t="shared" si="44"/>
        <v>83</v>
      </c>
      <c r="M892" s="16">
        <v>0.111</v>
      </c>
      <c r="N892" s="14">
        <v>30</v>
      </c>
      <c r="O892" s="1"/>
      <c r="P892" s="1"/>
      <c r="T892" s="13">
        <v>100000</v>
      </c>
      <c r="V892" s="17">
        <v>35</v>
      </c>
      <c r="W892" s="1">
        <f t="shared" si="45"/>
        <v>25</v>
      </c>
    </row>
    <row r="893" spans="7:23" x14ac:dyDescent="0.25">
      <c r="G893" s="14"/>
      <c r="H893" s="14"/>
      <c r="I893" s="14">
        <v>890</v>
      </c>
      <c r="J893" s="14">
        <f t="shared" si="44"/>
        <v>83</v>
      </c>
      <c r="M893" s="16">
        <v>0.11</v>
      </c>
      <c r="N893" s="14">
        <v>30</v>
      </c>
      <c r="O893" s="1"/>
      <c r="P893" s="1"/>
      <c r="T893" s="13">
        <v>100000</v>
      </c>
      <c r="V893" s="17">
        <v>35</v>
      </c>
      <c r="W893" s="1">
        <f t="shared" si="45"/>
        <v>25</v>
      </c>
    </row>
    <row r="894" spans="7:23" x14ac:dyDescent="0.25">
      <c r="G894" s="14"/>
      <c r="H894" s="14"/>
      <c r="I894" s="14">
        <v>891</v>
      </c>
      <c r="J894" s="14">
        <f t="shared" si="44"/>
        <v>83</v>
      </c>
      <c r="M894" s="16">
        <v>0.109</v>
      </c>
      <c r="N894" s="14">
        <v>30</v>
      </c>
      <c r="O894" s="1"/>
      <c r="P894" s="1"/>
      <c r="T894" s="13">
        <v>100000</v>
      </c>
      <c r="V894" s="17">
        <v>35</v>
      </c>
      <c r="W894" s="1">
        <f t="shared" si="45"/>
        <v>25</v>
      </c>
    </row>
    <row r="895" spans="7:23" x14ac:dyDescent="0.25">
      <c r="G895" s="14"/>
      <c r="H895" s="14"/>
      <c r="I895" s="14">
        <v>892</v>
      </c>
      <c r="J895" s="14">
        <f t="shared" si="44"/>
        <v>83</v>
      </c>
      <c r="M895" s="16">
        <v>0.108</v>
      </c>
      <c r="N895" s="14">
        <v>30</v>
      </c>
      <c r="O895" s="1"/>
      <c r="P895" s="1"/>
      <c r="T895" s="13">
        <v>100000</v>
      </c>
      <c r="V895" s="17">
        <v>35</v>
      </c>
      <c r="W895" s="1">
        <f t="shared" si="45"/>
        <v>25</v>
      </c>
    </row>
    <row r="896" spans="7:23" x14ac:dyDescent="0.25">
      <c r="G896" s="14"/>
      <c r="H896" s="14"/>
      <c r="I896" s="14">
        <v>893</v>
      </c>
      <c r="J896" s="14">
        <f t="shared" si="44"/>
        <v>83</v>
      </c>
      <c r="M896" s="16">
        <v>0.107</v>
      </c>
      <c r="N896" s="14">
        <v>30</v>
      </c>
      <c r="O896" s="1"/>
      <c r="P896" s="1"/>
      <c r="T896" s="13">
        <v>100000</v>
      </c>
      <c r="V896" s="17">
        <v>35</v>
      </c>
      <c r="W896" s="1">
        <f t="shared" si="45"/>
        <v>25</v>
      </c>
    </row>
    <row r="897" spans="7:23" x14ac:dyDescent="0.25">
      <c r="G897" s="14"/>
      <c r="H897" s="14"/>
      <c r="I897" s="14">
        <v>894</v>
      </c>
      <c r="J897" s="14">
        <f t="shared" si="44"/>
        <v>83</v>
      </c>
      <c r="M897" s="16">
        <v>0.106</v>
      </c>
      <c r="N897" s="14">
        <v>30</v>
      </c>
      <c r="O897" s="1"/>
      <c r="P897" s="1"/>
      <c r="T897" s="13">
        <v>100000</v>
      </c>
      <c r="V897" s="17">
        <v>35</v>
      </c>
      <c r="W897" s="1">
        <f t="shared" si="45"/>
        <v>25</v>
      </c>
    </row>
    <row r="898" spans="7:23" x14ac:dyDescent="0.25">
      <c r="G898" s="14"/>
      <c r="H898" s="14"/>
      <c r="I898" s="14">
        <v>895</v>
      </c>
      <c r="J898" s="14">
        <f t="shared" si="44"/>
        <v>83</v>
      </c>
      <c r="M898" s="16">
        <v>0.105</v>
      </c>
      <c r="N898" s="14">
        <v>30</v>
      </c>
      <c r="O898" s="1"/>
      <c r="P898" s="1"/>
      <c r="T898" s="13">
        <v>100000</v>
      </c>
      <c r="V898" s="17">
        <v>35</v>
      </c>
      <c r="W898" s="1">
        <f t="shared" si="45"/>
        <v>25</v>
      </c>
    </row>
    <row r="899" spans="7:23" x14ac:dyDescent="0.25">
      <c r="G899" s="14"/>
      <c r="H899" s="14"/>
      <c r="I899" s="14">
        <v>896</v>
      </c>
      <c r="J899" s="14">
        <f t="shared" si="44"/>
        <v>83</v>
      </c>
      <c r="M899" s="16">
        <v>0.104</v>
      </c>
      <c r="N899" s="14">
        <v>30</v>
      </c>
      <c r="O899" s="1"/>
      <c r="P899" s="1"/>
      <c r="T899" s="13">
        <v>100000</v>
      </c>
      <c r="V899" s="17">
        <v>35</v>
      </c>
      <c r="W899" s="1">
        <f t="shared" si="45"/>
        <v>25</v>
      </c>
    </row>
    <row r="900" spans="7:23" x14ac:dyDescent="0.25">
      <c r="G900" s="14"/>
      <c r="H900" s="14"/>
      <c r="I900" s="14">
        <v>897</v>
      </c>
      <c r="J900" s="14">
        <f t="shared" ref="J900:J963" si="46">J865+1</f>
        <v>83</v>
      </c>
      <c r="M900" s="16">
        <v>0.10299999999999999</v>
      </c>
      <c r="N900" s="14">
        <v>30</v>
      </c>
      <c r="O900" s="1"/>
      <c r="P900" s="1"/>
      <c r="T900" s="13">
        <v>100000</v>
      </c>
      <c r="V900" s="17">
        <v>35</v>
      </c>
      <c r="W900" s="1">
        <f t="shared" ref="W900:W963" si="47">V900-10</f>
        <v>25</v>
      </c>
    </row>
    <row r="901" spans="7:23" x14ac:dyDescent="0.25">
      <c r="G901" s="14"/>
      <c r="H901" s="14"/>
      <c r="I901" s="14">
        <v>898</v>
      </c>
      <c r="J901" s="14">
        <f t="shared" si="46"/>
        <v>83</v>
      </c>
      <c r="M901" s="16">
        <v>0.10199999999999999</v>
      </c>
      <c r="N901" s="14">
        <v>30</v>
      </c>
      <c r="O901" s="1"/>
      <c r="P901" s="1"/>
      <c r="T901" s="13">
        <v>100000</v>
      </c>
      <c r="V901" s="17">
        <v>35</v>
      </c>
      <c r="W901" s="1">
        <f t="shared" si="47"/>
        <v>25</v>
      </c>
    </row>
    <row r="902" spans="7:23" x14ac:dyDescent="0.25">
      <c r="G902" s="14"/>
      <c r="H902" s="14"/>
      <c r="I902" s="14">
        <v>899</v>
      </c>
      <c r="J902" s="14">
        <f t="shared" si="46"/>
        <v>83</v>
      </c>
      <c r="M902" s="16">
        <v>0.10100000000000001</v>
      </c>
      <c r="N902" s="14">
        <v>30</v>
      </c>
      <c r="O902" s="1"/>
      <c r="P902" s="1"/>
      <c r="T902" s="13">
        <v>100000</v>
      </c>
      <c r="V902" s="17">
        <v>35</v>
      </c>
      <c r="W902" s="1">
        <f t="shared" si="47"/>
        <v>25</v>
      </c>
    </row>
    <row r="903" spans="7:23" x14ac:dyDescent="0.25">
      <c r="G903" s="14"/>
      <c r="H903" s="14"/>
      <c r="I903" s="14">
        <v>900</v>
      </c>
      <c r="J903" s="14">
        <f t="shared" si="46"/>
        <v>83</v>
      </c>
      <c r="M903" s="16">
        <v>0.1</v>
      </c>
      <c r="N903" s="14">
        <v>30</v>
      </c>
      <c r="O903" s="1"/>
      <c r="P903" s="1"/>
      <c r="T903" s="13">
        <v>100000</v>
      </c>
      <c r="V903" s="17">
        <v>35</v>
      </c>
      <c r="W903" s="1">
        <f t="shared" si="47"/>
        <v>25</v>
      </c>
    </row>
    <row r="904" spans="7:23" x14ac:dyDescent="0.25">
      <c r="G904" s="14"/>
      <c r="H904" s="14"/>
      <c r="I904" s="14">
        <v>901</v>
      </c>
      <c r="J904" s="14">
        <f t="shared" si="46"/>
        <v>83</v>
      </c>
      <c r="M904" s="16">
        <v>9.9000000000000005E-2</v>
      </c>
      <c r="N904" s="14">
        <v>30</v>
      </c>
      <c r="O904" s="1"/>
      <c r="P904" s="1"/>
      <c r="T904" s="13">
        <v>100000</v>
      </c>
      <c r="V904" s="17">
        <v>35</v>
      </c>
      <c r="W904" s="1">
        <f t="shared" si="47"/>
        <v>25</v>
      </c>
    </row>
    <row r="905" spans="7:23" x14ac:dyDescent="0.25">
      <c r="G905" s="14"/>
      <c r="H905" s="14"/>
      <c r="I905" s="14">
        <v>902</v>
      </c>
      <c r="J905" s="14">
        <f t="shared" si="46"/>
        <v>83</v>
      </c>
      <c r="M905" s="16">
        <v>9.8000000000000004E-2</v>
      </c>
      <c r="N905" s="14">
        <v>30</v>
      </c>
      <c r="O905" s="1"/>
      <c r="P905" s="1"/>
      <c r="T905" s="13">
        <v>100000</v>
      </c>
      <c r="V905" s="17">
        <v>35</v>
      </c>
      <c r="W905" s="1">
        <f t="shared" si="47"/>
        <v>25</v>
      </c>
    </row>
    <row r="906" spans="7:23" x14ac:dyDescent="0.25">
      <c r="G906" s="14"/>
      <c r="H906" s="14"/>
      <c r="I906" s="14">
        <v>903</v>
      </c>
      <c r="J906" s="14">
        <f t="shared" si="46"/>
        <v>83</v>
      </c>
      <c r="M906" s="16">
        <v>9.7000000000000003E-2</v>
      </c>
      <c r="N906" s="14">
        <v>30</v>
      </c>
      <c r="O906" s="1"/>
      <c r="P906" s="1"/>
      <c r="T906" s="13">
        <v>100000</v>
      </c>
      <c r="V906" s="17">
        <v>35</v>
      </c>
      <c r="W906" s="1">
        <f t="shared" si="47"/>
        <v>25</v>
      </c>
    </row>
    <row r="907" spans="7:23" x14ac:dyDescent="0.25">
      <c r="G907" s="14"/>
      <c r="H907" s="14"/>
      <c r="I907" s="14">
        <v>904</v>
      </c>
      <c r="J907" s="14">
        <f t="shared" si="46"/>
        <v>83</v>
      </c>
      <c r="M907" s="16">
        <v>9.6000000000000002E-2</v>
      </c>
      <c r="N907" s="14">
        <v>30</v>
      </c>
      <c r="O907" s="1"/>
      <c r="P907" s="1"/>
      <c r="T907" s="13">
        <v>100000</v>
      </c>
      <c r="V907" s="17">
        <v>35</v>
      </c>
      <c r="W907" s="1">
        <f t="shared" si="47"/>
        <v>25</v>
      </c>
    </row>
    <row r="908" spans="7:23" x14ac:dyDescent="0.25">
      <c r="G908" s="14"/>
      <c r="H908" s="14"/>
      <c r="I908" s="14">
        <v>905</v>
      </c>
      <c r="J908" s="14">
        <f t="shared" si="46"/>
        <v>83</v>
      </c>
      <c r="M908" s="16">
        <v>9.5000000000000001E-2</v>
      </c>
      <c r="N908" s="14">
        <v>30</v>
      </c>
      <c r="O908" s="1"/>
      <c r="P908" s="1"/>
      <c r="T908" s="13">
        <v>100000</v>
      </c>
      <c r="V908" s="17">
        <v>35</v>
      </c>
      <c r="W908" s="1">
        <f t="shared" si="47"/>
        <v>25</v>
      </c>
    </row>
    <row r="909" spans="7:23" x14ac:dyDescent="0.25">
      <c r="G909" s="14"/>
      <c r="H909" s="14"/>
      <c r="I909" s="14">
        <v>906</v>
      </c>
      <c r="J909" s="14">
        <f t="shared" si="46"/>
        <v>83</v>
      </c>
      <c r="M909" s="16">
        <v>9.4E-2</v>
      </c>
      <c r="N909" s="14">
        <v>30</v>
      </c>
      <c r="O909" s="1"/>
      <c r="P909" s="1"/>
      <c r="T909" s="13">
        <v>100000</v>
      </c>
      <c r="V909" s="17">
        <v>35</v>
      </c>
      <c r="W909" s="1">
        <f t="shared" si="47"/>
        <v>25</v>
      </c>
    </row>
    <row r="910" spans="7:23" x14ac:dyDescent="0.25">
      <c r="G910" s="14"/>
      <c r="H910" s="14"/>
      <c r="I910" s="14">
        <v>907</v>
      </c>
      <c r="J910" s="14">
        <f t="shared" si="46"/>
        <v>83</v>
      </c>
      <c r="M910" s="16">
        <v>9.2999999999999999E-2</v>
      </c>
      <c r="N910" s="14">
        <v>30</v>
      </c>
      <c r="O910" s="1"/>
      <c r="P910" s="1"/>
      <c r="T910" s="13">
        <v>100000</v>
      </c>
      <c r="V910" s="17">
        <v>35</v>
      </c>
      <c r="W910" s="1">
        <f t="shared" si="47"/>
        <v>25</v>
      </c>
    </row>
    <row r="911" spans="7:23" x14ac:dyDescent="0.25">
      <c r="G911" s="14"/>
      <c r="H911" s="14"/>
      <c r="I911" s="14">
        <v>908</v>
      </c>
      <c r="J911" s="14">
        <f t="shared" si="46"/>
        <v>83</v>
      </c>
      <c r="M911" s="16">
        <v>9.1999999999999998E-2</v>
      </c>
      <c r="N911" s="14">
        <v>30</v>
      </c>
      <c r="O911" s="1"/>
      <c r="P911" s="1"/>
      <c r="T911" s="13">
        <v>100000</v>
      </c>
      <c r="V911" s="17">
        <v>35</v>
      </c>
      <c r="W911" s="1">
        <f t="shared" si="47"/>
        <v>25</v>
      </c>
    </row>
    <row r="912" spans="7:23" x14ac:dyDescent="0.25">
      <c r="G912" s="14"/>
      <c r="H912" s="14"/>
      <c r="I912" s="14">
        <v>909</v>
      </c>
      <c r="J912" s="14">
        <f t="shared" si="46"/>
        <v>83</v>
      </c>
      <c r="M912" s="16">
        <v>9.0999999999999998E-2</v>
      </c>
      <c r="N912" s="14">
        <v>30</v>
      </c>
      <c r="O912" s="1"/>
      <c r="P912" s="1"/>
      <c r="T912" s="13">
        <v>100000</v>
      </c>
      <c r="V912" s="17">
        <v>35</v>
      </c>
      <c r="W912" s="1">
        <f t="shared" si="47"/>
        <v>25</v>
      </c>
    </row>
    <row r="913" spans="7:23" x14ac:dyDescent="0.25">
      <c r="G913" s="14"/>
      <c r="H913" s="14"/>
      <c r="I913" s="14">
        <v>910</v>
      </c>
      <c r="J913" s="14">
        <f t="shared" si="46"/>
        <v>83</v>
      </c>
      <c r="M913" s="16">
        <v>0.09</v>
      </c>
      <c r="N913" s="14">
        <v>30</v>
      </c>
      <c r="O913" s="1"/>
      <c r="P913" s="1"/>
      <c r="T913" s="13">
        <v>100000</v>
      </c>
      <c r="V913" s="17">
        <v>35</v>
      </c>
      <c r="W913" s="1">
        <f t="shared" si="47"/>
        <v>25</v>
      </c>
    </row>
    <row r="914" spans="7:23" x14ac:dyDescent="0.25">
      <c r="G914" s="14"/>
      <c r="H914" s="14"/>
      <c r="I914" s="14">
        <v>911</v>
      </c>
      <c r="J914" s="14">
        <f t="shared" si="46"/>
        <v>83</v>
      </c>
      <c r="M914" s="16">
        <v>8.8999999999999996E-2</v>
      </c>
      <c r="N914" s="14">
        <v>30</v>
      </c>
      <c r="O914" s="1"/>
      <c r="P914" s="1"/>
      <c r="T914" s="13">
        <v>100000</v>
      </c>
      <c r="V914" s="17">
        <v>35</v>
      </c>
      <c r="W914" s="1">
        <f t="shared" si="47"/>
        <v>25</v>
      </c>
    </row>
    <row r="915" spans="7:23" x14ac:dyDescent="0.25">
      <c r="G915" s="14"/>
      <c r="H915" s="14"/>
      <c r="I915" s="14">
        <v>912</v>
      </c>
      <c r="J915" s="14">
        <f t="shared" si="46"/>
        <v>83</v>
      </c>
      <c r="M915" s="16">
        <v>8.7999999999999995E-2</v>
      </c>
      <c r="N915" s="14">
        <v>30</v>
      </c>
      <c r="O915" s="1"/>
      <c r="P915" s="1"/>
      <c r="T915" s="13">
        <v>100000</v>
      </c>
      <c r="V915" s="17">
        <v>35</v>
      </c>
      <c r="W915" s="1">
        <f t="shared" si="47"/>
        <v>25</v>
      </c>
    </row>
    <row r="916" spans="7:23" x14ac:dyDescent="0.25">
      <c r="G916" s="14"/>
      <c r="H916" s="14"/>
      <c r="I916" s="14">
        <v>913</v>
      </c>
      <c r="J916" s="14">
        <f t="shared" si="46"/>
        <v>83</v>
      </c>
      <c r="M916" s="16">
        <v>8.6999999999999994E-2</v>
      </c>
      <c r="N916" s="14">
        <v>30</v>
      </c>
      <c r="O916" s="1"/>
      <c r="P916" s="1"/>
      <c r="T916" s="13">
        <v>100000</v>
      </c>
      <c r="V916" s="17">
        <v>35</v>
      </c>
      <c r="W916" s="1">
        <f t="shared" si="47"/>
        <v>25</v>
      </c>
    </row>
    <row r="917" spans="7:23" x14ac:dyDescent="0.25">
      <c r="G917" s="14"/>
      <c r="H917" s="14"/>
      <c r="I917" s="14">
        <v>914</v>
      </c>
      <c r="J917" s="14">
        <f t="shared" si="46"/>
        <v>83</v>
      </c>
      <c r="M917" s="16">
        <v>8.5999999999999993E-2</v>
      </c>
      <c r="N917" s="14">
        <v>30</v>
      </c>
      <c r="O917" s="1"/>
      <c r="P917" s="1"/>
      <c r="T917" s="13">
        <v>100000</v>
      </c>
      <c r="V917" s="17">
        <v>35</v>
      </c>
      <c r="W917" s="1">
        <f t="shared" si="47"/>
        <v>25</v>
      </c>
    </row>
    <row r="918" spans="7:23" x14ac:dyDescent="0.25">
      <c r="G918" s="14"/>
      <c r="H918" s="14"/>
      <c r="I918" s="14">
        <v>915</v>
      </c>
      <c r="J918" s="14">
        <f t="shared" si="46"/>
        <v>83</v>
      </c>
      <c r="M918" s="16">
        <v>8.5000000000000006E-2</v>
      </c>
      <c r="N918" s="14">
        <v>30</v>
      </c>
      <c r="O918" s="1"/>
      <c r="P918" s="1"/>
      <c r="T918" s="13">
        <v>100000</v>
      </c>
      <c r="V918" s="17">
        <v>35</v>
      </c>
      <c r="W918" s="1">
        <f t="shared" si="47"/>
        <v>25</v>
      </c>
    </row>
    <row r="919" spans="7:23" x14ac:dyDescent="0.25">
      <c r="G919" s="14"/>
      <c r="H919" s="14"/>
      <c r="I919" s="14">
        <v>916</v>
      </c>
      <c r="J919" s="14">
        <f t="shared" si="46"/>
        <v>83</v>
      </c>
      <c r="M919" s="16">
        <v>8.4000000000000005E-2</v>
      </c>
      <c r="N919" s="14">
        <v>30</v>
      </c>
      <c r="O919" s="1"/>
      <c r="P919" s="1"/>
      <c r="T919" s="13">
        <v>100000</v>
      </c>
      <c r="V919" s="17">
        <v>35</v>
      </c>
      <c r="W919" s="1">
        <f t="shared" si="47"/>
        <v>25</v>
      </c>
    </row>
    <row r="920" spans="7:23" x14ac:dyDescent="0.25">
      <c r="G920" s="14"/>
      <c r="H920" s="14"/>
      <c r="I920" s="14">
        <v>917</v>
      </c>
      <c r="J920" s="14">
        <f t="shared" si="46"/>
        <v>83</v>
      </c>
      <c r="M920" s="16">
        <v>8.3000000000000004E-2</v>
      </c>
      <c r="N920" s="14">
        <v>30</v>
      </c>
      <c r="O920" s="1"/>
      <c r="P920" s="1"/>
      <c r="T920" s="13">
        <v>100000</v>
      </c>
      <c r="V920" s="17">
        <v>35</v>
      </c>
      <c r="W920" s="1">
        <f t="shared" si="47"/>
        <v>25</v>
      </c>
    </row>
    <row r="921" spans="7:23" x14ac:dyDescent="0.25">
      <c r="G921" s="14"/>
      <c r="H921" s="14"/>
      <c r="I921" s="14">
        <v>918</v>
      </c>
      <c r="J921" s="14">
        <f t="shared" si="46"/>
        <v>83</v>
      </c>
      <c r="M921" s="16">
        <v>8.2000000000000003E-2</v>
      </c>
      <c r="N921" s="14">
        <v>30</v>
      </c>
      <c r="O921" s="1"/>
      <c r="P921" s="1"/>
      <c r="T921" s="13">
        <v>100000</v>
      </c>
      <c r="V921" s="17">
        <v>35</v>
      </c>
      <c r="W921" s="1">
        <f t="shared" si="47"/>
        <v>25</v>
      </c>
    </row>
    <row r="922" spans="7:23" x14ac:dyDescent="0.25">
      <c r="G922" s="14"/>
      <c r="H922" s="14"/>
      <c r="I922" s="14">
        <v>919</v>
      </c>
      <c r="J922" s="14">
        <f t="shared" si="46"/>
        <v>83</v>
      </c>
      <c r="M922" s="16">
        <v>8.1000000000000003E-2</v>
      </c>
      <c r="N922" s="14">
        <v>30</v>
      </c>
      <c r="O922" s="1"/>
      <c r="P922" s="1"/>
      <c r="T922" s="13">
        <v>100000</v>
      </c>
      <c r="V922" s="17">
        <v>35</v>
      </c>
      <c r="W922" s="1">
        <f t="shared" si="47"/>
        <v>25</v>
      </c>
    </row>
    <row r="923" spans="7:23" x14ac:dyDescent="0.25">
      <c r="G923" s="14"/>
      <c r="H923" s="14"/>
      <c r="I923" s="14">
        <v>920</v>
      </c>
      <c r="J923" s="14">
        <f t="shared" si="46"/>
        <v>83</v>
      </c>
      <c r="M923" s="16">
        <v>0.08</v>
      </c>
      <c r="N923" s="14">
        <v>30</v>
      </c>
      <c r="O923" s="1"/>
      <c r="P923" s="1"/>
      <c r="T923" s="13">
        <v>100000</v>
      </c>
      <c r="V923" s="17">
        <v>35</v>
      </c>
      <c r="W923" s="1">
        <f t="shared" si="47"/>
        <v>25</v>
      </c>
    </row>
    <row r="924" spans="7:23" x14ac:dyDescent="0.25">
      <c r="G924" s="14"/>
      <c r="H924" s="14"/>
      <c r="I924" s="14">
        <v>921</v>
      </c>
      <c r="J924" s="14">
        <f t="shared" si="46"/>
        <v>83</v>
      </c>
      <c r="M924" s="16">
        <v>7.9000000000000001E-2</v>
      </c>
      <c r="N924" s="14">
        <v>30</v>
      </c>
      <c r="O924" s="1"/>
      <c r="P924" s="1"/>
      <c r="T924" s="13">
        <v>100000</v>
      </c>
      <c r="V924" s="17">
        <v>35</v>
      </c>
      <c r="W924" s="1">
        <f t="shared" si="47"/>
        <v>25</v>
      </c>
    </row>
    <row r="925" spans="7:23" x14ac:dyDescent="0.25">
      <c r="G925" s="14"/>
      <c r="H925" s="14"/>
      <c r="I925" s="14">
        <v>922</v>
      </c>
      <c r="J925" s="14">
        <f t="shared" si="46"/>
        <v>84</v>
      </c>
      <c r="M925" s="16">
        <v>7.8E-2</v>
      </c>
      <c r="N925" s="14">
        <v>30</v>
      </c>
      <c r="O925" s="1"/>
      <c r="P925" s="1"/>
      <c r="T925" s="13">
        <v>100000</v>
      </c>
      <c r="V925" s="17">
        <v>35</v>
      </c>
      <c r="W925" s="1">
        <f t="shared" si="47"/>
        <v>25</v>
      </c>
    </row>
    <row r="926" spans="7:23" x14ac:dyDescent="0.25">
      <c r="G926" s="14"/>
      <c r="H926" s="14"/>
      <c r="I926" s="14">
        <v>923</v>
      </c>
      <c r="J926" s="14">
        <f t="shared" si="46"/>
        <v>84</v>
      </c>
      <c r="M926" s="16">
        <v>7.6999999999999999E-2</v>
      </c>
      <c r="N926" s="14">
        <v>30</v>
      </c>
      <c r="O926" s="1"/>
      <c r="P926" s="1"/>
      <c r="T926" s="13">
        <v>100000</v>
      </c>
      <c r="V926" s="17">
        <v>35</v>
      </c>
      <c r="W926" s="1">
        <f t="shared" si="47"/>
        <v>25</v>
      </c>
    </row>
    <row r="927" spans="7:23" x14ac:dyDescent="0.25">
      <c r="G927" s="14"/>
      <c r="H927" s="14"/>
      <c r="I927" s="14">
        <v>924</v>
      </c>
      <c r="J927" s="14">
        <f t="shared" si="46"/>
        <v>84</v>
      </c>
      <c r="M927" s="16">
        <v>7.5999999999999998E-2</v>
      </c>
      <c r="N927" s="14">
        <v>30</v>
      </c>
      <c r="O927" s="1"/>
      <c r="P927" s="1"/>
      <c r="T927" s="13">
        <v>100000</v>
      </c>
      <c r="V927" s="17">
        <v>35</v>
      </c>
      <c r="W927" s="1">
        <f t="shared" si="47"/>
        <v>25</v>
      </c>
    </row>
    <row r="928" spans="7:23" x14ac:dyDescent="0.25">
      <c r="G928" s="14"/>
      <c r="H928" s="14"/>
      <c r="I928" s="14">
        <v>925</v>
      </c>
      <c r="J928" s="14">
        <f t="shared" si="46"/>
        <v>84</v>
      </c>
      <c r="M928" s="16">
        <v>7.4999999999999997E-2</v>
      </c>
      <c r="N928" s="14">
        <v>30</v>
      </c>
      <c r="O928" s="1"/>
      <c r="P928" s="1"/>
      <c r="T928" s="13">
        <v>100000</v>
      </c>
      <c r="V928" s="17">
        <v>35</v>
      </c>
      <c r="W928" s="1">
        <f t="shared" si="47"/>
        <v>25</v>
      </c>
    </row>
    <row r="929" spans="7:23" x14ac:dyDescent="0.25">
      <c r="G929" s="14"/>
      <c r="H929" s="14"/>
      <c r="I929" s="14">
        <v>926</v>
      </c>
      <c r="J929" s="14">
        <f t="shared" si="46"/>
        <v>84</v>
      </c>
      <c r="M929" s="16">
        <v>7.3999999999999996E-2</v>
      </c>
      <c r="N929" s="14">
        <v>30</v>
      </c>
      <c r="O929" s="1"/>
      <c r="P929" s="1"/>
      <c r="T929" s="13">
        <v>100000</v>
      </c>
      <c r="V929" s="17">
        <v>35</v>
      </c>
      <c r="W929" s="1">
        <f t="shared" si="47"/>
        <v>25</v>
      </c>
    </row>
    <row r="930" spans="7:23" x14ac:dyDescent="0.25">
      <c r="G930" s="14"/>
      <c r="H930" s="14"/>
      <c r="I930" s="14">
        <v>927</v>
      </c>
      <c r="J930" s="14">
        <f t="shared" si="46"/>
        <v>84</v>
      </c>
      <c r="M930" s="16">
        <v>7.2999999999999995E-2</v>
      </c>
      <c r="N930" s="14">
        <v>30</v>
      </c>
      <c r="O930" s="1"/>
      <c r="P930" s="1"/>
      <c r="T930" s="13">
        <v>100000</v>
      </c>
      <c r="V930" s="17">
        <v>35</v>
      </c>
      <c r="W930" s="1">
        <f t="shared" si="47"/>
        <v>25</v>
      </c>
    </row>
    <row r="931" spans="7:23" x14ac:dyDescent="0.25">
      <c r="G931" s="14"/>
      <c r="H931" s="14"/>
      <c r="I931" s="14">
        <v>928</v>
      </c>
      <c r="J931" s="14">
        <f t="shared" si="46"/>
        <v>84</v>
      </c>
      <c r="M931" s="16">
        <v>7.1999999999999995E-2</v>
      </c>
      <c r="N931" s="14">
        <v>30</v>
      </c>
      <c r="O931" s="1"/>
      <c r="P931" s="1"/>
      <c r="T931" s="13">
        <v>100000</v>
      </c>
      <c r="V931" s="17">
        <v>35</v>
      </c>
      <c r="W931" s="1">
        <f t="shared" si="47"/>
        <v>25</v>
      </c>
    </row>
    <row r="932" spans="7:23" x14ac:dyDescent="0.25">
      <c r="G932" s="14"/>
      <c r="H932" s="14"/>
      <c r="I932" s="14">
        <v>929</v>
      </c>
      <c r="J932" s="14">
        <f t="shared" si="46"/>
        <v>84</v>
      </c>
      <c r="M932" s="16">
        <v>7.0999999999999994E-2</v>
      </c>
      <c r="N932" s="14">
        <v>30</v>
      </c>
      <c r="O932" s="1"/>
      <c r="P932" s="1"/>
      <c r="T932" s="13">
        <v>100000</v>
      </c>
      <c r="V932" s="17">
        <v>35</v>
      </c>
      <c r="W932" s="1">
        <f t="shared" si="47"/>
        <v>25</v>
      </c>
    </row>
    <row r="933" spans="7:23" x14ac:dyDescent="0.25">
      <c r="G933" s="14"/>
      <c r="H933" s="14"/>
      <c r="I933" s="14">
        <v>930</v>
      </c>
      <c r="J933" s="14">
        <f t="shared" si="46"/>
        <v>84</v>
      </c>
      <c r="M933" s="16">
        <v>7.0000000000000007E-2</v>
      </c>
      <c r="N933" s="14">
        <v>30</v>
      </c>
      <c r="O933" s="1"/>
      <c r="P933" s="1"/>
      <c r="T933" s="13">
        <v>100000</v>
      </c>
      <c r="V933" s="17">
        <v>35</v>
      </c>
      <c r="W933" s="1">
        <f t="shared" si="47"/>
        <v>25</v>
      </c>
    </row>
    <row r="934" spans="7:23" x14ac:dyDescent="0.25">
      <c r="G934" s="14"/>
      <c r="H934" s="14"/>
      <c r="I934" s="14">
        <v>931</v>
      </c>
      <c r="J934" s="14">
        <f t="shared" si="46"/>
        <v>84</v>
      </c>
      <c r="M934" s="16">
        <v>6.9000000000000006E-2</v>
      </c>
      <c r="N934" s="14">
        <v>30</v>
      </c>
      <c r="O934" s="1"/>
      <c r="P934" s="1"/>
      <c r="T934" s="13">
        <v>100000</v>
      </c>
      <c r="V934" s="17">
        <v>35</v>
      </c>
      <c r="W934" s="1">
        <f t="shared" si="47"/>
        <v>25</v>
      </c>
    </row>
    <row r="935" spans="7:23" x14ac:dyDescent="0.25">
      <c r="G935" s="14"/>
      <c r="H935" s="14"/>
      <c r="I935" s="14">
        <v>932</v>
      </c>
      <c r="J935" s="14">
        <f t="shared" si="46"/>
        <v>84</v>
      </c>
      <c r="M935" s="16">
        <v>6.8000000000000005E-2</v>
      </c>
      <c r="N935" s="14">
        <v>30</v>
      </c>
      <c r="O935" s="1"/>
      <c r="P935" s="1"/>
      <c r="T935" s="13">
        <v>100000</v>
      </c>
      <c r="V935" s="17">
        <v>35</v>
      </c>
      <c r="W935" s="1">
        <f t="shared" si="47"/>
        <v>25</v>
      </c>
    </row>
    <row r="936" spans="7:23" x14ac:dyDescent="0.25">
      <c r="G936" s="14"/>
      <c r="H936" s="14"/>
      <c r="I936" s="14">
        <v>933</v>
      </c>
      <c r="J936" s="14">
        <f t="shared" si="46"/>
        <v>84</v>
      </c>
      <c r="M936" s="16">
        <v>6.7000000000000004E-2</v>
      </c>
      <c r="N936" s="14">
        <v>30</v>
      </c>
      <c r="O936" s="1"/>
      <c r="P936" s="1"/>
      <c r="T936" s="13">
        <v>100000</v>
      </c>
      <c r="V936" s="17">
        <v>35</v>
      </c>
      <c r="W936" s="1">
        <f t="shared" si="47"/>
        <v>25</v>
      </c>
    </row>
    <row r="937" spans="7:23" x14ac:dyDescent="0.25">
      <c r="G937" s="14"/>
      <c r="H937" s="14"/>
      <c r="I937" s="14">
        <v>934</v>
      </c>
      <c r="J937" s="14">
        <f t="shared" si="46"/>
        <v>84</v>
      </c>
      <c r="M937" s="16">
        <v>6.6000000000000003E-2</v>
      </c>
      <c r="N937" s="14">
        <v>30</v>
      </c>
      <c r="O937" s="1"/>
      <c r="P937" s="1"/>
      <c r="T937" s="13">
        <v>100000</v>
      </c>
      <c r="V937" s="17">
        <v>35</v>
      </c>
      <c r="W937" s="1">
        <f t="shared" si="47"/>
        <v>25</v>
      </c>
    </row>
    <row r="938" spans="7:23" x14ac:dyDescent="0.25">
      <c r="G938" s="14"/>
      <c r="H938" s="14"/>
      <c r="I938" s="14">
        <v>935</v>
      </c>
      <c r="J938" s="14">
        <f t="shared" si="46"/>
        <v>84</v>
      </c>
      <c r="M938" s="16">
        <v>6.5000000000000002E-2</v>
      </c>
      <c r="N938" s="14">
        <v>30</v>
      </c>
      <c r="O938" s="1"/>
      <c r="P938" s="1"/>
      <c r="T938" s="13">
        <v>100000</v>
      </c>
      <c r="V938" s="17">
        <v>35</v>
      </c>
      <c r="W938" s="1">
        <f t="shared" si="47"/>
        <v>25</v>
      </c>
    </row>
    <row r="939" spans="7:23" x14ac:dyDescent="0.25">
      <c r="G939" s="14"/>
      <c r="H939" s="14"/>
      <c r="I939" s="14">
        <v>936</v>
      </c>
      <c r="J939" s="14">
        <f t="shared" si="46"/>
        <v>84</v>
      </c>
      <c r="M939" s="16">
        <v>6.4000000000000001E-2</v>
      </c>
      <c r="N939" s="14">
        <v>30</v>
      </c>
      <c r="O939" s="1"/>
      <c r="P939" s="1"/>
      <c r="T939" s="13">
        <v>100000</v>
      </c>
      <c r="V939" s="17">
        <v>35</v>
      </c>
      <c r="W939" s="1">
        <f t="shared" si="47"/>
        <v>25</v>
      </c>
    </row>
    <row r="940" spans="7:23" x14ac:dyDescent="0.25">
      <c r="G940" s="14"/>
      <c r="H940" s="14"/>
      <c r="I940" s="14">
        <v>937</v>
      </c>
      <c r="J940" s="14">
        <f t="shared" si="46"/>
        <v>84</v>
      </c>
      <c r="M940" s="16">
        <v>6.3E-2</v>
      </c>
      <c r="N940" s="14">
        <v>30</v>
      </c>
      <c r="O940" s="1"/>
      <c r="P940" s="1"/>
      <c r="T940" s="13">
        <v>100000</v>
      </c>
      <c r="V940" s="17">
        <v>35</v>
      </c>
      <c r="W940" s="1">
        <f t="shared" si="47"/>
        <v>25</v>
      </c>
    </row>
    <row r="941" spans="7:23" x14ac:dyDescent="0.25">
      <c r="G941" s="14"/>
      <c r="H941" s="14"/>
      <c r="I941" s="14">
        <v>938</v>
      </c>
      <c r="J941" s="14">
        <f t="shared" si="46"/>
        <v>84</v>
      </c>
      <c r="M941" s="16">
        <v>6.2E-2</v>
      </c>
      <c r="N941" s="14">
        <v>30</v>
      </c>
      <c r="O941" s="1"/>
      <c r="P941" s="1"/>
      <c r="T941" s="13">
        <v>100000</v>
      </c>
      <c r="V941" s="17">
        <v>35</v>
      </c>
      <c r="W941" s="1">
        <f t="shared" si="47"/>
        <v>25</v>
      </c>
    </row>
    <row r="942" spans="7:23" x14ac:dyDescent="0.25">
      <c r="G942" s="14"/>
      <c r="H942" s="14"/>
      <c r="I942" s="14">
        <v>939</v>
      </c>
      <c r="J942" s="14">
        <f t="shared" si="46"/>
        <v>84</v>
      </c>
      <c r="M942" s="16">
        <v>6.0999999999999999E-2</v>
      </c>
      <c r="N942" s="14">
        <v>30</v>
      </c>
      <c r="O942" s="1"/>
      <c r="P942" s="1"/>
      <c r="T942" s="13">
        <v>100000</v>
      </c>
      <c r="V942" s="17">
        <v>35</v>
      </c>
      <c r="W942" s="1">
        <f t="shared" si="47"/>
        <v>25</v>
      </c>
    </row>
    <row r="943" spans="7:23" x14ac:dyDescent="0.25">
      <c r="G943" s="14"/>
      <c r="H943" s="14"/>
      <c r="I943" s="14">
        <v>940</v>
      </c>
      <c r="J943" s="14">
        <f t="shared" si="46"/>
        <v>84</v>
      </c>
      <c r="M943" s="16">
        <v>0.06</v>
      </c>
      <c r="N943" s="14">
        <v>30</v>
      </c>
      <c r="O943" s="1"/>
      <c r="P943" s="1"/>
      <c r="T943" s="13">
        <v>100000</v>
      </c>
      <c r="V943" s="17">
        <v>35</v>
      </c>
      <c r="W943" s="1">
        <f t="shared" si="47"/>
        <v>25</v>
      </c>
    </row>
    <row r="944" spans="7:23" x14ac:dyDescent="0.25">
      <c r="G944" s="14"/>
      <c r="H944" s="14"/>
      <c r="I944" s="14">
        <v>941</v>
      </c>
      <c r="J944" s="14">
        <f t="shared" si="46"/>
        <v>84</v>
      </c>
      <c r="M944" s="16">
        <v>5.8999999999999997E-2</v>
      </c>
      <c r="N944" s="14">
        <v>30</v>
      </c>
      <c r="O944" s="1"/>
      <c r="P944" s="1"/>
      <c r="T944" s="13">
        <v>100000</v>
      </c>
      <c r="V944" s="17">
        <v>35</v>
      </c>
      <c r="W944" s="1">
        <f t="shared" si="47"/>
        <v>25</v>
      </c>
    </row>
    <row r="945" spans="7:23" x14ac:dyDescent="0.25">
      <c r="G945" s="14"/>
      <c r="H945" s="14"/>
      <c r="I945" s="14">
        <v>942</v>
      </c>
      <c r="J945" s="14">
        <f t="shared" si="46"/>
        <v>84</v>
      </c>
      <c r="M945" s="16">
        <v>5.8000000000000003E-2</v>
      </c>
      <c r="N945" s="14">
        <v>30</v>
      </c>
      <c r="O945" s="1"/>
      <c r="P945" s="1"/>
      <c r="T945" s="13">
        <v>100000</v>
      </c>
      <c r="V945" s="17">
        <v>35</v>
      </c>
      <c r="W945" s="1">
        <f t="shared" si="47"/>
        <v>25</v>
      </c>
    </row>
    <row r="946" spans="7:23" x14ac:dyDescent="0.25">
      <c r="G946" s="14"/>
      <c r="H946" s="14"/>
      <c r="I946" s="14">
        <v>943</v>
      </c>
      <c r="J946" s="14">
        <f t="shared" si="46"/>
        <v>84</v>
      </c>
      <c r="M946" s="16">
        <v>5.7000000000000002E-2</v>
      </c>
      <c r="N946" s="14">
        <v>30</v>
      </c>
      <c r="O946" s="1"/>
      <c r="P946" s="1"/>
      <c r="T946" s="13">
        <v>100000</v>
      </c>
      <c r="V946" s="17">
        <v>35</v>
      </c>
      <c r="W946" s="1">
        <f t="shared" si="47"/>
        <v>25</v>
      </c>
    </row>
    <row r="947" spans="7:23" x14ac:dyDescent="0.25">
      <c r="G947" s="14"/>
      <c r="H947" s="14"/>
      <c r="I947" s="14">
        <v>944</v>
      </c>
      <c r="J947" s="14">
        <f t="shared" si="46"/>
        <v>84</v>
      </c>
      <c r="M947" s="16">
        <v>5.6000000000000001E-2</v>
      </c>
      <c r="N947" s="14">
        <v>30</v>
      </c>
      <c r="O947" s="1"/>
      <c r="P947" s="1"/>
      <c r="T947" s="13">
        <v>100000</v>
      </c>
      <c r="V947" s="17">
        <v>35</v>
      </c>
      <c r="W947" s="1">
        <f t="shared" si="47"/>
        <v>25</v>
      </c>
    </row>
    <row r="948" spans="7:23" x14ac:dyDescent="0.25">
      <c r="G948" s="14"/>
      <c r="H948" s="14"/>
      <c r="I948" s="14">
        <v>945</v>
      </c>
      <c r="J948" s="14">
        <f t="shared" si="46"/>
        <v>84</v>
      </c>
      <c r="M948" s="16">
        <v>5.5E-2</v>
      </c>
      <c r="N948" s="14">
        <v>30</v>
      </c>
      <c r="O948" s="1"/>
      <c r="P948" s="1"/>
      <c r="T948" s="13">
        <v>100000</v>
      </c>
      <c r="V948" s="17">
        <v>35</v>
      </c>
      <c r="W948" s="1">
        <f t="shared" si="47"/>
        <v>25</v>
      </c>
    </row>
    <row r="949" spans="7:23" x14ac:dyDescent="0.25">
      <c r="G949" s="14"/>
      <c r="H949" s="14"/>
      <c r="I949" s="14">
        <v>946</v>
      </c>
      <c r="J949" s="14">
        <f t="shared" si="46"/>
        <v>84</v>
      </c>
      <c r="M949" s="16">
        <v>5.3999999999999999E-2</v>
      </c>
      <c r="N949" s="14">
        <v>30</v>
      </c>
      <c r="O949" s="1"/>
      <c r="P949" s="1"/>
      <c r="T949" s="13">
        <v>100000</v>
      </c>
      <c r="V949" s="17">
        <v>35</v>
      </c>
      <c r="W949" s="1">
        <f t="shared" si="47"/>
        <v>25</v>
      </c>
    </row>
    <row r="950" spans="7:23" x14ac:dyDescent="0.25">
      <c r="G950" s="14"/>
      <c r="H950" s="14"/>
      <c r="I950" s="14">
        <v>947</v>
      </c>
      <c r="J950" s="14">
        <f t="shared" si="46"/>
        <v>84</v>
      </c>
      <c r="M950" s="16">
        <v>5.2999999999999999E-2</v>
      </c>
      <c r="N950" s="14">
        <v>30</v>
      </c>
      <c r="O950" s="1"/>
      <c r="P950" s="1"/>
      <c r="T950" s="13">
        <v>100000</v>
      </c>
      <c r="V950" s="17">
        <v>35</v>
      </c>
      <c r="W950" s="1">
        <f t="shared" si="47"/>
        <v>25</v>
      </c>
    </row>
    <row r="951" spans="7:23" x14ac:dyDescent="0.25">
      <c r="G951" s="14"/>
      <c r="H951" s="14"/>
      <c r="I951" s="14">
        <v>948</v>
      </c>
      <c r="J951" s="14">
        <f t="shared" si="46"/>
        <v>84</v>
      </c>
      <c r="M951" s="16">
        <v>5.1999999999999998E-2</v>
      </c>
      <c r="N951" s="14">
        <v>30</v>
      </c>
      <c r="O951" s="1"/>
      <c r="P951" s="1"/>
      <c r="T951" s="13">
        <v>100000</v>
      </c>
      <c r="V951" s="17">
        <v>35</v>
      </c>
      <c r="W951" s="1">
        <f t="shared" si="47"/>
        <v>25</v>
      </c>
    </row>
    <row r="952" spans="7:23" x14ac:dyDescent="0.25">
      <c r="G952" s="14"/>
      <c r="H952" s="14"/>
      <c r="I952" s="14">
        <v>949</v>
      </c>
      <c r="J952" s="14">
        <f t="shared" si="46"/>
        <v>84</v>
      </c>
      <c r="M952" s="16">
        <v>5.0999999999999997E-2</v>
      </c>
      <c r="N952" s="14">
        <v>30</v>
      </c>
      <c r="O952" s="1"/>
      <c r="P952" s="1"/>
      <c r="T952" s="13">
        <v>100000</v>
      </c>
      <c r="V952" s="17">
        <v>35</v>
      </c>
      <c r="W952" s="1">
        <f t="shared" si="47"/>
        <v>25</v>
      </c>
    </row>
    <row r="953" spans="7:23" x14ac:dyDescent="0.25">
      <c r="G953" s="14"/>
      <c r="H953" s="14"/>
      <c r="I953" s="14">
        <v>950</v>
      </c>
      <c r="J953" s="14">
        <f t="shared" si="46"/>
        <v>84</v>
      </c>
      <c r="M953" s="16">
        <v>0.05</v>
      </c>
      <c r="N953" s="14">
        <v>30</v>
      </c>
      <c r="O953" s="1"/>
      <c r="P953" s="1"/>
      <c r="T953" s="13">
        <v>100000</v>
      </c>
      <c r="V953" s="17">
        <v>35</v>
      </c>
      <c r="W953" s="1">
        <f t="shared" si="47"/>
        <v>25</v>
      </c>
    </row>
    <row r="954" spans="7:23" x14ac:dyDescent="0.25">
      <c r="G954" s="14"/>
      <c r="H954" s="14"/>
      <c r="I954" s="14">
        <v>951</v>
      </c>
      <c r="J954" s="14">
        <f t="shared" si="46"/>
        <v>84</v>
      </c>
      <c r="M954" s="16">
        <v>4.9000000000000002E-2</v>
      </c>
      <c r="N954" s="14">
        <v>30</v>
      </c>
      <c r="O954" s="1"/>
      <c r="P954" s="1"/>
      <c r="T954" s="13">
        <v>100000</v>
      </c>
      <c r="V954" s="17">
        <v>35</v>
      </c>
      <c r="W954" s="1">
        <f t="shared" si="47"/>
        <v>25</v>
      </c>
    </row>
    <row r="955" spans="7:23" x14ac:dyDescent="0.25">
      <c r="G955" s="14"/>
      <c r="H955" s="14"/>
      <c r="I955" s="14">
        <v>952</v>
      </c>
      <c r="J955" s="14">
        <f t="shared" si="46"/>
        <v>84</v>
      </c>
      <c r="M955" s="16">
        <v>4.8000000000000001E-2</v>
      </c>
      <c r="N955" s="14">
        <v>30</v>
      </c>
      <c r="O955" s="1"/>
      <c r="P955" s="1"/>
      <c r="T955" s="13">
        <v>100000</v>
      </c>
      <c r="V955" s="17">
        <v>35</v>
      </c>
      <c r="W955" s="1">
        <f t="shared" si="47"/>
        <v>25</v>
      </c>
    </row>
    <row r="956" spans="7:23" x14ac:dyDescent="0.25">
      <c r="G956" s="14"/>
      <c r="H956" s="14"/>
      <c r="I956" s="14">
        <v>953</v>
      </c>
      <c r="J956" s="14">
        <f t="shared" si="46"/>
        <v>84</v>
      </c>
      <c r="M956" s="16">
        <v>4.7E-2</v>
      </c>
      <c r="N956" s="14">
        <v>30</v>
      </c>
      <c r="O956" s="1"/>
      <c r="P956" s="1"/>
      <c r="T956" s="13">
        <v>100000</v>
      </c>
      <c r="V956" s="17">
        <v>35</v>
      </c>
      <c r="W956" s="1">
        <f t="shared" si="47"/>
        <v>25</v>
      </c>
    </row>
    <row r="957" spans="7:23" x14ac:dyDescent="0.25">
      <c r="G957" s="14"/>
      <c r="H957" s="14"/>
      <c r="I957" s="14">
        <v>954</v>
      </c>
      <c r="J957" s="14">
        <f t="shared" si="46"/>
        <v>84</v>
      </c>
      <c r="M957" s="16">
        <v>4.5999999999999999E-2</v>
      </c>
      <c r="N957" s="14">
        <v>30</v>
      </c>
      <c r="O957" s="1"/>
      <c r="P957" s="1"/>
      <c r="T957" s="13">
        <v>100000</v>
      </c>
      <c r="V957" s="17">
        <v>35</v>
      </c>
      <c r="W957" s="1">
        <f t="shared" si="47"/>
        <v>25</v>
      </c>
    </row>
    <row r="958" spans="7:23" x14ac:dyDescent="0.25">
      <c r="G958" s="14"/>
      <c r="H958" s="14"/>
      <c r="I958" s="14">
        <v>955</v>
      </c>
      <c r="J958" s="14">
        <f t="shared" si="46"/>
        <v>84</v>
      </c>
      <c r="M958" s="16">
        <v>4.4999999999999998E-2</v>
      </c>
      <c r="N958" s="14">
        <v>30</v>
      </c>
      <c r="O958" s="1"/>
      <c r="P958" s="1"/>
      <c r="T958" s="13">
        <v>100000</v>
      </c>
      <c r="V958" s="17">
        <v>35</v>
      </c>
      <c r="W958" s="1">
        <f t="shared" si="47"/>
        <v>25</v>
      </c>
    </row>
    <row r="959" spans="7:23" x14ac:dyDescent="0.25">
      <c r="G959" s="14"/>
      <c r="H959" s="14"/>
      <c r="I959" s="14">
        <v>956</v>
      </c>
      <c r="J959" s="14">
        <f t="shared" si="46"/>
        <v>84</v>
      </c>
      <c r="M959" s="16">
        <v>4.3999999999999997E-2</v>
      </c>
      <c r="N959" s="14">
        <v>30</v>
      </c>
      <c r="O959" s="1"/>
      <c r="P959" s="1"/>
      <c r="T959" s="13">
        <v>100000</v>
      </c>
      <c r="V959" s="17">
        <v>35</v>
      </c>
      <c r="W959" s="1">
        <f t="shared" si="47"/>
        <v>25</v>
      </c>
    </row>
    <row r="960" spans="7:23" x14ac:dyDescent="0.25">
      <c r="G960" s="14"/>
      <c r="H960" s="14"/>
      <c r="I960" s="14">
        <v>957</v>
      </c>
      <c r="J960" s="14">
        <f t="shared" si="46"/>
        <v>85</v>
      </c>
      <c r="M960" s="16">
        <v>4.2999999999999997E-2</v>
      </c>
      <c r="N960" s="14">
        <v>30</v>
      </c>
      <c r="O960" s="1"/>
      <c r="P960" s="1"/>
      <c r="T960" s="13">
        <v>100000</v>
      </c>
      <c r="V960" s="17">
        <v>35</v>
      </c>
      <c r="W960" s="1">
        <f t="shared" si="47"/>
        <v>25</v>
      </c>
    </row>
    <row r="961" spans="7:23" x14ac:dyDescent="0.25">
      <c r="G961" s="14"/>
      <c r="H961" s="14"/>
      <c r="I961" s="14">
        <v>958</v>
      </c>
      <c r="J961" s="14">
        <f t="shared" si="46"/>
        <v>85</v>
      </c>
      <c r="M961" s="16">
        <v>4.2000000000000003E-2</v>
      </c>
      <c r="N961" s="14">
        <v>30</v>
      </c>
      <c r="O961" s="1"/>
      <c r="P961" s="1"/>
      <c r="T961" s="13">
        <v>100000</v>
      </c>
      <c r="V961" s="17">
        <v>35</v>
      </c>
      <c r="W961" s="1">
        <f t="shared" si="47"/>
        <v>25</v>
      </c>
    </row>
    <row r="962" spans="7:23" x14ac:dyDescent="0.25">
      <c r="G962" s="14"/>
      <c r="H962" s="14"/>
      <c r="I962" s="14">
        <v>959</v>
      </c>
      <c r="J962" s="14">
        <f t="shared" si="46"/>
        <v>85</v>
      </c>
      <c r="M962" s="16">
        <v>4.1000000000000002E-2</v>
      </c>
      <c r="N962" s="14">
        <v>30</v>
      </c>
      <c r="O962" s="1"/>
      <c r="P962" s="1"/>
      <c r="T962" s="13">
        <v>100000</v>
      </c>
      <c r="V962" s="17">
        <v>35</v>
      </c>
      <c r="W962" s="1">
        <f t="shared" si="47"/>
        <v>25</v>
      </c>
    </row>
    <row r="963" spans="7:23" x14ac:dyDescent="0.25">
      <c r="G963" s="14"/>
      <c r="H963" s="14"/>
      <c r="I963" s="14">
        <v>960</v>
      </c>
      <c r="J963" s="14">
        <f t="shared" si="46"/>
        <v>85</v>
      </c>
      <c r="M963" s="16">
        <v>0.04</v>
      </c>
      <c r="N963" s="14">
        <v>30</v>
      </c>
      <c r="O963" s="1"/>
      <c r="P963" s="1"/>
      <c r="T963" s="13">
        <v>100000</v>
      </c>
      <c r="V963" s="17">
        <v>35</v>
      </c>
      <c r="W963" s="1">
        <f t="shared" si="47"/>
        <v>25</v>
      </c>
    </row>
    <row r="964" spans="7:23" x14ac:dyDescent="0.25">
      <c r="G964" s="14"/>
      <c r="H964" s="14"/>
      <c r="I964" s="14">
        <v>961</v>
      </c>
      <c r="J964" s="14">
        <f t="shared" ref="J964:J1027" si="48">J929+1</f>
        <v>85</v>
      </c>
      <c r="M964" s="16">
        <v>3.9E-2</v>
      </c>
      <c r="N964" s="14">
        <v>30</v>
      </c>
      <c r="O964" s="1"/>
      <c r="P964" s="1"/>
      <c r="T964" s="13">
        <v>100000</v>
      </c>
      <c r="V964" s="17">
        <v>35</v>
      </c>
      <c r="W964" s="1">
        <f t="shared" ref="W964:W1003" si="49">V964-10</f>
        <v>25</v>
      </c>
    </row>
    <row r="965" spans="7:23" x14ac:dyDescent="0.25">
      <c r="G965" s="14"/>
      <c r="H965" s="14"/>
      <c r="I965" s="14">
        <v>962</v>
      </c>
      <c r="J965" s="14">
        <f t="shared" si="48"/>
        <v>85</v>
      </c>
      <c r="M965" s="16">
        <v>3.7999999999999999E-2</v>
      </c>
      <c r="N965" s="14">
        <v>30</v>
      </c>
      <c r="O965" s="1"/>
      <c r="P965" s="1"/>
      <c r="T965" s="13">
        <v>100000</v>
      </c>
      <c r="V965" s="17">
        <v>35</v>
      </c>
      <c r="W965" s="1">
        <f t="shared" si="49"/>
        <v>25</v>
      </c>
    </row>
    <row r="966" spans="7:23" x14ac:dyDescent="0.25">
      <c r="G966" s="14"/>
      <c r="H966" s="14"/>
      <c r="I966" s="14">
        <v>963</v>
      </c>
      <c r="J966" s="14">
        <f t="shared" si="48"/>
        <v>85</v>
      </c>
      <c r="M966" s="16">
        <v>3.6999999999999998E-2</v>
      </c>
      <c r="N966" s="14">
        <v>30</v>
      </c>
      <c r="O966" s="1"/>
      <c r="P966" s="1"/>
      <c r="T966" s="13">
        <v>100000</v>
      </c>
      <c r="V966" s="17">
        <v>35</v>
      </c>
      <c r="W966" s="1">
        <f t="shared" si="49"/>
        <v>25</v>
      </c>
    </row>
    <row r="967" spans="7:23" x14ac:dyDescent="0.25">
      <c r="G967" s="14"/>
      <c r="H967" s="14"/>
      <c r="I967" s="14">
        <v>964</v>
      </c>
      <c r="J967" s="14">
        <f t="shared" si="48"/>
        <v>85</v>
      </c>
      <c r="M967" s="16">
        <v>3.5999999999999997E-2</v>
      </c>
      <c r="N967" s="14">
        <v>30</v>
      </c>
      <c r="O967" s="1"/>
      <c r="P967" s="1"/>
      <c r="T967" s="13">
        <v>100000</v>
      </c>
      <c r="V967" s="17">
        <v>35</v>
      </c>
      <c r="W967" s="1">
        <f t="shared" si="49"/>
        <v>25</v>
      </c>
    </row>
    <row r="968" spans="7:23" x14ac:dyDescent="0.25">
      <c r="G968" s="14"/>
      <c r="H968" s="14"/>
      <c r="I968" s="14">
        <v>965</v>
      </c>
      <c r="J968" s="14">
        <f t="shared" si="48"/>
        <v>85</v>
      </c>
      <c r="M968" s="16">
        <v>3.5000000000000003E-2</v>
      </c>
      <c r="N968" s="14">
        <v>30</v>
      </c>
      <c r="O968" s="1"/>
      <c r="P968" s="1"/>
      <c r="T968" s="13">
        <v>100000</v>
      </c>
      <c r="V968" s="17">
        <v>35</v>
      </c>
      <c r="W968" s="1">
        <f t="shared" si="49"/>
        <v>25</v>
      </c>
    </row>
    <row r="969" spans="7:23" x14ac:dyDescent="0.25">
      <c r="G969" s="14"/>
      <c r="H969" s="14"/>
      <c r="I969" s="14">
        <v>966</v>
      </c>
      <c r="J969" s="14">
        <f t="shared" si="48"/>
        <v>85</v>
      </c>
      <c r="M969" s="16">
        <v>3.4000000000000002E-2</v>
      </c>
      <c r="N969" s="14">
        <v>30</v>
      </c>
      <c r="O969" s="1"/>
      <c r="P969" s="1"/>
      <c r="T969" s="13">
        <v>100000</v>
      </c>
      <c r="V969" s="17">
        <v>35</v>
      </c>
      <c r="W969" s="1">
        <f t="shared" si="49"/>
        <v>25</v>
      </c>
    </row>
    <row r="970" spans="7:23" x14ac:dyDescent="0.25">
      <c r="G970" s="14"/>
      <c r="H970" s="14"/>
      <c r="I970" s="14">
        <v>967</v>
      </c>
      <c r="J970" s="14">
        <f t="shared" si="48"/>
        <v>85</v>
      </c>
      <c r="M970" s="16">
        <v>3.3000000000000002E-2</v>
      </c>
      <c r="N970" s="14">
        <v>30</v>
      </c>
      <c r="O970" s="1"/>
      <c r="P970" s="1"/>
      <c r="T970" s="13">
        <v>100000</v>
      </c>
      <c r="V970" s="17">
        <v>35</v>
      </c>
      <c r="W970" s="1">
        <f t="shared" si="49"/>
        <v>25</v>
      </c>
    </row>
    <row r="971" spans="7:23" x14ac:dyDescent="0.25">
      <c r="G971" s="14"/>
      <c r="H971" s="14"/>
      <c r="I971" s="14">
        <v>968</v>
      </c>
      <c r="J971" s="14">
        <f t="shared" si="48"/>
        <v>85</v>
      </c>
      <c r="M971" s="16">
        <v>3.2000000000000001E-2</v>
      </c>
      <c r="N971" s="14">
        <v>30</v>
      </c>
      <c r="O971" s="1"/>
      <c r="P971" s="1"/>
      <c r="T971" s="13">
        <v>100000</v>
      </c>
      <c r="V971" s="17">
        <v>35</v>
      </c>
      <c r="W971" s="1">
        <f t="shared" si="49"/>
        <v>25</v>
      </c>
    </row>
    <row r="972" spans="7:23" x14ac:dyDescent="0.25">
      <c r="G972" s="14"/>
      <c r="H972" s="14"/>
      <c r="I972" s="14">
        <v>969</v>
      </c>
      <c r="J972" s="14">
        <f t="shared" si="48"/>
        <v>85</v>
      </c>
      <c r="M972" s="16">
        <v>3.1E-2</v>
      </c>
      <c r="N972" s="14">
        <v>30</v>
      </c>
      <c r="O972" s="1"/>
      <c r="P972" s="1"/>
      <c r="T972" s="13">
        <v>100000</v>
      </c>
      <c r="V972" s="17">
        <v>35</v>
      </c>
      <c r="W972" s="1">
        <f t="shared" si="49"/>
        <v>25</v>
      </c>
    </row>
    <row r="973" spans="7:23" x14ac:dyDescent="0.25">
      <c r="G973" s="14"/>
      <c r="H973" s="14"/>
      <c r="I973" s="14">
        <v>970</v>
      </c>
      <c r="J973" s="14">
        <f t="shared" si="48"/>
        <v>85</v>
      </c>
      <c r="M973" s="16">
        <v>0.03</v>
      </c>
      <c r="N973" s="14">
        <v>30</v>
      </c>
      <c r="O973" s="1"/>
      <c r="P973" s="1"/>
      <c r="T973" s="13">
        <v>100000</v>
      </c>
      <c r="V973" s="17">
        <v>35</v>
      </c>
      <c r="W973" s="1">
        <f t="shared" si="49"/>
        <v>25</v>
      </c>
    </row>
    <row r="974" spans="7:23" x14ac:dyDescent="0.25">
      <c r="G974" s="14"/>
      <c r="H974" s="14"/>
      <c r="I974" s="14">
        <v>971</v>
      </c>
      <c r="J974" s="14">
        <f t="shared" si="48"/>
        <v>85</v>
      </c>
      <c r="M974" s="16">
        <v>2.9000000000000001E-2</v>
      </c>
      <c r="N974" s="14">
        <v>30</v>
      </c>
      <c r="O974" s="1"/>
      <c r="P974" s="1"/>
      <c r="T974" s="13">
        <v>100000</v>
      </c>
      <c r="V974" s="17">
        <v>35</v>
      </c>
      <c r="W974" s="1">
        <f t="shared" si="49"/>
        <v>25</v>
      </c>
    </row>
    <row r="975" spans="7:23" x14ac:dyDescent="0.25">
      <c r="G975" s="14"/>
      <c r="H975" s="14"/>
      <c r="I975" s="14">
        <v>972</v>
      </c>
      <c r="J975" s="14">
        <f t="shared" si="48"/>
        <v>85</v>
      </c>
      <c r="M975" s="16">
        <v>2.8000000000000001E-2</v>
      </c>
      <c r="N975" s="14">
        <v>30</v>
      </c>
      <c r="O975" s="1"/>
      <c r="P975" s="1"/>
      <c r="T975" s="13">
        <v>100000</v>
      </c>
      <c r="V975" s="17">
        <v>35</v>
      </c>
      <c r="W975" s="1">
        <f t="shared" si="49"/>
        <v>25</v>
      </c>
    </row>
    <row r="976" spans="7:23" x14ac:dyDescent="0.25">
      <c r="G976" s="14"/>
      <c r="H976" s="14"/>
      <c r="I976" s="14">
        <v>973</v>
      </c>
      <c r="J976" s="14">
        <f t="shared" si="48"/>
        <v>85</v>
      </c>
      <c r="M976" s="16">
        <v>2.7E-2</v>
      </c>
      <c r="N976" s="14">
        <v>30</v>
      </c>
      <c r="O976" s="1"/>
      <c r="P976" s="1"/>
      <c r="T976" s="13">
        <v>100000</v>
      </c>
      <c r="V976" s="17">
        <v>35</v>
      </c>
      <c r="W976" s="1">
        <f t="shared" si="49"/>
        <v>25</v>
      </c>
    </row>
    <row r="977" spans="7:23" x14ac:dyDescent="0.25">
      <c r="G977" s="14"/>
      <c r="H977" s="14"/>
      <c r="I977" s="14">
        <v>974</v>
      </c>
      <c r="J977" s="14">
        <f t="shared" si="48"/>
        <v>85</v>
      </c>
      <c r="M977" s="16">
        <v>2.5999999999999999E-2</v>
      </c>
      <c r="N977" s="14">
        <v>30</v>
      </c>
      <c r="O977" s="1"/>
      <c r="P977" s="1"/>
      <c r="T977" s="13">
        <v>100000</v>
      </c>
      <c r="V977" s="17">
        <v>35</v>
      </c>
      <c r="W977" s="1">
        <f t="shared" si="49"/>
        <v>25</v>
      </c>
    </row>
    <row r="978" spans="7:23" x14ac:dyDescent="0.25">
      <c r="G978" s="14"/>
      <c r="H978" s="14"/>
      <c r="I978" s="14">
        <v>975</v>
      </c>
      <c r="J978" s="14">
        <f t="shared" si="48"/>
        <v>85</v>
      </c>
      <c r="M978" s="16">
        <v>2.5000000000000001E-2</v>
      </c>
      <c r="N978" s="14">
        <v>30</v>
      </c>
      <c r="O978" s="1"/>
      <c r="P978" s="1"/>
      <c r="T978" s="13">
        <v>100000</v>
      </c>
      <c r="V978" s="17">
        <v>35</v>
      </c>
      <c r="W978" s="1">
        <f t="shared" si="49"/>
        <v>25</v>
      </c>
    </row>
    <row r="979" spans="7:23" x14ac:dyDescent="0.25">
      <c r="G979" s="14"/>
      <c r="H979" s="14"/>
      <c r="I979" s="14">
        <v>976</v>
      </c>
      <c r="J979" s="14">
        <f t="shared" si="48"/>
        <v>85</v>
      </c>
      <c r="M979" s="16">
        <v>2.4E-2</v>
      </c>
      <c r="N979" s="14">
        <v>30</v>
      </c>
      <c r="O979" s="1"/>
      <c r="P979" s="1"/>
      <c r="T979" s="13">
        <v>100000</v>
      </c>
      <c r="V979" s="17">
        <v>35</v>
      </c>
      <c r="W979" s="1">
        <f t="shared" si="49"/>
        <v>25</v>
      </c>
    </row>
    <row r="980" spans="7:23" x14ac:dyDescent="0.25">
      <c r="G980" s="14"/>
      <c r="H980" s="14"/>
      <c r="I980" s="14">
        <v>977</v>
      </c>
      <c r="J980" s="14">
        <f t="shared" si="48"/>
        <v>85</v>
      </c>
      <c r="M980" s="16">
        <v>2.3E-2</v>
      </c>
      <c r="N980" s="14">
        <v>30</v>
      </c>
      <c r="O980" s="1"/>
      <c r="P980" s="1"/>
      <c r="T980" s="13">
        <v>100000</v>
      </c>
      <c r="V980" s="17">
        <v>35</v>
      </c>
      <c r="W980" s="1">
        <f t="shared" si="49"/>
        <v>25</v>
      </c>
    </row>
    <row r="981" spans="7:23" x14ac:dyDescent="0.25">
      <c r="G981" s="14"/>
      <c r="H981" s="14"/>
      <c r="I981" s="14">
        <v>978</v>
      </c>
      <c r="J981" s="14">
        <f t="shared" si="48"/>
        <v>85</v>
      </c>
      <c r="M981" s="16">
        <v>2.1999999999999999E-2</v>
      </c>
      <c r="N981" s="14">
        <v>30</v>
      </c>
      <c r="O981" s="1"/>
      <c r="P981" s="1"/>
      <c r="T981" s="13">
        <v>100000</v>
      </c>
      <c r="V981" s="17">
        <v>35</v>
      </c>
      <c r="W981" s="1">
        <f t="shared" si="49"/>
        <v>25</v>
      </c>
    </row>
    <row r="982" spans="7:23" x14ac:dyDescent="0.25">
      <c r="G982" s="14"/>
      <c r="H982" s="14"/>
      <c r="I982" s="14">
        <v>979</v>
      </c>
      <c r="J982" s="14">
        <f t="shared" si="48"/>
        <v>85</v>
      </c>
      <c r="M982" s="16">
        <v>2.1000000000000001E-2</v>
      </c>
      <c r="N982" s="14">
        <v>30</v>
      </c>
      <c r="O982" s="1"/>
      <c r="P982" s="1"/>
      <c r="T982" s="13">
        <v>100000</v>
      </c>
      <c r="V982" s="17">
        <v>35</v>
      </c>
      <c r="W982" s="1">
        <f t="shared" si="49"/>
        <v>25</v>
      </c>
    </row>
    <row r="983" spans="7:23" x14ac:dyDescent="0.25">
      <c r="G983" s="14"/>
      <c r="H983" s="14"/>
      <c r="I983" s="14">
        <v>980</v>
      </c>
      <c r="J983" s="14">
        <f t="shared" si="48"/>
        <v>85</v>
      </c>
      <c r="M983" s="16">
        <v>0.02</v>
      </c>
      <c r="N983" s="14">
        <v>30</v>
      </c>
      <c r="O983" s="1"/>
      <c r="P983" s="1"/>
      <c r="T983" s="13">
        <v>100000</v>
      </c>
      <c r="V983" s="17">
        <v>35</v>
      </c>
      <c r="W983" s="1">
        <f t="shared" si="49"/>
        <v>25</v>
      </c>
    </row>
    <row r="984" spans="7:23" x14ac:dyDescent="0.25">
      <c r="G984" s="14"/>
      <c r="H984" s="14"/>
      <c r="I984" s="14">
        <v>981</v>
      </c>
      <c r="J984" s="14">
        <f t="shared" si="48"/>
        <v>85</v>
      </c>
      <c r="M984" s="16">
        <v>1.9E-2</v>
      </c>
      <c r="N984" s="14">
        <v>30</v>
      </c>
      <c r="O984" s="1"/>
      <c r="P984" s="1"/>
      <c r="T984" s="13">
        <v>100000</v>
      </c>
      <c r="V984" s="17">
        <v>35</v>
      </c>
      <c r="W984" s="1">
        <f t="shared" si="49"/>
        <v>25</v>
      </c>
    </row>
    <row r="985" spans="7:23" x14ac:dyDescent="0.25">
      <c r="G985" s="14"/>
      <c r="H985" s="14"/>
      <c r="I985" s="14">
        <v>982</v>
      </c>
      <c r="J985" s="14">
        <f t="shared" si="48"/>
        <v>85</v>
      </c>
      <c r="M985" s="16">
        <v>1.7999999999999999E-2</v>
      </c>
      <c r="N985" s="14">
        <v>30</v>
      </c>
      <c r="O985" s="1"/>
      <c r="P985" s="1"/>
      <c r="T985" s="13">
        <v>100000</v>
      </c>
      <c r="V985" s="17">
        <v>35</v>
      </c>
      <c r="W985" s="1">
        <f t="shared" si="49"/>
        <v>25</v>
      </c>
    </row>
    <row r="986" spans="7:23" x14ac:dyDescent="0.25">
      <c r="G986" s="14"/>
      <c r="H986" s="14"/>
      <c r="I986" s="14">
        <v>983</v>
      </c>
      <c r="J986" s="14">
        <f t="shared" si="48"/>
        <v>85</v>
      </c>
      <c r="M986" s="16">
        <v>1.7000000000000001E-2</v>
      </c>
      <c r="N986" s="14">
        <v>30</v>
      </c>
      <c r="O986" s="1"/>
      <c r="P986" s="1"/>
      <c r="T986" s="13">
        <v>100000</v>
      </c>
      <c r="V986" s="17">
        <v>35</v>
      </c>
      <c r="W986" s="1">
        <f t="shared" si="49"/>
        <v>25</v>
      </c>
    </row>
    <row r="987" spans="7:23" x14ac:dyDescent="0.25">
      <c r="G987" s="14"/>
      <c r="H987" s="14"/>
      <c r="I987" s="14">
        <v>984</v>
      </c>
      <c r="J987" s="14">
        <f t="shared" si="48"/>
        <v>85</v>
      </c>
      <c r="M987" s="16">
        <v>1.6E-2</v>
      </c>
      <c r="N987" s="14">
        <v>30</v>
      </c>
      <c r="O987" s="1"/>
      <c r="P987" s="1"/>
      <c r="T987" s="13">
        <v>100000</v>
      </c>
      <c r="V987" s="17">
        <v>35</v>
      </c>
      <c r="W987" s="1">
        <f t="shared" si="49"/>
        <v>25</v>
      </c>
    </row>
    <row r="988" spans="7:23" x14ac:dyDescent="0.25">
      <c r="G988" s="14"/>
      <c r="H988" s="14"/>
      <c r="I988" s="14">
        <v>985</v>
      </c>
      <c r="J988" s="14">
        <f t="shared" si="48"/>
        <v>85</v>
      </c>
      <c r="M988" s="16">
        <v>1.4999999999999999E-2</v>
      </c>
      <c r="N988" s="14">
        <v>30</v>
      </c>
      <c r="O988" s="1"/>
      <c r="P988" s="1"/>
      <c r="T988" s="13">
        <v>100000</v>
      </c>
      <c r="V988" s="17">
        <v>35</v>
      </c>
      <c r="W988" s="1">
        <f t="shared" si="49"/>
        <v>25</v>
      </c>
    </row>
    <row r="989" spans="7:23" x14ac:dyDescent="0.25">
      <c r="G989" s="14"/>
      <c r="H989" s="14"/>
      <c r="I989" s="14">
        <v>986</v>
      </c>
      <c r="J989" s="14">
        <f t="shared" si="48"/>
        <v>85</v>
      </c>
      <c r="M989" s="16">
        <v>1.4E-2</v>
      </c>
      <c r="N989" s="14">
        <v>30</v>
      </c>
      <c r="O989" s="1"/>
      <c r="P989" s="1"/>
      <c r="T989" s="13">
        <v>100000</v>
      </c>
      <c r="V989" s="17">
        <v>35</v>
      </c>
      <c r="W989" s="1">
        <f t="shared" si="49"/>
        <v>25</v>
      </c>
    </row>
    <row r="990" spans="7:23" x14ac:dyDescent="0.25">
      <c r="G990" s="14"/>
      <c r="H990" s="14"/>
      <c r="I990" s="14">
        <v>987</v>
      </c>
      <c r="J990" s="14">
        <f t="shared" si="48"/>
        <v>85</v>
      </c>
      <c r="M990" s="16">
        <v>1.2999999999999999E-2</v>
      </c>
      <c r="N990" s="14">
        <v>30</v>
      </c>
      <c r="O990" s="1"/>
      <c r="P990" s="1"/>
      <c r="T990" s="13">
        <v>100000</v>
      </c>
      <c r="V990" s="17">
        <v>35</v>
      </c>
      <c r="W990" s="1">
        <f t="shared" si="49"/>
        <v>25</v>
      </c>
    </row>
    <row r="991" spans="7:23" x14ac:dyDescent="0.25">
      <c r="G991" s="14"/>
      <c r="H991" s="14"/>
      <c r="I991" s="14">
        <v>988</v>
      </c>
      <c r="J991" s="14">
        <f t="shared" si="48"/>
        <v>85</v>
      </c>
      <c r="M991" s="16">
        <v>1.2E-2</v>
      </c>
      <c r="N991" s="14">
        <v>30</v>
      </c>
      <c r="O991" s="1"/>
      <c r="P991" s="1"/>
      <c r="T991" s="13">
        <v>100000</v>
      </c>
      <c r="V991" s="17">
        <v>35</v>
      </c>
      <c r="W991" s="1">
        <f t="shared" si="49"/>
        <v>25</v>
      </c>
    </row>
    <row r="992" spans="7:23" x14ac:dyDescent="0.25">
      <c r="G992" s="14"/>
      <c r="H992" s="14"/>
      <c r="I992" s="14">
        <v>989</v>
      </c>
      <c r="J992" s="14">
        <f t="shared" si="48"/>
        <v>85</v>
      </c>
      <c r="M992" s="16">
        <v>1.0999999999999999E-2</v>
      </c>
      <c r="N992" s="14">
        <v>30</v>
      </c>
      <c r="O992" s="1"/>
      <c r="P992" s="1"/>
      <c r="T992" s="13">
        <v>100000</v>
      </c>
      <c r="V992" s="17">
        <v>35</v>
      </c>
      <c r="W992" s="1">
        <f t="shared" si="49"/>
        <v>25</v>
      </c>
    </row>
    <row r="993" spans="7:23" x14ac:dyDescent="0.25">
      <c r="G993" s="14"/>
      <c r="H993" s="14"/>
      <c r="I993" s="14">
        <v>990</v>
      </c>
      <c r="J993" s="14">
        <f t="shared" si="48"/>
        <v>85</v>
      </c>
      <c r="M993" s="16">
        <v>0.01</v>
      </c>
      <c r="N993" s="14">
        <v>30</v>
      </c>
      <c r="O993" s="1"/>
      <c r="P993" s="1"/>
      <c r="T993" s="13">
        <v>100000</v>
      </c>
      <c r="V993" s="17">
        <v>35</v>
      </c>
      <c r="W993" s="1">
        <f t="shared" si="49"/>
        <v>25</v>
      </c>
    </row>
    <row r="994" spans="7:23" x14ac:dyDescent="0.25">
      <c r="G994" s="14"/>
      <c r="H994" s="14"/>
      <c r="I994" s="14">
        <v>991</v>
      </c>
      <c r="J994" s="14">
        <f t="shared" si="48"/>
        <v>85</v>
      </c>
      <c r="M994" s="16">
        <v>8.9999999999999993E-3</v>
      </c>
      <c r="N994" s="14">
        <v>30</v>
      </c>
      <c r="O994" s="1"/>
      <c r="P994" s="1"/>
      <c r="T994" s="13">
        <v>100000</v>
      </c>
      <c r="V994" s="17">
        <v>35</v>
      </c>
      <c r="W994" s="1">
        <f t="shared" si="49"/>
        <v>25</v>
      </c>
    </row>
    <row r="995" spans="7:23" x14ac:dyDescent="0.25">
      <c r="G995" s="14"/>
      <c r="H995" s="14"/>
      <c r="I995" s="14">
        <v>992</v>
      </c>
      <c r="J995" s="14">
        <f t="shared" si="48"/>
        <v>86</v>
      </c>
      <c r="M995" s="16">
        <v>8.0000000000000002E-3</v>
      </c>
      <c r="N995" s="14">
        <v>30</v>
      </c>
      <c r="O995" s="1"/>
      <c r="P995" s="1"/>
      <c r="T995" s="13">
        <v>100000</v>
      </c>
      <c r="V995" s="17">
        <v>35</v>
      </c>
      <c r="W995" s="1">
        <f t="shared" si="49"/>
        <v>25</v>
      </c>
    </row>
    <row r="996" spans="7:23" x14ac:dyDescent="0.25">
      <c r="G996" s="14"/>
      <c r="H996" s="14"/>
      <c r="I996" s="14">
        <v>993</v>
      </c>
      <c r="J996" s="14">
        <f t="shared" si="48"/>
        <v>86</v>
      </c>
      <c r="M996" s="16">
        <v>7.0000000000000001E-3</v>
      </c>
      <c r="N996" s="14">
        <v>30</v>
      </c>
      <c r="O996" s="1"/>
      <c r="P996" s="1"/>
      <c r="T996" s="13">
        <v>100000</v>
      </c>
      <c r="V996" s="17">
        <v>35</v>
      </c>
      <c r="W996" s="1">
        <f t="shared" si="49"/>
        <v>25</v>
      </c>
    </row>
    <row r="997" spans="7:23" x14ac:dyDescent="0.25">
      <c r="G997" s="14"/>
      <c r="H997" s="14"/>
      <c r="I997" s="14">
        <v>994</v>
      </c>
      <c r="J997" s="14">
        <f t="shared" si="48"/>
        <v>86</v>
      </c>
      <c r="M997" s="16">
        <v>6.0000000000000001E-3</v>
      </c>
      <c r="N997" s="14">
        <v>30</v>
      </c>
      <c r="O997" s="1"/>
      <c r="P997" s="1"/>
      <c r="T997" s="13">
        <v>100000</v>
      </c>
      <c r="V997" s="17">
        <v>35</v>
      </c>
      <c r="W997" s="1">
        <f t="shared" si="49"/>
        <v>25</v>
      </c>
    </row>
    <row r="998" spans="7:23" x14ac:dyDescent="0.25">
      <c r="G998" s="14"/>
      <c r="H998" s="14"/>
      <c r="I998" s="14">
        <v>995</v>
      </c>
      <c r="J998" s="14">
        <f t="shared" si="48"/>
        <v>86</v>
      </c>
      <c r="M998" s="16">
        <v>5.0000000000000001E-3</v>
      </c>
      <c r="N998" s="14">
        <v>30</v>
      </c>
      <c r="O998" s="1"/>
      <c r="P998" s="1"/>
      <c r="T998" s="13">
        <v>100000</v>
      </c>
      <c r="V998" s="17">
        <v>35</v>
      </c>
      <c r="W998" s="1">
        <f t="shared" si="49"/>
        <v>25</v>
      </c>
    </row>
    <row r="999" spans="7:23" x14ac:dyDescent="0.25">
      <c r="G999" s="14"/>
      <c r="H999" s="14"/>
      <c r="I999" s="14">
        <v>996</v>
      </c>
      <c r="J999" s="14">
        <f t="shared" si="48"/>
        <v>86</v>
      </c>
      <c r="M999" s="16">
        <v>4.0000000000000001E-3</v>
      </c>
      <c r="N999" s="14">
        <v>30</v>
      </c>
      <c r="O999" s="1"/>
      <c r="P999" s="1"/>
      <c r="T999" s="13">
        <v>100000</v>
      </c>
      <c r="V999" s="17">
        <v>35</v>
      </c>
      <c r="W999" s="1">
        <f t="shared" si="49"/>
        <v>25</v>
      </c>
    </row>
    <row r="1000" spans="7:23" x14ac:dyDescent="0.25">
      <c r="G1000" s="14"/>
      <c r="H1000" s="14"/>
      <c r="I1000" s="14">
        <v>997</v>
      </c>
      <c r="J1000" s="14">
        <f t="shared" si="48"/>
        <v>86</v>
      </c>
      <c r="M1000" s="16">
        <v>3.0000000000000001E-3</v>
      </c>
      <c r="N1000" s="14">
        <v>30</v>
      </c>
      <c r="O1000" s="1"/>
      <c r="P1000" s="1"/>
      <c r="T1000" s="13">
        <v>100000</v>
      </c>
      <c r="V1000" s="17">
        <v>35</v>
      </c>
      <c r="W1000" s="1">
        <f t="shared" si="49"/>
        <v>25</v>
      </c>
    </row>
    <row r="1001" spans="7:23" x14ac:dyDescent="0.25">
      <c r="G1001" s="14"/>
      <c r="H1001" s="14"/>
      <c r="I1001" s="14">
        <v>998</v>
      </c>
      <c r="J1001" s="14">
        <f t="shared" si="48"/>
        <v>86</v>
      </c>
      <c r="M1001" s="16">
        <v>2E-3</v>
      </c>
      <c r="N1001" s="14">
        <v>30</v>
      </c>
      <c r="O1001" s="1"/>
      <c r="P1001" s="1"/>
      <c r="T1001" s="13">
        <v>100000</v>
      </c>
      <c r="V1001" s="17">
        <v>35</v>
      </c>
      <c r="W1001" s="1">
        <f t="shared" si="49"/>
        <v>25</v>
      </c>
    </row>
    <row r="1002" spans="7:23" x14ac:dyDescent="0.25">
      <c r="G1002" s="14"/>
      <c r="H1002" s="14"/>
      <c r="I1002" s="14">
        <v>999</v>
      </c>
      <c r="J1002" s="14">
        <f t="shared" si="48"/>
        <v>86</v>
      </c>
      <c r="M1002" s="16">
        <v>1E-3</v>
      </c>
      <c r="N1002" s="14">
        <v>30</v>
      </c>
      <c r="O1002" s="1"/>
      <c r="P1002" s="1"/>
      <c r="T1002" s="13">
        <v>100000</v>
      </c>
      <c r="V1002" s="17">
        <v>35</v>
      </c>
      <c r="W1002" s="1">
        <f t="shared" si="49"/>
        <v>25</v>
      </c>
    </row>
    <row r="1003" spans="7:23" x14ac:dyDescent="0.25">
      <c r="G1003" s="14"/>
      <c r="H1003" s="14"/>
      <c r="I1003" s="14">
        <v>1000</v>
      </c>
      <c r="J1003" s="14">
        <f t="shared" si="48"/>
        <v>86</v>
      </c>
      <c r="M1003" s="14">
        <v>0</v>
      </c>
      <c r="N1003" s="14">
        <v>30</v>
      </c>
      <c r="O1003" s="1"/>
      <c r="P1003" s="1"/>
      <c r="T1003" s="13">
        <v>100000</v>
      </c>
      <c r="V1003" s="17">
        <v>35</v>
      </c>
      <c r="W1003" s="1">
        <f t="shared" si="49"/>
        <v>25</v>
      </c>
    </row>
    <row r="1004" spans="7:23" x14ac:dyDescent="0.25">
      <c r="G1004" s="14"/>
      <c r="H1004" s="14"/>
      <c r="I1004" s="14">
        <v>1001</v>
      </c>
      <c r="J1004" s="14">
        <f t="shared" si="48"/>
        <v>86</v>
      </c>
      <c r="O1004" s="1"/>
      <c r="P1004" s="1"/>
      <c r="T1004" s="13">
        <v>100000</v>
      </c>
      <c r="V1004" s="17">
        <v>35</v>
      </c>
    </row>
    <row r="1005" spans="7:23" x14ac:dyDescent="0.25">
      <c r="G1005" s="14"/>
      <c r="H1005" s="14"/>
      <c r="I1005" s="14">
        <v>1002</v>
      </c>
      <c r="J1005" s="14">
        <f t="shared" si="48"/>
        <v>86</v>
      </c>
      <c r="O1005" s="1"/>
      <c r="P1005" s="1"/>
      <c r="T1005" s="13">
        <v>100000</v>
      </c>
      <c r="V1005" s="17">
        <v>35</v>
      </c>
    </row>
    <row r="1006" spans="7:23" x14ac:dyDescent="0.25">
      <c r="G1006" s="14"/>
      <c r="H1006" s="14"/>
      <c r="I1006" s="14">
        <v>1003</v>
      </c>
      <c r="J1006" s="14">
        <f t="shared" si="48"/>
        <v>86</v>
      </c>
      <c r="O1006" s="1"/>
      <c r="P1006" s="1"/>
      <c r="T1006" s="13">
        <v>100000</v>
      </c>
      <c r="V1006" s="17">
        <v>35</v>
      </c>
    </row>
    <row r="1007" spans="7:23" x14ac:dyDescent="0.25">
      <c r="G1007" s="14"/>
      <c r="H1007" s="14"/>
      <c r="I1007" s="14">
        <v>1004</v>
      </c>
      <c r="J1007" s="14">
        <f t="shared" si="48"/>
        <v>86</v>
      </c>
      <c r="O1007" s="1"/>
      <c r="P1007" s="1"/>
      <c r="T1007" s="13">
        <v>100000</v>
      </c>
      <c r="V1007" s="17">
        <v>35</v>
      </c>
    </row>
    <row r="1008" spans="7:23" x14ac:dyDescent="0.25">
      <c r="G1008" s="14"/>
      <c r="H1008" s="14"/>
      <c r="I1008" s="14">
        <v>1005</v>
      </c>
      <c r="J1008" s="14">
        <f t="shared" si="48"/>
        <v>86</v>
      </c>
      <c r="O1008" s="1"/>
      <c r="P1008" s="1"/>
      <c r="T1008" s="13">
        <v>100000</v>
      </c>
      <c r="V1008" s="17">
        <v>35</v>
      </c>
    </row>
    <row r="1009" spans="7:22" x14ac:dyDescent="0.25">
      <c r="G1009" s="14"/>
      <c r="H1009" s="14"/>
      <c r="I1009" s="14">
        <v>1006</v>
      </c>
      <c r="J1009" s="14">
        <f t="shared" si="48"/>
        <v>86</v>
      </c>
      <c r="O1009" s="1"/>
      <c r="P1009" s="1"/>
      <c r="T1009" s="13">
        <v>100000</v>
      </c>
      <c r="V1009" s="17">
        <v>35</v>
      </c>
    </row>
    <row r="1010" spans="7:22" x14ac:dyDescent="0.25">
      <c r="G1010" s="14"/>
      <c r="H1010" s="14"/>
      <c r="I1010" s="14">
        <v>1007</v>
      </c>
      <c r="J1010" s="14">
        <f t="shared" si="48"/>
        <v>86</v>
      </c>
      <c r="O1010" s="1"/>
      <c r="P1010" s="1"/>
      <c r="T1010" s="13">
        <v>100000</v>
      </c>
      <c r="V1010" s="17">
        <v>35</v>
      </c>
    </row>
    <row r="1011" spans="7:22" x14ac:dyDescent="0.25">
      <c r="G1011" s="14"/>
      <c r="H1011" s="14"/>
      <c r="I1011" s="14">
        <v>1008</v>
      </c>
      <c r="J1011" s="14">
        <f t="shared" si="48"/>
        <v>86</v>
      </c>
      <c r="O1011" s="1"/>
      <c r="P1011" s="1"/>
      <c r="T1011" s="13">
        <v>100000</v>
      </c>
      <c r="V1011" s="17">
        <v>35</v>
      </c>
    </row>
    <row r="1012" spans="7:22" x14ac:dyDescent="0.25">
      <c r="G1012" s="14"/>
      <c r="H1012" s="14"/>
      <c r="I1012" s="14">
        <v>1009</v>
      </c>
      <c r="J1012" s="14">
        <f t="shared" si="48"/>
        <v>86</v>
      </c>
      <c r="O1012" s="1"/>
      <c r="P1012" s="1"/>
      <c r="T1012" s="13">
        <v>100000</v>
      </c>
      <c r="V1012" s="17">
        <v>35</v>
      </c>
    </row>
    <row r="1013" spans="7:22" x14ac:dyDescent="0.25">
      <c r="G1013" s="14"/>
      <c r="H1013" s="14"/>
      <c r="I1013" s="14">
        <v>1010</v>
      </c>
      <c r="J1013" s="14">
        <f t="shared" si="48"/>
        <v>86</v>
      </c>
      <c r="O1013" s="1"/>
      <c r="P1013" s="1"/>
      <c r="T1013" s="13">
        <v>100000</v>
      </c>
      <c r="V1013" s="17">
        <v>35</v>
      </c>
    </row>
    <row r="1014" spans="7:22" x14ac:dyDescent="0.25">
      <c r="G1014" s="14"/>
      <c r="H1014" s="14"/>
      <c r="I1014" s="14">
        <v>1011</v>
      </c>
      <c r="J1014" s="14">
        <f t="shared" si="48"/>
        <v>86</v>
      </c>
      <c r="O1014" s="1"/>
      <c r="P1014" s="1"/>
      <c r="T1014" s="13">
        <v>100000</v>
      </c>
      <c r="V1014" s="17">
        <v>35</v>
      </c>
    </row>
    <row r="1015" spans="7:22" x14ac:dyDescent="0.25">
      <c r="G1015" s="14"/>
      <c r="H1015" s="14"/>
      <c r="I1015" s="14">
        <v>1012</v>
      </c>
      <c r="J1015" s="14">
        <f t="shared" si="48"/>
        <v>86</v>
      </c>
      <c r="O1015" s="1"/>
      <c r="P1015" s="1"/>
      <c r="T1015" s="13">
        <v>100000</v>
      </c>
      <c r="V1015" s="17">
        <v>35</v>
      </c>
    </row>
    <row r="1016" spans="7:22" x14ac:dyDescent="0.25">
      <c r="G1016" s="14"/>
      <c r="H1016" s="14"/>
      <c r="I1016" s="14">
        <v>1013</v>
      </c>
      <c r="J1016" s="14">
        <f t="shared" si="48"/>
        <v>86</v>
      </c>
      <c r="O1016" s="1"/>
      <c r="P1016" s="1"/>
      <c r="T1016" s="13">
        <v>100000</v>
      </c>
      <c r="V1016" s="17">
        <v>35</v>
      </c>
    </row>
    <row r="1017" spans="7:22" x14ac:dyDescent="0.25">
      <c r="G1017" s="14"/>
      <c r="H1017" s="14"/>
      <c r="I1017" s="14">
        <v>1014</v>
      </c>
      <c r="J1017" s="14">
        <f t="shared" si="48"/>
        <v>86</v>
      </c>
      <c r="O1017" s="1"/>
      <c r="P1017" s="1"/>
      <c r="T1017" s="13">
        <v>100000</v>
      </c>
      <c r="V1017" s="17">
        <v>35</v>
      </c>
    </row>
    <row r="1018" spans="7:22" x14ac:dyDescent="0.25">
      <c r="G1018" s="14"/>
      <c r="H1018" s="14"/>
      <c r="I1018" s="14">
        <v>1015</v>
      </c>
      <c r="J1018" s="14">
        <f t="shared" si="48"/>
        <v>86</v>
      </c>
      <c r="O1018" s="1"/>
      <c r="P1018" s="1"/>
      <c r="T1018" s="13">
        <v>100000</v>
      </c>
      <c r="V1018" s="17">
        <v>35</v>
      </c>
    </row>
    <row r="1019" spans="7:22" x14ac:dyDescent="0.25">
      <c r="G1019" s="14"/>
      <c r="H1019" s="14"/>
      <c r="I1019" s="14">
        <v>1016</v>
      </c>
      <c r="J1019" s="14">
        <f t="shared" si="48"/>
        <v>86</v>
      </c>
      <c r="O1019" s="1"/>
      <c r="P1019" s="1"/>
      <c r="T1019" s="13">
        <v>100000</v>
      </c>
      <c r="V1019" s="17">
        <v>35</v>
      </c>
    </row>
    <row r="1020" spans="7:22" x14ac:dyDescent="0.25">
      <c r="G1020" s="14"/>
      <c r="H1020" s="14"/>
      <c r="I1020" s="14">
        <v>1017</v>
      </c>
      <c r="J1020" s="14">
        <f t="shared" si="48"/>
        <v>86</v>
      </c>
      <c r="O1020" s="1"/>
      <c r="P1020" s="1"/>
      <c r="T1020" s="13">
        <v>100000</v>
      </c>
      <c r="V1020" s="17">
        <v>35</v>
      </c>
    </row>
    <row r="1021" spans="7:22" x14ac:dyDescent="0.25">
      <c r="G1021" s="14"/>
      <c r="H1021" s="14"/>
      <c r="I1021" s="14">
        <v>1018</v>
      </c>
      <c r="J1021" s="14">
        <f t="shared" si="48"/>
        <v>86</v>
      </c>
      <c r="O1021" s="1"/>
      <c r="P1021" s="1"/>
      <c r="T1021" s="13">
        <v>100000</v>
      </c>
      <c r="V1021" s="17">
        <v>35</v>
      </c>
    </row>
    <row r="1022" spans="7:22" x14ac:dyDescent="0.25">
      <c r="G1022" s="14"/>
      <c r="H1022" s="14"/>
      <c r="I1022" s="14">
        <v>1019</v>
      </c>
      <c r="J1022" s="14">
        <f t="shared" si="48"/>
        <v>86</v>
      </c>
      <c r="O1022" s="1"/>
      <c r="P1022" s="1"/>
      <c r="T1022" s="13">
        <v>100000</v>
      </c>
      <c r="V1022" s="17">
        <v>35</v>
      </c>
    </row>
    <row r="1023" spans="7:22" x14ac:dyDescent="0.25">
      <c r="G1023" s="14"/>
      <c r="H1023" s="14"/>
      <c r="I1023" s="14">
        <v>1020</v>
      </c>
      <c r="J1023" s="14">
        <f t="shared" si="48"/>
        <v>86</v>
      </c>
      <c r="O1023" s="1"/>
      <c r="P1023" s="1"/>
      <c r="T1023" s="13">
        <v>100000</v>
      </c>
      <c r="V1023" s="17">
        <v>35</v>
      </c>
    </row>
    <row r="1024" spans="7:22" x14ac:dyDescent="0.25">
      <c r="G1024" s="14"/>
      <c r="H1024" s="14"/>
      <c r="I1024" s="14">
        <v>1021</v>
      </c>
      <c r="J1024" s="14">
        <f t="shared" si="48"/>
        <v>86</v>
      </c>
      <c r="O1024" s="1"/>
      <c r="P1024" s="1"/>
      <c r="T1024" s="13">
        <v>100000</v>
      </c>
      <c r="V1024" s="17">
        <v>35</v>
      </c>
    </row>
    <row r="1025" spans="7:22" x14ac:dyDescent="0.25">
      <c r="G1025" s="14"/>
      <c r="H1025" s="14"/>
      <c r="I1025" s="14">
        <v>1022</v>
      </c>
      <c r="J1025" s="14">
        <f t="shared" si="48"/>
        <v>86</v>
      </c>
      <c r="O1025" s="1"/>
      <c r="P1025" s="1"/>
      <c r="T1025" s="13">
        <v>100000</v>
      </c>
      <c r="V1025" s="17">
        <v>35</v>
      </c>
    </row>
    <row r="1026" spans="7:22" x14ac:dyDescent="0.25">
      <c r="G1026" s="14"/>
      <c r="H1026" s="14"/>
      <c r="I1026" s="14">
        <v>1023</v>
      </c>
      <c r="J1026" s="14">
        <f t="shared" si="48"/>
        <v>86</v>
      </c>
      <c r="O1026" s="1"/>
      <c r="P1026" s="1"/>
      <c r="T1026" s="13">
        <v>100000</v>
      </c>
      <c r="V1026" s="17">
        <v>35</v>
      </c>
    </row>
    <row r="1027" spans="7:22" x14ac:dyDescent="0.25">
      <c r="G1027" s="14"/>
      <c r="H1027" s="14"/>
      <c r="I1027" s="14">
        <v>1024</v>
      </c>
      <c r="J1027" s="14">
        <f t="shared" si="48"/>
        <v>86</v>
      </c>
      <c r="O1027" s="1"/>
      <c r="P1027" s="1"/>
      <c r="T1027" s="13">
        <v>100000</v>
      </c>
      <c r="V1027" s="17">
        <v>35</v>
      </c>
    </row>
    <row r="1028" spans="7:22" x14ac:dyDescent="0.25">
      <c r="G1028" s="14"/>
      <c r="H1028" s="14"/>
      <c r="I1028" s="14">
        <v>1025</v>
      </c>
      <c r="J1028" s="14">
        <f t="shared" ref="J1028:J1091" si="50">J993+1</f>
        <v>86</v>
      </c>
      <c r="O1028" s="1"/>
      <c r="P1028" s="1"/>
      <c r="T1028" s="13">
        <v>100000</v>
      </c>
      <c r="V1028" s="17">
        <v>35</v>
      </c>
    </row>
    <row r="1029" spans="7:22" x14ac:dyDescent="0.25">
      <c r="G1029" s="14"/>
      <c r="H1029" s="14"/>
      <c r="I1029" s="14">
        <v>1026</v>
      </c>
      <c r="J1029" s="14">
        <f t="shared" si="50"/>
        <v>86</v>
      </c>
      <c r="O1029" s="1"/>
      <c r="P1029" s="1"/>
      <c r="T1029" s="13">
        <v>100000</v>
      </c>
      <c r="V1029" s="17">
        <v>35</v>
      </c>
    </row>
    <row r="1030" spans="7:22" x14ac:dyDescent="0.25">
      <c r="G1030" s="14"/>
      <c r="H1030" s="14"/>
      <c r="I1030" s="14">
        <v>1027</v>
      </c>
      <c r="J1030" s="14">
        <f t="shared" si="50"/>
        <v>87</v>
      </c>
      <c r="O1030" s="1"/>
      <c r="P1030" s="1"/>
      <c r="T1030" s="13">
        <v>100000</v>
      </c>
      <c r="V1030" s="17">
        <v>35</v>
      </c>
    </row>
    <row r="1031" spans="7:22" x14ac:dyDescent="0.25">
      <c r="G1031" s="14"/>
      <c r="H1031" s="14"/>
      <c r="I1031" s="14">
        <v>1028</v>
      </c>
      <c r="J1031" s="14">
        <f t="shared" si="50"/>
        <v>87</v>
      </c>
      <c r="O1031" s="1"/>
      <c r="P1031" s="1"/>
      <c r="T1031" s="13">
        <v>100000</v>
      </c>
      <c r="V1031" s="17">
        <v>35</v>
      </c>
    </row>
    <row r="1032" spans="7:22" x14ac:dyDescent="0.25">
      <c r="G1032" s="14"/>
      <c r="H1032" s="14"/>
      <c r="I1032" s="14">
        <v>1029</v>
      </c>
      <c r="J1032" s="14">
        <f t="shared" si="50"/>
        <v>87</v>
      </c>
      <c r="O1032" s="1"/>
      <c r="P1032" s="1"/>
      <c r="T1032" s="13">
        <v>100000</v>
      </c>
      <c r="V1032" s="17">
        <v>35</v>
      </c>
    </row>
    <row r="1033" spans="7:22" x14ac:dyDescent="0.25">
      <c r="G1033" s="14"/>
      <c r="H1033" s="14"/>
      <c r="I1033" s="14">
        <v>1030</v>
      </c>
      <c r="J1033" s="14">
        <f t="shared" si="50"/>
        <v>87</v>
      </c>
      <c r="O1033" s="1"/>
      <c r="P1033" s="1"/>
      <c r="T1033" s="13">
        <v>100000</v>
      </c>
      <c r="V1033" s="17">
        <v>35</v>
      </c>
    </row>
    <row r="1034" spans="7:22" x14ac:dyDescent="0.25">
      <c r="G1034" s="14"/>
      <c r="H1034" s="14"/>
      <c r="I1034" s="14">
        <v>1031</v>
      </c>
      <c r="J1034" s="14">
        <f t="shared" si="50"/>
        <v>87</v>
      </c>
      <c r="O1034" s="1"/>
      <c r="P1034" s="1"/>
      <c r="T1034" s="13">
        <v>100000</v>
      </c>
      <c r="V1034" s="17">
        <v>35</v>
      </c>
    </row>
    <row r="1035" spans="7:22" x14ac:dyDescent="0.25">
      <c r="G1035" s="14"/>
      <c r="H1035" s="14"/>
      <c r="I1035" s="14">
        <v>1032</v>
      </c>
      <c r="J1035" s="14">
        <f t="shared" si="50"/>
        <v>87</v>
      </c>
      <c r="O1035" s="1"/>
      <c r="P1035" s="1"/>
      <c r="T1035" s="13">
        <v>100000</v>
      </c>
      <c r="V1035" s="17">
        <v>35</v>
      </c>
    </row>
    <row r="1036" spans="7:22" x14ac:dyDescent="0.25">
      <c r="G1036" s="14"/>
      <c r="H1036" s="14"/>
      <c r="I1036" s="14">
        <v>1033</v>
      </c>
      <c r="J1036" s="14">
        <f t="shared" si="50"/>
        <v>87</v>
      </c>
      <c r="O1036" s="1"/>
      <c r="P1036" s="1"/>
      <c r="T1036" s="13">
        <v>100000</v>
      </c>
      <c r="V1036" s="17">
        <v>35</v>
      </c>
    </row>
    <row r="1037" spans="7:22" x14ac:dyDescent="0.25">
      <c r="G1037" s="14"/>
      <c r="H1037" s="14"/>
      <c r="I1037" s="14">
        <v>1034</v>
      </c>
      <c r="J1037" s="14">
        <f t="shared" si="50"/>
        <v>87</v>
      </c>
      <c r="O1037" s="1"/>
      <c r="P1037" s="1"/>
      <c r="T1037" s="13">
        <v>100000</v>
      </c>
      <c r="V1037" s="17">
        <v>35</v>
      </c>
    </row>
    <row r="1038" spans="7:22" x14ac:dyDescent="0.25">
      <c r="G1038" s="14"/>
      <c r="H1038" s="14"/>
      <c r="I1038" s="14">
        <v>1035</v>
      </c>
      <c r="J1038" s="14">
        <f t="shared" si="50"/>
        <v>87</v>
      </c>
      <c r="O1038" s="1"/>
      <c r="P1038" s="1"/>
      <c r="T1038" s="13">
        <v>100000</v>
      </c>
      <c r="V1038" s="17">
        <v>35</v>
      </c>
    </row>
    <row r="1039" spans="7:22" x14ac:dyDescent="0.25">
      <c r="G1039" s="14"/>
      <c r="H1039" s="14"/>
      <c r="I1039" s="14">
        <v>1036</v>
      </c>
      <c r="J1039" s="14">
        <f t="shared" si="50"/>
        <v>87</v>
      </c>
      <c r="O1039" s="1"/>
      <c r="P1039" s="1"/>
      <c r="T1039" s="13">
        <v>100000</v>
      </c>
      <c r="V1039" s="17">
        <v>35</v>
      </c>
    </row>
    <row r="1040" spans="7:22" x14ac:dyDescent="0.25">
      <c r="G1040" s="14"/>
      <c r="H1040" s="14"/>
      <c r="I1040" s="14">
        <v>1037</v>
      </c>
      <c r="J1040" s="14">
        <f t="shared" si="50"/>
        <v>87</v>
      </c>
      <c r="O1040" s="1"/>
      <c r="P1040" s="1"/>
      <c r="T1040" s="13">
        <v>100000</v>
      </c>
      <c r="V1040" s="17">
        <v>35</v>
      </c>
    </row>
    <row r="1041" spans="7:22" x14ac:dyDescent="0.25">
      <c r="G1041" s="14"/>
      <c r="H1041" s="14"/>
      <c r="I1041" s="14">
        <v>1038</v>
      </c>
      <c r="J1041" s="14">
        <f t="shared" si="50"/>
        <v>87</v>
      </c>
      <c r="O1041" s="1"/>
      <c r="P1041" s="1"/>
      <c r="T1041" s="13">
        <v>100000</v>
      </c>
      <c r="V1041" s="17">
        <v>35</v>
      </c>
    </row>
    <row r="1042" spans="7:22" x14ac:dyDescent="0.25">
      <c r="G1042" s="14"/>
      <c r="H1042" s="14"/>
      <c r="I1042" s="14">
        <v>1039</v>
      </c>
      <c r="J1042" s="14">
        <f t="shared" si="50"/>
        <v>87</v>
      </c>
      <c r="O1042" s="1"/>
      <c r="P1042" s="1"/>
      <c r="T1042" s="13">
        <v>100000</v>
      </c>
      <c r="V1042" s="17">
        <v>35</v>
      </c>
    </row>
    <row r="1043" spans="7:22" x14ac:dyDescent="0.25">
      <c r="G1043" s="14"/>
      <c r="H1043" s="14"/>
      <c r="I1043" s="14">
        <v>1040</v>
      </c>
      <c r="J1043" s="14">
        <f t="shared" si="50"/>
        <v>87</v>
      </c>
      <c r="O1043" s="1"/>
      <c r="P1043" s="1"/>
      <c r="T1043" s="13">
        <v>100000</v>
      </c>
      <c r="V1043" s="17">
        <v>35</v>
      </c>
    </row>
    <row r="1044" spans="7:22" x14ac:dyDescent="0.25">
      <c r="G1044" s="14"/>
      <c r="H1044" s="14"/>
      <c r="I1044" s="14">
        <v>1041</v>
      </c>
      <c r="J1044" s="14">
        <f t="shared" si="50"/>
        <v>87</v>
      </c>
      <c r="O1044" s="1"/>
      <c r="P1044" s="1"/>
      <c r="T1044" s="13">
        <v>100000</v>
      </c>
      <c r="V1044" s="17">
        <v>35</v>
      </c>
    </row>
    <row r="1045" spans="7:22" x14ac:dyDescent="0.25">
      <c r="G1045" s="14"/>
      <c r="H1045" s="14"/>
      <c r="I1045" s="14">
        <v>1042</v>
      </c>
      <c r="J1045" s="14">
        <f t="shared" si="50"/>
        <v>87</v>
      </c>
      <c r="O1045" s="1"/>
      <c r="P1045" s="1"/>
      <c r="T1045" s="13">
        <v>100000</v>
      </c>
      <c r="V1045" s="17">
        <v>35</v>
      </c>
    </row>
    <row r="1046" spans="7:22" x14ac:dyDescent="0.25">
      <c r="G1046" s="14"/>
      <c r="H1046" s="14"/>
      <c r="I1046" s="14">
        <v>1043</v>
      </c>
      <c r="J1046" s="14">
        <f t="shared" si="50"/>
        <v>87</v>
      </c>
      <c r="O1046" s="1"/>
      <c r="P1046" s="1"/>
      <c r="T1046" s="13">
        <v>100000</v>
      </c>
      <c r="V1046" s="17">
        <v>35</v>
      </c>
    </row>
    <row r="1047" spans="7:22" x14ac:dyDescent="0.25">
      <c r="G1047" s="14"/>
      <c r="H1047" s="14"/>
      <c r="I1047" s="14">
        <v>1044</v>
      </c>
      <c r="J1047" s="14">
        <f t="shared" si="50"/>
        <v>87</v>
      </c>
      <c r="O1047" s="1"/>
      <c r="P1047" s="1"/>
      <c r="T1047" s="13">
        <v>100000</v>
      </c>
      <c r="V1047" s="17">
        <v>35</v>
      </c>
    </row>
    <row r="1048" spans="7:22" x14ac:dyDescent="0.25">
      <c r="G1048" s="14"/>
      <c r="H1048" s="14"/>
      <c r="I1048" s="14">
        <v>1045</v>
      </c>
      <c r="J1048" s="14">
        <f t="shared" si="50"/>
        <v>87</v>
      </c>
      <c r="O1048" s="1"/>
      <c r="P1048" s="1"/>
      <c r="T1048" s="13">
        <v>100000</v>
      </c>
      <c r="V1048" s="17">
        <v>35</v>
      </c>
    </row>
    <row r="1049" spans="7:22" x14ac:dyDescent="0.25">
      <c r="G1049" s="14"/>
      <c r="H1049" s="14"/>
      <c r="I1049" s="14">
        <v>1046</v>
      </c>
      <c r="J1049" s="14">
        <f t="shared" si="50"/>
        <v>87</v>
      </c>
      <c r="O1049" s="1"/>
      <c r="P1049" s="1"/>
      <c r="T1049" s="13">
        <v>100000</v>
      </c>
      <c r="V1049" s="17">
        <v>35</v>
      </c>
    </row>
    <row r="1050" spans="7:22" x14ac:dyDescent="0.25">
      <c r="G1050" s="14"/>
      <c r="H1050" s="14"/>
      <c r="I1050" s="14">
        <v>1047</v>
      </c>
      <c r="J1050" s="14">
        <f t="shared" si="50"/>
        <v>87</v>
      </c>
      <c r="O1050" s="1"/>
      <c r="P1050" s="1"/>
      <c r="T1050" s="13">
        <v>100000</v>
      </c>
      <c r="V1050" s="17">
        <v>35</v>
      </c>
    </row>
    <row r="1051" spans="7:22" x14ac:dyDescent="0.25">
      <c r="G1051" s="14"/>
      <c r="H1051" s="14"/>
      <c r="I1051" s="14">
        <v>1048</v>
      </c>
      <c r="J1051" s="14">
        <f t="shared" si="50"/>
        <v>87</v>
      </c>
      <c r="O1051" s="1"/>
      <c r="P1051" s="1"/>
      <c r="T1051" s="13">
        <v>100000</v>
      </c>
      <c r="V1051" s="17">
        <v>35</v>
      </c>
    </row>
    <row r="1052" spans="7:22" x14ac:dyDescent="0.25">
      <c r="G1052" s="14"/>
      <c r="H1052" s="14"/>
      <c r="I1052" s="14">
        <v>1049</v>
      </c>
      <c r="J1052" s="14">
        <f t="shared" si="50"/>
        <v>87</v>
      </c>
      <c r="O1052" s="1"/>
      <c r="P1052" s="1"/>
      <c r="T1052" s="13">
        <v>100000</v>
      </c>
      <c r="V1052" s="17">
        <v>35</v>
      </c>
    </row>
    <row r="1053" spans="7:22" x14ac:dyDescent="0.25">
      <c r="G1053" s="14"/>
      <c r="H1053" s="14"/>
      <c r="I1053" s="14">
        <v>1050</v>
      </c>
      <c r="J1053" s="14">
        <f t="shared" si="50"/>
        <v>87</v>
      </c>
      <c r="O1053" s="1"/>
      <c r="P1053" s="1"/>
      <c r="T1053" s="13">
        <v>100000</v>
      </c>
      <c r="V1053" s="17">
        <v>35</v>
      </c>
    </row>
    <row r="1054" spans="7:22" x14ac:dyDescent="0.25">
      <c r="G1054" s="14"/>
      <c r="H1054" s="14"/>
      <c r="I1054" s="14">
        <v>1051</v>
      </c>
      <c r="J1054" s="14">
        <f t="shared" si="50"/>
        <v>87</v>
      </c>
      <c r="O1054" s="1"/>
      <c r="P1054" s="1"/>
      <c r="T1054" s="13">
        <v>100000</v>
      </c>
      <c r="V1054" s="17">
        <v>35</v>
      </c>
    </row>
    <row r="1055" spans="7:22" x14ac:dyDescent="0.25">
      <c r="G1055" s="14"/>
      <c r="H1055" s="14"/>
      <c r="I1055" s="14">
        <v>1052</v>
      </c>
      <c r="J1055" s="14">
        <f t="shared" si="50"/>
        <v>87</v>
      </c>
      <c r="O1055" s="1"/>
      <c r="P1055" s="1"/>
      <c r="T1055" s="13">
        <v>100000</v>
      </c>
      <c r="V1055" s="17">
        <v>35</v>
      </c>
    </row>
    <row r="1056" spans="7:22" x14ac:dyDescent="0.25">
      <c r="G1056" s="14"/>
      <c r="H1056" s="14"/>
      <c r="I1056" s="14">
        <v>1053</v>
      </c>
      <c r="J1056" s="14">
        <f t="shared" si="50"/>
        <v>87</v>
      </c>
      <c r="O1056" s="1"/>
      <c r="P1056" s="1"/>
      <c r="T1056" s="13">
        <v>100000</v>
      </c>
      <c r="V1056" s="17">
        <v>35</v>
      </c>
    </row>
    <row r="1057" spans="7:22" x14ac:dyDescent="0.25">
      <c r="G1057" s="14"/>
      <c r="H1057" s="14"/>
      <c r="I1057" s="14">
        <v>1054</v>
      </c>
      <c r="J1057" s="14">
        <f t="shared" si="50"/>
        <v>87</v>
      </c>
      <c r="O1057" s="1"/>
      <c r="P1057" s="1"/>
      <c r="T1057" s="13">
        <v>100000</v>
      </c>
      <c r="V1057" s="17">
        <v>35</v>
      </c>
    </row>
    <row r="1058" spans="7:22" x14ac:dyDescent="0.25">
      <c r="G1058" s="14"/>
      <c r="H1058" s="14"/>
      <c r="I1058" s="14">
        <v>1055</v>
      </c>
      <c r="J1058" s="14">
        <f t="shared" si="50"/>
        <v>87</v>
      </c>
      <c r="O1058" s="1"/>
      <c r="P1058" s="1"/>
      <c r="T1058" s="13">
        <v>100000</v>
      </c>
      <c r="V1058" s="17">
        <v>35</v>
      </c>
    </row>
    <row r="1059" spans="7:22" x14ac:dyDescent="0.25">
      <c r="G1059" s="14"/>
      <c r="H1059" s="14"/>
      <c r="I1059" s="14">
        <v>1056</v>
      </c>
      <c r="J1059" s="14">
        <f t="shared" si="50"/>
        <v>87</v>
      </c>
      <c r="O1059" s="1"/>
      <c r="P1059" s="1"/>
      <c r="T1059" s="13">
        <v>100000</v>
      </c>
      <c r="V1059" s="17">
        <v>35</v>
      </c>
    </row>
    <row r="1060" spans="7:22" x14ac:dyDescent="0.25">
      <c r="G1060" s="14"/>
      <c r="H1060" s="14"/>
      <c r="I1060" s="14">
        <v>1057</v>
      </c>
      <c r="J1060" s="14">
        <f t="shared" si="50"/>
        <v>87</v>
      </c>
      <c r="O1060" s="1"/>
      <c r="P1060" s="1"/>
      <c r="T1060" s="13">
        <v>100000</v>
      </c>
      <c r="V1060" s="17">
        <v>35</v>
      </c>
    </row>
    <row r="1061" spans="7:22" x14ac:dyDescent="0.25">
      <c r="G1061" s="14"/>
      <c r="H1061" s="14"/>
      <c r="I1061" s="14">
        <v>1058</v>
      </c>
      <c r="J1061" s="14">
        <f t="shared" si="50"/>
        <v>87</v>
      </c>
      <c r="O1061" s="1"/>
      <c r="P1061" s="1"/>
      <c r="T1061" s="13">
        <v>100000</v>
      </c>
      <c r="V1061" s="17">
        <v>35</v>
      </c>
    </row>
    <row r="1062" spans="7:22" x14ac:dyDescent="0.25">
      <c r="G1062" s="14"/>
      <c r="H1062" s="14"/>
      <c r="I1062" s="14">
        <v>1059</v>
      </c>
      <c r="J1062" s="14">
        <f t="shared" si="50"/>
        <v>87</v>
      </c>
      <c r="O1062" s="1"/>
      <c r="P1062" s="1"/>
      <c r="T1062" s="13">
        <v>100000</v>
      </c>
      <c r="V1062" s="17">
        <v>35</v>
      </c>
    </row>
    <row r="1063" spans="7:22" x14ac:dyDescent="0.25">
      <c r="G1063" s="14"/>
      <c r="H1063" s="14"/>
      <c r="I1063" s="14">
        <v>1060</v>
      </c>
      <c r="J1063" s="14">
        <f t="shared" si="50"/>
        <v>87</v>
      </c>
      <c r="O1063" s="1"/>
      <c r="P1063" s="1"/>
      <c r="T1063" s="13">
        <v>100000</v>
      </c>
      <c r="V1063" s="17">
        <v>35</v>
      </c>
    </row>
    <row r="1064" spans="7:22" x14ac:dyDescent="0.25">
      <c r="G1064" s="14"/>
      <c r="H1064" s="14"/>
      <c r="I1064" s="14">
        <v>1061</v>
      </c>
      <c r="J1064" s="14">
        <f t="shared" si="50"/>
        <v>87</v>
      </c>
      <c r="O1064" s="1"/>
      <c r="P1064" s="1"/>
      <c r="T1064" s="13">
        <v>100000</v>
      </c>
      <c r="V1064" s="17">
        <v>35</v>
      </c>
    </row>
    <row r="1065" spans="7:22" x14ac:dyDescent="0.25">
      <c r="G1065" s="14"/>
      <c r="H1065" s="14"/>
      <c r="I1065" s="14">
        <v>1062</v>
      </c>
      <c r="J1065" s="14">
        <f t="shared" si="50"/>
        <v>88</v>
      </c>
      <c r="O1065" s="1"/>
      <c r="P1065" s="1"/>
      <c r="T1065" s="13">
        <v>100000</v>
      </c>
      <c r="V1065" s="17">
        <v>35</v>
      </c>
    </row>
    <row r="1066" spans="7:22" x14ac:dyDescent="0.25">
      <c r="G1066" s="14"/>
      <c r="H1066" s="14"/>
      <c r="I1066" s="14">
        <v>1063</v>
      </c>
      <c r="J1066" s="14">
        <f t="shared" si="50"/>
        <v>88</v>
      </c>
      <c r="O1066" s="1"/>
      <c r="P1066" s="1"/>
      <c r="T1066" s="13">
        <v>100000</v>
      </c>
      <c r="V1066" s="17">
        <v>35</v>
      </c>
    </row>
    <row r="1067" spans="7:22" x14ac:dyDescent="0.25">
      <c r="G1067" s="14"/>
      <c r="H1067" s="14"/>
      <c r="I1067" s="14">
        <v>1064</v>
      </c>
      <c r="J1067" s="14">
        <f t="shared" si="50"/>
        <v>88</v>
      </c>
      <c r="O1067" s="1"/>
      <c r="P1067" s="1"/>
      <c r="T1067" s="13">
        <v>100000</v>
      </c>
      <c r="V1067" s="17">
        <v>35</v>
      </c>
    </row>
    <row r="1068" spans="7:22" x14ac:dyDescent="0.25">
      <c r="G1068" s="14"/>
      <c r="H1068" s="14"/>
      <c r="I1068" s="14">
        <v>1065</v>
      </c>
      <c r="J1068" s="14">
        <f t="shared" si="50"/>
        <v>88</v>
      </c>
      <c r="O1068" s="1"/>
      <c r="P1068" s="1"/>
      <c r="T1068" s="13">
        <v>100000</v>
      </c>
      <c r="V1068" s="17">
        <v>35</v>
      </c>
    </row>
    <row r="1069" spans="7:22" x14ac:dyDescent="0.25">
      <c r="G1069" s="14"/>
      <c r="H1069" s="14"/>
      <c r="I1069" s="14">
        <v>1066</v>
      </c>
      <c r="J1069" s="14">
        <f t="shared" si="50"/>
        <v>88</v>
      </c>
      <c r="O1069" s="1"/>
      <c r="P1069" s="1"/>
      <c r="T1069" s="13">
        <v>100000</v>
      </c>
      <c r="V1069" s="17">
        <v>35</v>
      </c>
    </row>
    <row r="1070" spans="7:22" x14ac:dyDescent="0.25">
      <c r="G1070" s="14"/>
      <c r="H1070" s="14"/>
      <c r="I1070" s="14">
        <v>1067</v>
      </c>
      <c r="J1070" s="14">
        <f t="shared" si="50"/>
        <v>88</v>
      </c>
      <c r="O1070" s="1"/>
      <c r="P1070" s="1"/>
      <c r="T1070" s="13">
        <v>100000</v>
      </c>
      <c r="V1070" s="17">
        <v>35</v>
      </c>
    </row>
    <row r="1071" spans="7:22" x14ac:dyDescent="0.25">
      <c r="G1071" s="14"/>
      <c r="H1071" s="14"/>
      <c r="I1071" s="14">
        <v>1068</v>
      </c>
      <c r="J1071" s="14">
        <f t="shared" si="50"/>
        <v>88</v>
      </c>
      <c r="O1071" s="1"/>
      <c r="P1071" s="1"/>
      <c r="T1071" s="13">
        <v>100000</v>
      </c>
      <c r="V1071" s="17">
        <v>35</v>
      </c>
    </row>
    <row r="1072" spans="7:22" x14ac:dyDescent="0.25">
      <c r="G1072" s="14"/>
      <c r="H1072" s="14"/>
      <c r="I1072" s="14">
        <v>1069</v>
      </c>
      <c r="J1072" s="14">
        <f t="shared" si="50"/>
        <v>88</v>
      </c>
      <c r="O1072" s="1"/>
      <c r="P1072" s="1"/>
      <c r="T1072" s="13">
        <v>100000</v>
      </c>
      <c r="V1072" s="17">
        <v>35</v>
      </c>
    </row>
    <row r="1073" spans="7:22" x14ac:dyDescent="0.25">
      <c r="G1073" s="14"/>
      <c r="H1073" s="14"/>
      <c r="I1073" s="14">
        <v>1070</v>
      </c>
      <c r="J1073" s="14">
        <f t="shared" si="50"/>
        <v>88</v>
      </c>
      <c r="O1073" s="1"/>
      <c r="P1073" s="1"/>
      <c r="T1073" s="13">
        <v>100000</v>
      </c>
      <c r="V1073" s="17">
        <v>35</v>
      </c>
    </row>
    <row r="1074" spans="7:22" x14ac:dyDescent="0.25">
      <c r="G1074" s="14"/>
      <c r="H1074" s="14"/>
      <c r="I1074" s="14">
        <v>1071</v>
      </c>
      <c r="J1074" s="14">
        <f t="shared" si="50"/>
        <v>88</v>
      </c>
      <c r="O1074" s="1"/>
      <c r="P1074" s="1"/>
      <c r="T1074" s="13">
        <v>100000</v>
      </c>
      <c r="V1074" s="17">
        <v>35</v>
      </c>
    </row>
    <row r="1075" spans="7:22" x14ac:dyDescent="0.25">
      <c r="G1075" s="14"/>
      <c r="H1075" s="14"/>
      <c r="I1075" s="14">
        <v>1072</v>
      </c>
      <c r="J1075" s="14">
        <f t="shared" si="50"/>
        <v>88</v>
      </c>
      <c r="O1075" s="1"/>
      <c r="P1075" s="1"/>
      <c r="T1075" s="13">
        <v>100000</v>
      </c>
      <c r="V1075" s="17">
        <v>35</v>
      </c>
    </row>
    <row r="1076" spans="7:22" x14ac:dyDescent="0.25">
      <c r="G1076" s="14"/>
      <c r="H1076" s="14"/>
      <c r="I1076" s="14">
        <v>1073</v>
      </c>
      <c r="J1076" s="14">
        <f t="shared" si="50"/>
        <v>88</v>
      </c>
      <c r="O1076" s="1"/>
      <c r="P1076" s="1"/>
      <c r="T1076" s="13">
        <v>100000</v>
      </c>
      <c r="V1076" s="17">
        <v>35</v>
      </c>
    </row>
    <row r="1077" spans="7:22" x14ac:dyDescent="0.25">
      <c r="G1077" s="14"/>
      <c r="H1077" s="14"/>
      <c r="I1077" s="14">
        <v>1074</v>
      </c>
      <c r="J1077" s="14">
        <f t="shared" si="50"/>
        <v>88</v>
      </c>
      <c r="O1077" s="1"/>
      <c r="P1077" s="1"/>
      <c r="T1077" s="13">
        <v>100000</v>
      </c>
      <c r="V1077" s="17">
        <v>35</v>
      </c>
    </row>
    <row r="1078" spans="7:22" x14ac:dyDescent="0.25">
      <c r="G1078" s="14"/>
      <c r="H1078" s="14"/>
      <c r="I1078" s="14">
        <v>1075</v>
      </c>
      <c r="J1078" s="14">
        <f t="shared" si="50"/>
        <v>88</v>
      </c>
      <c r="O1078" s="1"/>
      <c r="P1078" s="1"/>
      <c r="T1078" s="13">
        <v>100000</v>
      </c>
      <c r="V1078" s="17">
        <v>35</v>
      </c>
    </row>
    <row r="1079" spans="7:22" x14ac:dyDescent="0.25">
      <c r="G1079" s="14"/>
      <c r="H1079" s="14"/>
      <c r="I1079" s="14">
        <v>1076</v>
      </c>
      <c r="J1079" s="14">
        <f t="shared" si="50"/>
        <v>88</v>
      </c>
      <c r="O1079" s="1"/>
      <c r="P1079" s="1"/>
      <c r="T1079" s="13">
        <v>100000</v>
      </c>
      <c r="V1079" s="17">
        <v>35</v>
      </c>
    </row>
    <row r="1080" spans="7:22" x14ac:dyDescent="0.25">
      <c r="G1080" s="14"/>
      <c r="H1080" s="14"/>
      <c r="I1080" s="14">
        <v>1077</v>
      </c>
      <c r="J1080" s="14">
        <f t="shared" si="50"/>
        <v>88</v>
      </c>
      <c r="O1080" s="1"/>
      <c r="P1080" s="1"/>
      <c r="T1080" s="13">
        <v>100000</v>
      </c>
      <c r="V1080" s="17">
        <v>35</v>
      </c>
    </row>
    <row r="1081" spans="7:22" x14ac:dyDescent="0.25">
      <c r="G1081" s="14"/>
      <c r="H1081" s="14"/>
      <c r="I1081" s="14">
        <v>1078</v>
      </c>
      <c r="J1081" s="14">
        <f t="shared" si="50"/>
        <v>88</v>
      </c>
      <c r="O1081" s="1"/>
      <c r="P1081" s="1"/>
      <c r="T1081" s="13">
        <v>100000</v>
      </c>
      <c r="V1081" s="17">
        <v>35</v>
      </c>
    </row>
    <row r="1082" spans="7:22" x14ac:dyDescent="0.25">
      <c r="G1082" s="14"/>
      <c r="H1082" s="14"/>
      <c r="I1082" s="14">
        <v>1079</v>
      </c>
      <c r="J1082" s="14">
        <f t="shared" si="50"/>
        <v>88</v>
      </c>
      <c r="O1082" s="1"/>
      <c r="P1082" s="1"/>
      <c r="T1082" s="13">
        <v>100000</v>
      </c>
      <c r="V1082" s="17">
        <v>35</v>
      </c>
    </row>
    <row r="1083" spans="7:22" x14ac:dyDescent="0.25">
      <c r="G1083" s="14"/>
      <c r="H1083" s="14"/>
      <c r="I1083" s="14">
        <v>1080</v>
      </c>
      <c r="J1083" s="14">
        <f t="shared" si="50"/>
        <v>88</v>
      </c>
      <c r="O1083" s="1"/>
      <c r="P1083" s="1"/>
      <c r="T1083" s="13">
        <v>100000</v>
      </c>
      <c r="V1083" s="17">
        <v>35</v>
      </c>
    </row>
    <row r="1084" spans="7:22" x14ac:dyDescent="0.25">
      <c r="G1084" s="14"/>
      <c r="H1084" s="14"/>
      <c r="I1084" s="14">
        <v>1081</v>
      </c>
      <c r="J1084" s="14">
        <f t="shared" si="50"/>
        <v>88</v>
      </c>
      <c r="O1084" s="1"/>
      <c r="P1084" s="1"/>
      <c r="T1084" s="13">
        <v>100000</v>
      </c>
      <c r="V1084" s="17">
        <v>35</v>
      </c>
    </row>
    <row r="1085" spans="7:22" x14ac:dyDescent="0.25">
      <c r="G1085" s="14"/>
      <c r="H1085" s="14"/>
      <c r="I1085" s="14">
        <v>1082</v>
      </c>
      <c r="J1085" s="14">
        <f t="shared" si="50"/>
        <v>88</v>
      </c>
      <c r="O1085" s="1"/>
      <c r="P1085" s="1"/>
      <c r="T1085" s="13">
        <v>100000</v>
      </c>
      <c r="V1085" s="17">
        <v>35</v>
      </c>
    </row>
    <row r="1086" spans="7:22" x14ac:dyDescent="0.25">
      <c r="G1086" s="14"/>
      <c r="H1086" s="14"/>
      <c r="I1086" s="14">
        <v>1083</v>
      </c>
      <c r="J1086" s="14">
        <f t="shared" si="50"/>
        <v>88</v>
      </c>
      <c r="O1086" s="1"/>
      <c r="P1086" s="1"/>
      <c r="T1086" s="13">
        <v>100000</v>
      </c>
      <c r="V1086" s="17">
        <v>35</v>
      </c>
    </row>
    <row r="1087" spans="7:22" x14ac:dyDescent="0.25">
      <c r="G1087" s="14"/>
      <c r="H1087" s="14"/>
      <c r="I1087" s="14">
        <v>1084</v>
      </c>
      <c r="J1087" s="14">
        <f t="shared" si="50"/>
        <v>88</v>
      </c>
      <c r="O1087" s="1"/>
      <c r="P1087" s="1"/>
      <c r="T1087" s="13">
        <v>100000</v>
      </c>
      <c r="V1087" s="17">
        <v>35</v>
      </c>
    </row>
    <row r="1088" spans="7:22" x14ac:dyDescent="0.25">
      <c r="G1088" s="14"/>
      <c r="H1088" s="14"/>
      <c r="I1088" s="14">
        <v>1085</v>
      </c>
      <c r="J1088" s="14">
        <f t="shared" si="50"/>
        <v>88</v>
      </c>
      <c r="O1088" s="1"/>
      <c r="P1088" s="1"/>
      <c r="T1088" s="13">
        <v>100000</v>
      </c>
      <c r="V1088" s="17">
        <v>35</v>
      </c>
    </row>
    <row r="1089" spans="7:22" x14ac:dyDescent="0.25">
      <c r="G1089" s="14"/>
      <c r="H1089" s="14"/>
      <c r="I1089" s="14">
        <v>1086</v>
      </c>
      <c r="J1089" s="14">
        <f t="shared" si="50"/>
        <v>88</v>
      </c>
      <c r="O1089" s="1"/>
      <c r="P1089" s="1"/>
      <c r="T1089" s="13">
        <v>100000</v>
      </c>
      <c r="V1089" s="17">
        <v>35</v>
      </c>
    </row>
    <row r="1090" spans="7:22" x14ac:dyDescent="0.25">
      <c r="G1090" s="14"/>
      <c r="H1090" s="14"/>
      <c r="I1090" s="14">
        <v>1087</v>
      </c>
      <c r="J1090" s="14">
        <f t="shared" si="50"/>
        <v>88</v>
      </c>
      <c r="O1090" s="1"/>
      <c r="P1090" s="1"/>
      <c r="T1090" s="13">
        <v>100000</v>
      </c>
      <c r="V1090" s="17">
        <v>35</v>
      </c>
    </row>
    <row r="1091" spans="7:22" x14ac:dyDescent="0.25">
      <c r="G1091" s="14"/>
      <c r="H1091" s="14"/>
      <c r="I1091" s="14">
        <v>1088</v>
      </c>
      <c r="J1091" s="14">
        <f t="shared" si="50"/>
        <v>88</v>
      </c>
      <c r="O1091" s="1"/>
      <c r="P1091" s="1"/>
      <c r="T1091" s="13">
        <v>100000</v>
      </c>
      <c r="V1091" s="17">
        <v>35</v>
      </c>
    </row>
    <row r="1092" spans="7:22" x14ac:dyDescent="0.25">
      <c r="G1092" s="14"/>
      <c r="H1092" s="14"/>
      <c r="I1092" s="14">
        <v>1089</v>
      </c>
      <c r="J1092" s="14">
        <f t="shared" ref="J1092:J1155" si="51">J1057+1</f>
        <v>88</v>
      </c>
      <c r="O1092" s="1"/>
      <c r="P1092" s="1"/>
      <c r="T1092" s="13">
        <v>100000</v>
      </c>
      <c r="V1092" s="17">
        <v>35</v>
      </c>
    </row>
    <row r="1093" spans="7:22" x14ac:dyDescent="0.25">
      <c r="G1093" s="14"/>
      <c r="H1093" s="14"/>
      <c r="I1093" s="14">
        <v>1090</v>
      </c>
      <c r="J1093" s="14">
        <f t="shared" si="51"/>
        <v>88</v>
      </c>
      <c r="O1093" s="1"/>
      <c r="P1093" s="1"/>
      <c r="T1093" s="13">
        <v>100000</v>
      </c>
      <c r="V1093" s="17">
        <v>35</v>
      </c>
    </row>
    <row r="1094" spans="7:22" x14ac:dyDescent="0.25">
      <c r="G1094" s="14"/>
      <c r="H1094" s="14"/>
      <c r="I1094" s="14">
        <v>1091</v>
      </c>
      <c r="J1094" s="14">
        <f t="shared" si="51"/>
        <v>88</v>
      </c>
      <c r="O1094" s="1"/>
      <c r="P1094" s="1"/>
      <c r="T1094" s="13">
        <v>100000</v>
      </c>
      <c r="V1094" s="17">
        <v>35</v>
      </c>
    </row>
    <row r="1095" spans="7:22" x14ac:dyDescent="0.25">
      <c r="G1095" s="14"/>
      <c r="H1095" s="14"/>
      <c r="I1095" s="14">
        <v>1092</v>
      </c>
      <c r="J1095" s="14">
        <f t="shared" si="51"/>
        <v>88</v>
      </c>
      <c r="O1095" s="1"/>
      <c r="P1095" s="1"/>
      <c r="T1095" s="13">
        <v>100000</v>
      </c>
      <c r="V1095" s="17">
        <v>35</v>
      </c>
    </row>
    <row r="1096" spans="7:22" x14ac:dyDescent="0.25">
      <c r="G1096" s="14"/>
      <c r="H1096" s="14"/>
      <c r="I1096" s="14">
        <v>1093</v>
      </c>
      <c r="J1096" s="14">
        <f t="shared" si="51"/>
        <v>88</v>
      </c>
      <c r="O1096" s="1"/>
      <c r="P1096" s="1"/>
      <c r="T1096" s="13">
        <v>100000</v>
      </c>
      <c r="V1096" s="17">
        <v>35</v>
      </c>
    </row>
    <row r="1097" spans="7:22" x14ac:dyDescent="0.25">
      <c r="G1097" s="14"/>
      <c r="H1097" s="14"/>
      <c r="I1097" s="14">
        <v>1094</v>
      </c>
      <c r="J1097" s="14">
        <f t="shared" si="51"/>
        <v>88</v>
      </c>
      <c r="O1097" s="1"/>
      <c r="P1097" s="1"/>
      <c r="T1097" s="13">
        <v>100000</v>
      </c>
      <c r="V1097" s="17">
        <v>35</v>
      </c>
    </row>
    <row r="1098" spans="7:22" x14ac:dyDescent="0.25">
      <c r="G1098" s="14"/>
      <c r="H1098" s="14"/>
      <c r="I1098" s="14">
        <v>1095</v>
      </c>
      <c r="J1098" s="14">
        <f t="shared" si="51"/>
        <v>88</v>
      </c>
      <c r="O1098" s="1"/>
      <c r="P1098" s="1"/>
      <c r="T1098" s="13">
        <v>100000</v>
      </c>
      <c r="V1098" s="17">
        <v>35</v>
      </c>
    </row>
    <row r="1099" spans="7:22" x14ac:dyDescent="0.25">
      <c r="G1099" s="14"/>
      <c r="H1099" s="14"/>
      <c r="I1099" s="14">
        <v>1096</v>
      </c>
      <c r="J1099" s="14">
        <f t="shared" si="51"/>
        <v>88</v>
      </c>
      <c r="O1099" s="1"/>
      <c r="P1099" s="1"/>
      <c r="T1099" s="13">
        <v>100000</v>
      </c>
      <c r="V1099" s="17">
        <v>35</v>
      </c>
    </row>
    <row r="1100" spans="7:22" x14ac:dyDescent="0.25">
      <c r="G1100" s="14"/>
      <c r="H1100" s="14"/>
      <c r="I1100" s="14">
        <v>1097</v>
      </c>
      <c r="J1100" s="14">
        <f t="shared" si="51"/>
        <v>89</v>
      </c>
      <c r="O1100" s="1"/>
      <c r="P1100" s="1"/>
      <c r="T1100" s="13">
        <v>100000</v>
      </c>
      <c r="V1100" s="17">
        <v>35</v>
      </c>
    </row>
    <row r="1101" spans="7:22" x14ac:dyDescent="0.25">
      <c r="G1101" s="14"/>
      <c r="H1101" s="14"/>
      <c r="I1101" s="14">
        <v>1098</v>
      </c>
      <c r="J1101" s="14">
        <f t="shared" si="51"/>
        <v>89</v>
      </c>
      <c r="O1101" s="1"/>
      <c r="P1101" s="1"/>
      <c r="T1101" s="13">
        <v>100000</v>
      </c>
      <c r="V1101" s="17">
        <v>35</v>
      </c>
    </row>
    <row r="1102" spans="7:22" x14ac:dyDescent="0.25">
      <c r="G1102" s="14"/>
      <c r="H1102" s="14"/>
      <c r="I1102" s="14">
        <v>1099</v>
      </c>
      <c r="J1102" s="14">
        <f t="shared" si="51"/>
        <v>89</v>
      </c>
      <c r="O1102" s="1"/>
      <c r="P1102" s="1"/>
      <c r="T1102" s="13">
        <v>100000</v>
      </c>
      <c r="V1102" s="17">
        <v>35</v>
      </c>
    </row>
    <row r="1103" spans="7:22" x14ac:dyDescent="0.25">
      <c r="G1103" s="14"/>
      <c r="H1103" s="14"/>
      <c r="I1103" s="14">
        <v>1100</v>
      </c>
      <c r="J1103" s="14">
        <f t="shared" si="51"/>
        <v>89</v>
      </c>
      <c r="O1103" s="1"/>
      <c r="P1103" s="1"/>
      <c r="T1103" s="13">
        <v>100000</v>
      </c>
      <c r="V1103" s="17">
        <v>35</v>
      </c>
    </row>
    <row r="1104" spans="7:22" x14ac:dyDescent="0.25">
      <c r="G1104" s="14"/>
      <c r="H1104" s="14"/>
      <c r="I1104" s="14">
        <v>1101</v>
      </c>
      <c r="J1104" s="14">
        <f t="shared" si="51"/>
        <v>89</v>
      </c>
      <c r="O1104" s="1"/>
      <c r="P1104" s="1"/>
      <c r="T1104" s="13">
        <v>100000</v>
      </c>
      <c r="V1104" s="17">
        <v>35</v>
      </c>
    </row>
    <row r="1105" spans="7:22" x14ac:dyDescent="0.25">
      <c r="G1105" s="14"/>
      <c r="H1105" s="14"/>
      <c r="I1105" s="14">
        <v>1102</v>
      </c>
      <c r="J1105" s="14">
        <f t="shared" si="51"/>
        <v>89</v>
      </c>
      <c r="O1105" s="1"/>
      <c r="P1105" s="1"/>
      <c r="T1105" s="13">
        <v>100000</v>
      </c>
      <c r="V1105" s="17">
        <v>35</v>
      </c>
    </row>
    <row r="1106" spans="7:22" x14ac:dyDescent="0.25">
      <c r="G1106" s="14"/>
      <c r="H1106" s="14"/>
      <c r="I1106" s="14">
        <v>1103</v>
      </c>
      <c r="J1106" s="14">
        <f t="shared" si="51"/>
        <v>89</v>
      </c>
      <c r="O1106" s="1"/>
      <c r="P1106" s="1"/>
      <c r="T1106" s="13">
        <v>100000</v>
      </c>
      <c r="V1106" s="17">
        <v>35</v>
      </c>
    </row>
    <row r="1107" spans="7:22" x14ac:dyDescent="0.25">
      <c r="G1107" s="14"/>
      <c r="H1107" s="14"/>
      <c r="I1107" s="14">
        <v>1104</v>
      </c>
      <c r="J1107" s="14">
        <f t="shared" si="51"/>
        <v>89</v>
      </c>
      <c r="O1107" s="1"/>
      <c r="P1107" s="1"/>
      <c r="T1107" s="13">
        <v>100000</v>
      </c>
      <c r="V1107" s="17">
        <v>35</v>
      </c>
    </row>
    <row r="1108" spans="7:22" x14ac:dyDescent="0.25">
      <c r="G1108" s="14"/>
      <c r="H1108" s="14"/>
      <c r="I1108" s="14">
        <v>1105</v>
      </c>
      <c r="J1108" s="14">
        <f t="shared" si="51"/>
        <v>89</v>
      </c>
      <c r="O1108" s="1"/>
      <c r="P1108" s="1"/>
      <c r="T1108" s="13">
        <v>100000</v>
      </c>
      <c r="V1108" s="17">
        <v>35</v>
      </c>
    </row>
    <row r="1109" spans="7:22" x14ac:dyDescent="0.25">
      <c r="G1109" s="14"/>
      <c r="H1109" s="14"/>
      <c r="I1109" s="14">
        <v>1106</v>
      </c>
      <c r="J1109" s="14">
        <f t="shared" si="51"/>
        <v>89</v>
      </c>
      <c r="O1109" s="1"/>
      <c r="P1109" s="1"/>
      <c r="T1109" s="13">
        <v>100000</v>
      </c>
      <c r="V1109" s="17">
        <v>35</v>
      </c>
    </row>
    <row r="1110" spans="7:22" x14ac:dyDescent="0.25">
      <c r="G1110" s="14"/>
      <c r="H1110" s="14"/>
      <c r="I1110" s="14">
        <v>1107</v>
      </c>
      <c r="J1110" s="14">
        <f t="shared" si="51"/>
        <v>89</v>
      </c>
      <c r="O1110" s="1"/>
      <c r="P1110" s="1"/>
      <c r="T1110" s="13">
        <v>100000</v>
      </c>
      <c r="V1110" s="17">
        <v>35</v>
      </c>
    </row>
    <row r="1111" spans="7:22" x14ac:dyDescent="0.25">
      <c r="G1111" s="14"/>
      <c r="H1111" s="14"/>
      <c r="I1111" s="14">
        <v>1108</v>
      </c>
      <c r="J1111" s="14">
        <f t="shared" si="51"/>
        <v>89</v>
      </c>
      <c r="O1111" s="1"/>
      <c r="P1111" s="1"/>
      <c r="T1111" s="13">
        <v>100000</v>
      </c>
      <c r="V1111" s="17">
        <v>35</v>
      </c>
    </row>
    <row r="1112" spans="7:22" x14ac:dyDescent="0.25">
      <c r="G1112" s="14"/>
      <c r="H1112" s="14"/>
      <c r="I1112" s="14">
        <v>1109</v>
      </c>
      <c r="J1112" s="14">
        <f t="shared" si="51"/>
        <v>89</v>
      </c>
      <c r="O1112" s="1"/>
      <c r="P1112" s="1"/>
      <c r="T1112" s="13">
        <v>100000</v>
      </c>
      <c r="V1112" s="17">
        <v>35</v>
      </c>
    </row>
    <row r="1113" spans="7:22" x14ac:dyDescent="0.25">
      <c r="G1113" s="14"/>
      <c r="H1113" s="14"/>
      <c r="I1113" s="14">
        <v>1110</v>
      </c>
      <c r="J1113" s="14">
        <f t="shared" si="51"/>
        <v>89</v>
      </c>
      <c r="O1113" s="1"/>
      <c r="P1113" s="1"/>
      <c r="T1113" s="13">
        <v>100000</v>
      </c>
      <c r="V1113" s="17">
        <v>35</v>
      </c>
    </row>
    <row r="1114" spans="7:22" x14ac:dyDescent="0.25">
      <c r="G1114" s="14"/>
      <c r="H1114" s="14"/>
      <c r="I1114" s="14">
        <v>1111</v>
      </c>
      <c r="J1114" s="14">
        <f t="shared" si="51"/>
        <v>89</v>
      </c>
      <c r="O1114" s="1"/>
      <c r="P1114" s="1"/>
      <c r="T1114" s="13">
        <v>100000</v>
      </c>
      <c r="V1114" s="17">
        <v>35</v>
      </c>
    </row>
    <row r="1115" spans="7:22" x14ac:dyDescent="0.25">
      <c r="G1115" s="14"/>
      <c r="H1115" s="14"/>
      <c r="I1115" s="14">
        <v>1112</v>
      </c>
      <c r="J1115" s="14">
        <f t="shared" si="51"/>
        <v>89</v>
      </c>
      <c r="O1115" s="1"/>
      <c r="P1115" s="1"/>
      <c r="T1115" s="13">
        <v>100000</v>
      </c>
      <c r="V1115" s="17">
        <v>35</v>
      </c>
    </row>
    <row r="1116" spans="7:22" x14ac:dyDescent="0.25">
      <c r="G1116" s="14"/>
      <c r="H1116" s="14"/>
      <c r="I1116" s="14">
        <v>1113</v>
      </c>
      <c r="J1116" s="14">
        <f t="shared" si="51"/>
        <v>89</v>
      </c>
      <c r="O1116" s="1"/>
      <c r="P1116" s="1"/>
      <c r="T1116" s="13">
        <v>100000</v>
      </c>
      <c r="V1116" s="17">
        <v>35</v>
      </c>
    </row>
    <row r="1117" spans="7:22" x14ac:dyDescent="0.25">
      <c r="G1117" s="14"/>
      <c r="H1117" s="14"/>
      <c r="I1117" s="14">
        <v>1114</v>
      </c>
      <c r="J1117" s="14">
        <f t="shared" si="51"/>
        <v>89</v>
      </c>
      <c r="O1117" s="1"/>
      <c r="P1117" s="1"/>
      <c r="T1117" s="13">
        <v>100000</v>
      </c>
      <c r="V1117" s="17">
        <v>35</v>
      </c>
    </row>
    <row r="1118" spans="7:22" x14ac:dyDescent="0.25">
      <c r="G1118" s="14"/>
      <c r="H1118" s="14"/>
      <c r="I1118" s="14">
        <v>1115</v>
      </c>
      <c r="J1118" s="14">
        <f t="shared" si="51"/>
        <v>89</v>
      </c>
      <c r="O1118" s="1"/>
      <c r="P1118" s="1"/>
      <c r="T1118" s="13">
        <v>100000</v>
      </c>
      <c r="V1118" s="17">
        <v>35</v>
      </c>
    </row>
    <row r="1119" spans="7:22" x14ac:dyDescent="0.25">
      <c r="G1119" s="14"/>
      <c r="H1119" s="14"/>
      <c r="I1119" s="14">
        <v>1116</v>
      </c>
      <c r="J1119" s="14">
        <f t="shared" si="51"/>
        <v>89</v>
      </c>
      <c r="O1119" s="1"/>
      <c r="P1119" s="1"/>
      <c r="T1119" s="13">
        <v>100000</v>
      </c>
      <c r="V1119" s="17">
        <v>35</v>
      </c>
    </row>
    <row r="1120" spans="7:22" x14ac:dyDescent="0.25">
      <c r="G1120" s="14"/>
      <c r="H1120" s="14"/>
      <c r="I1120" s="14">
        <v>1117</v>
      </c>
      <c r="J1120" s="14">
        <f t="shared" si="51"/>
        <v>89</v>
      </c>
      <c r="O1120" s="1"/>
      <c r="P1120" s="1"/>
      <c r="T1120" s="13">
        <v>100000</v>
      </c>
      <c r="V1120" s="17">
        <v>35</v>
      </c>
    </row>
    <row r="1121" spans="7:22" x14ac:dyDescent="0.25">
      <c r="G1121" s="14"/>
      <c r="H1121" s="14"/>
      <c r="I1121" s="14">
        <v>1118</v>
      </c>
      <c r="J1121" s="14">
        <f t="shared" si="51"/>
        <v>89</v>
      </c>
      <c r="O1121" s="1"/>
      <c r="P1121" s="1"/>
      <c r="T1121" s="13">
        <v>100000</v>
      </c>
      <c r="V1121" s="17">
        <v>35</v>
      </c>
    </row>
    <row r="1122" spans="7:22" x14ac:dyDescent="0.25">
      <c r="G1122" s="14"/>
      <c r="H1122" s="14"/>
      <c r="I1122" s="14">
        <v>1119</v>
      </c>
      <c r="J1122" s="14">
        <f t="shared" si="51"/>
        <v>89</v>
      </c>
      <c r="O1122" s="1"/>
      <c r="P1122" s="1"/>
      <c r="T1122" s="13">
        <v>100000</v>
      </c>
      <c r="V1122" s="17">
        <v>35</v>
      </c>
    </row>
    <row r="1123" spans="7:22" x14ac:dyDescent="0.25">
      <c r="G1123" s="14"/>
      <c r="H1123" s="14"/>
      <c r="I1123" s="14">
        <v>1120</v>
      </c>
      <c r="J1123" s="14">
        <f t="shared" si="51"/>
        <v>89</v>
      </c>
      <c r="O1123" s="1"/>
      <c r="P1123" s="1"/>
      <c r="T1123" s="13">
        <v>100000</v>
      </c>
      <c r="V1123" s="17">
        <v>35</v>
      </c>
    </row>
    <row r="1124" spans="7:22" x14ac:dyDescent="0.25">
      <c r="G1124" s="14"/>
      <c r="H1124" s="14"/>
      <c r="I1124" s="14">
        <v>1121</v>
      </c>
      <c r="J1124" s="14">
        <f t="shared" si="51"/>
        <v>89</v>
      </c>
      <c r="O1124" s="1"/>
      <c r="P1124" s="1"/>
      <c r="T1124" s="13">
        <v>100000</v>
      </c>
      <c r="V1124" s="17">
        <v>35</v>
      </c>
    </row>
    <row r="1125" spans="7:22" x14ac:dyDescent="0.25">
      <c r="G1125" s="14"/>
      <c r="H1125" s="14"/>
      <c r="I1125" s="14">
        <v>1122</v>
      </c>
      <c r="J1125" s="14">
        <f t="shared" si="51"/>
        <v>89</v>
      </c>
      <c r="O1125" s="1"/>
      <c r="P1125" s="1"/>
      <c r="T1125" s="13">
        <v>100000</v>
      </c>
      <c r="V1125" s="17">
        <v>35</v>
      </c>
    </row>
    <row r="1126" spans="7:22" x14ac:dyDescent="0.25">
      <c r="G1126" s="14"/>
      <c r="H1126" s="14"/>
      <c r="I1126" s="14">
        <v>1123</v>
      </c>
      <c r="J1126" s="14">
        <f t="shared" si="51"/>
        <v>89</v>
      </c>
      <c r="O1126" s="1"/>
      <c r="P1126" s="1"/>
      <c r="T1126" s="13">
        <v>100000</v>
      </c>
      <c r="V1126" s="17">
        <v>35</v>
      </c>
    </row>
    <row r="1127" spans="7:22" x14ac:dyDescent="0.25">
      <c r="G1127" s="14"/>
      <c r="H1127" s="14"/>
      <c r="I1127" s="14">
        <v>1124</v>
      </c>
      <c r="J1127" s="14">
        <f t="shared" si="51"/>
        <v>89</v>
      </c>
      <c r="O1127" s="1"/>
      <c r="P1127" s="1"/>
      <c r="T1127" s="13">
        <v>100000</v>
      </c>
      <c r="V1127" s="17">
        <v>35</v>
      </c>
    </row>
    <row r="1128" spans="7:22" x14ac:dyDescent="0.25">
      <c r="G1128" s="14"/>
      <c r="H1128" s="14"/>
      <c r="I1128" s="14">
        <v>1125</v>
      </c>
      <c r="J1128" s="14">
        <f t="shared" si="51"/>
        <v>89</v>
      </c>
      <c r="O1128" s="1"/>
      <c r="P1128" s="1"/>
      <c r="T1128" s="13">
        <v>100000</v>
      </c>
      <c r="V1128" s="17">
        <v>35</v>
      </c>
    </row>
    <row r="1129" spans="7:22" x14ac:dyDescent="0.25">
      <c r="G1129" s="14"/>
      <c r="H1129" s="14"/>
      <c r="I1129" s="14">
        <v>1126</v>
      </c>
      <c r="J1129" s="14">
        <f t="shared" si="51"/>
        <v>89</v>
      </c>
      <c r="O1129" s="1"/>
      <c r="P1129" s="1"/>
      <c r="T1129" s="13">
        <v>100000</v>
      </c>
      <c r="V1129" s="17">
        <v>35</v>
      </c>
    </row>
    <row r="1130" spans="7:22" x14ac:dyDescent="0.25">
      <c r="G1130" s="14"/>
      <c r="H1130" s="14"/>
      <c r="I1130" s="14">
        <v>1127</v>
      </c>
      <c r="J1130" s="14">
        <f t="shared" si="51"/>
        <v>89</v>
      </c>
      <c r="O1130" s="1"/>
      <c r="P1130" s="1"/>
      <c r="T1130" s="13">
        <v>100000</v>
      </c>
      <c r="V1130" s="17">
        <v>35</v>
      </c>
    </row>
    <row r="1131" spans="7:22" x14ac:dyDescent="0.25">
      <c r="G1131" s="14"/>
      <c r="H1131" s="14"/>
      <c r="I1131" s="14">
        <v>1128</v>
      </c>
      <c r="J1131" s="14">
        <f t="shared" si="51"/>
        <v>89</v>
      </c>
      <c r="O1131" s="1"/>
      <c r="P1131" s="1"/>
      <c r="T1131" s="13">
        <v>100000</v>
      </c>
      <c r="V1131" s="17">
        <v>35</v>
      </c>
    </row>
    <row r="1132" spans="7:22" x14ac:dyDescent="0.25">
      <c r="G1132" s="14"/>
      <c r="H1132" s="14"/>
      <c r="I1132" s="14">
        <v>1129</v>
      </c>
      <c r="J1132" s="14">
        <f t="shared" si="51"/>
        <v>89</v>
      </c>
      <c r="O1132" s="1"/>
      <c r="P1132" s="1"/>
      <c r="T1132" s="13">
        <v>100000</v>
      </c>
      <c r="V1132" s="17">
        <v>35</v>
      </c>
    </row>
    <row r="1133" spans="7:22" x14ac:dyDescent="0.25">
      <c r="G1133" s="14"/>
      <c r="H1133" s="14"/>
      <c r="I1133" s="14">
        <v>1130</v>
      </c>
      <c r="J1133" s="14">
        <f t="shared" si="51"/>
        <v>89</v>
      </c>
      <c r="O1133" s="1"/>
      <c r="P1133" s="1"/>
      <c r="T1133" s="13">
        <v>100000</v>
      </c>
      <c r="V1133" s="17">
        <v>35</v>
      </c>
    </row>
    <row r="1134" spans="7:22" x14ac:dyDescent="0.25">
      <c r="G1134" s="14"/>
      <c r="H1134" s="14"/>
      <c r="I1134" s="14">
        <v>1131</v>
      </c>
      <c r="J1134" s="14">
        <f t="shared" si="51"/>
        <v>89</v>
      </c>
      <c r="O1134" s="1"/>
      <c r="P1134" s="1"/>
      <c r="T1134" s="13">
        <v>100000</v>
      </c>
      <c r="V1134" s="17">
        <v>35</v>
      </c>
    </row>
    <row r="1135" spans="7:22" x14ac:dyDescent="0.25">
      <c r="G1135" s="14"/>
      <c r="H1135" s="14"/>
      <c r="I1135" s="14">
        <v>1132</v>
      </c>
      <c r="J1135" s="14">
        <f t="shared" si="51"/>
        <v>90</v>
      </c>
      <c r="O1135" s="1"/>
      <c r="P1135" s="1"/>
      <c r="T1135" s="13">
        <v>100000</v>
      </c>
      <c r="V1135" s="17">
        <v>35</v>
      </c>
    </row>
    <row r="1136" spans="7:22" x14ac:dyDescent="0.25">
      <c r="G1136" s="14"/>
      <c r="H1136" s="14"/>
      <c r="I1136" s="14">
        <v>1133</v>
      </c>
      <c r="J1136" s="14">
        <f t="shared" si="51"/>
        <v>90</v>
      </c>
      <c r="O1136" s="1"/>
      <c r="P1136" s="1"/>
      <c r="T1136" s="13">
        <v>100000</v>
      </c>
      <c r="V1136" s="17">
        <v>35</v>
      </c>
    </row>
    <row r="1137" spans="7:22" x14ac:dyDescent="0.25">
      <c r="G1137" s="14"/>
      <c r="H1137" s="14"/>
      <c r="I1137" s="14">
        <v>1134</v>
      </c>
      <c r="J1137" s="14">
        <f t="shared" si="51"/>
        <v>90</v>
      </c>
      <c r="O1137" s="1"/>
      <c r="P1137" s="1"/>
      <c r="T1137" s="13">
        <v>100000</v>
      </c>
      <c r="V1137" s="17">
        <v>35</v>
      </c>
    </row>
    <row r="1138" spans="7:22" x14ac:dyDescent="0.25">
      <c r="G1138" s="14"/>
      <c r="H1138" s="14"/>
      <c r="I1138" s="14">
        <v>1135</v>
      </c>
      <c r="J1138" s="14">
        <f t="shared" si="51"/>
        <v>90</v>
      </c>
      <c r="O1138" s="1"/>
      <c r="P1138" s="1"/>
      <c r="T1138" s="13">
        <v>100000</v>
      </c>
      <c r="V1138" s="17">
        <v>35</v>
      </c>
    </row>
    <row r="1139" spans="7:22" x14ac:dyDescent="0.25">
      <c r="G1139" s="14"/>
      <c r="H1139" s="14"/>
      <c r="I1139" s="14">
        <v>1136</v>
      </c>
      <c r="J1139" s="14">
        <f t="shared" si="51"/>
        <v>90</v>
      </c>
      <c r="O1139" s="1"/>
      <c r="P1139" s="1"/>
      <c r="T1139" s="13">
        <v>100000</v>
      </c>
      <c r="V1139" s="17">
        <v>35</v>
      </c>
    </row>
    <row r="1140" spans="7:22" x14ac:dyDescent="0.25">
      <c r="G1140" s="14"/>
      <c r="H1140" s="14"/>
      <c r="I1140" s="14">
        <v>1137</v>
      </c>
      <c r="J1140" s="14">
        <f t="shared" si="51"/>
        <v>90</v>
      </c>
      <c r="O1140" s="1"/>
      <c r="P1140" s="1"/>
      <c r="T1140" s="13">
        <v>100000</v>
      </c>
      <c r="V1140" s="17">
        <v>35</v>
      </c>
    </row>
    <row r="1141" spans="7:22" x14ac:dyDescent="0.25">
      <c r="G1141" s="14"/>
      <c r="H1141" s="14"/>
      <c r="I1141" s="14">
        <v>1138</v>
      </c>
      <c r="J1141" s="14">
        <f t="shared" si="51"/>
        <v>90</v>
      </c>
      <c r="O1141" s="1"/>
      <c r="P1141" s="1"/>
      <c r="T1141" s="13">
        <v>100000</v>
      </c>
      <c r="V1141" s="17">
        <v>35</v>
      </c>
    </row>
    <row r="1142" spans="7:22" x14ac:dyDescent="0.25">
      <c r="G1142" s="14"/>
      <c r="H1142" s="14"/>
      <c r="I1142" s="14">
        <v>1139</v>
      </c>
      <c r="J1142" s="14">
        <f t="shared" si="51"/>
        <v>90</v>
      </c>
      <c r="O1142" s="1"/>
      <c r="P1142" s="1"/>
      <c r="T1142" s="13">
        <v>100000</v>
      </c>
      <c r="V1142" s="17">
        <v>35</v>
      </c>
    </row>
    <row r="1143" spans="7:22" x14ac:dyDescent="0.25">
      <c r="G1143" s="14"/>
      <c r="H1143" s="14"/>
      <c r="I1143" s="14">
        <v>1140</v>
      </c>
      <c r="J1143" s="14">
        <f t="shared" si="51"/>
        <v>90</v>
      </c>
      <c r="O1143" s="1"/>
      <c r="P1143" s="1"/>
      <c r="T1143" s="13">
        <v>100000</v>
      </c>
      <c r="V1143" s="17">
        <v>35</v>
      </c>
    </row>
    <row r="1144" spans="7:22" x14ac:dyDescent="0.25">
      <c r="G1144" s="14"/>
      <c r="H1144" s="14"/>
      <c r="I1144" s="14">
        <v>1141</v>
      </c>
      <c r="J1144" s="14">
        <f t="shared" si="51"/>
        <v>90</v>
      </c>
      <c r="O1144" s="1"/>
      <c r="P1144" s="1"/>
      <c r="T1144" s="13">
        <v>100000</v>
      </c>
      <c r="V1144" s="17">
        <v>35</v>
      </c>
    </row>
    <row r="1145" spans="7:22" x14ac:dyDescent="0.25">
      <c r="G1145" s="14"/>
      <c r="H1145" s="14"/>
      <c r="I1145" s="14">
        <v>1142</v>
      </c>
      <c r="J1145" s="14">
        <f t="shared" si="51"/>
        <v>90</v>
      </c>
      <c r="O1145" s="1"/>
      <c r="P1145" s="1"/>
      <c r="T1145" s="13">
        <v>100000</v>
      </c>
      <c r="V1145" s="17">
        <v>35</v>
      </c>
    </row>
    <row r="1146" spans="7:22" x14ac:dyDescent="0.25">
      <c r="G1146" s="14"/>
      <c r="H1146" s="14"/>
      <c r="I1146" s="14">
        <v>1143</v>
      </c>
      <c r="J1146" s="14">
        <f t="shared" si="51"/>
        <v>90</v>
      </c>
      <c r="O1146" s="1"/>
      <c r="P1146" s="1"/>
      <c r="T1146" s="13">
        <v>100000</v>
      </c>
      <c r="V1146" s="17">
        <v>35</v>
      </c>
    </row>
    <row r="1147" spans="7:22" x14ac:dyDescent="0.25">
      <c r="G1147" s="14"/>
      <c r="H1147" s="14"/>
      <c r="I1147" s="14">
        <v>1144</v>
      </c>
      <c r="J1147" s="14">
        <f t="shared" si="51"/>
        <v>90</v>
      </c>
      <c r="O1147" s="1"/>
      <c r="P1147" s="1"/>
      <c r="T1147" s="13">
        <v>100000</v>
      </c>
      <c r="V1147" s="17">
        <v>35</v>
      </c>
    </row>
    <row r="1148" spans="7:22" x14ac:dyDescent="0.25">
      <c r="G1148" s="14"/>
      <c r="H1148" s="14"/>
      <c r="I1148" s="14">
        <v>1145</v>
      </c>
      <c r="J1148" s="14">
        <f t="shared" si="51"/>
        <v>90</v>
      </c>
      <c r="O1148" s="1"/>
      <c r="P1148" s="1"/>
      <c r="T1148" s="13">
        <v>100000</v>
      </c>
      <c r="V1148" s="17">
        <v>35</v>
      </c>
    </row>
    <row r="1149" spans="7:22" x14ac:dyDescent="0.25">
      <c r="G1149" s="14"/>
      <c r="H1149" s="14"/>
      <c r="I1149" s="14">
        <v>1146</v>
      </c>
      <c r="J1149" s="14">
        <f t="shared" si="51"/>
        <v>90</v>
      </c>
      <c r="O1149" s="1"/>
      <c r="P1149" s="1"/>
      <c r="T1149" s="13">
        <v>100000</v>
      </c>
      <c r="V1149" s="17">
        <v>35</v>
      </c>
    </row>
    <row r="1150" spans="7:22" x14ac:dyDescent="0.25">
      <c r="G1150" s="14"/>
      <c r="H1150" s="14"/>
      <c r="I1150" s="14">
        <v>1147</v>
      </c>
      <c r="J1150" s="14">
        <f t="shared" si="51"/>
        <v>90</v>
      </c>
      <c r="O1150" s="1"/>
      <c r="P1150" s="1"/>
      <c r="T1150" s="13">
        <v>100000</v>
      </c>
      <c r="V1150" s="17">
        <v>35</v>
      </c>
    </row>
    <row r="1151" spans="7:22" x14ac:dyDescent="0.25">
      <c r="G1151" s="14"/>
      <c r="H1151" s="14"/>
      <c r="I1151" s="14">
        <v>1148</v>
      </c>
      <c r="J1151" s="14">
        <f t="shared" si="51"/>
        <v>90</v>
      </c>
      <c r="O1151" s="1"/>
      <c r="P1151" s="1"/>
      <c r="T1151" s="13">
        <v>100000</v>
      </c>
      <c r="V1151" s="17">
        <v>35</v>
      </c>
    </row>
    <row r="1152" spans="7:22" x14ac:dyDescent="0.25">
      <c r="G1152" s="14"/>
      <c r="H1152" s="14"/>
      <c r="I1152" s="14">
        <v>1149</v>
      </c>
      <c r="J1152" s="14">
        <f t="shared" si="51"/>
        <v>90</v>
      </c>
      <c r="O1152" s="1"/>
      <c r="P1152" s="1"/>
      <c r="T1152" s="13">
        <v>100000</v>
      </c>
      <c r="V1152" s="17">
        <v>35</v>
      </c>
    </row>
    <row r="1153" spans="7:22" x14ac:dyDescent="0.25">
      <c r="G1153" s="14"/>
      <c r="H1153" s="14"/>
      <c r="I1153" s="14">
        <v>1150</v>
      </c>
      <c r="J1153" s="14">
        <f t="shared" si="51"/>
        <v>90</v>
      </c>
      <c r="O1153" s="1"/>
      <c r="P1153" s="1"/>
      <c r="T1153" s="13">
        <v>100000</v>
      </c>
      <c r="V1153" s="17">
        <v>35</v>
      </c>
    </row>
    <row r="1154" spans="7:22" x14ac:dyDescent="0.25">
      <c r="G1154" s="14"/>
      <c r="H1154" s="14"/>
      <c r="I1154" s="14">
        <v>1151</v>
      </c>
      <c r="J1154" s="14">
        <f t="shared" si="51"/>
        <v>90</v>
      </c>
      <c r="O1154" s="1"/>
      <c r="P1154" s="1"/>
      <c r="T1154" s="13">
        <v>100000</v>
      </c>
      <c r="V1154" s="17">
        <v>35</v>
      </c>
    </row>
    <row r="1155" spans="7:22" x14ac:dyDescent="0.25">
      <c r="G1155" s="14"/>
      <c r="H1155" s="14"/>
      <c r="I1155" s="14">
        <v>1152</v>
      </c>
      <c r="J1155" s="14">
        <f t="shared" si="51"/>
        <v>90</v>
      </c>
      <c r="O1155" s="1"/>
      <c r="P1155" s="1"/>
      <c r="T1155" s="13">
        <v>100000</v>
      </c>
      <c r="V1155" s="17">
        <v>35</v>
      </c>
    </row>
    <row r="1156" spans="7:22" x14ac:dyDescent="0.25">
      <c r="G1156" s="14"/>
      <c r="H1156" s="14"/>
      <c r="I1156" s="14">
        <v>1153</v>
      </c>
      <c r="J1156" s="14">
        <f t="shared" ref="J1156:J1219" si="52">J1121+1</f>
        <v>90</v>
      </c>
      <c r="O1156" s="1"/>
      <c r="P1156" s="1"/>
      <c r="T1156" s="13">
        <v>100000</v>
      </c>
      <c r="V1156" s="17">
        <v>35</v>
      </c>
    </row>
    <row r="1157" spans="7:22" x14ac:dyDescent="0.25">
      <c r="G1157" s="14"/>
      <c r="H1157" s="14"/>
      <c r="I1157" s="14">
        <v>1154</v>
      </c>
      <c r="J1157" s="14">
        <f t="shared" si="52"/>
        <v>90</v>
      </c>
      <c r="O1157" s="1"/>
      <c r="P1157" s="1"/>
      <c r="T1157" s="13">
        <v>100000</v>
      </c>
      <c r="V1157" s="17">
        <v>35</v>
      </c>
    </row>
    <row r="1158" spans="7:22" x14ac:dyDescent="0.25">
      <c r="G1158" s="14"/>
      <c r="H1158" s="14"/>
      <c r="I1158" s="14">
        <v>1155</v>
      </c>
      <c r="J1158" s="14">
        <f t="shared" si="52"/>
        <v>90</v>
      </c>
      <c r="O1158" s="1"/>
      <c r="P1158" s="1"/>
      <c r="T1158" s="13">
        <v>100000</v>
      </c>
      <c r="V1158" s="17">
        <v>35</v>
      </c>
    </row>
    <row r="1159" spans="7:22" x14ac:dyDescent="0.25">
      <c r="G1159" s="14"/>
      <c r="H1159" s="14"/>
      <c r="I1159" s="14">
        <v>1156</v>
      </c>
      <c r="J1159" s="14">
        <f t="shared" si="52"/>
        <v>90</v>
      </c>
      <c r="O1159" s="1"/>
      <c r="P1159" s="1"/>
      <c r="T1159" s="13">
        <v>100000</v>
      </c>
      <c r="V1159" s="17">
        <v>35</v>
      </c>
    </row>
    <row r="1160" spans="7:22" x14ac:dyDescent="0.25">
      <c r="G1160" s="14"/>
      <c r="H1160" s="14"/>
      <c r="I1160" s="14">
        <v>1157</v>
      </c>
      <c r="J1160" s="14">
        <f t="shared" si="52"/>
        <v>90</v>
      </c>
      <c r="O1160" s="1"/>
      <c r="P1160" s="1"/>
      <c r="T1160" s="13">
        <v>100000</v>
      </c>
      <c r="V1160" s="17">
        <v>35</v>
      </c>
    </row>
    <row r="1161" spans="7:22" x14ac:dyDescent="0.25">
      <c r="G1161" s="14"/>
      <c r="H1161" s="14"/>
      <c r="I1161" s="14">
        <v>1158</v>
      </c>
      <c r="J1161" s="14">
        <f t="shared" si="52"/>
        <v>90</v>
      </c>
      <c r="O1161" s="1"/>
      <c r="P1161" s="1"/>
      <c r="T1161" s="13">
        <v>100000</v>
      </c>
      <c r="V1161" s="17">
        <v>35</v>
      </c>
    </row>
    <row r="1162" spans="7:22" x14ac:dyDescent="0.25">
      <c r="G1162" s="14"/>
      <c r="H1162" s="14"/>
      <c r="I1162" s="14">
        <v>1159</v>
      </c>
      <c r="J1162" s="14">
        <f t="shared" si="52"/>
        <v>90</v>
      </c>
      <c r="O1162" s="1"/>
      <c r="P1162" s="1"/>
      <c r="T1162" s="13">
        <v>100000</v>
      </c>
      <c r="V1162" s="17">
        <v>35</v>
      </c>
    </row>
    <row r="1163" spans="7:22" x14ac:dyDescent="0.25">
      <c r="G1163" s="14"/>
      <c r="H1163" s="14"/>
      <c r="I1163" s="14">
        <v>1160</v>
      </c>
      <c r="J1163" s="14">
        <f t="shared" si="52"/>
        <v>90</v>
      </c>
      <c r="O1163" s="1"/>
      <c r="P1163" s="1"/>
      <c r="T1163" s="13">
        <v>100000</v>
      </c>
      <c r="V1163" s="17">
        <v>35</v>
      </c>
    </row>
    <row r="1164" spans="7:22" x14ac:dyDescent="0.25">
      <c r="G1164" s="14"/>
      <c r="H1164" s="14"/>
      <c r="I1164" s="14">
        <v>1161</v>
      </c>
      <c r="J1164" s="14">
        <f t="shared" si="52"/>
        <v>90</v>
      </c>
      <c r="O1164" s="1"/>
      <c r="P1164" s="1"/>
      <c r="T1164" s="13">
        <v>100000</v>
      </c>
      <c r="V1164" s="17">
        <v>35</v>
      </c>
    </row>
    <row r="1165" spans="7:22" x14ac:dyDescent="0.25">
      <c r="G1165" s="14"/>
      <c r="H1165" s="14"/>
      <c r="I1165" s="14">
        <v>1162</v>
      </c>
      <c r="J1165" s="14">
        <f t="shared" si="52"/>
        <v>90</v>
      </c>
      <c r="O1165" s="1"/>
      <c r="P1165" s="1"/>
      <c r="T1165" s="13">
        <v>100000</v>
      </c>
      <c r="V1165" s="17">
        <v>35</v>
      </c>
    </row>
    <row r="1166" spans="7:22" x14ac:dyDescent="0.25">
      <c r="G1166" s="14"/>
      <c r="H1166" s="14"/>
      <c r="I1166" s="14">
        <v>1163</v>
      </c>
      <c r="J1166" s="14">
        <f t="shared" si="52"/>
        <v>90</v>
      </c>
      <c r="O1166" s="1"/>
      <c r="P1166" s="1"/>
      <c r="T1166" s="13">
        <v>100000</v>
      </c>
      <c r="V1166" s="17">
        <v>35</v>
      </c>
    </row>
    <row r="1167" spans="7:22" x14ac:dyDescent="0.25">
      <c r="G1167" s="14"/>
      <c r="H1167" s="14"/>
      <c r="I1167" s="14">
        <v>1164</v>
      </c>
      <c r="J1167" s="14">
        <f t="shared" si="52"/>
        <v>90</v>
      </c>
      <c r="O1167" s="1"/>
      <c r="P1167" s="1"/>
      <c r="T1167" s="13">
        <v>100000</v>
      </c>
      <c r="V1167" s="17">
        <v>35</v>
      </c>
    </row>
    <row r="1168" spans="7:22" x14ac:dyDescent="0.25">
      <c r="G1168" s="14"/>
      <c r="H1168" s="14"/>
      <c r="I1168" s="14">
        <v>1165</v>
      </c>
      <c r="J1168" s="14">
        <f t="shared" si="52"/>
        <v>90</v>
      </c>
      <c r="O1168" s="1"/>
      <c r="P1168" s="1"/>
      <c r="T1168" s="13">
        <v>100000</v>
      </c>
      <c r="V1168" s="17">
        <v>35</v>
      </c>
    </row>
    <row r="1169" spans="7:22" x14ac:dyDescent="0.25">
      <c r="G1169" s="14"/>
      <c r="H1169" s="14"/>
      <c r="I1169" s="14">
        <v>1166</v>
      </c>
      <c r="J1169" s="14">
        <f t="shared" si="52"/>
        <v>90</v>
      </c>
      <c r="O1169" s="1"/>
      <c r="P1169" s="1"/>
      <c r="T1169" s="13">
        <v>100000</v>
      </c>
      <c r="V1169" s="17">
        <v>35</v>
      </c>
    </row>
    <row r="1170" spans="7:22" x14ac:dyDescent="0.25">
      <c r="G1170" s="14"/>
      <c r="H1170" s="14"/>
      <c r="I1170" s="14">
        <v>1167</v>
      </c>
      <c r="J1170" s="14">
        <f t="shared" si="52"/>
        <v>91</v>
      </c>
      <c r="O1170" s="1"/>
      <c r="P1170" s="1"/>
      <c r="T1170" s="13">
        <v>100000</v>
      </c>
      <c r="V1170" s="17">
        <v>35</v>
      </c>
    </row>
    <row r="1171" spans="7:22" x14ac:dyDescent="0.25">
      <c r="G1171" s="14"/>
      <c r="H1171" s="14"/>
      <c r="I1171" s="14">
        <v>1168</v>
      </c>
      <c r="J1171" s="14">
        <f t="shared" si="52"/>
        <v>91</v>
      </c>
      <c r="O1171" s="1"/>
      <c r="P1171" s="1"/>
      <c r="T1171" s="13">
        <v>100000</v>
      </c>
      <c r="V1171" s="17">
        <v>35</v>
      </c>
    </row>
    <row r="1172" spans="7:22" x14ac:dyDescent="0.25">
      <c r="G1172" s="14"/>
      <c r="H1172" s="14"/>
      <c r="I1172" s="14">
        <v>1169</v>
      </c>
      <c r="J1172" s="14">
        <f t="shared" si="52"/>
        <v>91</v>
      </c>
      <c r="O1172" s="1"/>
      <c r="P1172" s="1"/>
      <c r="T1172" s="13">
        <v>100000</v>
      </c>
      <c r="V1172" s="17">
        <v>35</v>
      </c>
    </row>
    <row r="1173" spans="7:22" x14ac:dyDescent="0.25">
      <c r="G1173" s="14"/>
      <c r="H1173" s="14"/>
      <c r="I1173" s="14">
        <v>1170</v>
      </c>
      <c r="J1173" s="14">
        <f t="shared" si="52"/>
        <v>91</v>
      </c>
      <c r="O1173" s="1"/>
      <c r="P1173" s="1"/>
      <c r="T1173" s="13">
        <v>100000</v>
      </c>
      <c r="V1173" s="17">
        <v>35</v>
      </c>
    </row>
    <row r="1174" spans="7:22" x14ac:dyDescent="0.25">
      <c r="G1174" s="14"/>
      <c r="H1174" s="14"/>
      <c r="I1174" s="14">
        <v>1171</v>
      </c>
      <c r="J1174" s="14">
        <f t="shared" si="52"/>
        <v>91</v>
      </c>
      <c r="O1174" s="1"/>
      <c r="P1174" s="1"/>
      <c r="T1174" s="13">
        <v>100000</v>
      </c>
      <c r="V1174" s="17">
        <v>35</v>
      </c>
    </row>
    <row r="1175" spans="7:22" x14ac:dyDescent="0.25">
      <c r="G1175" s="14"/>
      <c r="H1175" s="14"/>
      <c r="I1175" s="14">
        <v>1172</v>
      </c>
      <c r="J1175" s="14">
        <f t="shared" si="52"/>
        <v>91</v>
      </c>
      <c r="O1175" s="1"/>
      <c r="P1175" s="1"/>
      <c r="T1175" s="13">
        <v>100000</v>
      </c>
      <c r="V1175" s="17">
        <v>35</v>
      </c>
    </row>
    <row r="1176" spans="7:22" x14ac:dyDescent="0.25">
      <c r="G1176" s="14"/>
      <c r="H1176" s="14"/>
      <c r="I1176" s="14">
        <v>1173</v>
      </c>
      <c r="J1176" s="14">
        <f t="shared" si="52"/>
        <v>91</v>
      </c>
      <c r="O1176" s="1"/>
      <c r="P1176" s="1"/>
      <c r="T1176" s="13">
        <v>100000</v>
      </c>
      <c r="V1176" s="17">
        <v>35</v>
      </c>
    </row>
    <row r="1177" spans="7:22" x14ac:dyDescent="0.25">
      <c r="G1177" s="14"/>
      <c r="H1177" s="14"/>
      <c r="I1177" s="14">
        <v>1174</v>
      </c>
      <c r="J1177" s="14">
        <f t="shared" si="52"/>
        <v>91</v>
      </c>
      <c r="O1177" s="1"/>
      <c r="P1177" s="1"/>
      <c r="T1177" s="13">
        <v>100000</v>
      </c>
      <c r="V1177" s="17">
        <v>35</v>
      </c>
    </row>
    <row r="1178" spans="7:22" x14ac:dyDescent="0.25">
      <c r="G1178" s="14"/>
      <c r="H1178" s="14"/>
      <c r="I1178" s="14">
        <v>1175</v>
      </c>
      <c r="J1178" s="14">
        <f t="shared" si="52"/>
        <v>91</v>
      </c>
      <c r="O1178" s="1"/>
      <c r="P1178" s="1"/>
      <c r="T1178" s="13">
        <v>100000</v>
      </c>
      <c r="V1178" s="17">
        <v>35</v>
      </c>
    </row>
    <row r="1179" spans="7:22" x14ac:dyDescent="0.25">
      <c r="G1179" s="14"/>
      <c r="H1179" s="14"/>
      <c r="I1179" s="14">
        <v>1176</v>
      </c>
      <c r="J1179" s="14">
        <f t="shared" si="52"/>
        <v>91</v>
      </c>
      <c r="O1179" s="1"/>
      <c r="P1179" s="1"/>
      <c r="T1179" s="13">
        <v>100000</v>
      </c>
      <c r="V1179" s="17">
        <v>35</v>
      </c>
    </row>
    <row r="1180" spans="7:22" x14ac:dyDescent="0.25">
      <c r="G1180" s="14"/>
      <c r="H1180" s="14"/>
      <c r="I1180" s="14">
        <v>1177</v>
      </c>
      <c r="J1180" s="14">
        <f t="shared" si="52"/>
        <v>91</v>
      </c>
      <c r="O1180" s="1"/>
      <c r="P1180" s="1"/>
      <c r="T1180" s="13">
        <v>100000</v>
      </c>
      <c r="V1180" s="17">
        <v>35</v>
      </c>
    </row>
    <row r="1181" spans="7:22" x14ac:dyDescent="0.25">
      <c r="G1181" s="14"/>
      <c r="H1181" s="14"/>
      <c r="I1181" s="14">
        <v>1178</v>
      </c>
      <c r="J1181" s="14">
        <f t="shared" si="52"/>
        <v>91</v>
      </c>
      <c r="O1181" s="1"/>
      <c r="P1181" s="1"/>
      <c r="T1181" s="13">
        <v>100000</v>
      </c>
      <c r="V1181" s="17">
        <v>35</v>
      </c>
    </row>
    <row r="1182" spans="7:22" x14ac:dyDescent="0.25">
      <c r="G1182" s="14"/>
      <c r="H1182" s="14"/>
      <c r="I1182" s="14">
        <v>1179</v>
      </c>
      <c r="J1182" s="14">
        <f t="shared" si="52"/>
        <v>91</v>
      </c>
      <c r="O1182" s="1"/>
      <c r="P1182" s="1"/>
      <c r="T1182" s="13">
        <v>100000</v>
      </c>
      <c r="V1182" s="17">
        <v>35</v>
      </c>
    </row>
    <row r="1183" spans="7:22" x14ac:dyDescent="0.25">
      <c r="G1183" s="14"/>
      <c r="H1183" s="14"/>
      <c r="I1183" s="14">
        <v>1180</v>
      </c>
      <c r="J1183" s="14">
        <f t="shared" si="52"/>
        <v>91</v>
      </c>
      <c r="O1183" s="1"/>
      <c r="P1183" s="1"/>
      <c r="T1183" s="13">
        <v>100000</v>
      </c>
      <c r="V1183" s="17">
        <v>35</v>
      </c>
    </row>
    <row r="1184" spans="7:22" x14ac:dyDescent="0.25">
      <c r="G1184" s="14"/>
      <c r="H1184" s="14"/>
      <c r="I1184" s="14">
        <v>1181</v>
      </c>
      <c r="J1184" s="14">
        <f t="shared" si="52"/>
        <v>91</v>
      </c>
      <c r="O1184" s="1"/>
      <c r="P1184" s="1"/>
      <c r="T1184" s="13">
        <v>100000</v>
      </c>
      <c r="V1184" s="17">
        <v>35</v>
      </c>
    </row>
    <row r="1185" spans="7:22" x14ac:dyDescent="0.25">
      <c r="G1185" s="14"/>
      <c r="H1185" s="14"/>
      <c r="I1185" s="14">
        <v>1182</v>
      </c>
      <c r="J1185" s="14">
        <f t="shared" si="52"/>
        <v>91</v>
      </c>
      <c r="O1185" s="1"/>
      <c r="P1185" s="1"/>
      <c r="T1185" s="13">
        <v>100000</v>
      </c>
      <c r="V1185" s="17">
        <v>35</v>
      </c>
    </row>
    <row r="1186" spans="7:22" x14ac:dyDescent="0.25">
      <c r="G1186" s="14"/>
      <c r="H1186" s="14"/>
      <c r="I1186" s="14">
        <v>1183</v>
      </c>
      <c r="J1186" s="14">
        <f t="shared" si="52"/>
        <v>91</v>
      </c>
      <c r="O1186" s="1"/>
      <c r="P1186" s="1"/>
      <c r="T1186" s="13">
        <v>100000</v>
      </c>
      <c r="V1186" s="17">
        <v>35</v>
      </c>
    </row>
    <row r="1187" spans="7:22" x14ac:dyDescent="0.25">
      <c r="G1187" s="14"/>
      <c r="H1187" s="14"/>
      <c r="I1187" s="14">
        <v>1184</v>
      </c>
      <c r="J1187" s="14">
        <f t="shared" si="52"/>
        <v>91</v>
      </c>
      <c r="O1187" s="1"/>
      <c r="P1187" s="1"/>
      <c r="T1187" s="13">
        <v>100000</v>
      </c>
      <c r="V1187" s="17">
        <v>35</v>
      </c>
    </row>
    <row r="1188" spans="7:22" x14ac:dyDescent="0.25">
      <c r="G1188" s="14"/>
      <c r="H1188" s="14"/>
      <c r="I1188" s="14">
        <v>1185</v>
      </c>
      <c r="J1188" s="14">
        <f t="shared" si="52"/>
        <v>91</v>
      </c>
      <c r="O1188" s="1"/>
      <c r="P1188" s="1"/>
      <c r="T1188" s="13">
        <v>100000</v>
      </c>
      <c r="V1188" s="17">
        <v>35</v>
      </c>
    </row>
    <row r="1189" spans="7:22" x14ac:dyDescent="0.25">
      <c r="G1189" s="14"/>
      <c r="H1189" s="14"/>
      <c r="I1189" s="14">
        <v>1186</v>
      </c>
      <c r="J1189" s="14">
        <f t="shared" si="52"/>
        <v>91</v>
      </c>
      <c r="O1189" s="1"/>
      <c r="P1189" s="1"/>
      <c r="T1189" s="13">
        <v>100000</v>
      </c>
      <c r="V1189" s="17">
        <v>35</v>
      </c>
    </row>
    <row r="1190" spans="7:22" x14ac:dyDescent="0.25">
      <c r="G1190" s="14"/>
      <c r="H1190" s="14"/>
      <c r="I1190" s="14">
        <v>1187</v>
      </c>
      <c r="J1190" s="14">
        <f t="shared" si="52"/>
        <v>91</v>
      </c>
      <c r="O1190" s="1"/>
      <c r="P1190" s="1"/>
      <c r="T1190" s="13">
        <v>100000</v>
      </c>
      <c r="V1190" s="17">
        <v>35</v>
      </c>
    </row>
    <row r="1191" spans="7:22" x14ac:dyDescent="0.25">
      <c r="G1191" s="14"/>
      <c r="H1191" s="14"/>
      <c r="I1191" s="14">
        <v>1188</v>
      </c>
      <c r="J1191" s="14">
        <f t="shared" si="52"/>
        <v>91</v>
      </c>
      <c r="O1191" s="1"/>
      <c r="P1191" s="1"/>
      <c r="T1191" s="13">
        <v>100000</v>
      </c>
      <c r="V1191" s="17">
        <v>35</v>
      </c>
    </row>
    <row r="1192" spans="7:22" x14ac:dyDescent="0.25">
      <c r="G1192" s="14"/>
      <c r="H1192" s="14"/>
      <c r="I1192" s="14">
        <v>1189</v>
      </c>
      <c r="J1192" s="14">
        <f t="shared" si="52"/>
        <v>91</v>
      </c>
      <c r="O1192" s="1"/>
      <c r="P1192" s="1"/>
      <c r="T1192" s="13">
        <v>100000</v>
      </c>
      <c r="V1192" s="17">
        <v>35</v>
      </c>
    </row>
    <row r="1193" spans="7:22" x14ac:dyDescent="0.25">
      <c r="G1193" s="14"/>
      <c r="H1193" s="14"/>
      <c r="I1193" s="14">
        <v>1190</v>
      </c>
      <c r="J1193" s="14">
        <f t="shared" si="52"/>
        <v>91</v>
      </c>
      <c r="O1193" s="1"/>
      <c r="P1193" s="1"/>
      <c r="T1193" s="13">
        <v>100000</v>
      </c>
      <c r="V1193" s="17">
        <v>35</v>
      </c>
    </row>
    <row r="1194" spans="7:22" x14ac:dyDescent="0.25">
      <c r="G1194" s="14"/>
      <c r="H1194" s="14"/>
      <c r="I1194" s="14">
        <v>1191</v>
      </c>
      <c r="J1194" s="14">
        <f t="shared" si="52"/>
        <v>91</v>
      </c>
      <c r="O1194" s="1"/>
      <c r="P1194" s="1"/>
      <c r="T1194" s="13">
        <v>100000</v>
      </c>
      <c r="V1194" s="17">
        <v>35</v>
      </c>
    </row>
    <row r="1195" spans="7:22" x14ac:dyDescent="0.25">
      <c r="G1195" s="14"/>
      <c r="H1195" s="14"/>
      <c r="I1195" s="14">
        <v>1192</v>
      </c>
      <c r="J1195" s="14">
        <f t="shared" si="52"/>
        <v>91</v>
      </c>
      <c r="O1195" s="1"/>
      <c r="P1195" s="1"/>
      <c r="T1195" s="13">
        <v>100000</v>
      </c>
      <c r="V1195" s="17">
        <v>35</v>
      </c>
    </row>
    <row r="1196" spans="7:22" x14ac:dyDescent="0.25">
      <c r="G1196" s="14"/>
      <c r="H1196" s="14"/>
      <c r="I1196" s="14">
        <v>1193</v>
      </c>
      <c r="J1196" s="14">
        <f t="shared" si="52"/>
        <v>91</v>
      </c>
      <c r="O1196" s="1"/>
      <c r="P1196" s="1"/>
      <c r="T1196" s="13">
        <v>100000</v>
      </c>
      <c r="V1196" s="17">
        <v>35</v>
      </c>
    </row>
    <row r="1197" spans="7:22" x14ac:dyDescent="0.25">
      <c r="G1197" s="14"/>
      <c r="H1197" s="14"/>
      <c r="I1197" s="14">
        <v>1194</v>
      </c>
      <c r="J1197" s="14">
        <f t="shared" si="52"/>
        <v>91</v>
      </c>
      <c r="O1197" s="1"/>
      <c r="P1197" s="1"/>
      <c r="T1197" s="13">
        <v>100000</v>
      </c>
      <c r="V1197" s="17">
        <v>35</v>
      </c>
    </row>
    <row r="1198" spans="7:22" x14ac:dyDescent="0.25">
      <c r="G1198" s="14"/>
      <c r="H1198" s="14"/>
      <c r="I1198" s="14">
        <v>1195</v>
      </c>
      <c r="J1198" s="14">
        <f t="shared" si="52"/>
        <v>91</v>
      </c>
      <c r="O1198" s="1"/>
      <c r="P1198" s="1"/>
      <c r="T1198" s="13">
        <v>100000</v>
      </c>
      <c r="V1198" s="17">
        <v>35</v>
      </c>
    </row>
    <row r="1199" spans="7:22" x14ac:dyDescent="0.25">
      <c r="G1199" s="14"/>
      <c r="H1199" s="14"/>
      <c r="I1199" s="14">
        <v>1196</v>
      </c>
      <c r="J1199" s="14">
        <f t="shared" si="52"/>
        <v>91</v>
      </c>
      <c r="O1199" s="1"/>
      <c r="P1199" s="1"/>
      <c r="T1199" s="13">
        <v>100000</v>
      </c>
      <c r="V1199" s="17">
        <v>35</v>
      </c>
    </row>
    <row r="1200" spans="7:22" x14ac:dyDescent="0.25">
      <c r="G1200" s="14"/>
      <c r="H1200" s="14"/>
      <c r="I1200" s="14">
        <v>1197</v>
      </c>
      <c r="J1200" s="14">
        <f t="shared" si="52"/>
        <v>91</v>
      </c>
      <c r="O1200" s="1"/>
      <c r="P1200" s="1"/>
      <c r="T1200" s="13">
        <v>100000</v>
      </c>
      <c r="V1200" s="17">
        <v>35</v>
      </c>
    </row>
    <row r="1201" spans="7:22" x14ac:dyDescent="0.25">
      <c r="G1201" s="14"/>
      <c r="H1201" s="14"/>
      <c r="I1201" s="14">
        <v>1198</v>
      </c>
      <c r="J1201" s="14">
        <f t="shared" si="52"/>
        <v>91</v>
      </c>
      <c r="O1201" s="1"/>
      <c r="P1201" s="1"/>
      <c r="T1201" s="13">
        <v>100000</v>
      </c>
      <c r="V1201" s="17">
        <v>35</v>
      </c>
    </row>
    <row r="1202" spans="7:22" x14ac:dyDescent="0.25">
      <c r="G1202" s="14"/>
      <c r="H1202" s="14"/>
      <c r="I1202" s="14">
        <v>1199</v>
      </c>
      <c r="J1202" s="14">
        <f t="shared" si="52"/>
        <v>91</v>
      </c>
      <c r="O1202" s="1"/>
      <c r="P1202" s="1"/>
      <c r="T1202" s="13">
        <v>100000</v>
      </c>
      <c r="V1202" s="17">
        <v>35</v>
      </c>
    </row>
    <row r="1203" spans="7:22" x14ac:dyDescent="0.25">
      <c r="G1203" s="14"/>
      <c r="H1203" s="14"/>
      <c r="I1203" s="14">
        <v>1200</v>
      </c>
      <c r="J1203" s="14">
        <f t="shared" si="52"/>
        <v>91</v>
      </c>
      <c r="O1203" s="1"/>
      <c r="P1203" s="1"/>
      <c r="T1203" s="13">
        <v>100000</v>
      </c>
      <c r="V1203" s="17">
        <v>35</v>
      </c>
    </row>
    <row r="1204" spans="7:22" x14ac:dyDescent="0.25">
      <c r="G1204" s="14"/>
      <c r="H1204" s="14"/>
      <c r="I1204" s="14">
        <v>1201</v>
      </c>
      <c r="J1204" s="14">
        <f t="shared" si="52"/>
        <v>91</v>
      </c>
      <c r="O1204" s="1"/>
      <c r="P1204" s="1"/>
      <c r="T1204" s="13">
        <v>100000</v>
      </c>
      <c r="V1204" s="17">
        <v>35</v>
      </c>
    </row>
    <row r="1205" spans="7:22" x14ac:dyDescent="0.25">
      <c r="G1205" s="14"/>
      <c r="H1205" s="14"/>
      <c r="I1205" s="14">
        <v>1202</v>
      </c>
      <c r="J1205" s="14">
        <f t="shared" si="52"/>
        <v>92</v>
      </c>
      <c r="O1205" s="1"/>
      <c r="P1205" s="1"/>
      <c r="T1205" s="13">
        <v>100000</v>
      </c>
      <c r="V1205" s="17">
        <v>35</v>
      </c>
    </row>
    <row r="1206" spans="7:22" x14ac:dyDescent="0.25">
      <c r="G1206" s="14"/>
      <c r="H1206" s="14"/>
      <c r="I1206" s="14">
        <v>1203</v>
      </c>
      <c r="J1206" s="14">
        <f t="shared" si="52"/>
        <v>92</v>
      </c>
      <c r="O1206" s="1"/>
      <c r="P1206" s="1"/>
      <c r="T1206" s="13">
        <v>100000</v>
      </c>
      <c r="V1206" s="17">
        <v>35</v>
      </c>
    </row>
    <row r="1207" spans="7:22" x14ac:dyDescent="0.25">
      <c r="G1207" s="14"/>
      <c r="H1207" s="14"/>
      <c r="I1207" s="14">
        <v>1204</v>
      </c>
      <c r="J1207" s="14">
        <f t="shared" si="52"/>
        <v>92</v>
      </c>
      <c r="O1207" s="1"/>
      <c r="P1207" s="1"/>
      <c r="T1207" s="13">
        <v>100000</v>
      </c>
      <c r="V1207" s="17">
        <v>35</v>
      </c>
    </row>
    <row r="1208" spans="7:22" x14ac:dyDescent="0.25">
      <c r="G1208" s="14"/>
      <c r="H1208" s="14"/>
      <c r="I1208" s="14">
        <v>1205</v>
      </c>
      <c r="J1208" s="14">
        <f t="shared" si="52"/>
        <v>92</v>
      </c>
      <c r="O1208" s="1"/>
      <c r="P1208" s="1"/>
      <c r="T1208" s="13">
        <v>100000</v>
      </c>
      <c r="V1208" s="17">
        <v>35</v>
      </c>
    </row>
    <row r="1209" spans="7:22" x14ac:dyDescent="0.25">
      <c r="G1209" s="14"/>
      <c r="H1209" s="14"/>
      <c r="I1209" s="14">
        <v>1206</v>
      </c>
      <c r="J1209" s="14">
        <f t="shared" si="52"/>
        <v>92</v>
      </c>
      <c r="O1209" s="1"/>
      <c r="P1209" s="1"/>
      <c r="T1209" s="13">
        <v>100000</v>
      </c>
      <c r="V1209" s="17">
        <v>35</v>
      </c>
    </row>
    <row r="1210" spans="7:22" x14ac:dyDescent="0.25">
      <c r="G1210" s="14"/>
      <c r="H1210" s="14"/>
      <c r="I1210" s="14">
        <v>1207</v>
      </c>
      <c r="J1210" s="14">
        <f t="shared" si="52"/>
        <v>92</v>
      </c>
      <c r="O1210" s="1"/>
      <c r="P1210" s="1"/>
      <c r="T1210" s="13">
        <v>100000</v>
      </c>
      <c r="V1210" s="17">
        <v>35</v>
      </c>
    </row>
    <row r="1211" spans="7:22" x14ac:dyDescent="0.25">
      <c r="G1211" s="14"/>
      <c r="H1211" s="14"/>
      <c r="I1211" s="14">
        <v>1208</v>
      </c>
      <c r="J1211" s="14">
        <f t="shared" si="52"/>
        <v>92</v>
      </c>
      <c r="O1211" s="1"/>
      <c r="P1211" s="1"/>
      <c r="T1211" s="13">
        <v>100000</v>
      </c>
      <c r="V1211" s="17">
        <v>35</v>
      </c>
    </row>
    <row r="1212" spans="7:22" x14ac:dyDescent="0.25">
      <c r="G1212" s="14"/>
      <c r="H1212" s="14"/>
      <c r="I1212" s="14">
        <v>1209</v>
      </c>
      <c r="J1212" s="14">
        <f t="shared" si="52"/>
        <v>92</v>
      </c>
      <c r="O1212" s="1"/>
      <c r="P1212" s="1"/>
      <c r="T1212" s="13">
        <v>100000</v>
      </c>
      <c r="V1212" s="17">
        <v>35</v>
      </c>
    </row>
    <row r="1213" spans="7:22" x14ac:dyDescent="0.25">
      <c r="G1213" s="14"/>
      <c r="H1213" s="14"/>
      <c r="I1213" s="14">
        <v>1210</v>
      </c>
      <c r="J1213" s="14">
        <f t="shared" si="52"/>
        <v>92</v>
      </c>
      <c r="O1213" s="1"/>
      <c r="P1213" s="1"/>
      <c r="T1213" s="13">
        <v>100000</v>
      </c>
      <c r="V1213" s="17">
        <v>35</v>
      </c>
    </row>
    <row r="1214" spans="7:22" x14ac:dyDescent="0.25">
      <c r="G1214" s="14"/>
      <c r="H1214" s="14"/>
      <c r="I1214" s="14">
        <v>1211</v>
      </c>
      <c r="J1214" s="14">
        <f t="shared" si="52"/>
        <v>92</v>
      </c>
      <c r="O1214" s="1"/>
      <c r="P1214" s="1"/>
      <c r="T1214" s="13">
        <v>100000</v>
      </c>
      <c r="V1214" s="17">
        <v>35</v>
      </c>
    </row>
    <row r="1215" spans="7:22" x14ac:dyDescent="0.25">
      <c r="G1215" s="14"/>
      <c r="H1215" s="14"/>
      <c r="I1215" s="14">
        <v>1212</v>
      </c>
      <c r="J1215" s="14">
        <f t="shared" si="52"/>
        <v>92</v>
      </c>
      <c r="O1215" s="1"/>
      <c r="P1215" s="1"/>
      <c r="T1215" s="13">
        <v>100000</v>
      </c>
      <c r="V1215" s="17">
        <v>35</v>
      </c>
    </row>
    <row r="1216" spans="7:22" x14ac:dyDescent="0.25">
      <c r="G1216" s="14"/>
      <c r="H1216" s="14"/>
      <c r="I1216" s="14">
        <v>1213</v>
      </c>
      <c r="J1216" s="14">
        <f t="shared" si="52"/>
        <v>92</v>
      </c>
      <c r="O1216" s="1"/>
      <c r="P1216" s="1"/>
      <c r="T1216" s="13">
        <v>100000</v>
      </c>
      <c r="V1216" s="17">
        <v>35</v>
      </c>
    </row>
    <row r="1217" spans="7:22" x14ac:dyDescent="0.25">
      <c r="G1217" s="14"/>
      <c r="H1217" s="14"/>
      <c r="I1217" s="14">
        <v>1214</v>
      </c>
      <c r="J1217" s="14">
        <f t="shared" si="52"/>
        <v>92</v>
      </c>
      <c r="O1217" s="1"/>
      <c r="P1217" s="1"/>
      <c r="T1217" s="13">
        <v>100000</v>
      </c>
      <c r="V1217" s="17">
        <v>35</v>
      </c>
    </row>
    <row r="1218" spans="7:22" x14ac:dyDescent="0.25">
      <c r="G1218" s="14"/>
      <c r="H1218" s="14"/>
      <c r="I1218" s="14">
        <v>1215</v>
      </c>
      <c r="J1218" s="14">
        <f t="shared" si="52"/>
        <v>92</v>
      </c>
      <c r="O1218" s="1"/>
      <c r="P1218" s="1"/>
      <c r="T1218" s="13">
        <v>100000</v>
      </c>
      <c r="V1218" s="17">
        <v>35</v>
      </c>
    </row>
    <row r="1219" spans="7:22" x14ac:dyDescent="0.25">
      <c r="G1219" s="14"/>
      <c r="H1219" s="14"/>
      <c r="I1219" s="14">
        <v>1216</v>
      </c>
      <c r="J1219" s="14">
        <f t="shared" si="52"/>
        <v>92</v>
      </c>
      <c r="O1219" s="1"/>
      <c r="P1219" s="1"/>
      <c r="T1219" s="13">
        <v>100000</v>
      </c>
      <c r="V1219" s="17">
        <v>35</v>
      </c>
    </row>
    <row r="1220" spans="7:22" x14ac:dyDescent="0.25">
      <c r="G1220" s="14"/>
      <c r="H1220" s="14"/>
      <c r="I1220" s="14">
        <v>1217</v>
      </c>
      <c r="J1220" s="14">
        <f t="shared" ref="J1220:J1283" si="53">J1185+1</f>
        <v>92</v>
      </c>
      <c r="O1220" s="1"/>
      <c r="P1220" s="1"/>
      <c r="T1220" s="13">
        <v>100000</v>
      </c>
      <c r="V1220" s="17">
        <v>35</v>
      </c>
    </row>
    <row r="1221" spans="7:22" x14ac:dyDescent="0.25">
      <c r="G1221" s="14"/>
      <c r="H1221" s="14"/>
      <c r="I1221" s="14">
        <v>1218</v>
      </c>
      <c r="J1221" s="14">
        <f t="shared" si="53"/>
        <v>92</v>
      </c>
      <c r="O1221" s="1"/>
      <c r="P1221" s="1"/>
      <c r="T1221" s="13">
        <v>100000</v>
      </c>
      <c r="V1221" s="17">
        <v>35</v>
      </c>
    </row>
    <row r="1222" spans="7:22" x14ac:dyDescent="0.25">
      <c r="G1222" s="14"/>
      <c r="H1222" s="14"/>
      <c r="I1222" s="14">
        <v>1219</v>
      </c>
      <c r="J1222" s="14">
        <f t="shared" si="53"/>
        <v>92</v>
      </c>
      <c r="O1222" s="1"/>
      <c r="P1222" s="1"/>
      <c r="T1222" s="13">
        <v>100000</v>
      </c>
      <c r="V1222" s="17">
        <v>35</v>
      </c>
    </row>
    <row r="1223" spans="7:22" x14ac:dyDescent="0.25">
      <c r="G1223" s="14"/>
      <c r="H1223" s="14"/>
      <c r="I1223" s="14">
        <v>1220</v>
      </c>
      <c r="J1223" s="14">
        <f t="shared" si="53"/>
        <v>92</v>
      </c>
      <c r="O1223" s="1"/>
      <c r="P1223" s="1"/>
      <c r="T1223" s="13">
        <v>100000</v>
      </c>
      <c r="V1223" s="17">
        <v>35</v>
      </c>
    </row>
    <row r="1224" spans="7:22" x14ac:dyDescent="0.25">
      <c r="G1224" s="14"/>
      <c r="H1224" s="14"/>
      <c r="I1224" s="14">
        <v>1221</v>
      </c>
      <c r="J1224" s="14">
        <f t="shared" si="53"/>
        <v>92</v>
      </c>
      <c r="O1224" s="1"/>
      <c r="P1224" s="1"/>
      <c r="T1224" s="13">
        <v>100000</v>
      </c>
      <c r="V1224" s="17">
        <v>35</v>
      </c>
    </row>
    <row r="1225" spans="7:22" x14ac:dyDescent="0.25">
      <c r="G1225" s="14"/>
      <c r="H1225" s="14"/>
      <c r="I1225" s="14">
        <v>1222</v>
      </c>
      <c r="J1225" s="14">
        <f t="shared" si="53"/>
        <v>92</v>
      </c>
      <c r="O1225" s="1"/>
      <c r="P1225" s="1"/>
      <c r="T1225" s="13">
        <v>100000</v>
      </c>
      <c r="V1225" s="17">
        <v>35</v>
      </c>
    </row>
    <row r="1226" spans="7:22" x14ac:dyDescent="0.25">
      <c r="G1226" s="14"/>
      <c r="H1226" s="14"/>
      <c r="I1226" s="14">
        <v>1223</v>
      </c>
      <c r="J1226" s="14">
        <f t="shared" si="53"/>
        <v>92</v>
      </c>
      <c r="O1226" s="1"/>
      <c r="P1226" s="1"/>
      <c r="T1226" s="13">
        <v>100000</v>
      </c>
      <c r="V1226" s="17">
        <v>35</v>
      </c>
    </row>
    <row r="1227" spans="7:22" x14ac:dyDescent="0.25">
      <c r="G1227" s="14"/>
      <c r="H1227" s="14"/>
      <c r="I1227" s="14">
        <v>1224</v>
      </c>
      <c r="J1227" s="14">
        <f t="shared" si="53"/>
        <v>92</v>
      </c>
      <c r="O1227" s="1"/>
      <c r="P1227" s="1"/>
      <c r="T1227" s="13">
        <v>100000</v>
      </c>
      <c r="V1227" s="17">
        <v>35</v>
      </c>
    </row>
    <row r="1228" spans="7:22" x14ac:dyDescent="0.25">
      <c r="G1228" s="14"/>
      <c r="H1228" s="14"/>
      <c r="I1228" s="14">
        <v>1225</v>
      </c>
      <c r="J1228" s="14">
        <f t="shared" si="53"/>
        <v>92</v>
      </c>
      <c r="O1228" s="1"/>
      <c r="P1228" s="1"/>
      <c r="T1228" s="13">
        <v>100000</v>
      </c>
      <c r="V1228" s="17">
        <v>35</v>
      </c>
    </row>
    <row r="1229" spans="7:22" x14ac:dyDescent="0.25">
      <c r="G1229" s="14"/>
      <c r="H1229" s="14"/>
      <c r="I1229" s="14">
        <v>1226</v>
      </c>
      <c r="J1229" s="14">
        <f t="shared" si="53"/>
        <v>92</v>
      </c>
      <c r="O1229" s="1"/>
      <c r="P1229" s="1"/>
      <c r="T1229" s="13">
        <v>100000</v>
      </c>
      <c r="V1229" s="17">
        <v>35</v>
      </c>
    </row>
    <row r="1230" spans="7:22" x14ac:dyDescent="0.25">
      <c r="G1230" s="14"/>
      <c r="H1230" s="14"/>
      <c r="I1230" s="14">
        <v>1227</v>
      </c>
      <c r="J1230" s="14">
        <f t="shared" si="53"/>
        <v>92</v>
      </c>
      <c r="O1230" s="1"/>
      <c r="P1230" s="1"/>
      <c r="T1230" s="13">
        <v>100000</v>
      </c>
      <c r="V1230" s="17">
        <v>35</v>
      </c>
    </row>
    <row r="1231" spans="7:22" x14ac:dyDescent="0.25">
      <c r="G1231" s="14"/>
      <c r="H1231" s="14"/>
      <c r="I1231" s="14">
        <v>1228</v>
      </c>
      <c r="J1231" s="14">
        <f t="shared" si="53"/>
        <v>92</v>
      </c>
      <c r="O1231" s="1"/>
      <c r="P1231" s="1"/>
      <c r="T1231" s="13">
        <v>100000</v>
      </c>
      <c r="V1231" s="17">
        <v>35</v>
      </c>
    </row>
    <row r="1232" spans="7:22" x14ac:dyDescent="0.25">
      <c r="G1232" s="14"/>
      <c r="H1232" s="14"/>
      <c r="I1232" s="14">
        <v>1229</v>
      </c>
      <c r="J1232" s="14">
        <f t="shared" si="53"/>
        <v>92</v>
      </c>
      <c r="O1232" s="1"/>
      <c r="P1232" s="1"/>
      <c r="T1232" s="13">
        <v>100000</v>
      </c>
      <c r="V1232" s="17">
        <v>35</v>
      </c>
    </row>
    <row r="1233" spans="7:22" x14ac:dyDescent="0.25">
      <c r="G1233" s="14"/>
      <c r="H1233" s="14"/>
      <c r="I1233" s="14">
        <v>1230</v>
      </c>
      <c r="J1233" s="14">
        <f t="shared" si="53"/>
        <v>92</v>
      </c>
      <c r="O1233" s="1"/>
      <c r="P1233" s="1"/>
      <c r="T1233" s="13">
        <v>100000</v>
      </c>
      <c r="V1233" s="17">
        <v>35</v>
      </c>
    </row>
    <row r="1234" spans="7:22" x14ac:dyDescent="0.25">
      <c r="G1234" s="14"/>
      <c r="H1234" s="14"/>
      <c r="I1234" s="14">
        <v>1231</v>
      </c>
      <c r="J1234" s="14">
        <f t="shared" si="53"/>
        <v>92</v>
      </c>
      <c r="O1234" s="1"/>
      <c r="P1234" s="1"/>
      <c r="T1234" s="13">
        <v>100000</v>
      </c>
      <c r="V1234" s="17">
        <v>35</v>
      </c>
    </row>
    <row r="1235" spans="7:22" x14ac:dyDescent="0.25">
      <c r="G1235" s="14"/>
      <c r="H1235" s="14"/>
      <c r="I1235" s="14">
        <v>1232</v>
      </c>
      <c r="J1235" s="14">
        <f t="shared" si="53"/>
        <v>92</v>
      </c>
      <c r="O1235" s="1"/>
      <c r="P1235" s="1"/>
      <c r="T1235" s="13">
        <v>100000</v>
      </c>
      <c r="V1235" s="17">
        <v>35</v>
      </c>
    </row>
    <row r="1236" spans="7:22" x14ac:dyDescent="0.25">
      <c r="G1236" s="14"/>
      <c r="H1236" s="14"/>
      <c r="I1236" s="14">
        <v>1233</v>
      </c>
      <c r="J1236" s="14">
        <f t="shared" si="53"/>
        <v>92</v>
      </c>
      <c r="O1236" s="1"/>
      <c r="P1236" s="1"/>
      <c r="T1236" s="13">
        <v>100000</v>
      </c>
      <c r="V1236" s="17">
        <v>35</v>
      </c>
    </row>
    <row r="1237" spans="7:22" x14ac:dyDescent="0.25">
      <c r="G1237" s="14"/>
      <c r="H1237" s="14"/>
      <c r="I1237" s="14">
        <v>1234</v>
      </c>
      <c r="J1237" s="14">
        <f t="shared" si="53"/>
        <v>92</v>
      </c>
      <c r="O1237" s="1"/>
      <c r="P1237" s="1"/>
      <c r="T1237" s="13">
        <v>100000</v>
      </c>
      <c r="V1237" s="17">
        <v>35</v>
      </c>
    </row>
    <row r="1238" spans="7:22" x14ac:dyDescent="0.25">
      <c r="G1238" s="14"/>
      <c r="H1238" s="14"/>
      <c r="I1238" s="14">
        <v>1235</v>
      </c>
      <c r="J1238" s="14">
        <f t="shared" si="53"/>
        <v>92</v>
      </c>
      <c r="O1238" s="1"/>
      <c r="P1238" s="1"/>
      <c r="T1238" s="13">
        <v>100000</v>
      </c>
      <c r="V1238" s="17">
        <v>35</v>
      </c>
    </row>
    <row r="1239" spans="7:22" x14ac:dyDescent="0.25">
      <c r="G1239" s="14"/>
      <c r="H1239" s="14"/>
      <c r="I1239" s="14">
        <v>1236</v>
      </c>
      <c r="J1239" s="14">
        <f t="shared" si="53"/>
        <v>92</v>
      </c>
      <c r="O1239" s="1"/>
      <c r="P1239" s="1"/>
      <c r="T1239" s="13">
        <v>100000</v>
      </c>
      <c r="V1239" s="17">
        <v>35</v>
      </c>
    </row>
    <row r="1240" spans="7:22" x14ac:dyDescent="0.25">
      <c r="G1240" s="14"/>
      <c r="H1240" s="14"/>
      <c r="I1240" s="14">
        <v>1237</v>
      </c>
      <c r="J1240" s="14">
        <f t="shared" si="53"/>
        <v>93</v>
      </c>
      <c r="O1240" s="1"/>
      <c r="P1240" s="1"/>
      <c r="T1240" s="13">
        <v>100000</v>
      </c>
      <c r="V1240" s="17">
        <v>35</v>
      </c>
    </row>
    <row r="1241" spans="7:22" x14ac:dyDescent="0.25">
      <c r="G1241" s="14"/>
      <c r="H1241" s="14"/>
      <c r="I1241" s="14">
        <v>1238</v>
      </c>
      <c r="J1241" s="14">
        <f t="shared" si="53"/>
        <v>93</v>
      </c>
      <c r="O1241" s="1"/>
      <c r="P1241" s="1"/>
      <c r="T1241" s="13">
        <v>100000</v>
      </c>
      <c r="V1241" s="17">
        <v>35</v>
      </c>
    </row>
    <row r="1242" spans="7:22" x14ac:dyDescent="0.25">
      <c r="G1242" s="14"/>
      <c r="H1242" s="14"/>
      <c r="I1242" s="14">
        <v>1239</v>
      </c>
      <c r="J1242" s="14">
        <f t="shared" si="53"/>
        <v>93</v>
      </c>
      <c r="O1242" s="1"/>
      <c r="P1242" s="1"/>
      <c r="T1242" s="13">
        <v>100000</v>
      </c>
      <c r="V1242" s="17">
        <v>35</v>
      </c>
    </row>
    <row r="1243" spans="7:22" x14ac:dyDescent="0.25">
      <c r="G1243" s="14"/>
      <c r="H1243" s="14"/>
      <c r="I1243" s="14">
        <v>1240</v>
      </c>
      <c r="J1243" s="14">
        <f t="shared" si="53"/>
        <v>93</v>
      </c>
      <c r="O1243" s="1"/>
      <c r="P1243" s="1"/>
      <c r="T1243" s="13">
        <v>100000</v>
      </c>
      <c r="V1243" s="17">
        <v>35</v>
      </c>
    </row>
    <row r="1244" spans="7:22" x14ac:dyDescent="0.25">
      <c r="G1244" s="14"/>
      <c r="H1244" s="14"/>
      <c r="I1244" s="14">
        <v>1241</v>
      </c>
      <c r="J1244" s="14">
        <f t="shared" si="53"/>
        <v>93</v>
      </c>
      <c r="O1244" s="1"/>
      <c r="P1244" s="1"/>
      <c r="T1244" s="13">
        <v>100000</v>
      </c>
      <c r="V1244" s="17">
        <v>35</v>
      </c>
    </row>
    <row r="1245" spans="7:22" x14ac:dyDescent="0.25">
      <c r="G1245" s="14"/>
      <c r="H1245" s="14"/>
      <c r="I1245" s="14">
        <v>1242</v>
      </c>
      <c r="J1245" s="14">
        <f t="shared" si="53"/>
        <v>93</v>
      </c>
      <c r="O1245" s="1"/>
      <c r="P1245" s="1"/>
      <c r="T1245" s="13">
        <v>100000</v>
      </c>
      <c r="V1245" s="17">
        <v>35</v>
      </c>
    </row>
    <row r="1246" spans="7:22" x14ac:dyDescent="0.25">
      <c r="G1246" s="14"/>
      <c r="H1246" s="14"/>
      <c r="I1246" s="14">
        <v>1243</v>
      </c>
      <c r="J1246" s="14">
        <f t="shared" si="53"/>
        <v>93</v>
      </c>
      <c r="O1246" s="1"/>
      <c r="P1246" s="1"/>
      <c r="T1246" s="13">
        <v>100000</v>
      </c>
      <c r="V1246" s="17">
        <v>35</v>
      </c>
    </row>
    <row r="1247" spans="7:22" x14ac:dyDescent="0.25">
      <c r="G1247" s="14"/>
      <c r="H1247" s="14"/>
      <c r="I1247" s="14">
        <v>1244</v>
      </c>
      <c r="J1247" s="14">
        <f t="shared" si="53"/>
        <v>93</v>
      </c>
      <c r="O1247" s="1"/>
      <c r="P1247" s="1"/>
      <c r="T1247" s="13">
        <v>100000</v>
      </c>
      <c r="V1247" s="17">
        <v>35</v>
      </c>
    </row>
    <row r="1248" spans="7:22" x14ac:dyDescent="0.25">
      <c r="G1248" s="14"/>
      <c r="H1248" s="14"/>
      <c r="I1248" s="14">
        <v>1245</v>
      </c>
      <c r="J1248" s="14">
        <f t="shared" si="53"/>
        <v>93</v>
      </c>
      <c r="O1248" s="1"/>
      <c r="P1248" s="1"/>
      <c r="T1248" s="13">
        <v>100000</v>
      </c>
      <c r="V1248" s="17">
        <v>35</v>
      </c>
    </row>
    <row r="1249" spans="7:22" x14ac:dyDescent="0.25">
      <c r="G1249" s="14"/>
      <c r="H1249" s="14"/>
      <c r="I1249" s="14">
        <v>1246</v>
      </c>
      <c r="J1249" s="14">
        <f t="shared" si="53"/>
        <v>93</v>
      </c>
      <c r="O1249" s="1"/>
      <c r="P1249" s="1"/>
      <c r="T1249" s="13">
        <v>100000</v>
      </c>
      <c r="V1249" s="17">
        <v>35</v>
      </c>
    </row>
    <row r="1250" spans="7:22" x14ac:dyDescent="0.25">
      <c r="G1250" s="14"/>
      <c r="H1250" s="14"/>
      <c r="I1250" s="14">
        <v>1247</v>
      </c>
      <c r="J1250" s="14">
        <f t="shared" si="53"/>
        <v>93</v>
      </c>
      <c r="O1250" s="1"/>
      <c r="P1250" s="1"/>
      <c r="T1250" s="13">
        <v>100000</v>
      </c>
      <c r="V1250" s="17">
        <v>35</v>
      </c>
    </row>
    <row r="1251" spans="7:22" x14ac:dyDescent="0.25">
      <c r="G1251" s="14"/>
      <c r="H1251" s="14"/>
      <c r="I1251" s="14">
        <v>1248</v>
      </c>
      <c r="J1251" s="14">
        <f t="shared" si="53"/>
        <v>93</v>
      </c>
      <c r="O1251" s="1"/>
      <c r="P1251" s="1"/>
      <c r="T1251" s="13">
        <v>100000</v>
      </c>
      <c r="V1251" s="17">
        <v>35</v>
      </c>
    </row>
    <row r="1252" spans="7:22" x14ac:dyDescent="0.25">
      <c r="G1252" s="14"/>
      <c r="H1252" s="14"/>
      <c r="I1252" s="14">
        <v>1249</v>
      </c>
      <c r="J1252" s="14">
        <f t="shared" si="53"/>
        <v>93</v>
      </c>
      <c r="O1252" s="1"/>
      <c r="P1252" s="1"/>
      <c r="T1252" s="13">
        <v>100000</v>
      </c>
      <c r="V1252" s="17">
        <v>35</v>
      </c>
    </row>
    <row r="1253" spans="7:22" x14ac:dyDescent="0.25">
      <c r="G1253" s="14"/>
      <c r="H1253" s="14"/>
      <c r="I1253" s="14">
        <v>1250</v>
      </c>
      <c r="J1253" s="14">
        <f t="shared" si="53"/>
        <v>93</v>
      </c>
      <c r="O1253" s="1"/>
      <c r="P1253" s="1"/>
      <c r="T1253" s="13">
        <v>100000</v>
      </c>
      <c r="V1253" s="17">
        <v>35</v>
      </c>
    </row>
    <row r="1254" spans="7:22" x14ac:dyDescent="0.25">
      <c r="G1254" s="14"/>
      <c r="H1254" s="14"/>
      <c r="I1254" s="14">
        <v>1251</v>
      </c>
      <c r="J1254" s="14">
        <f t="shared" si="53"/>
        <v>93</v>
      </c>
      <c r="O1254" s="1"/>
      <c r="P1254" s="1"/>
      <c r="T1254" s="13">
        <v>100000</v>
      </c>
      <c r="V1254" s="17">
        <v>35</v>
      </c>
    </row>
    <row r="1255" spans="7:22" x14ac:dyDescent="0.25">
      <c r="G1255" s="14"/>
      <c r="H1255" s="14"/>
      <c r="I1255" s="14">
        <v>1252</v>
      </c>
      <c r="J1255" s="14">
        <f t="shared" si="53"/>
        <v>93</v>
      </c>
      <c r="O1255" s="1"/>
      <c r="P1255" s="1"/>
      <c r="T1255" s="13">
        <v>100000</v>
      </c>
      <c r="V1255" s="17">
        <v>35</v>
      </c>
    </row>
    <row r="1256" spans="7:22" x14ac:dyDescent="0.25">
      <c r="G1256" s="14"/>
      <c r="H1256" s="14"/>
      <c r="I1256" s="14">
        <v>1253</v>
      </c>
      <c r="J1256" s="14">
        <f t="shared" si="53"/>
        <v>93</v>
      </c>
      <c r="O1256" s="1"/>
      <c r="P1256" s="1"/>
      <c r="T1256" s="13">
        <v>100000</v>
      </c>
      <c r="V1256" s="17">
        <v>35</v>
      </c>
    </row>
    <row r="1257" spans="7:22" x14ac:dyDescent="0.25">
      <c r="G1257" s="14"/>
      <c r="H1257" s="14"/>
      <c r="I1257" s="14">
        <v>1254</v>
      </c>
      <c r="J1257" s="14">
        <f t="shared" si="53"/>
        <v>93</v>
      </c>
      <c r="O1257" s="1"/>
      <c r="P1257" s="1"/>
      <c r="T1257" s="13">
        <v>100000</v>
      </c>
      <c r="V1257" s="17">
        <v>35</v>
      </c>
    </row>
    <row r="1258" spans="7:22" x14ac:dyDescent="0.25">
      <c r="G1258" s="14"/>
      <c r="H1258" s="14"/>
      <c r="I1258" s="14">
        <v>1255</v>
      </c>
      <c r="J1258" s="14">
        <f t="shared" si="53"/>
        <v>93</v>
      </c>
      <c r="O1258" s="1"/>
      <c r="P1258" s="1"/>
      <c r="T1258" s="13">
        <v>100000</v>
      </c>
      <c r="V1258" s="17">
        <v>35</v>
      </c>
    </row>
    <row r="1259" spans="7:22" x14ac:dyDescent="0.25">
      <c r="G1259" s="14"/>
      <c r="H1259" s="14"/>
      <c r="I1259" s="14">
        <v>1256</v>
      </c>
      <c r="J1259" s="14">
        <f t="shared" si="53"/>
        <v>93</v>
      </c>
      <c r="O1259" s="1"/>
      <c r="P1259" s="1"/>
      <c r="T1259" s="13">
        <v>100000</v>
      </c>
      <c r="V1259" s="17">
        <v>35</v>
      </c>
    </row>
    <row r="1260" spans="7:22" x14ac:dyDescent="0.25">
      <c r="G1260" s="14"/>
      <c r="H1260" s="14"/>
      <c r="I1260" s="14">
        <v>1257</v>
      </c>
      <c r="J1260" s="14">
        <f t="shared" si="53"/>
        <v>93</v>
      </c>
      <c r="O1260" s="1"/>
      <c r="P1260" s="1"/>
      <c r="T1260" s="13">
        <v>100000</v>
      </c>
      <c r="V1260" s="17">
        <v>35</v>
      </c>
    </row>
    <row r="1261" spans="7:22" x14ac:dyDescent="0.25">
      <c r="G1261" s="14"/>
      <c r="H1261" s="14"/>
      <c r="I1261" s="14">
        <v>1258</v>
      </c>
      <c r="J1261" s="14">
        <f t="shared" si="53"/>
        <v>93</v>
      </c>
      <c r="O1261" s="1"/>
      <c r="P1261" s="1"/>
      <c r="T1261" s="13">
        <v>100000</v>
      </c>
      <c r="V1261" s="17">
        <v>35</v>
      </c>
    </row>
    <row r="1262" spans="7:22" x14ac:dyDescent="0.25">
      <c r="G1262" s="14"/>
      <c r="H1262" s="14"/>
      <c r="I1262" s="14">
        <v>1259</v>
      </c>
      <c r="J1262" s="14">
        <f t="shared" si="53"/>
        <v>93</v>
      </c>
      <c r="O1262" s="1"/>
      <c r="P1262" s="1"/>
      <c r="T1262" s="13">
        <v>100000</v>
      </c>
      <c r="V1262" s="17">
        <v>35</v>
      </c>
    </row>
    <row r="1263" spans="7:22" x14ac:dyDescent="0.25">
      <c r="G1263" s="14"/>
      <c r="H1263" s="14"/>
      <c r="I1263" s="14">
        <v>1260</v>
      </c>
      <c r="J1263" s="14">
        <f t="shared" si="53"/>
        <v>93</v>
      </c>
      <c r="O1263" s="1"/>
      <c r="P1263" s="1"/>
      <c r="T1263" s="13">
        <v>100000</v>
      </c>
      <c r="V1263" s="17">
        <v>35</v>
      </c>
    </row>
    <row r="1264" spans="7:22" x14ac:dyDescent="0.25">
      <c r="G1264" s="14"/>
      <c r="H1264" s="14"/>
      <c r="I1264" s="14">
        <v>1261</v>
      </c>
      <c r="J1264" s="14">
        <f t="shared" si="53"/>
        <v>93</v>
      </c>
      <c r="O1264" s="1"/>
      <c r="P1264" s="1"/>
      <c r="T1264" s="13">
        <v>100000</v>
      </c>
      <c r="V1264" s="17">
        <v>35</v>
      </c>
    </row>
    <row r="1265" spans="7:22" x14ac:dyDescent="0.25">
      <c r="G1265" s="14"/>
      <c r="H1265" s="14"/>
      <c r="I1265" s="14">
        <v>1262</v>
      </c>
      <c r="J1265" s="14">
        <f t="shared" si="53"/>
        <v>93</v>
      </c>
      <c r="O1265" s="1"/>
      <c r="P1265" s="1"/>
      <c r="T1265" s="13">
        <v>100000</v>
      </c>
      <c r="V1265" s="17">
        <v>35</v>
      </c>
    </row>
    <row r="1266" spans="7:22" x14ac:dyDescent="0.25">
      <c r="G1266" s="14"/>
      <c r="H1266" s="14"/>
      <c r="I1266" s="14">
        <v>1263</v>
      </c>
      <c r="J1266" s="14">
        <f t="shared" si="53"/>
        <v>93</v>
      </c>
      <c r="O1266" s="1"/>
      <c r="P1266" s="1"/>
      <c r="T1266" s="13">
        <v>100000</v>
      </c>
      <c r="V1266" s="17">
        <v>35</v>
      </c>
    </row>
    <row r="1267" spans="7:22" x14ac:dyDescent="0.25">
      <c r="G1267" s="14"/>
      <c r="H1267" s="14"/>
      <c r="I1267" s="14">
        <v>1264</v>
      </c>
      <c r="J1267" s="14">
        <f t="shared" si="53"/>
        <v>93</v>
      </c>
      <c r="O1267" s="1"/>
      <c r="P1267" s="1"/>
      <c r="T1267" s="13">
        <v>100000</v>
      </c>
      <c r="V1267" s="17">
        <v>35</v>
      </c>
    </row>
    <row r="1268" spans="7:22" x14ac:dyDescent="0.25">
      <c r="G1268" s="14"/>
      <c r="H1268" s="14"/>
      <c r="I1268" s="14">
        <v>1265</v>
      </c>
      <c r="J1268" s="14">
        <f t="shared" si="53"/>
        <v>93</v>
      </c>
      <c r="O1268" s="1"/>
      <c r="P1268" s="1"/>
      <c r="T1268" s="13">
        <v>100000</v>
      </c>
      <c r="V1268" s="17">
        <v>35</v>
      </c>
    </row>
    <row r="1269" spans="7:22" x14ac:dyDescent="0.25">
      <c r="G1269" s="14"/>
      <c r="H1269" s="14"/>
      <c r="I1269" s="14">
        <v>1266</v>
      </c>
      <c r="J1269" s="14">
        <f t="shared" si="53"/>
        <v>93</v>
      </c>
      <c r="O1269" s="1"/>
      <c r="P1269" s="1"/>
      <c r="T1269" s="13">
        <v>100000</v>
      </c>
      <c r="V1269" s="17">
        <v>35</v>
      </c>
    </row>
    <row r="1270" spans="7:22" x14ac:dyDescent="0.25">
      <c r="G1270" s="14"/>
      <c r="H1270" s="14"/>
      <c r="I1270" s="14">
        <v>1267</v>
      </c>
      <c r="J1270" s="14">
        <f t="shared" si="53"/>
        <v>93</v>
      </c>
      <c r="O1270" s="1"/>
      <c r="P1270" s="1"/>
      <c r="T1270" s="13">
        <v>100000</v>
      </c>
      <c r="V1270" s="17">
        <v>35</v>
      </c>
    </row>
    <row r="1271" spans="7:22" x14ac:dyDescent="0.25">
      <c r="G1271" s="14"/>
      <c r="H1271" s="14"/>
      <c r="I1271" s="14">
        <v>1268</v>
      </c>
      <c r="J1271" s="14">
        <f t="shared" si="53"/>
        <v>93</v>
      </c>
      <c r="O1271" s="1"/>
      <c r="P1271" s="1"/>
      <c r="T1271" s="13">
        <v>100000</v>
      </c>
      <c r="V1271" s="17">
        <v>35</v>
      </c>
    </row>
    <row r="1272" spans="7:22" x14ac:dyDescent="0.25">
      <c r="G1272" s="14"/>
      <c r="H1272" s="14"/>
      <c r="I1272" s="14">
        <v>1269</v>
      </c>
      <c r="J1272" s="14">
        <f t="shared" si="53"/>
        <v>93</v>
      </c>
      <c r="O1272" s="1"/>
      <c r="P1272" s="1"/>
      <c r="T1272" s="13">
        <v>100000</v>
      </c>
      <c r="V1272" s="17">
        <v>35</v>
      </c>
    </row>
    <row r="1273" spans="7:22" x14ac:dyDescent="0.25">
      <c r="G1273" s="14"/>
      <c r="H1273" s="14"/>
      <c r="I1273" s="14">
        <v>1270</v>
      </c>
      <c r="J1273" s="14">
        <f t="shared" si="53"/>
        <v>93</v>
      </c>
      <c r="O1273" s="1"/>
      <c r="P1273" s="1"/>
      <c r="T1273" s="13">
        <v>100000</v>
      </c>
      <c r="V1273" s="17">
        <v>35</v>
      </c>
    </row>
    <row r="1274" spans="7:22" x14ac:dyDescent="0.25">
      <c r="G1274" s="14"/>
      <c r="H1274" s="14"/>
      <c r="I1274" s="14">
        <v>1271</v>
      </c>
      <c r="J1274" s="14">
        <f t="shared" si="53"/>
        <v>93</v>
      </c>
      <c r="O1274" s="1"/>
      <c r="P1274" s="1"/>
      <c r="T1274" s="13">
        <v>100000</v>
      </c>
      <c r="V1274" s="17">
        <v>35</v>
      </c>
    </row>
    <row r="1275" spans="7:22" x14ac:dyDescent="0.25">
      <c r="G1275" s="14"/>
      <c r="H1275" s="14"/>
      <c r="I1275" s="14">
        <v>1272</v>
      </c>
      <c r="J1275" s="14">
        <f t="shared" si="53"/>
        <v>94</v>
      </c>
      <c r="O1275" s="1"/>
      <c r="P1275" s="1"/>
      <c r="T1275" s="13">
        <v>100000</v>
      </c>
      <c r="V1275" s="17">
        <v>35</v>
      </c>
    </row>
    <row r="1276" spans="7:22" x14ac:dyDescent="0.25">
      <c r="G1276" s="14"/>
      <c r="H1276" s="14"/>
      <c r="I1276" s="14">
        <v>1273</v>
      </c>
      <c r="J1276" s="14">
        <f t="shared" si="53"/>
        <v>94</v>
      </c>
      <c r="O1276" s="1"/>
      <c r="P1276" s="1"/>
      <c r="T1276" s="13">
        <v>100000</v>
      </c>
      <c r="V1276" s="17">
        <v>35</v>
      </c>
    </row>
    <row r="1277" spans="7:22" x14ac:dyDescent="0.25">
      <c r="G1277" s="14"/>
      <c r="H1277" s="14"/>
      <c r="I1277" s="14">
        <v>1274</v>
      </c>
      <c r="J1277" s="14">
        <f t="shared" si="53"/>
        <v>94</v>
      </c>
      <c r="O1277" s="1"/>
      <c r="P1277" s="1"/>
      <c r="T1277" s="13">
        <v>100000</v>
      </c>
      <c r="V1277" s="17">
        <v>35</v>
      </c>
    </row>
    <row r="1278" spans="7:22" x14ac:dyDescent="0.25">
      <c r="G1278" s="14"/>
      <c r="H1278" s="14"/>
      <c r="I1278" s="14">
        <v>1275</v>
      </c>
      <c r="J1278" s="14">
        <f t="shared" si="53"/>
        <v>94</v>
      </c>
      <c r="O1278" s="1"/>
      <c r="P1278" s="1"/>
      <c r="T1278" s="13">
        <v>100000</v>
      </c>
      <c r="V1278" s="17">
        <v>35</v>
      </c>
    </row>
    <row r="1279" spans="7:22" x14ac:dyDescent="0.25">
      <c r="G1279" s="14"/>
      <c r="H1279" s="14"/>
      <c r="I1279" s="14">
        <v>1276</v>
      </c>
      <c r="J1279" s="14">
        <f t="shared" si="53"/>
        <v>94</v>
      </c>
      <c r="O1279" s="1"/>
      <c r="P1279" s="1"/>
      <c r="T1279" s="13">
        <v>100000</v>
      </c>
      <c r="V1279" s="17">
        <v>35</v>
      </c>
    </row>
    <row r="1280" spans="7:22" x14ac:dyDescent="0.25">
      <c r="G1280" s="14"/>
      <c r="H1280" s="14"/>
      <c r="I1280" s="14">
        <v>1277</v>
      </c>
      <c r="J1280" s="14">
        <f t="shared" si="53"/>
        <v>94</v>
      </c>
      <c r="O1280" s="1"/>
      <c r="P1280" s="1"/>
      <c r="T1280" s="13">
        <v>100000</v>
      </c>
      <c r="V1280" s="17">
        <v>35</v>
      </c>
    </row>
    <row r="1281" spans="7:22" x14ac:dyDescent="0.25">
      <c r="G1281" s="14"/>
      <c r="H1281" s="14"/>
      <c r="I1281" s="14">
        <v>1278</v>
      </c>
      <c r="J1281" s="14">
        <f t="shared" si="53"/>
        <v>94</v>
      </c>
      <c r="O1281" s="1"/>
      <c r="P1281" s="1"/>
      <c r="T1281" s="13">
        <v>100000</v>
      </c>
      <c r="V1281" s="17">
        <v>35</v>
      </c>
    </row>
    <row r="1282" spans="7:22" x14ac:dyDescent="0.25">
      <c r="G1282" s="14"/>
      <c r="H1282" s="14"/>
      <c r="I1282" s="14">
        <v>1279</v>
      </c>
      <c r="J1282" s="14">
        <f t="shared" si="53"/>
        <v>94</v>
      </c>
      <c r="O1282" s="1"/>
      <c r="P1282" s="1"/>
      <c r="T1282" s="13">
        <v>100000</v>
      </c>
      <c r="V1282" s="17">
        <v>35</v>
      </c>
    </row>
    <row r="1283" spans="7:22" x14ac:dyDescent="0.25">
      <c r="G1283" s="14"/>
      <c r="H1283" s="14"/>
      <c r="I1283" s="14">
        <v>1280</v>
      </c>
      <c r="J1283" s="14">
        <f t="shared" si="53"/>
        <v>94</v>
      </c>
      <c r="O1283" s="1"/>
      <c r="P1283" s="1"/>
      <c r="T1283" s="13">
        <v>100000</v>
      </c>
      <c r="V1283" s="17">
        <v>35</v>
      </c>
    </row>
    <row r="1284" spans="7:22" x14ac:dyDescent="0.25">
      <c r="G1284" s="14"/>
      <c r="H1284" s="14"/>
      <c r="I1284" s="14">
        <v>1281</v>
      </c>
      <c r="J1284" s="14">
        <f t="shared" ref="J1284:J1347" si="54">J1249+1</f>
        <v>94</v>
      </c>
      <c r="O1284" s="1"/>
      <c r="P1284" s="1"/>
      <c r="T1284" s="13">
        <v>100000</v>
      </c>
      <c r="V1284" s="17">
        <v>35</v>
      </c>
    </row>
    <row r="1285" spans="7:22" x14ac:dyDescent="0.25">
      <c r="G1285" s="14"/>
      <c r="H1285" s="14"/>
      <c r="I1285" s="14">
        <v>1282</v>
      </c>
      <c r="J1285" s="14">
        <f t="shared" si="54"/>
        <v>94</v>
      </c>
      <c r="O1285" s="1"/>
      <c r="P1285" s="1"/>
      <c r="T1285" s="13">
        <v>100000</v>
      </c>
      <c r="V1285" s="17">
        <v>35</v>
      </c>
    </row>
    <row r="1286" spans="7:22" x14ac:dyDescent="0.25">
      <c r="G1286" s="14"/>
      <c r="H1286" s="14"/>
      <c r="I1286" s="14">
        <v>1283</v>
      </c>
      <c r="J1286" s="14">
        <f t="shared" si="54"/>
        <v>94</v>
      </c>
      <c r="O1286" s="1"/>
      <c r="P1286" s="1"/>
      <c r="T1286" s="13">
        <v>100000</v>
      </c>
      <c r="V1286" s="17">
        <v>35</v>
      </c>
    </row>
    <row r="1287" spans="7:22" x14ac:dyDescent="0.25">
      <c r="G1287" s="14"/>
      <c r="H1287" s="14"/>
      <c r="I1287" s="14">
        <v>1284</v>
      </c>
      <c r="J1287" s="14">
        <f t="shared" si="54"/>
        <v>94</v>
      </c>
      <c r="O1287" s="1"/>
      <c r="P1287" s="1"/>
      <c r="T1287" s="13">
        <v>100000</v>
      </c>
      <c r="V1287" s="17">
        <v>35</v>
      </c>
    </row>
    <row r="1288" spans="7:22" x14ac:dyDescent="0.25">
      <c r="G1288" s="14"/>
      <c r="H1288" s="14"/>
      <c r="I1288" s="14">
        <v>1285</v>
      </c>
      <c r="J1288" s="14">
        <f t="shared" si="54"/>
        <v>94</v>
      </c>
      <c r="O1288" s="1"/>
      <c r="P1288" s="1"/>
      <c r="T1288" s="13">
        <v>100000</v>
      </c>
      <c r="V1288" s="17">
        <v>35</v>
      </c>
    </row>
    <row r="1289" spans="7:22" x14ac:dyDescent="0.25">
      <c r="G1289" s="14"/>
      <c r="H1289" s="14"/>
      <c r="I1289" s="14">
        <v>1286</v>
      </c>
      <c r="J1289" s="14">
        <f t="shared" si="54"/>
        <v>94</v>
      </c>
      <c r="O1289" s="1"/>
      <c r="P1289" s="1"/>
      <c r="T1289" s="13">
        <v>100000</v>
      </c>
      <c r="V1289" s="17">
        <v>35</v>
      </c>
    </row>
    <row r="1290" spans="7:22" x14ac:dyDescent="0.25">
      <c r="G1290" s="14"/>
      <c r="H1290" s="14"/>
      <c r="I1290" s="14">
        <v>1287</v>
      </c>
      <c r="J1290" s="14">
        <f t="shared" si="54"/>
        <v>94</v>
      </c>
      <c r="O1290" s="1"/>
      <c r="P1290" s="1"/>
      <c r="T1290" s="13">
        <v>100000</v>
      </c>
      <c r="V1290" s="17">
        <v>35</v>
      </c>
    </row>
    <row r="1291" spans="7:22" x14ac:dyDescent="0.25">
      <c r="G1291" s="14"/>
      <c r="H1291" s="14"/>
      <c r="I1291" s="14">
        <v>1288</v>
      </c>
      <c r="J1291" s="14">
        <f t="shared" si="54"/>
        <v>94</v>
      </c>
      <c r="O1291" s="1"/>
      <c r="P1291" s="1"/>
      <c r="T1291" s="13">
        <v>100000</v>
      </c>
      <c r="V1291" s="17">
        <v>35</v>
      </c>
    </row>
    <row r="1292" spans="7:22" x14ac:dyDescent="0.25">
      <c r="G1292" s="14"/>
      <c r="H1292" s="14"/>
      <c r="I1292" s="14">
        <v>1289</v>
      </c>
      <c r="J1292" s="14">
        <f t="shared" si="54"/>
        <v>94</v>
      </c>
      <c r="O1292" s="1"/>
      <c r="P1292" s="1"/>
      <c r="T1292" s="13">
        <v>100000</v>
      </c>
      <c r="V1292" s="17">
        <v>35</v>
      </c>
    </row>
    <row r="1293" spans="7:22" x14ac:dyDescent="0.25">
      <c r="G1293" s="14"/>
      <c r="H1293" s="14"/>
      <c r="I1293" s="14">
        <v>1290</v>
      </c>
      <c r="J1293" s="14">
        <f t="shared" si="54"/>
        <v>94</v>
      </c>
      <c r="O1293" s="1"/>
      <c r="P1293" s="1"/>
      <c r="T1293" s="13">
        <v>100000</v>
      </c>
      <c r="V1293" s="17">
        <v>35</v>
      </c>
    </row>
    <row r="1294" spans="7:22" x14ac:dyDescent="0.25">
      <c r="G1294" s="14"/>
      <c r="H1294" s="14"/>
      <c r="I1294" s="14">
        <v>1291</v>
      </c>
      <c r="J1294" s="14">
        <f t="shared" si="54"/>
        <v>94</v>
      </c>
      <c r="O1294" s="1"/>
      <c r="P1294" s="1"/>
      <c r="T1294" s="13">
        <v>100000</v>
      </c>
      <c r="V1294" s="17">
        <v>35</v>
      </c>
    </row>
    <row r="1295" spans="7:22" x14ac:dyDescent="0.25">
      <c r="G1295" s="14"/>
      <c r="H1295" s="14"/>
      <c r="I1295" s="14">
        <v>1292</v>
      </c>
      <c r="J1295" s="14">
        <f t="shared" si="54"/>
        <v>94</v>
      </c>
      <c r="O1295" s="1"/>
      <c r="P1295" s="1"/>
      <c r="T1295" s="13">
        <v>100000</v>
      </c>
      <c r="V1295" s="17">
        <v>35</v>
      </c>
    </row>
    <row r="1296" spans="7:22" x14ac:dyDescent="0.25">
      <c r="G1296" s="14"/>
      <c r="H1296" s="14"/>
      <c r="I1296" s="14">
        <v>1293</v>
      </c>
      <c r="J1296" s="14">
        <f t="shared" si="54"/>
        <v>94</v>
      </c>
      <c r="O1296" s="1"/>
      <c r="P1296" s="1"/>
      <c r="T1296" s="13">
        <v>100000</v>
      </c>
      <c r="V1296" s="17">
        <v>35</v>
      </c>
    </row>
    <row r="1297" spans="7:22" x14ac:dyDescent="0.25">
      <c r="G1297" s="14"/>
      <c r="H1297" s="14"/>
      <c r="I1297" s="14">
        <v>1294</v>
      </c>
      <c r="J1297" s="14">
        <f t="shared" si="54"/>
        <v>94</v>
      </c>
      <c r="O1297" s="1"/>
      <c r="P1297" s="1"/>
      <c r="T1297" s="13">
        <v>100000</v>
      </c>
      <c r="V1297" s="17">
        <v>35</v>
      </c>
    </row>
    <row r="1298" spans="7:22" x14ac:dyDescent="0.25">
      <c r="G1298" s="14"/>
      <c r="H1298" s="14"/>
      <c r="I1298" s="14">
        <v>1295</v>
      </c>
      <c r="J1298" s="14">
        <f t="shared" si="54"/>
        <v>94</v>
      </c>
      <c r="O1298" s="1"/>
      <c r="P1298" s="1"/>
      <c r="T1298" s="13">
        <v>100000</v>
      </c>
      <c r="V1298" s="17">
        <v>35</v>
      </c>
    </row>
    <row r="1299" spans="7:22" x14ac:dyDescent="0.25">
      <c r="G1299" s="14"/>
      <c r="H1299" s="14"/>
      <c r="I1299" s="14">
        <v>1296</v>
      </c>
      <c r="J1299" s="14">
        <f t="shared" si="54"/>
        <v>94</v>
      </c>
      <c r="O1299" s="1"/>
      <c r="P1299" s="1"/>
      <c r="T1299" s="13">
        <v>100000</v>
      </c>
      <c r="V1299" s="17">
        <v>35</v>
      </c>
    </row>
    <row r="1300" spans="7:22" x14ac:dyDescent="0.25">
      <c r="G1300" s="14"/>
      <c r="H1300" s="14"/>
      <c r="I1300" s="14">
        <v>1297</v>
      </c>
      <c r="J1300" s="14">
        <f t="shared" si="54"/>
        <v>94</v>
      </c>
      <c r="O1300" s="1"/>
      <c r="P1300" s="1"/>
      <c r="T1300" s="13">
        <v>100000</v>
      </c>
      <c r="V1300" s="17">
        <v>35</v>
      </c>
    </row>
    <row r="1301" spans="7:22" x14ac:dyDescent="0.25">
      <c r="G1301" s="14"/>
      <c r="H1301" s="14"/>
      <c r="I1301" s="14">
        <v>1298</v>
      </c>
      <c r="J1301" s="14">
        <f t="shared" si="54"/>
        <v>94</v>
      </c>
      <c r="O1301" s="1"/>
      <c r="P1301" s="1"/>
      <c r="T1301" s="13">
        <v>100000</v>
      </c>
      <c r="V1301" s="17">
        <v>35</v>
      </c>
    </row>
    <row r="1302" spans="7:22" x14ac:dyDescent="0.25">
      <c r="G1302" s="14"/>
      <c r="H1302" s="14"/>
      <c r="I1302" s="14">
        <v>1299</v>
      </c>
      <c r="J1302" s="14">
        <f t="shared" si="54"/>
        <v>94</v>
      </c>
      <c r="O1302" s="1"/>
      <c r="P1302" s="1"/>
      <c r="T1302" s="13">
        <v>100000</v>
      </c>
      <c r="V1302" s="17">
        <v>35</v>
      </c>
    </row>
    <row r="1303" spans="7:22" x14ac:dyDescent="0.25">
      <c r="G1303" s="14"/>
      <c r="H1303" s="14"/>
      <c r="I1303" s="14">
        <v>1300</v>
      </c>
      <c r="J1303" s="14">
        <f t="shared" si="54"/>
        <v>94</v>
      </c>
      <c r="O1303" s="1"/>
      <c r="P1303" s="1"/>
      <c r="T1303" s="13">
        <v>100000</v>
      </c>
      <c r="V1303" s="17">
        <v>35</v>
      </c>
    </row>
    <row r="1304" spans="7:22" x14ac:dyDescent="0.25">
      <c r="G1304" s="14"/>
      <c r="H1304" s="14"/>
      <c r="I1304" s="14">
        <v>1301</v>
      </c>
      <c r="J1304" s="14">
        <f t="shared" si="54"/>
        <v>94</v>
      </c>
      <c r="O1304" s="1"/>
      <c r="P1304" s="1"/>
      <c r="T1304" s="13">
        <v>100000</v>
      </c>
      <c r="V1304" s="17">
        <v>35</v>
      </c>
    </row>
    <row r="1305" spans="7:22" x14ac:dyDescent="0.25">
      <c r="G1305" s="14"/>
      <c r="H1305" s="14"/>
      <c r="I1305" s="14">
        <v>1302</v>
      </c>
      <c r="J1305" s="14">
        <f t="shared" si="54"/>
        <v>94</v>
      </c>
      <c r="O1305" s="1"/>
      <c r="P1305" s="1"/>
      <c r="T1305" s="13">
        <v>100000</v>
      </c>
      <c r="V1305" s="17">
        <v>35</v>
      </c>
    </row>
    <row r="1306" spans="7:22" x14ac:dyDescent="0.25">
      <c r="G1306" s="14"/>
      <c r="H1306" s="14"/>
      <c r="I1306" s="14">
        <v>1303</v>
      </c>
      <c r="J1306" s="14">
        <f t="shared" si="54"/>
        <v>94</v>
      </c>
      <c r="O1306" s="1"/>
      <c r="P1306" s="1"/>
      <c r="T1306" s="13">
        <v>100000</v>
      </c>
      <c r="V1306" s="17">
        <v>35</v>
      </c>
    </row>
    <row r="1307" spans="7:22" x14ac:dyDescent="0.25">
      <c r="G1307" s="14"/>
      <c r="H1307" s="14"/>
      <c r="I1307" s="14">
        <v>1304</v>
      </c>
      <c r="J1307" s="14">
        <f t="shared" si="54"/>
        <v>94</v>
      </c>
      <c r="O1307" s="1"/>
      <c r="P1307" s="1"/>
      <c r="T1307" s="13">
        <v>100000</v>
      </c>
      <c r="V1307" s="17">
        <v>35</v>
      </c>
    </row>
    <row r="1308" spans="7:22" x14ac:dyDescent="0.25">
      <c r="G1308" s="14"/>
      <c r="H1308" s="14"/>
      <c r="I1308" s="14">
        <v>1305</v>
      </c>
      <c r="J1308" s="14">
        <f t="shared" si="54"/>
        <v>94</v>
      </c>
      <c r="O1308" s="1"/>
      <c r="P1308" s="1"/>
      <c r="T1308" s="13">
        <v>100000</v>
      </c>
      <c r="V1308" s="17">
        <v>35</v>
      </c>
    </row>
    <row r="1309" spans="7:22" x14ac:dyDescent="0.25">
      <c r="G1309" s="14"/>
      <c r="H1309" s="14"/>
      <c r="I1309" s="14">
        <v>1306</v>
      </c>
      <c r="J1309" s="14">
        <f t="shared" si="54"/>
        <v>94</v>
      </c>
      <c r="O1309" s="1"/>
      <c r="P1309" s="1"/>
      <c r="T1309" s="13">
        <v>100000</v>
      </c>
      <c r="V1309" s="17">
        <v>35</v>
      </c>
    </row>
    <row r="1310" spans="7:22" x14ac:dyDescent="0.25">
      <c r="G1310" s="14"/>
      <c r="H1310" s="14"/>
      <c r="I1310" s="14">
        <v>1307</v>
      </c>
      <c r="J1310" s="14">
        <f t="shared" si="54"/>
        <v>95</v>
      </c>
      <c r="O1310" s="1"/>
      <c r="P1310" s="1"/>
      <c r="T1310" s="13">
        <v>100000</v>
      </c>
      <c r="V1310" s="17">
        <v>35</v>
      </c>
    </row>
    <row r="1311" spans="7:22" x14ac:dyDescent="0.25">
      <c r="G1311" s="14"/>
      <c r="H1311" s="14"/>
      <c r="I1311" s="14">
        <v>1308</v>
      </c>
      <c r="J1311" s="14">
        <f t="shared" si="54"/>
        <v>95</v>
      </c>
      <c r="O1311" s="1"/>
      <c r="P1311" s="1"/>
      <c r="T1311" s="13">
        <v>100000</v>
      </c>
      <c r="V1311" s="17">
        <v>35</v>
      </c>
    </row>
    <row r="1312" spans="7:22" x14ac:dyDescent="0.25">
      <c r="G1312" s="14"/>
      <c r="H1312" s="14"/>
      <c r="I1312" s="14">
        <v>1309</v>
      </c>
      <c r="J1312" s="14">
        <f t="shared" si="54"/>
        <v>95</v>
      </c>
      <c r="O1312" s="1"/>
      <c r="P1312" s="1"/>
      <c r="T1312" s="13">
        <v>100000</v>
      </c>
      <c r="V1312" s="17">
        <v>35</v>
      </c>
    </row>
    <row r="1313" spans="7:22" x14ac:dyDescent="0.25">
      <c r="G1313" s="14"/>
      <c r="H1313" s="14"/>
      <c r="I1313" s="14">
        <v>1310</v>
      </c>
      <c r="J1313" s="14">
        <f t="shared" si="54"/>
        <v>95</v>
      </c>
      <c r="O1313" s="1"/>
      <c r="P1313" s="1"/>
      <c r="T1313" s="13">
        <v>100000</v>
      </c>
      <c r="V1313" s="17">
        <v>35</v>
      </c>
    </row>
    <row r="1314" spans="7:22" x14ac:dyDescent="0.25">
      <c r="G1314" s="14"/>
      <c r="H1314" s="14"/>
      <c r="I1314" s="14">
        <v>1311</v>
      </c>
      <c r="J1314" s="14">
        <f t="shared" si="54"/>
        <v>95</v>
      </c>
      <c r="O1314" s="1"/>
      <c r="P1314" s="1"/>
      <c r="T1314" s="13">
        <v>100000</v>
      </c>
      <c r="V1314" s="17">
        <v>35</v>
      </c>
    </row>
    <row r="1315" spans="7:22" x14ac:dyDescent="0.25">
      <c r="G1315" s="14"/>
      <c r="H1315" s="14"/>
      <c r="I1315" s="14">
        <v>1312</v>
      </c>
      <c r="J1315" s="14">
        <f t="shared" si="54"/>
        <v>95</v>
      </c>
      <c r="O1315" s="1"/>
      <c r="P1315" s="1"/>
      <c r="T1315" s="13">
        <v>100000</v>
      </c>
      <c r="V1315" s="17">
        <v>35</v>
      </c>
    </row>
    <row r="1316" spans="7:22" x14ac:dyDescent="0.25">
      <c r="G1316" s="14"/>
      <c r="H1316" s="14"/>
      <c r="I1316" s="14">
        <v>1313</v>
      </c>
      <c r="J1316" s="14">
        <f t="shared" si="54"/>
        <v>95</v>
      </c>
      <c r="O1316" s="1"/>
      <c r="P1316" s="1"/>
      <c r="T1316" s="13">
        <v>100000</v>
      </c>
      <c r="V1316" s="17">
        <v>35</v>
      </c>
    </row>
    <row r="1317" spans="7:22" x14ac:dyDescent="0.25">
      <c r="G1317" s="14"/>
      <c r="H1317" s="14"/>
      <c r="I1317" s="14">
        <v>1314</v>
      </c>
      <c r="J1317" s="14">
        <f t="shared" si="54"/>
        <v>95</v>
      </c>
      <c r="O1317" s="1"/>
      <c r="P1317" s="1"/>
      <c r="T1317" s="13">
        <v>100000</v>
      </c>
      <c r="V1317" s="17">
        <v>35</v>
      </c>
    </row>
    <row r="1318" spans="7:22" x14ac:dyDescent="0.25">
      <c r="G1318" s="14"/>
      <c r="H1318" s="14"/>
      <c r="I1318" s="14">
        <v>1315</v>
      </c>
      <c r="J1318" s="14">
        <f t="shared" si="54"/>
        <v>95</v>
      </c>
      <c r="O1318" s="1"/>
      <c r="P1318" s="1"/>
      <c r="T1318" s="13">
        <v>100000</v>
      </c>
      <c r="V1318" s="17">
        <v>35</v>
      </c>
    </row>
    <row r="1319" spans="7:22" x14ac:dyDescent="0.25">
      <c r="G1319" s="14"/>
      <c r="H1319" s="14"/>
      <c r="I1319" s="14">
        <v>1316</v>
      </c>
      <c r="J1319" s="14">
        <f t="shared" si="54"/>
        <v>95</v>
      </c>
      <c r="O1319" s="1"/>
      <c r="P1319" s="1"/>
      <c r="T1319" s="13">
        <v>100000</v>
      </c>
      <c r="V1319" s="17">
        <v>35</v>
      </c>
    </row>
    <row r="1320" spans="7:22" x14ac:dyDescent="0.25">
      <c r="G1320" s="14"/>
      <c r="H1320" s="14"/>
      <c r="I1320" s="14">
        <v>1317</v>
      </c>
      <c r="J1320" s="14">
        <f t="shared" si="54"/>
        <v>95</v>
      </c>
      <c r="O1320" s="1"/>
      <c r="P1320" s="1"/>
      <c r="T1320" s="13">
        <v>100000</v>
      </c>
      <c r="V1320" s="17">
        <v>35</v>
      </c>
    </row>
    <row r="1321" spans="7:22" x14ac:dyDescent="0.25">
      <c r="G1321" s="14"/>
      <c r="H1321" s="14"/>
      <c r="I1321" s="14">
        <v>1318</v>
      </c>
      <c r="J1321" s="14">
        <f t="shared" si="54"/>
        <v>95</v>
      </c>
      <c r="O1321" s="1"/>
      <c r="P1321" s="1"/>
      <c r="T1321" s="13">
        <v>100000</v>
      </c>
      <c r="V1321" s="17">
        <v>35</v>
      </c>
    </row>
    <row r="1322" spans="7:22" x14ac:dyDescent="0.25">
      <c r="G1322" s="14"/>
      <c r="H1322" s="14"/>
      <c r="I1322" s="14">
        <v>1319</v>
      </c>
      <c r="J1322" s="14">
        <f t="shared" si="54"/>
        <v>95</v>
      </c>
      <c r="O1322" s="1"/>
      <c r="P1322" s="1"/>
      <c r="T1322" s="13">
        <v>100000</v>
      </c>
      <c r="V1322" s="17">
        <v>35</v>
      </c>
    </row>
    <row r="1323" spans="7:22" x14ac:dyDescent="0.25">
      <c r="G1323" s="14"/>
      <c r="H1323" s="14"/>
      <c r="I1323" s="14">
        <v>1320</v>
      </c>
      <c r="J1323" s="14">
        <f t="shared" si="54"/>
        <v>95</v>
      </c>
      <c r="O1323" s="1"/>
      <c r="P1323" s="1"/>
      <c r="T1323" s="13">
        <v>100000</v>
      </c>
      <c r="V1323" s="17">
        <v>35</v>
      </c>
    </row>
    <row r="1324" spans="7:22" x14ac:dyDescent="0.25">
      <c r="G1324" s="14"/>
      <c r="H1324" s="14"/>
      <c r="I1324" s="14">
        <v>1321</v>
      </c>
      <c r="J1324" s="14">
        <f t="shared" si="54"/>
        <v>95</v>
      </c>
      <c r="O1324" s="1"/>
      <c r="P1324" s="1"/>
      <c r="T1324" s="13">
        <v>100000</v>
      </c>
      <c r="V1324" s="17">
        <v>35</v>
      </c>
    </row>
    <row r="1325" spans="7:22" x14ac:dyDescent="0.25">
      <c r="G1325" s="14"/>
      <c r="H1325" s="14"/>
      <c r="I1325" s="14">
        <v>1322</v>
      </c>
      <c r="J1325" s="14">
        <f t="shared" si="54"/>
        <v>95</v>
      </c>
      <c r="O1325" s="1"/>
      <c r="P1325" s="1"/>
      <c r="T1325" s="13">
        <v>100000</v>
      </c>
      <c r="V1325" s="17">
        <v>35</v>
      </c>
    </row>
    <row r="1326" spans="7:22" x14ac:dyDescent="0.25">
      <c r="G1326" s="14"/>
      <c r="H1326" s="14"/>
      <c r="I1326" s="14">
        <v>1323</v>
      </c>
      <c r="J1326" s="14">
        <f t="shared" si="54"/>
        <v>95</v>
      </c>
      <c r="O1326" s="1"/>
      <c r="P1326" s="1"/>
      <c r="T1326" s="13">
        <v>100000</v>
      </c>
      <c r="V1326" s="17">
        <v>35</v>
      </c>
    </row>
    <row r="1327" spans="7:22" x14ac:dyDescent="0.25">
      <c r="G1327" s="14"/>
      <c r="H1327" s="14"/>
      <c r="I1327" s="14">
        <v>1324</v>
      </c>
      <c r="J1327" s="14">
        <f t="shared" si="54"/>
        <v>95</v>
      </c>
      <c r="O1327" s="1"/>
      <c r="P1327" s="1"/>
      <c r="T1327" s="13">
        <v>100000</v>
      </c>
      <c r="V1327" s="17">
        <v>35</v>
      </c>
    </row>
    <row r="1328" spans="7:22" x14ac:dyDescent="0.25">
      <c r="G1328" s="14"/>
      <c r="H1328" s="14"/>
      <c r="I1328" s="14">
        <v>1325</v>
      </c>
      <c r="J1328" s="14">
        <f t="shared" si="54"/>
        <v>95</v>
      </c>
      <c r="O1328" s="1"/>
      <c r="P1328" s="1"/>
      <c r="T1328" s="13">
        <v>100000</v>
      </c>
      <c r="V1328" s="17">
        <v>35</v>
      </c>
    </row>
    <row r="1329" spans="7:22" x14ac:dyDescent="0.25">
      <c r="G1329" s="14"/>
      <c r="H1329" s="14"/>
      <c r="I1329" s="14">
        <v>1326</v>
      </c>
      <c r="J1329" s="14">
        <f t="shared" si="54"/>
        <v>95</v>
      </c>
      <c r="O1329" s="1"/>
      <c r="P1329" s="1"/>
      <c r="T1329" s="13">
        <v>100000</v>
      </c>
      <c r="V1329" s="17">
        <v>35</v>
      </c>
    </row>
    <row r="1330" spans="7:22" x14ac:dyDescent="0.25">
      <c r="G1330" s="14"/>
      <c r="H1330" s="14"/>
      <c r="I1330" s="14">
        <v>1327</v>
      </c>
      <c r="J1330" s="14">
        <f t="shared" si="54"/>
        <v>95</v>
      </c>
      <c r="O1330" s="1"/>
      <c r="P1330" s="1"/>
      <c r="T1330" s="13">
        <v>100000</v>
      </c>
      <c r="V1330" s="17">
        <v>35</v>
      </c>
    </row>
    <row r="1331" spans="7:22" x14ac:dyDescent="0.25">
      <c r="G1331" s="14"/>
      <c r="H1331" s="14"/>
      <c r="I1331" s="14">
        <v>1328</v>
      </c>
      <c r="J1331" s="14">
        <f t="shared" si="54"/>
        <v>95</v>
      </c>
      <c r="O1331" s="1"/>
      <c r="P1331" s="1"/>
      <c r="T1331" s="13">
        <v>100000</v>
      </c>
      <c r="V1331" s="17">
        <v>35</v>
      </c>
    </row>
    <row r="1332" spans="7:22" x14ac:dyDescent="0.25">
      <c r="G1332" s="14"/>
      <c r="H1332" s="14"/>
      <c r="I1332" s="14">
        <v>1329</v>
      </c>
      <c r="J1332" s="14">
        <f t="shared" si="54"/>
        <v>95</v>
      </c>
      <c r="O1332" s="1"/>
      <c r="P1332" s="1"/>
      <c r="T1332" s="13">
        <v>100000</v>
      </c>
      <c r="V1332" s="17">
        <v>35</v>
      </c>
    </row>
    <row r="1333" spans="7:22" x14ac:dyDescent="0.25">
      <c r="G1333" s="14"/>
      <c r="H1333" s="14"/>
      <c r="I1333" s="14">
        <v>1330</v>
      </c>
      <c r="J1333" s="14">
        <f t="shared" si="54"/>
        <v>95</v>
      </c>
      <c r="O1333" s="1"/>
      <c r="P1333" s="1"/>
      <c r="T1333" s="13">
        <v>100000</v>
      </c>
      <c r="V1333" s="17">
        <v>35</v>
      </c>
    </row>
    <row r="1334" spans="7:22" x14ac:dyDescent="0.25">
      <c r="G1334" s="14"/>
      <c r="H1334" s="14"/>
      <c r="I1334" s="14">
        <v>1331</v>
      </c>
      <c r="J1334" s="14">
        <f t="shared" si="54"/>
        <v>95</v>
      </c>
      <c r="O1334" s="1"/>
      <c r="P1334" s="1"/>
      <c r="T1334" s="13">
        <v>100000</v>
      </c>
      <c r="V1334" s="17">
        <v>35</v>
      </c>
    </row>
    <row r="1335" spans="7:22" x14ac:dyDescent="0.25">
      <c r="G1335" s="14"/>
      <c r="H1335" s="14"/>
      <c r="I1335" s="14">
        <v>1332</v>
      </c>
      <c r="J1335" s="14">
        <f t="shared" si="54"/>
        <v>95</v>
      </c>
      <c r="O1335" s="1"/>
      <c r="P1335" s="1"/>
      <c r="T1335" s="13">
        <v>100000</v>
      </c>
      <c r="V1335" s="17">
        <v>35</v>
      </c>
    </row>
    <row r="1336" spans="7:22" x14ac:dyDescent="0.25">
      <c r="G1336" s="14"/>
      <c r="H1336" s="14"/>
      <c r="I1336" s="14">
        <v>1333</v>
      </c>
      <c r="J1336" s="14">
        <f t="shared" si="54"/>
        <v>95</v>
      </c>
      <c r="O1336" s="1"/>
      <c r="P1336" s="1"/>
      <c r="T1336" s="13">
        <v>100000</v>
      </c>
      <c r="V1336" s="17">
        <v>35</v>
      </c>
    </row>
    <row r="1337" spans="7:22" x14ac:dyDescent="0.25">
      <c r="G1337" s="14"/>
      <c r="H1337" s="14"/>
      <c r="I1337" s="14">
        <v>1334</v>
      </c>
      <c r="J1337" s="14">
        <f t="shared" si="54"/>
        <v>95</v>
      </c>
      <c r="O1337" s="1"/>
      <c r="P1337" s="1"/>
      <c r="T1337" s="13">
        <v>100000</v>
      </c>
      <c r="V1337" s="17">
        <v>35</v>
      </c>
    </row>
    <row r="1338" spans="7:22" x14ac:dyDescent="0.25">
      <c r="G1338" s="14"/>
      <c r="H1338" s="14"/>
      <c r="I1338" s="14">
        <v>1335</v>
      </c>
      <c r="J1338" s="14">
        <f t="shared" si="54"/>
        <v>95</v>
      </c>
      <c r="O1338" s="1"/>
      <c r="P1338" s="1"/>
      <c r="T1338" s="13">
        <v>100000</v>
      </c>
      <c r="V1338" s="17">
        <v>35</v>
      </c>
    </row>
    <row r="1339" spans="7:22" x14ac:dyDescent="0.25">
      <c r="G1339" s="14"/>
      <c r="H1339" s="14"/>
      <c r="I1339" s="14">
        <v>1336</v>
      </c>
      <c r="J1339" s="14">
        <f t="shared" si="54"/>
        <v>95</v>
      </c>
      <c r="O1339" s="1"/>
      <c r="P1339" s="1"/>
      <c r="T1339" s="13">
        <v>100000</v>
      </c>
      <c r="V1339" s="17">
        <v>35</v>
      </c>
    </row>
    <row r="1340" spans="7:22" x14ac:dyDescent="0.25">
      <c r="G1340" s="14"/>
      <c r="H1340" s="14"/>
      <c r="I1340" s="14">
        <v>1337</v>
      </c>
      <c r="J1340" s="14">
        <f t="shared" si="54"/>
        <v>95</v>
      </c>
      <c r="O1340" s="1"/>
      <c r="P1340" s="1"/>
      <c r="T1340" s="13">
        <v>100000</v>
      </c>
      <c r="V1340" s="17">
        <v>35</v>
      </c>
    </row>
    <row r="1341" spans="7:22" x14ac:dyDescent="0.25">
      <c r="G1341" s="14"/>
      <c r="H1341" s="14"/>
      <c r="I1341" s="14">
        <v>1338</v>
      </c>
      <c r="J1341" s="14">
        <f t="shared" si="54"/>
        <v>95</v>
      </c>
      <c r="O1341" s="1"/>
      <c r="P1341" s="1"/>
      <c r="T1341" s="13">
        <v>100000</v>
      </c>
      <c r="V1341" s="17">
        <v>35</v>
      </c>
    </row>
    <row r="1342" spans="7:22" x14ac:dyDescent="0.25">
      <c r="G1342" s="14"/>
      <c r="H1342" s="14"/>
      <c r="I1342" s="14">
        <v>1339</v>
      </c>
      <c r="J1342" s="14">
        <f t="shared" si="54"/>
        <v>95</v>
      </c>
      <c r="O1342" s="1"/>
      <c r="P1342" s="1"/>
      <c r="T1342" s="13">
        <v>100000</v>
      </c>
      <c r="V1342" s="17">
        <v>35</v>
      </c>
    </row>
    <row r="1343" spans="7:22" x14ac:dyDescent="0.25">
      <c r="G1343" s="14"/>
      <c r="H1343" s="14"/>
      <c r="I1343" s="14">
        <v>1340</v>
      </c>
      <c r="J1343" s="14">
        <f t="shared" si="54"/>
        <v>95</v>
      </c>
      <c r="O1343" s="1"/>
      <c r="P1343" s="1"/>
      <c r="T1343" s="13">
        <v>100000</v>
      </c>
      <c r="V1343" s="17">
        <v>35</v>
      </c>
    </row>
    <row r="1344" spans="7:22" x14ac:dyDescent="0.25">
      <c r="G1344" s="14"/>
      <c r="H1344" s="14"/>
      <c r="I1344" s="14">
        <v>1341</v>
      </c>
      <c r="J1344" s="14">
        <f t="shared" si="54"/>
        <v>95</v>
      </c>
      <c r="O1344" s="1"/>
      <c r="P1344" s="1"/>
      <c r="T1344" s="13">
        <v>100000</v>
      </c>
      <c r="V1344" s="17">
        <v>35</v>
      </c>
    </row>
    <row r="1345" spans="7:22" x14ac:dyDescent="0.25">
      <c r="G1345" s="14"/>
      <c r="H1345" s="14"/>
      <c r="I1345" s="14">
        <v>1342</v>
      </c>
      <c r="J1345" s="14">
        <f t="shared" si="54"/>
        <v>96</v>
      </c>
      <c r="O1345" s="1"/>
      <c r="P1345" s="1"/>
      <c r="T1345" s="13">
        <v>100000</v>
      </c>
      <c r="V1345" s="17">
        <v>35</v>
      </c>
    </row>
    <row r="1346" spans="7:22" x14ac:dyDescent="0.25">
      <c r="G1346" s="14"/>
      <c r="H1346" s="14"/>
      <c r="I1346" s="14">
        <v>1343</v>
      </c>
      <c r="J1346" s="14">
        <f t="shared" si="54"/>
        <v>96</v>
      </c>
      <c r="O1346" s="1"/>
      <c r="P1346" s="1"/>
      <c r="T1346" s="13">
        <v>100000</v>
      </c>
      <c r="V1346" s="17">
        <v>35</v>
      </c>
    </row>
    <row r="1347" spans="7:22" x14ac:dyDescent="0.25">
      <c r="G1347" s="14"/>
      <c r="H1347" s="14"/>
      <c r="I1347" s="14">
        <v>1344</v>
      </c>
      <c r="J1347" s="14">
        <f t="shared" si="54"/>
        <v>96</v>
      </c>
      <c r="O1347" s="1"/>
      <c r="P1347" s="1"/>
      <c r="T1347" s="13">
        <v>100000</v>
      </c>
      <c r="V1347" s="17">
        <v>35</v>
      </c>
    </row>
    <row r="1348" spans="7:22" x14ac:dyDescent="0.25">
      <c r="G1348" s="14"/>
      <c r="H1348" s="14"/>
      <c r="I1348" s="14">
        <v>1345</v>
      </c>
      <c r="J1348" s="14">
        <f t="shared" ref="J1348:J1411" si="55">J1313+1</f>
        <v>96</v>
      </c>
      <c r="O1348" s="1"/>
      <c r="P1348" s="1"/>
      <c r="T1348" s="13">
        <v>100000</v>
      </c>
      <c r="V1348" s="17">
        <v>35</v>
      </c>
    </row>
    <row r="1349" spans="7:22" x14ac:dyDescent="0.25">
      <c r="G1349" s="14"/>
      <c r="H1349" s="14"/>
      <c r="I1349" s="14">
        <v>1346</v>
      </c>
      <c r="J1349" s="14">
        <f t="shared" si="55"/>
        <v>96</v>
      </c>
      <c r="O1349" s="1"/>
      <c r="P1349" s="1"/>
      <c r="T1349" s="13">
        <v>100000</v>
      </c>
      <c r="V1349" s="17">
        <v>35</v>
      </c>
    </row>
    <row r="1350" spans="7:22" x14ac:dyDescent="0.25">
      <c r="G1350" s="14"/>
      <c r="H1350" s="14"/>
      <c r="I1350" s="14">
        <v>1347</v>
      </c>
      <c r="J1350" s="14">
        <f t="shared" si="55"/>
        <v>96</v>
      </c>
      <c r="O1350" s="1"/>
      <c r="P1350" s="1"/>
      <c r="T1350" s="13">
        <v>100000</v>
      </c>
      <c r="V1350" s="17">
        <v>35</v>
      </c>
    </row>
    <row r="1351" spans="7:22" x14ac:dyDescent="0.25">
      <c r="G1351" s="14"/>
      <c r="H1351" s="14"/>
      <c r="I1351" s="14">
        <v>1348</v>
      </c>
      <c r="J1351" s="14">
        <f t="shared" si="55"/>
        <v>96</v>
      </c>
      <c r="O1351" s="1"/>
      <c r="P1351" s="1"/>
      <c r="T1351" s="13">
        <v>100000</v>
      </c>
      <c r="V1351" s="17">
        <v>35</v>
      </c>
    </row>
    <row r="1352" spans="7:22" x14ac:dyDescent="0.25">
      <c r="G1352" s="14"/>
      <c r="H1352" s="14"/>
      <c r="I1352" s="14">
        <v>1349</v>
      </c>
      <c r="J1352" s="14">
        <f t="shared" si="55"/>
        <v>96</v>
      </c>
      <c r="O1352" s="1"/>
      <c r="P1352" s="1"/>
      <c r="T1352" s="13">
        <v>100000</v>
      </c>
      <c r="V1352" s="17">
        <v>35</v>
      </c>
    </row>
    <row r="1353" spans="7:22" x14ac:dyDescent="0.25">
      <c r="G1353" s="14"/>
      <c r="H1353" s="14"/>
      <c r="I1353" s="14">
        <v>1350</v>
      </c>
      <c r="J1353" s="14">
        <f t="shared" si="55"/>
        <v>96</v>
      </c>
      <c r="O1353" s="1"/>
      <c r="P1353" s="1"/>
      <c r="T1353" s="13">
        <v>100000</v>
      </c>
      <c r="V1353" s="17">
        <v>35</v>
      </c>
    </row>
    <row r="1354" spans="7:22" x14ac:dyDescent="0.25">
      <c r="G1354" s="14"/>
      <c r="H1354" s="14"/>
      <c r="I1354" s="14">
        <v>1351</v>
      </c>
      <c r="J1354" s="14">
        <f t="shared" si="55"/>
        <v>96</v>
      </c>
      <c r="O1354" s="1"/>
      <c r="P1354" s="1"/>
      <c r="T1354" s="13">
        <v>100000</v>
      </c>
      <c r="V1354" s="17">
        <v>35</v>
      </c>
    </row>
    <row r="1355" spans="7:22" x14ac:dyDescent="0.25">
      <c r="G1355" s="14"/>
      <c r="H1355" s="14"/>
      <c r="I1355" s="14">
        <v>1352</v>
      </c>
      <c r="J1355" s="14">
        <f t="shared" si="55"/>
        <v>96</v>
      </c>
      <c r="O1355" s="1"/>
      <c r="P1355" s="1"/>
      <c r="T1355" s="13">
        <v>100000</v>
      </c>
      <c r="V1355" s="17">
        <v>35</v>
      </c>
    </row>
    <row r="1356" spans="7:22" x14ac:dyDescent="0.25">
      <c r="G1356" s="14"/>
      <c r="H1356" s="14"/>
      <c r="I1356" s="14">
        <v>1353</v>
      </c>
      <c r="J1356" s="14">
        <f t="shared" si="55"/>
        <v>96</v>
      </c>
      <c r="O1356" s="1"/>
      <c r="P1356" s="1"/>
      <c r="T1356" s="13">
        <v>100000</v>
      </c>
      <c r="V1356" s="17">
        <v>35</v>
      </c>
    </row>
    <row r="1357" spans="7:22" x14ac:dyDescent="0.25">
      <c r="G1357" s="14"/>
      <c r="H1357" s="14"/>
      <c r="I1357" s="14">
        <v>1354</v>
      </c>
      <c r="J1357" s="14">
        <f t="shared" si="55"/>
        <v>96</v>
      </c>
      <c r="O1357" s="1"/>
      <c r="P1357" s="1"/>
      <c r="T1357" s="13">
        <v>100000</v>
      </c>
      <c r="V1357" s="17">
        <v>35</v>
      </c>
    </row>
    <row r="1358" spans="7:22" x14ac:dyDescent="0.25">
      <c r="G1358" s="14"/>
      <c r="H1358" s="14"/>
      <c r="I1358" s="14">
        <v>1355</v>
      </c>
      <c r="J1358" s="14">
        <f t="shared" si="55"/>
        <v>96</v>
      </c>
      <c r="O1358" s="1"/>
      <c r="P1358" s="1"/>
      <c r="T1358" s="13">
        <v>100000</v>
      </c>
      <c r="V1358" s="17">
        <v>35</v>
      </c>
    </row>
    <row r="1359" spans="7:22" x14ac:dyDescent="0.25">
      <c r="G1359" s="14"/>
      <c r="H1359" s="14"/>
      <c r="I1359" s="14">
        <v>1356</v>
      </c>
      <c r="J1359" s="14">
        <f t="shared" si="55"/>
        <v>96</v>
      </c>
      <c r="O1359" s="1"/>
      <c r="P1359" s="1"/>
      <c r="T1359" s="13">
        <v>100000</v>
      </c>
      <c r="V1359" s="17">
        <v>35</v>
      </c>
    </row>
    <row r="1360" spans="7:22" x14ac:dyDescent="0.25">
      <c r="G1360" s="14"/>
      <c r="H1360" s="14"/>
      <c r="I1360" s="14">
        <v>1357</v>
      </c>
      <c r="J1360" s="14">
        <f t="shared" si="55"/>
        <v>96</v>
      </c>
      <c r="O1360" s="1"/>
      <c r="P1360" s="1"/>
      <c r="T1360" s="13">
        <v>100000</v>
      </c>
      <c r="V1360" s="17">
        <v>35</v>
      </c>
    </row>
    <row r="1361" spans="7:22" x14ac:dyDescent="0.25">
      <c r="G1361" s="14"/>
      <c r="H1361" s="14"/>
      <c r="I1361" s="14">
        <v>1358</v>
      </c>
      <c r="J1361" s="14">
        <f t="shared" si="55"/>
        <v>96</v>
      </c>
      <c r="O1361" s="1"/>
      <c r="P1361" s="1"/>
      <c r="T1361" s="13">
        <v>100000</v>
      </c>
      <c r="V1361" s="17">
        <v>35</v>
      </c>
    </row>
    <row r="1362" spans="7:22" x14ac:dyDescent="0.25">
      <c r="G1362" s="14"/>
      <c r="H1362" s="14"/>
      <c r="I1362" s="14">
        <v>1359</v>
      </c>
      <c r="J1362" s="14">
        <f t="shared" si="55"/>
        <v>96</v>
      </c>
      <c r="O1362" s="1"/>
      <c r="P1362" s="1"/>
      <c r="T1362" s="13">
        <v>100000</v>
      </c>
      <c r="V1362" s="17">
        <v>35</v>
      </c>
    </row>
    <row r="1363" spans="7:22" x14ac:dyDescent="0.25">
      <c r="G1363" s="14"/>
      <c r="H1363" s="14"/>
      <c r="I1363" s="14">
        <v>1360</v>
      </c>
      <c r="J1363" s="14">
        <f t="shared" si="55"/>
        <v>96</v>
      </c>
      <c r="O1363" s="1"/>
      <c r="P1363" s="1"/>
      <c r="T1363" s="13">
        <v>100000</v>
      </c>
      <c r="V1363" s="17">
        <v>35</v>
      </c>
    </row>
    <row r="1364" spans="7:22" x14ac:dyDescent="0.25">
      <c r="G1364" s="14"/>
      <c r="H1364" s="14"/>
      <c r="I1364" s="14">
        <v>1361</v>
      </c>
      <c r="J1364" s="14">
        <f t="shared" si="55"/>
        <v>96</v>
      </c>
      <c r="O1364" s="1"/>
      <c r="P1364" s="1"/>
      <c r="T1364" s="13">
        <v>100000</v>
      </c>
      <c r="V1364" s="17">
        <v>35</v>
      </c>
    </row>
    <row r="1365" spans="7:22" x14ac:dyDescent="0.25">
      <c r="G1365" s="14"/>
      <c r="H1365" s="14"/>
      <c r="I1365" s="14">
        <v>1362</v>
      </c>
      <c r="J1365" s="14">
        <f t="shared" si="55"/>
        <v>96</v>
      </c>
      <c r="O1365" s="1"/>
      <c r="P1365" s="1"/>
      <c r="T1365" s="13">
        <v>100000</v>
      </c>
      <c r="V1365" s="17">
        <v>35</v>
      </c>
    </row>
    <row r="1366" spans="7:22" x14ac:dyDescent="0.25">
      <c r="G1366" s="14"/>
      <c r="H1366" s="14"/>
      <c r="I1366" s="14">
        <v>1363</v>
      </c>
      <c r="J1366" s="14">
        <f t="shared" si="55"/>
        <v>96</v>
      </c>
      <c r="O1366" s="1"/>
      <c r="P1366" s="1"/>
      <c r="T1366" s="13">
        <v>100000</v>
      </c>
      <c r="V1366" s="17">
        <v>35</v>
      </c>
    </row>
    <row r="1367" spans="7:22" x14ac:dyDescent="0.25">
      <c r="G1367" s="14"/>
      <c r="H1367" s="14"/>
      <c r="I1367" s="14">
        <v>1364</v>
      </c>
      <c r="J1367" s="14">
        <f t="shared" si="55"/>
        <v>96</v>
      </c>
      <c r="O1367" s="1"/>
      <c r="P1367" s="1"/>
      <c r="T1367" s="13">
        <v>100000</v>
      </c>
      <c r="V1367" s="17">
        <v>35</v>
      </c>
    </row>
    <row r="1368" spans="7:22" x14ac:dyDescent="0.25">
      <c r="G1368" s="14"/>
      <c r="H1368" s="14"/>
      <c r="I1368" s="14">
        <v>1365</v>
      </c>
      <c r="J1368" s="14">
        <f t="shared" si="55"/>
        <v>96</v>
      </c>
      <c r="O1368" s="1"/>
      <c r="P1368" s="1"/>
      <c r="T1368" s="13">
        <v>100000</v>
      </c>
      <c r="V1368" s="17">
        <v>35</v>
      </c>
    </row>
    <row r="1369" spans="7:22" x14ac:dyDescent="0.25">
      <c r="G1369" s="14"/>
      <c r="H1369" s="14"/>
      <c r="I1369" s="14">
        <v>1366</v>
      </c>
      <c r="J1369" s="14">
        <f t="shared" si="55"/>
        <v>96</v>
      </c>
      <c r="O1369" s="1"/>
      <c r="P1369" s="1"/>
      <c r="T1369" s="13">
        <v>100000</v>
      </c>
      <c r="V1369" s="17">
        <v>35</v>
      </c>
    </row>
    <row r="1370" spans="7:22" x14ac:dyDescent="0.25">
      <c r="G1370" s="14"/>
      <c r="H1370" s="14"/>
      <c r="I1370" s="14">
        <v>1367</v>
      </c>
      <c r="J1370" s="14">
        <f t="shared" si="55"/>
        <v>96</v>
      </c>
      <c r="O1370" s="1"/>
      <c r="P1370" s="1"/>
      <c r="T1370" s="13">
        <v>100000</v>
      </c>
      <c r="V1370" s="17">
        <v>35</v>
      </c>
    </row>
    <row r="1371" spans="7:22" x14ac:dyDescent="0.25">
      <c r="G1371" s="14"/>
      <c r="H1371" s="14"/>
      <c r="I1371" s="14">
        <v>1368</v>
      </c>
      <c r="J1371" s="14">
        <f t="shared" si="55"/>
        <v>96</v>
      </c>
      <c r="O1371" s="1"/>
      <c r="P1371" s="1"/>
      <c r="T1371" s="13">
        <v>100000</v>
      </c>
      <c r="V1371" s="17">
        <v>35</v>
      </c>
    </row>
    <row r="1372" spans="7:22" x14ac:dyDescent="0.25">
      <c r="G1372" s="14"/>
      <c r="H1372" s="14"/>
      <c r="I1372" s="14">
        <v>1369</v>
      </c>
      <c r="J1372" s="14">
        <f t="shared" si="55"/>
        <v>96</v>
      </c>
      <c r="O1372" s="1"/>
      <c r="P1372" s="1"/>
      <c r="T1372" s="13">
        <v>100000</v>
      </c>
      <c r="V1372" s="17">
        <v>35</v>
      </c>
    </row>
    <row r="1373" spans="7:22" x14ac:dyDescent="0.25">
      <c r="G1373" s="14"/>
      <c r="H1373" s="14"/>
      <c r="I1373" s="14">
        <v>1370</v>
      </c>
      <c r="J1373" s="14">
        <f t="shared" si="55"/>
        <v>96</v>
      </c>
      <c r="O1373" s="1"/>
      <c r="P1373" s="1"/>
      <c r="T1373" s="13">
        <v>100000</v>
      </c>
      <c r="V1373" s="17">
        <v>35</v>
      </c>
    </row>
    <row r="1374" spans="7:22" x14ac:dyDescent="0.25">
      <c r="G1374" s="14"/>
      <c r="H1374" s="14"/>
      <c r="I1374" s="14">
        <v>1371</v>
      </c>
      <c r="J1374" s="14">
        <f t="shared" si="55"/>
        <v>96</v>
      </c>
      <c r="O1374" s="1"/>
      <c r="P1374" s="1"/>
      <c r="T1374" s="13">
        <v>100000</v>
      </c>
      <c r="V1374" s="17">
        <v>35</v>
      </c>
    </row>
    <row r="1375" spans="7:22" x14ac:dyDescent="0.25">
      <c r="G1375" s="14"/>
      <c r="H1375" s="14"/>
      <c r="I1375" s="14">
        <v>1372</v>
      </c>
      <c r="J1375" s="14">
        <f t="shared" si="55"/>
        <v>96</v>
      </c>
      <c r="O1375" s="1"/>
      <c r="P1375" s="1"/>
      <c r="T1375" s="13">
        <v>100000</v>
      </c>
      <c r="V1375" s="17">
        <v>35</v>
      </c>
    </row>
    <row r="1376" spans="7:22" x14ac:dyDescent="0.25">
      <c r="G1376" s="14"/>
      <c r="H1376" s="14"/>
      <c r="I1376" s="14">
        <v>1373</v>
      </c>
      <c r="J1376" s="14">
        <f t="shared" si="55"/>
        <v>96</v>
      </c>
      <c r="O1376" s="1"/>
      <c r="P1376" s="1"/>
      <c r="T1376" s="13">
        <v>100000</v>
      </c>
      <c r="V1376" s="17">
        <v>35</v>
      </c>
    </row>
    <row r="1377" spans="7:22" x14ac:dyDescent="0.25">
      <c r="G1377" s="14"/>
      <c r="H1377" s="14"/>
      <c r="I1377" s="14">
        <v>1374</v>
      </c>
      <c r="J1377" s="14">
        <f t="shared" si="55"/>
        <v>96</v>
      </c>
      <c r="O1377" s="1"/>
      <c r="P1377" s="1"/>
      <c r="T1377" s="13">
        <v>100000</v>
      </c>
      <c r="V1377" s="17">
        <v>35</v>
      </c>
    </row>
    <row r="1378" spans="7:22" x14ac:dyDescent="0.25">
      <c r="G1378" s="14"/>
      <c r="H1378" s="14"/>
      <c r="I1378" s="14">
        <v>1375</v>
      </c>
      <c r="J1378" s="14">
        <f t="shared" si="55"/>
        <v>96</v>
      </c>
      <c r="O1378" s="1"/>
      <c r="P1378" s="1"/>
      <c r="T1378" s="13">
        <v>100000</v>
      </c>
      <c r="V1378" s="17">
        <v>35</v>
      </c>
    </row>
    <row r="1379" spans="7:22" x14ac:dyDescent="0.25">
      <c r="G1379" s="14"/>
      <c r="H1379" s="14"/>
      <c r="I1379" s="14">
        <v>1376</v>
      </c>
      <c r="J1379" s="14">
        <f t="shared" si="55"/>
        <v>96</v>
      </c>
      <c r="O1379" s="1"/>
      <c r="P1379" s="1"/>
      <c r="T1379" s="13">
        <v>100000</v>
      </c>
      <c r="V1379" s="17">
        <v>35</v>
      </c>
    </row>
    <row r="1380" spans="7:22" x14ac:dyDescent="0.25">
      <c r="G1380" s="14"/>
      <c r="H1380" s="14"/>
      <c r="I1380" s="14">
        <v>1377</v>
      </c>
      <c r="J1380" s="14">
        <f t="shared" si="55"/>
        <v>97</v>
      </c>
      <c r="O1380" s="1"/>
      <c r="P1380" s="1"/>
      <c r="T1380" s="13">
        <v>100000</v>
      </c>
      <c r="V1380" s="17">
        <v>35</v>
      </c>
    </row>
    <row r="1381" spans="7:22" x14ac:dyDescent="0.25">
      <c r="G1381" s="14"/>
      <c r="H1381" s="14"/>
      <c r="I1381" s="14">
        <v>1378</v>
      </c>
      <c r="J1381" s="14">
        <f t="shared" si="55"/>
        <v>97</v>
      </c>
      <c r="O1381" s="1"/>
      <c r="P1381" s="1"/>
      <c r="T1381" s="13">
        <v>100000</v>
      </c>
      <c r="V1381" s="17">
        <v>35</v>
      </c>
    </row>
    <row r="1382" spans="7:22" x14ac:dyDescent="0.25">
      <c r="G1382" s="14"/>
      <c r="H1382" s="14"/>
      <c r="I1382" s="14">
        <v>1379</v>
      </c>
      <c r="J1382" s="14">
        <f t="shared" si="55"/>
        <v>97</v>
      </c>
      <c r="O1382" s="1"/>
      <c r="P1382" s="1"/>
      <c r="T1382" s="13">
        <v>100000</v>
      </c>
      <c r="V1382" s="17">
        <v>35</v>
      </c>
    </row>
    <row r="1383" spans="7:22" x14ac:dyDescent="0.25">
      <c r="G1383" s="14"/>
      <c r="H1383" s="14"/>
      <c r="I1383" s="14">
        <v>1380</v>
      </c>
      <c r="J1383" s="14">
        <f t="shared" si="55"/>
        <v>97</v>
      </c>
      <c r="O1383" s="1"/>
      <c r="P1383" s="1"/>
      <c r="T1383" s="13">
        <v>100000</v>
      </c>
      <c r="V1383" s="17">
        <v>35</v>
      </c>
    </row>
    <row r="1384" spans="7:22" x14ac:dyDescent="0.25">
      <c r="G1384" s="14"/>
      <c r="H1384" s="14"/>
      <c r="I1384" s="14">
        <v>1381</v>
      </c>
      <c r="J1384" s="14">
        <f t="shared" si="55"/>
        <v>97</v>
      </c>
      <c r="O1384" s="1"/>
      <c r="P1384" s="1"/>
      <c r="T1384" s="13">
        <v>100000</v>
      </c>
      <c r="V1384" s="17">
        <v>35</v>
      </c>
    </row>
    <row r="1385" spans="7:22" x14ac:dyDescent="0.25">
      <c r="G1385" s="14"/>
      <c r="H1385" s="14"/>
      <c r="I1385" s="14">
        <v>1382</v>
      </c>
      <c r="J1385" s="14">
        <f t="shared" si="55"/>
        <v>97</v>
      </c>
      <c r="O1385" s="1"/>
      <c r="P1385" s="1"/>
      <c r="T1385" s="13">
        <v>100000</v>
      </c>
      <c r="V1385" s="17">
        <v>35</v>
      </c>
    </row>
    <row r="1386" spans="7:22" x14ac:dyDescent="0.25">
      <c r="G1386" s="14"/>
      <c r="H1386" s="14"/>
      <c r="I1386" s="14">
        <v>1383</v>
      </c>
      <c r="J1386" s="14">
        <f t="shared" si="55"/>
        <v>97</v>
      </c>
      <c r="O1386" s="1"/>
      <c r="P1386" s="1"/>
      <c r="T1386" s="13">
        <v>100000</v>
      </c>
      <c r="V1386" s="17">
        <v>35</v>
      </c>
    </row>
    <row r="1387" spans="7:22" x14ac:dyDescent="0.25">
      <c r="G1387" s="14"/>
      <c r="H1387" s="14"/>
      <c r="I1387" s="14">
        <v>1384</v>
      </c>
      <c r="J1387" s="14">
        <f t="shared" si="55"/>
        <v>97</v>
      </c>
      <c r="O1387" s="1"/>
      <c r="P1387" s="1"/>
      <c r="T1387" s="13">
        <v>100000</v>
      </c>
      <c r="V1387" s="17">
        <v>35</v>
      </c>
    </row>
    <row r="1388" spans="7:22" x14ac:dyDescent="0.25">
      <c r="G1388" s="14"/>
      <c r="H1388" s="14"/>
      <c r="I1388" s="14">
        <v>1385</v>
      </c>
      <c r="J1388" s="14">
        <f t="shared" si="55"/>
        <v>97</v>
      </c>
      <c r="O1388" s="1"/>
      <c r="P1388" s="1"/>
      <c r="T1388" s="13">
        <v>100000</v>
      </c>
      <c r="V1388" s="17">
        <v>35</v>
      </c>
    </row>
    <row r="1389" spans="7:22" x14ac:dyDescent="0.25">
      <c r="G1389" s="14"/>
      <c r="H1389" s="14"/>
      <c r="I1389" s="14">
        <v>1386</v>
      </c>
      <c r="J1389" s="14">
        <f t="shared" si="55"/>
        <v>97</v>
      </c>
      <c r="O1389" s="1"/>
      <c r="P1389" s="1"/>
      <c r="T1389" s="13">
        <v>100000</v>
      </c>
      <c r="V1389" s="17">
        <v>35</v>
      </c>
    </row>
    <row r="1390" spans="7:22" x14ac:dyDescent="0.25">
      <c r="G1390" s="14"/>
      <c r="H1390" s="14"/>
      <c r="I1390" s="14">
        <v>1387</v>
      </c>
      <c r="J1390" s="14">
        <f t="shared" si="55"/>
        <v>97</v>
      </c>
      <c r="O1390" s="1"/>
      <c r="P1390" s="1"/>
      <c r="T1390" s="13">
        <v>100000</v>
      </c>
      <c r="V1390" s="17">
        <v>35</v>
      </c>
    </row>
    <row r="1391" spans="7:22" x14ac:dyDescent="0.25">
      <c r="G1391" s="14"/>
      <c r="H1391" s="14"/>
      <c r="I1391" s="14">
        <v>1388</v>
      </c>
      <c r="J1391" s="14">
        <f t="shared" si="55"/>
        <v>97</v>
      </c>
      <c r="O1391" s="1"/>
      <c r="P1391" s="1"/>
      <c r="T1391" s="13">
        <v>100000</v>
      </c>
      <c r="V1391" s="17">
        <v>35</v>
      </c>
    </row>
    <row r="1392" spans="7:22" x14ac:dyDescent="0.25">
      <c r="G1392" s="14"/>
      <c r="H1392" s="14"/>
      <c r="I1392" s="14">
        <v>1389</v>
      </c>
      <c r="J1392" s="14">
        <f t="shared" si="55"/>
        <v>97</v>
      </c>
      <c r="O1392" s="1"/>
      <c r="P1392" s="1"/>
      <c r="T1392" s="13">
        <v>100000</v>
      </c>
      <c r="V1392" s="17">
        <v>35</v>
      </c>
    </row>
    <row r="1393" spans="7:22" x14ac:dyDescent="0.25">
      <c r="G1393" s="14"/>
      <c r="H1393" s="14"/>
      <c r="I1393" s="14">
        <v>1390</v>
      </c>
      <c r="J1393" s="14">
        <f t="shared" si="55"/>
        <v>97</v>
      </c>
      <c r="O1393" s="1"/>
      <c r="P1393" s="1"/>
      <c r="T1393" s="13">
        <v>100000</v>
      </c>
      <c r="V1393" s="17">
        <v>35</v>
      </c>
    </row>
    <row r="1394" spans="7:22" x14ac:dyDescent="0.25">
      <c r="G1394" s="14"/>
      <c r="H1394" s="14"/>
      <c r="I1394" s="14">
        <v>1391</v>
      </c>
      <c r="J1394" s="14">
        <f t="shared" si="55"/>
        <v>97</v>
      </c>
      <c r="O1394" s="1"/>
      <c r="P1394" s="1"/>
      <c r="T1394" s="13">
        <v>100000</v>
      </c>
      <c r="V1394" s="17">
        <v>35</v>
      </c>
    </row>
    <row r="1395" spans="7:22" x14ac:dyDescent="0.25">
      <c r="G1395" s="14"/>
      <c r="H1395" s="14"/>
      <c r="I1395" s="14">
        <v>1392</v>
      </c>
      <c r="J1395" s="14">
        <f t="shared" si="55"/>
        <v>97</v>
      </c>
      <c r="O1395" s="1"/>
      <c r="P1395" s="1"/>
      <c r="T1395" s="13">
        <v>100000</v>
      </c>
      <c r="V1395" s="17">
        <v>35</v>
      </c>
    </row>
    <row r="1396" spans="7:22" x14ac:dyDescent="0.25">
      <c r="G1396" s="14"/>
      <c r="H1396" s="14"/>
      <c r="I1396" s="14">
        <v>1393</v>
      </c>
      <c r="J1396" s="14">
        <f t="shared" si="55"/>
        <v>97</v>
      </c>
      <c r="O1396" s="1"/>
      <c r="P1396" s="1"/>
      <c r="T1396" s="13">
        <v>100000</v>
      </c>
      <c r="V1396" s="17">
        <v>35</v>
      </c>
    </row>
    <row r="1397" spans="7:22" x14ac:dyDescent="0.25">
      <c r="G1397" s="14"/>
      <c r="H1397" s="14"/>
      <c r="I1397" s="14">
        <v>1394</v>
      </c>
      <c r="J1397" s="14">
        <f t="shared" si="55"/>
        <v>97</v>
      </c>
      <c r="O1397" s="1"/>
      <c r="P1397" s="1"/>
      <c r="T1397" s="13">
        <v>100000</v>
      </c>
      <c r="V1397" s="17">
        <v>35</v>
      </c>
    </row>
    <row r="1398" spans="7:22" x14ac:dyDescent="0.25">
      <c r="G1398" s="14"/>
      <c r="H1398" s="14"/>
      <c r="I1398" s="14">
        <v>1395</v>
      </c>
      <c r="J1398" s="14">
        <f t="shared" si="55"/>
        <v>97</v>
      </c>
      <c r="O1398" s="1"/>
      <c r="P1398" s="1"/>
      <c r="T1398" s="13">
        <v>100000</v>
      </c>
      <c r="V1398" s="17">
        <v>35</v>
      </c>
    </row>
    <row r="1399" spans="7:22" x14ac:dyDescent="0.25">
      <c r="G1399" s="14"/>
      <c r="H1399" s="14"/>
      <c r="I1399" s="14">
        <v>1396</v>
      </c>
      <c r="J1399" s="14">
        <f t="shared" si="55"/>
        <v>97</v>
      </c>
      <c r="O1399" s="1"/>
      <c r="P1399" s="1"/>
      <c r="T1399" s="13">
        <v>100000</v>
      </c>
      <c r="V1399" s="17">
        <v>35</v>
      </c>
    </row>
    <row r="1400" spans="7:22" x14ac:dyDescent="0.25">
      <c r="G1400" s="14"/>
      <c r="H1400" s="14"/>
      <c r="I1400" s="14">
        <v>1397</v>
      </c>
      <c r="J1400" s="14">
        <f t="shared" si="55"/>
        <v>97</v>
      </c>
      <c r="O1400" s="1"/>
      <c r="P1400" s="1"/>
      <c r="T1400" s="13">
        <v>100000</v>
      </c>
      <c r="V1400" s="17">
        <v>35</v>
      </c>
    </row>
    <row r="1401" spans="7:22" x14ac:dyDescent="0.25">
      <c r="G1401" s="14"/>
      <c r="H1401" s="14"/>
      <c r="I1401" s="14">
        <v>1398</v>
      </c>
      <c r="J1401" s="14">
        <f t="shared" si="55"/>
        <v>97</v>
      </c>
      <c r="O1401" s="1"/>
      <c r="P1401" s="1"/>
      <c r="T1401" s="13">
        <v>100000</v>
      </c>
      <c r="V1401" s="17">
        <v>35</v>
      </c>
    </row>
    <row r="1402" spans="7:22" x14ac:dyDescent="0.25">
      <c r="G1402" s="14"/>
      <c r="H1402" s="14"/>
      <c r="I1402" s="14">
        <v>1399</v>
      </c>
      <c r="J1402" s="14">
        <f t="shared" si="55"/>
        <v>97</v>
      </c>
      <c r="O1402" s="1"/>
      <c r="P1402" s="1"/>
      <c r="T1402" s="13">
        <v>100000</v>
      </c>
      <c r="V1402" s="17">
        <v>35</v>
      </c>
    </row>
    <row r="1403" spans="7:22" x14ac:dyDescent="0.25">
      <c r="G1403" s="14"/>
      <c r="H1403" s="14"/>
      <c r="I1403" s="14">
        <v>1400</v>
      </c>
      <c r="J1403" s="14">
        <f t="shared" si="55"/>
        <v>97</v>
      </c>
      <c r="O1403" s="1"/>
      <c r="P1403" s="1"/>
      <c r="T1403" s="13">
        <v>100000</v>
      </c>
      <c r="V1403" s="17">
        <v>35</v>
      </c>
    </row>
    <row r="1404" spans="7:22" x14ac:dyDescent="0.25">
      <c r="G1404" s="14"/>
      <c r="H1404" s="14"/>
      <c r="I1404" s="14">
        <v>1401</v>
      </c>
      <c r="J1404" s="14">
        <f t="shared" si="55"/>
        <v>97</v>
      </c>
      <c r="O1404" s="1"/>
      <c r="P1404" s="1"/>
      <c r="T1404" s="13">
        <v>100000</v>
      </c>
      <c r="V1404" s="17">
        <v>35</v>
      </c>
    </row>
    <row r="1405" spans="7:22" x14ac:dyDescent="0.25">
      <c r="G1405" s="14"/>
      <c r="H1405" s="14"/>
      <c r="I1405" s="14">
        <v>1402</v>
      </c>
      <c r="J1405" s="14">
        <f t="shared" si="55"/>
        <v>97</v>
      </c>
      <c r="O1405" s="1"/>
      <c r="P1405" s="1"/>
      <c r="T1405" s="13">
        <v>100000</v>
      </c>
      <c r="V1405" s="17">
        <v>35</v>
      </c>
    </row>
    <row r="1406" spans="7:22" x14ac:dyDescent="0.25">
      <c r="G1406" s="14"/>
      <c r="H1406" s="14"/>
      <c r="I1406" s="14">
        <v>1403</v>
      </c>
      <c r="J1406" s="14">
        <f t="shared" si="55"/>
        <v>97</v>
      </c>
      <c r="O1406" s="1"/>
      <c r="P1406" s="1"/>
      <c r="T1406" s="13">
        <v>100000</v>
      </c>
      <c r="V1406" s="17">
        <v>35</v>
      </c>
    </row>
    <row r="1407" spans="7:22" x14ac:dyDescent="0.25">
      <c r="G1407" s="14"/>
      <c r="H1407" s="14"/>
      <c r="I1407" s="14">
        <v>1404</v>
      </c>
      <c r="J1407" s="14">
        <f t="shared" si="55"/>
        <v>97</v>
      </c>
      <c r="O1407" s="1"/>
      <c r="P1407" s="1"/>
      <c r="T1407" s="13">
        <v>100000</v>
      </c>
      <c r="V1407" s="17">
        <v>35</v>
      </c>
    </row>
    <row r="1408" spans="7:22" x14ac:dyDescent="0.25">
      <c r="G1408" s="14"/>
      <c r="H1408" s="14"/>
      <c r="I1408" s="14">
        <v>1405</v>
      </c>
      <c r="J1408" s="14">
        <f t="shared" si="55"/>
        <v>97</v>
      </c>
      <c r="O1408" s="1"/>
      <c r="P1408" s="1"/>
      <c r="T1408" s="13">
        <v>100000</v>
      </c>
      <c r="V1408" s="17">
        <v>35</v>
      </c>
    </row>
    <row r="1409" spans="7:22" x14ac:dyDescent="0.25">
      <c r="G1409" s="14"/>
      <c r="H1409" s="14"/>
      <c r="I1409" s="14">
        <v>1406</v>
      </c>
      <c r="J1409" s="14">
        <f t="shared" si="55"/>
        <v>97</v>
      </c>
      <c r="O1409" s="1"/>
      <c r="P1409" s="1"/>
      <c r="T1409" s="13">
        <v>100000</v>
      </c>
      <c r="V1409" s="17">
        <v>35</v>
      </c>
    </row>
    <row r="1410" spans="7:22" x14ac:dyDescent="0.25">
      <c r="G1410" s="14"/>
      <c r="H1410" s="14"/>
      <c r="I1410" s="14">
        <v>1407</v>
      </c>
      <c r="J1410" s="14">
        <f t="shared" si="55"/>
        <v>97</v>
      </c>
      <c r="O1410" s="1"/>
      <c r="P1410" s="1"/>
      <c r="T1410" s="13">
        <v>100000</v>
      </c>
      <c r="V1410" s="17">
        <v>35</v>
      </c>
    </row>
    <row r="1411" spans="7:22" x14ac:dyDescent="0.25">
      <c r="G1411" s="14"/>
      <c r="H1411" s="14"/>
      <c r="I1411" s="14">
        <v>1408</v>
      </c>
      <c r="J1411" s="14">
        <f t="shared" si="55"/>
        <v>97</v>
      </c>
      <c r="O1411" s="1"/>
      <c r="P1411" s="1"/>
      <c r="T1411" s="13">
        <v>100000</v>
      </c>
      <c r="V1411" s="17">
        <v>35</v>
      </c>
    </row>
    <row r="1412" spans="7:22" x14ac:dyDescent="0.25">
      <c r="G1412" s="14"/>
      <c r="H1412" s="14"/>
      <c r="I1412" s="14">
        <v>1409</v>
      </c>
      <c r="J1412" s="14">
        <f t="shared" ref="J1412:J1475" si="56">J1377+1</f>
        <v>97</v>
      </c>
      <c r="O1412" s="1"/>
      <c r="P1412" s="1"/>
      <c r="T1412" s="13">
        <v>100000</v>
      </c>
      <c r="V1412" s="17">
        <v>35</v>
      </c>
    </row>
    <row r="1413" spans="7:22" x14ac:dyDescent="0.25">
      <c r="G1413" s="14"/>
      <c r="H1413" s="14"/>
      <c r="I1413" s="14">
        <v>1410</v>
      </c>
      <c r="J1413" s="14">
        <f t="shared" si="56"/>
        <v>97</v>
      </c>
      <c r="O1413" s="1"/>
      <c r="P1413" s="1"/>
      <c r="T1413" s="13">
        <v>100000</v>
      </c>
      <c r="V1413" s="17">
        <v>35</v>
      </c>
    </row>
    <row r="1414" spans="7:22" x14ac:dyDescent="0.25">
      <c r="G1414" s="14"/>
      <c r="H1414" s="14"/>
      <c r="I1414" s="14">
        <v>1411</v>
      </c>
      <c r="J1414" s="14">
        <f t="shared" si="56"/>
        <v>97</v>
      </c>
      <c r="O1414" s="1"/>
      <c r="P1414" s="1"/>
      <c r="T1414" s="13">
        <v>100000</v>
      </c>
      <c r="V1414" s="17">
        <v>35</v>
      </c>
    </row>
    <row r="1415" spans="7:22" x14ac:dyDescent="0.25">
      <c r="G1415" s="14"/>
      <c r="H1415" s="14"/>
      <c r="I1415" s="14">
        <v>1412</v>
      </c>
      <c r="J1415" s="14">
        <f t="shared" si="56"/>
        <v>98</v>
      </c>
      <c r="O1415" s="1"/>
      <c r="P1415" s="1"/>
      <c r="T1415" s="13">
        <v>100000</v>
      </c>
      <c r="V1415" s="17">
        <v>35</v>
      </c>
    </row>
    <row r="1416" spans="7:22" x14ac:dyDescent="0.25">
      <c r="G1416" s="14"/>
      <c r="H1416" s="14"/>
      <c r="I1416" s="14">
        <v>1413</v>
      </c>
      <c r="J1416" s="14">
        <f t="shared" si="56"/>
        <v>98</v>
      </c>
      <c r="O1416" s="1"/>
      <c r="P1416" s="1"/>
      <c r="T1416" s="13">
        <v>100000</v>
      </c>
      <c r="V1416" s="17">
        <v>35</v>
      </c>
    </row>
    <row r="1417" spans="7:22" x14ac:dyDescent="0.25">
      <c r="G1417" s="14"/>
      <c r="H1417" s="14"/>
      <c r="I1417" s="14">
        <v>1414</v>
      </c>
      <c r="J1417" s="14">
        <f t="shared" si="56"/>
        <v>98</v>
      </c>
      <c r="O1417" s="1"/>
      <c r="P1417" s="1"/>
      <c r="T1417" s="13">
        <v>100000</v>
      </c>
      <c r="V1417" s="17">
        <v>35</v>
      </c>
    </row>
    <row r="1418" spans="7:22" x14ac:dyDescent="0.25">
      <c r="G1418" s="14"/>
      <c r="H1418" s="14"/>
      <c r="I1418" s="14">
        <v>1415</v>
      </c>
      <c r="J1418" s="14">
        <f t="shared" si="56"/>
        <v>98</v>
      </c>
      <c r="O1418" s="1"/>
      <c r="P1418" s="1"/>
      <c r="T1418" s="13">
        <v>100000</v>
      </c>
      <c r="V1418" s="17">
        <v>35</v>
      </c>
    </row>
    <row r="1419" spans="7:22" x14ac:dyDescent="0.25">
      <c r="G1419" s="14"/>
      <c r="H1419" s="14"/>
      <c r="I1419" s="14">
        <v>1416</v>
      </c>
      <c r="J1419" s="14">
        <f t="shared" si="56"/>
        <v>98</v>
      </c>
      <c r="O1419" s="1"/>
      <c r="P1419" s="1"/>
      <c r="T1419" s="13">
        <v>100000</v>
      </c>
      <c r="V1419" s="17">
        <v>35</v>
      </c>
    </row>
    <row r="1420" spans="7:22" x14ac:dyDescent="0.25">
      <c r="G1420" s="14"/>
      <c r="H1420" s="14"/>
      <c r="I1420" s="14">
        <v>1417</v>
      </c>
      <c r="J1420" s="14">
        <f t="shared" si="56"/>
        <v>98</v>
      </c>
      <c r="O1420" s="1"/>
      <c r="P1420" s="1"/>
      <c r="T1420" s="13">
        <v>100000</v>
      </c>
      <c r="V1420" s="17">
        <v>35</v>
      </c>
    </row>
    <row r="1421" spans="7:22" x14ac:dyDescent="0.25">
      <c r="G1421" s="14"/>
      <c r="H1421" s="14"/>
      <c r="I1421" s="14">
        <v>1418</v>
      </c>
      <c r="J1421" s="14">
        <f t="shared" si="56"/>
        <v>98</v>
      </c>
      <c r="O1421" s="1"/>
      <c r="P1421" s="1"/>
      <c r="T1421" s="13">
        <v>100000</v>
      </c>
      <c r="V1421" s="17">
        <v>35</v>
      </c>
    </row>
    <row r="1422" spans="7:22" x14ac:dyDescent="0.25">
      <c r="G1422" s="14"/>
      <c r="H1422" s="14"/>
      <c r="I1422" s="14">
        <v>1419</v>
      </c>
      <c r="J1422" s="14">
        <f t="shared" si="56"/>
        <v>98</v>
      </c>
      <c r="O1422" s="1"/>
      <c r="P1422" s="1"/>
      <c r="T1422" s="13">
        <v>100000</v>
      </c>
      <c r="V1422" s="17">
        <v>35</v>
      </c>
    </row>
    <row r="1423" spans="7:22" x14ac:dyDescent="0.25">
      <c r="G1423" s="14"/>
      <c r="H1423" s="14"/>
      <c r="I1423" s="14">
        <v>1420</v>
      </c>
      <c r="J1423" s="14">
        <f t="shared" si="56"/>
        <v>98</v>
      </c>
      <c r="O1423" s="1"/>
      <c r="P1423" s="1"/>
      <c r="T1423" s="13">
        <v>100000</v>
      </c>
      <c r="V1423" s="17">
        <v>35</v>
      </c>
    </row>
    <row r="1424" spans="7:22" x14ac:dyDescent="0.25">
      <c r="G1424" s="14"/>
      <c r="H1424" s="14"/>
      <c r="I1424" s="14">
        <v>1421</v>
      </c>
      <c r="J1424" s="14">
        <f t="shared" si="56"/>
        <v>98</v>
      </c>
      <c r="O1424" s="1"/>
      <c r="P1424" s="1"/>
      <c r="T1424" s="13">
        <v>100000</v>
      </c>
      <c r="V1424" s="17">
        <v>35</v>
      </c>
    </row>
    <row r="1425" spans="7:22" x14ac:dyDescent="0.25">
      <c r="G1425" s="14"/>
      <c r="H1425" s="14"/>
      <c r="I1425" s="14">
        <v>1422</v>
      </c>
      <c r="J1425" s="14">
        <f t="shared" si="56"/>
        <v>98</v>
      </c>
      <c r="O1425" s="1"/>
      <c r="P1425" s="1"/>
      <c r="T1425" s="13">
        <v>100000</v>
      </c>
      <c r="V1425" s="17">
        <v>35</v>
      </c>
    </row>
    <row r="1426" spans="7:22" x14ac:dyDescent="0.25">
      <c r="G1426" s="14"/>
      <c r="H1426" s="14"/>
      <c r="I1426" s="14">
        <v>1423</v>
      </c>
      <c r="J1426" s="14">
        <f t="shared" si="56"/>
        <v>98</v>
      </c>
      <c r="O1426" s="1"/>
      <c r="P1426" s="1"/>
      <c r="T1426" s="13">
        <v>100000</v>
      </c>
      <c r="V1426" s="17">
        <v>35</v>
      </c>
    </row>
    <row r="1427" spans="7:22" x14ac:dyDescent="0.25">
      <c r="G1427" s="14"/>
      <c r="H1427" s="14"/>
      <c r="I1427" s="14">
        <v>1424</v>
      </c>
      <c r="J1427" s="14">
        <f t="shared" si="56"/>
        <v>98</v>
      </c>
      <c r="O1427" s="1"/>
      <c r="P1427" s="1"/>
      <c r="T1427" s="13">
        <v>100000</v>
      </c>
      <c r="V1427" s="17">
        <v>35</v>
      </c>
    </row>
    <row r="1428" spans="7:22" x14ac:dyDescent="0.25">
      <c r="G1428" s="14"/>
      <c r="H1428" s="14"/>
      <c r="I1428" s="14">
        <v>1425</v>
      </c>
      <c r="J1428" s="14">
        <f t="shared" si="56"/>
        <v>98</v>
      </c>
      <c r="O1428" s="1"/>
      <c r="P1428" s="1"/>
      <c r="T1428" s="13">
        <v>100000</v>
      </c>
      <c r="V1428" s="17">
        <v>35</v>
      </c>
    </row>
    <row r="1429" spans="7:22" x14ac:dyDescent="0.25">
      <c r="G1429" s="14"/>
      <c r="H1429" s="14"/>
      <c r="I1429" s="14">
        <v>1426</v>
      </c>
      <c r="J1429" s="14">
        <f t="shared" si="56"/>
        <v>98</v>
      </c>
      <c r="O1429" s="1"/>
      <c r="P1429" s="1"/>
      <c r="T1429" s="13">
        <v>100000</v>
      </c>
      <c r="V1429" s="17">
        <v>35</v>
      </c>
    </row>
    <row r="1430" spans="7:22" x14ac:dyDescent="0.25">
      <c r="G1430" s="14"/>
      <c r="H1430" s="14"/>
      <c r="I1430" s="14">
        <v>1427</v>
      </c>
      <c r="J1430" s="14">
        <f t="shared" si="56"/>
        <v>98</v>
      </c>
      <c r="O1430" s="1"/>
      <c r="P1430" s="1"/>
      <c r="T1430" s="13">
        <v>100000</v>
      </c>
      <c r="V1430" s="17">
        <v>35</v>
      </c>
    </row>
    <row r="1431" spans="7:22" x14ac:dyDescent="0.25">
      <c r="G1431" s="14"/>
      <c r="H1431" s="14"/>
      <c r="I1431" s="14">
        <v>1428</v>
      </c>
      <c r="J1431" s="14">
        <f t="shared" si="56"/>
        <v>98</v>
      </c>
      <c r="O1431" s="1"/>
      <c r="P1431" s="1"/>
      <c r="T1431" s="13">
        <v>100000</v>
      </c>
      <c r="V1431" s="17">
        <v>35</v>
      </c>
    </row>
    <row r="1432" spans="7:22" x14ac:dyDescent="0.25">
      <c r="G1432" s="14"/>
      <c r="H1432" s="14"/>
      <c r="I1432" s="14">
        <v>1429</v>
      </c>
      <c r="J1432" s="14">
        <f t="shared" si="56"/>
        <v>98</v>
      </c>
      <c r="O1432" s="1"/>
      <c r="P1432" s="1"/>
      <c r="T1432" s="13">
        <v>100000</v>
      </c>
      <c r="V1432" s="17">
        <v>35</v>
      </c>
    </row>
    <row r="1433" spans="7:22" x14ac:dyDescent="0.25">
      <c r="G1433" s="14"/>
      <c r="H1433" s="14"/>
      <c r="I1433" s="14">
        <v>1430</v>
      </c>
      <c r="J1433" s="14">
        <f t="shared" si="56"/>
        <v>98</v>
      </c>
      <c r="O1433" s="1"/>
      <c r="P1433" s="1"/>
      <c r="T1433" s="13">
        <v>100000</v>
      </c>
      <c r="V1433" s="17">
        <v>35</v>
      </c>
    </row>
    <row r="1434" spans="7:22" x14ac:dyDescent="0.25">
      <c r="G1434" s="14"/>
      <c r="H1434" s="14"/>
      <c r="I1434" s="14">
        <v>1431</v>
      </c>
      <c r="J1434" s="14">
        <f t="shared" si="56"/>
        <v>98</v>
      </c>
      <c r="O1434" s="1"/>
      <c r="P1434" s="1"/>
      <c r="T1434" s="13">
        <v>100000</v>
      </c>
      <c r="V1434" s="17">
        <v>35</v>
      </c>
    </row>
    <row r="1435" spans="7:22" x14ac:dyDescent="0.25">
      <c r="G1435" s="14"/>
      <c r="H1435" s="14"/>
      <c r="I1435" s="14">
        <v>1432</v>
      </c>
      <c r="J1435" s="14">
        <f t="shared" si="56"/>
        <v>98</v>
      </c>
      <c r="O1435" s="1"/>
      <c r="P1435" s="1"/>
      <c r="T1435" s="13">
        <v>100000</v>
      </c>
      <c r="V1435" s="17">
        <v>35</v>
      </c>
    </row>
    <row r="1436" spans="7:22" x14ac:dyDescent="0.25">
      <c r="G1436" s="14"/>
      <c r="H1436" s="14"/>
      <c r="I1436" s="14">
        <v>1433</v>
      </c>
      <c r="J1436" s="14">
        <f t="shared" si="56"/>
        <v>98</v>
      </c>
      <c r="O1436" s="1"/>
      <c r="P1436" s="1"/>
      <c r="T1436" s="13">
        <v>100000</v>
      </c>
      <c r="V1436" s="17">
        <v>35</v>
      </c>
    </row>
    <row r="1437" spans="7:22" x14ac:dyDescent="0.25">
      <c r="G1437" s="14"/>
      <c r="H1437" s="14"/>
      <c r="I1437" s="14">
        <v>1434</v>
      </c>
      <c r="J1437" s="14">
        <f t="shared" si="56"/>
        <v>98</v>
      </c>
      <c r="O1437" s="1"/>
      <c r="P1437" s="1"/>
      <c r="T1437" s="13">
        <v>100000</v>
      </c>
      <c r="V1437" s="17">
        <v>35</v>
      </c>
    </row>
    <row r="1438" spans="7:22" x14ac:dyDescent="0.25">
      <c r="G1438" s="14"/>
      <c r="H1438" s="14"/>
      <c r="I1438" s="14">
        <v>1435</v>
      </c>
      <c r="J1438" s="14">
        <f t="shared" si="56"/>
        <v>98</v>
      </c>
      <c r="O1438" s="1"/>
      <c r="P1438" s="1"/>
      <c r="T1438" s="13">
        <v>100000</v>
      </c>
      <c r="V1438" s="17">
        <v>35</v>
      </c>
    </row>
    <row r="1439" spans="7:22" x14ac:dyDescent="0.25">
      <c r="G1439" s="14"/>
      <c r="H1439" s="14"/>
      <c r="I1439" s="14">
        <v>1436</v>
      </c>
      <c r="J1439" s="14">
        <f t="shared" si="56"/>
        <v>98</v>
      </c>
      <c r="O1439" s="1"/>
      <c r="P1439" s="1"/>
      <c r="T1439" s="13">
        <v>100000</v>
      </c>
      <c r="V1439" s="17">
        <v>35</v>
      </c>
    </row>
    <row r="1440" spans="7:22" x14ac:dyDescent="0.25">
      <c r="G1440" s="14"/>
      <c r="H1440" s="14"/>
      <c r="I1440" s="14">
        <v>1437</v>
      </c>
      <c r="J1440" s="14">
        <f t="shared" si="56"/>
        <v>98</v>
      </c>
      <c r="O1440" s="1"/>
      <c r="P1440" s="1"/>
      <c r="T1440" s="13">
        <v>100000</v>
      </c>
      <c r="V1440" s="17">
        <v>35</v>
      </c>
    </row>
    <row r="1441" spans="7:22" x14ac:dyDescent="0.25">
      <c r="G1441" s="14"/>
      <c r="H1441" s="14"/>
      <c r="I1441" s="14">
        <v>1438</v>
      </c>
      <c r="J1441" s="14">
        <f t="shared" si="56"/>
        <v>98</v>
      </c>
      <c r="O1441" s="1"/>
      <c r="P1441" s="1"/>
      <c r="T1441" s="13">
        <v>100000</v>
      </c>
      <c r="V1441" s="17">
        <v>35</v>
      </c>
    </row>
    <row r="1442" spans="7:22" x14ac:dyDescent="0.25">
      <c r="G1442" s="14"/>
      <c r="H1442" s="14"/>
      <c r="I1442" s="14">
        <v>1439</v>
      </c>
      <c r="J1442" s="14">
        <f t="shared" si="56"/>
        <v>98</v>
      </c>
      <c r="O1442" s="1"/>
      <c r="P1442" s="1"/>
      <c r="T1442" s="13">
        <v>100000</v>
      </c>
      <c r="V1442" s="17">
        <v>35</v>
      </c>
    </row>
    <row r="1443" spans="7:22" x14ac:dyDescent="0.25">
      <c r="G1443" s="14"/>
      <c r="H1443" s="14"/>
      <c r="I1443" s="14">
        <v>1440</v>
      </c>
      <c r="J1443" s="14">
        <f t="shared" si="56"/>
        <v>98</v>
      </c>
      <c r="O1443" s="1"/>
      <c r="P1443" s="1"/>
      <c r="T1443" s="13">
        <v>100000</v>
      </c>
      <c r="V1443" s="17">
        <v>35</v>
      </c>
    </row>
    <row r="1444" spans="7:22" x14ac:dyDescent="0.25">
      <c r="G1444" s="14"/>
      <c r="H1444" s="14"/>
      <c r="I1444" s="14">
        <v>1441</v>
      </c>
      <c r="J1444" s="14">
        <f t="shared" si="56"/>
        <v>98</v>
      </c>
      <c r="O1444" s="1"/>
      <c r="P1444" s="1"/>
      <c r="T1444" s="13">
        <v>100000</v>
      </c>
      <c r="V1444" s="17">
        <v>35</v>
      </c>
    </row>
    <row r="1445" spans="7:22" x14ac:dyDescent="0.25">
      <c r="G1445" s="14"/>
      <c r="H1445" s="14"/>
      <c r="I1445" s="14">
        <v>1442</v>
      </c>
      <c r="J1445" s="14">
        <f t="shared" si="56"/>
        <v>98</v>
      </c>
      <c r="O1445" s="1"/>
      <c r="P1445" s="1"/>
      <c r="T1445" s="13">
        <v>100000</v>
      </c>
      <c r="V1445" s="17">
        <v>35</v>
      </c>
    </row>
    <row r="1446" spans="7:22" x14ac:dyDescent="0.25">
      <c r="G1446" s="14"/>
      <c r="H1446" s="14"/>
      <c r="I1446" s="14">
        <v>1443</v>
      </c>
      <c r="J1446" s="14">
        <f t="shared" si="56"/>
        <v>98</v>
      </c>
      <c r="O1446" s="1"/>
      <c r="P1446" s="1"/>
      <c r="T1446" s="13">
        <v>100000</v>
      </c>
      <c r="V1446" s="17">
        <v>35</v>
      </c>
    </row>
    <row r="1447" spans="7:22" x14ac:dyDescent="0.25">
      <c r="G1447" s="14"/>
      <c r="H1447" s="14"/>
      <c r="I1447" s="14">
        <v>1444</v>
      </c>
      <c r="J1447" s="14">
        <f t="shared" si="56"/>
        <v>98</v>
      </c>
      <c r="O1447" s="1"/>
      <c r="P1447" s="1"/>
      <c r="T1447" s="13">
        <v>100000</v>
      </c>
      <c r="V1447" s="17">
        <v>35</v>
      </c>
    </row>
    <row r="1448" spans="7:22" x14ac:dyDescent="0.25">
      <c r="G1448" s="14"/>
      <c r="H1448" s="14"/>
      <c r="I1448" s="14">
        <v>1445</v>
      </c>
      <c r="J1448" s="14">
        <f t="shared" si="56"/>
        <v>98</v>
      </c>
      <c r="O1448" s="1"/>
      <c r="P1448" s="1"/>
      <c r="T1448" s="13">
        <v>100000</v>
      </c>
      <c r="V1448" s="17">
        <v>35</v>
      </c>
    </row>
    <row r="1449" spans="7:22" x14ac:dyDescent="0.25">
      <c r="G1449" s="14"/>
      <c r="H1449" s="14"/>
      <c r="I1449" s="14">
        <v>1446</v>
      </c>
      <c r="J1449" s="14">
        <f t="shared" si="56"/>
        <v>98</v>
      </c>
      <c r="O1449" s="1"/>
      <c r="P1449" s="1"/>
      <c r="T1449" s="13">
        <v>100000</v>
      </c>
      <c r="V1449" s="17">
        <v>35</v>
      </c>
    </row>
    <row r="1450" spans="7:22" x14ac:dyDescent="0.25">
      <c r="G1450" s="14"/>
      <c r="H1450" s="14"/>
      <c r="I1450" s="14">
        <v>1447</v>
      </c>
      <c r="J1450" s="14">
        <f t="shared" si="56"/>
        <v>99</v>
      </c>
      <c r="O1450" s="1"/>
      <c r="P1450" s="1"/>
      <c r="T1450" s="13">
        <v>100000</v>
      </c>
      <c r="V1450" s="17">
        <v>35</v>
      </c>
    </row>
    <row r="1451" spans="7:22" x14ac:dyDescent="0.25">
      <c r="G1451" s="14"/>
      <c r="H1451" s="14"/>
      <c r="I1451" s="14">
        <v>1448</v>
      </c>
      <c r="J1451" s="14">
        <f t="shared" si="56"/>
        <v>99</v>
      </c>
      <c r="O1451" s="1"/>
      <c r="P1451" s="1"/>
      <c r="T1451" s="13">
        <v>100000</v>
      </c>
      <c r="V1451" s="17">
        <v>35</v>
      </c>
    </row>
    <row r="1452" spans="7:22" x14ac:dyDescent="0.25">
      <c r="G1452" s="14"/>
      <c r="H1452" s="14"/>
      <c r="I1452" s="14">
        <v>1449</v>
      </c>
      <c r="J1452" s="14">
        <f t="shared" si="56"/>
        <v>99</v>
      </c>
      <c r="O1452" s="1"/>
      <c r="P1452" s="1"/>
      <c r="T1452" s="13">
        <v>100000</v>
      </c>
      <c r="V1452" s="17">
        <v>35</v>
      </c>
    </row>
    <row r="1453" spans="7:22" x14ac:dyDescent="0.25">
      <c r="G1453" s="14"/>
      <c r="H1453" s="14"/>
      <c r="I1453" s="14">
        <v>1450</v>
      </c>
      <c r="J1453" s="14">
        <f t="shared" si="56"/>
        <v>99</v>
      </c>
      <c r="O1453" s="1"/>
      <c r="P1453" s="1"/>
      <c r="T1453" s="13">
        <v>100000</v>
      </c>
      <c r="V1453" s="17">
        <v>35</v>
      </c>
    </row>
    <row r="1454" spans="7:22" x14ac:dyDescent="0.25">
      <c r="G1454" s="14"/>
      <c r="H1454" s="14"/>
      <c r="I1454" s="14">
        <v>1451</v>
      </c>
      <c r="J1454" s="14">
        <f t="shared" si="56"/>
        <v>99</v>
      </c>
      <c r="O1454" s="1"/>
      <c r="P1454" s="1"/>
      <c r="T1454" s="13">
        <v>100000</v>
      </c>
      <c r="V1454" s="17">
        <v>35</v>
      </c>
    </row>
    <row r="1455" spans="7:22" x14ac:dyDescent="0.25">
      <c r="G1455" s="14"/>
      <c r="H1455" s="14"/>
      <c r="I1455" s="14">
        <v>1452</v>
      </c>
      <c r="J1455" s="14">
        <f t="shared" si="56"/>
        <v>99</v>
      </c>
      <c r="O1455" s="1"/>
      <c r="P1455" s="1"/>
      <c r="T1455" s="13">
        <v>100000</v>
      </c>
      <c r="V1455" s="17">
        <v>35</v>
      </c>
    </row>
    <row r="1456" spans="7:22" x14ac:dyDescent="0.25">
      <c r="G1456" s="14"/>
      <c r="H1456" s="14"/>
      <c r="I1456" s="14">
        <v>1453</v>
      </c>
      <c r="J1456" s="14">
        <f t="shared" si="56"/>
        <v>99</v>
      </c>
      <c r="O1456" s="1"/>
      <c r="P1456" s="1"/>
      <c r="T1456" s="13">
        <v>100000</v>
      </c>
      <c r="V1456" s="17">
        <v>35</v>
      </c>
    </row>
    <row r="1457" spans="7:22" x14ac:dyDescent="0.25">
      <c r="G1457" s="14"/>
      <c r="H1457" s="14"/>
      <c r="I1457" s="14">
        <v>1454</v>
      </c>
      <c r="J1457" s="14">
        <f t="shared" si="56"/>
        <v>99</v>
      </c>
      <c r="O1457" s="1"/>
      <c r="P1457" s="1"/>
      <c r="T1457" s="13">
        <v>100000</v>
      </c>
      <c r="V1457" s="17">
        <v>35</v>
      </c>
    </row>
    <row r="1458" spans="7:22" x14ac:dyDescent="0.25">
      <c r="G1458" s="14"/>
      <c r="H1458" s="14"/>
      <c r="I1458" s="14">
        <v>1455</v>
      </c>
      <c r="J1458" s="14">
        <f t="shared" si="56"/>
        <v>99</v>
      </c>
      <c r="O1458" s="1"/>
      <c r="P1458" s="1"/>
      <c r="T1458" s="13">
        <v>100000</v>
      </c>
      <c r="V1458" s="17">
        <v>35</v>
      </c>
    </row>
    <row r="1459" spans="7:22" x14ac:dyDescent="0.25">
      <c r="G1459" s="14"/>
      <c r="H1459" s="14"/>
      <c r="I1459" s="14">
        <v>1456</v>
      </c>
      <c r="J1459" s="14">
        <f t="shared" si="56"/>
        <v>99</v>
      </c>
      <c r="O1459" s="1"/>
      <c r="P1459" s="1"/>
      <c r="T1459" s="13">
        <v>100000</v>
      </c>
      <c r="V1459" s="17">
        <v>35</v>
      </c>
    </row>
    <row r="1460" spans="7:22" x14ac:dyDescent="0.25">
      <c r="G1460" s="14"/>
      <c r="H1460" s="14"/>
      <c r="I1460" s="14">
        <v>1457</v>
      </c>
      <c r="J1460" s="14">
        <f t="shared" si="56"/>
        <v>99</v>
      </c>
      <c r="O1460" s="1"/>
      <c r="P1460" s="1"/>
      <c r="T1460" s="13">
        <v>100000</v>
      </c>
      <c r="V1460" s="17">
        <v>35</v>
      </c>
    </row>
    <row r="1461" spans="7:22" x14ac:dyDescent="0.25">
      <c r="G1461" s="14"/>
      <c r="H1461" s="14"/>
      <c r="I1461" s="14">
        <v>1458</v>
      </c>
      <c r="J1461" s="14">
        <f t="shared" si="56"/>
        <v>99</v>
      </c>
      <c r="O1461" s="1"/>
      <c r="P1461" s="1"/>
      <c r="T1461" s="13">
        <v>100000</v>
      </c>
      <c r="V1461" s="17">
        <v>35</v>
      </c>
    </row>
    <row r="1462" spans="7:22" x14ac:dyDescent="0.25">
      <c r="G1462" s="14"/>
      <c r="H1462" s="14"/>
      <c r="I1462" s="14">
        <v>1459</v>
      </c>
      <c r="J1462" s="14">
        <f t="shared" si="56"/>
        <v>99</v>
      </c>
      <c r="O1462" s="1"/>
      <c r="P1462" s="1"/>
      <c r="T1462" s="13">
        <v>100000</v>
      </c>
      <c r="V1462" s="17">
        <v>35</v>
      </c>
    </row>
    <row r="1463" spans="7:22" x14ac:dyDescent="0.25">
      <c r="G1463" s="14"/>
      <c r="H1463" s="14"/>
      <c r="I1463" s="14">
        <v>1460</v>
      </c>
      <c r="J1463" s="14">
        <f t="shared" si="56"/>
        <v>99</v>
      </c>
      <c r="O1463" s="1"/>
      <c r="P1463" s="1"/>
      <c r="T1463" s="13">
        <v>100000</v>
      </c>
      <c r="V1463" s="17">
        <v>35</v>
      </c>
    </row>
    <row r="1464" spans="7:22" x14ac:dyDescent="0.25">
      <c r="G1464" s="14"/>
      <c r="H1464" s="14"/>
      <c r="I1464" s="14">
        <v>1461</v>
      </c>
      <c r="J1464" s="14">
        <f t="shared" si="56"/>
        <v>99</v>
      </c>
      <c r="O1464" s="1"/>
      <c r="P1464" s="1"/>
      <c r="T1464" s="13">
        <v>100000</v>
      </c>
      <c r="V1464" s="17">
        <v>35</v>
      </c>
    </row>
    <row r="1465" spans="7:22" x14ac:dyDescent="0.25">
      <c r="G1465" s="14"/>
      <c r="H1465" s="14"/>
      <c r="I1465" s="14">
        <v>1462</v>
      </c>
      <c r="J1465" s="14">
        <f t="shared" si="56"/>
        <v>99</v>
      </c>
      <c r="O1465" s="1"/>
      <c r="P1465" s="1"/>
      <c r="T1465" s="13">
        <v>100000</v>
      </c>
      <c r="V1465" s="17">
        <v>35</v>
      </c>
    </row>
    <row r="1466" spans="7:22" x14ac:dyDescent="0.25">
      <c r="G1466" s="14"/>
      <c r="H1466" s="14"/>
      <c r="I1466" s="14">
        <v>1463</v>
      </c>
      <c r="J1466" s="14">
        <f t="shared" si="56"/>
        <v>99</v>
      </c>
      <c r="O1466" s="1"/>
      <c r="P1466" s="1"/>
      <c r="T1466" s="13">
        <v>100000</v>
      </c>
      <c r="V1466" s="17">
        <v>35</v>
      </c>
    </row>
    <row r="1467" spans="7:22" x14ac:dyDescent="0.25">
      <c r="G1467" s="14"/>
      <c r="H1467" s="14"/>
      <c r="I1467" s="14">
        <v>1464</v>
      </c>
      <c r="J1467" s="14">
        <f t="shared" si="56"/>
        <v>99</v>
      </c>
      <c r="O1467" s="1"/>
      <c r="P1467" s="1"/>
      <c r="T1467" s="13">
        <v>100000</v>
      </c>
      <c r="V1467" s="17">
        <v>35</v>
      </c>
    </row>
    <row r="1468" spans="7:22" x14ac:dyDescent="0.25">
      <c r="G1468" s="14"/>
      <c r="H1468" s="14"/>
      <c r="I1468" s="14">
        <v>1465</v>
      </c>
      <c r="J1468" s="14">
        <f t="shared" si="56"/>
        <v>99</v>
      </c>
      <c r="O1468" s="1"/>
      <c r="P1468" s="1"/>
      <c r="T1468" s="13">
        <v>100000</v>
      </c>
      <c r="V1468" s="17">
        <v>35</v>
      </c>
    </row>
    <row r="1469" spans="7:22" x14ac:dyDescent="0.25">
      <c r="G1469" s="14"/>
      <c r="H1469" s="14"/>
      <c r="I1469" s="14">
        <v>1466</v>
      </c>
      <c r="J1469" s="14">
        <f t="shared" si="56"/>
        <v>99</v>
      </c>
      <c r="O1469" s="1"/>
      <c r="P1469" s="1"/>
      <c r="T1469" s="13">
        <v>100000</v>
      </c>
      <c r="V1469" s="17">
        <v>35</v>
      </c>
    </row>
    <row r="1470" spans="7:22" x14ac:dyDescent="0.25">
      <c r="G1470" s="14"/>
      <c r="H1470" s="14"/>
      <c r="I1470" s="14">
        <v>1467</v>
      </c>
      <c r="J1470" s="14">
        <f t="shared" si="56"/>
        <v>99</v>
      </c>
      <c r="O1470" s="1"/>
      <c r="P1470" s="1"/>
      <c r="T1470" s="13">
        <v>100000</v>
      </c>
      <c r="V1470" s="17">
        <v>35</v>
      </c>
    </row>
    <row r="1471" spans="7:22" x14ac:dyDescent="0.25">
      <c r="G1471" s="14"/>
      <c r="H1471" s="14"/>
      <c r="I1471" s="14">
        <v>1468</v>
      </c>
      <c r="J1471" s="14">
        <f t="shared" si="56"/>
        <v>99</v>
      </c>
      <c r="O1471" s="1"/>
      <c r="P1471" s="1"/>
      <c r="T1471" s="13">
        <v>100000</v>
      </c>
      <c r="V1471" s="17">
        <v>35</v>
      </c>
    </row>
    <row r="1472" spans="7:22" x14ac:dyDescent="0.25">
      <c r="G1472" s="14"/>
      <c r="H1472" s="14"/>
      <c r="I1472" s="14">
        <v>1469</v>
      </c>
      <c r="J1472" s="14">
        <f t="shared" si="56"/>
        <v>99</v>
      </c>
      <c r="O1472" s="1"/>
      <c r="P1472" s="1"/>
      <c r="T1472" s="13">
        <v>100000</v>
      </c>
      <c r="V1472" s="17">
        <v>35</v>
      </c>
    </row>
    <row r="1473" spans="7:22" x14ac:dyDescent="0.25">
      <c r="G1473" s="14"/>
      <c r="H1473" s="14"/>
      <c r="I1473" s="14">
        <v>1470</v>
      </c>
      <c r="J1473" s="14">
        <f t="shared" si="56"/>
        <v>99</v>
      </c>
      <c r="O1473" s="1"/>
      <c r="P1473" s="1"/>
      <c r="T1473" s="13">
        <v>100000</v>
      </c>
      <c r="V1473" s="17">
        <v>35</v>
      </c>
    </row>
    <row r="1474" spans="7:22" x14ac:dyDescent="0.25">
      <c r="G1474" s="14"/>
      <c r="H1474" s="14"/>
      <c r="I1474" s="14">
        <v>1471</v>
      </c>
      <c r="J1474" s="14">
        <f t="shared" si="56"/>
        <v>99</v>
      </c>
      <c r="O1474" s="1"/>
      <c r="P1474" s="1"/>
      <c r="T1474" s="13">
        <v>100000</v>
      </c>
      <c r="V1474" s="17">
        <v>35</v>
      </c>
    </row>
    <row r="1475" spans="7:22" x14ac:dyDescent="0.25">
      <c r="G1475" s="14"/>
      <c r="H1475" s="14"/>
      <c r="I1475" s="14">
        <v>1472</v>
      </c>
      <c r="J1475" s="14">
        <f t="shared" si="56"/>
        <v>99</v>
      </c>
      <c r="O1475" s="1"/>
      <c r="P1475" s="1"/>
      <c r="T1475" s="13">
        <v>100000</v>
      </c>
      <c r="V1475" s="17">
        <v>35</v>
      </c>
    </row>
    <row r="1476" spans="7:22" x14ac:dyDescent="0.25">
      <c r="G1476" s="14"/>
      <c r="H1476" s="14"/>
      <c r="I1476" s="14">
        <v>1473</v>
      </c>
      <c r="J1476" s="14">
        <f t="shared" ref="J1476:J1501" si="57">J1441+1</f>
        <v>99</v>
      </c>
      <c r="O1476" s="1"/>
      <c r="P1476" s="1"/>
      <c r="T1476" s="13">
        <v>100000</v>
      </c>
      <c r="V1476" s="17">
        <v>35</v>
      </c>
    </row>
    <row r="1477" spans="7:22" x14ac:dyDescent="0.25">
      <c r="G1477" s="14"/>
      <c r="H1477" s="14"/>
      <c r="I1477" s="14">
        <v>1474</v>
      </c>
      <c r="J1477" s="14">
        <f t="shared" si="57"/>
        <v>99</v>
      </c>
      <c r="O1477" s="1"/>
      <c r="P1477" s="1"/>
      <c r="T1477" s="13">
        <v>100000</v>
      </c>
      <c r="V1477" s="17">
        <v>35</v>
      </c>
    </row>
    <row r="1478" spans="7:22" x14ac:dyDescent="0.25">
      <c r="G1478" s="14"/>
      <c r="H1478" s="14"/>
      <c r="I1478" s="14">
        <v>1475</v>
      </c>
      <c r="J1478" s="14">
        <f t="shared" si="57"/>
        <v>99</v>
      </c>
      <c r="O1478" s="1"/>
      <c r="P1478" s="1"/>
      <c r="T1478" s="13">
        <v>100000</v>
      </c>
      <c r="V1478" s="17">
        <v>35</v>
      </c>
    </row>
    <row r="1479" spans="7:22" x14ac:dyDescent="0.25">
      <c r="G1479" s="14"/>
      <c r="H1479" s="14"/>
      <c r="I1479" s="14">
        <v>1476</v>
      </c>
      <c r="J1479" s="14">
        <f t="shared" si="57"/>
        <v>99</v>
      </c>
      <c r="O1479" s="1"/>
      <c r="P1479" s="1"/>
      <c r="T1479" s="13">
        <v>100000</v>
      </c>
      <c r="V1479" s="17">
        <v>35</v>
      </c>
    </row>
    <row r="1480" spans="7:22" x14ac:dyDescent="0.25">
      <c r="G1480" s="14"/>
      <c r="H1480" s="14"/>
      <c r="I1480" s="14">
        <v>1477</v>
      </c>
      <c r="J1480" s="14">
        <f t="shared" si="57"/>
        <v>99</v>
      </c>
      <c r="O1480" s="1"/>
      <c r="P1480" s="1"/>
      <c r="T1480" s="13">
        <v>100000</v>
      </c>
      <c r="V1480" s="17">
        <v>35</v>
      </c>
    </row>
    <row r="1481" spans="7:22" x14ac:dyDescent="0.25">
      <c r="G1481" s="14"/>
      <c r="H1481" s="14"/>
      <c r="I1481" s="14">
        <v>1478</v>
      </c>
      <c r="J1481" s="14">
        <f t="shared" si="57"/>
        <v>99</v>
      </c>
      <c r="O1481" s="1"/>
      <c r="P1481" s="1"/>
      <c r="T1481" s="13">
        <v>100000</v>
      </c>
      <c r="V1481" s="17">
        <v>35</v>
      </c>
    </row>
    <row r="1482" spans="7:22" x14ac:dyDescent="0.25">
      <c r="G1482" s="14"/>
      <c r="H1482" s="14"/>
      <c r="I1482" s="14">
        <v>1479</v>
      </c>
      <c r="J1482" s="14">
        <f t="shared" si="57"/>
        <v>99</v>
      </c>
      <c r="O1482" s="1"/>
      <c r="P1482" s="1"/>
      <c r="T1482" s="13">
        <v>100000</v>
      </c>
      <c r="V1482" s="17">
        <v>35</v>
      </c>
    </row>
    <row r="1483" spans="7:22" x14ac:dyDescent="0.25">
      <c r="G1483" s="14"/>
      <c r="H1483" s="14"/>
      <c r="I1483" s="14">
        <v>1480</v>
      </c>
      <c r="J1483" s="14">
        <f t="shared" si="57"/>
        <v>99</v>
      </c>
      <c r="O1483" s="1"/>
      <c r="P1483" s="1"/>
      <c r="T1483" s="13">
        <v>100000</v>
      </c>
      <c r="V1483" s="17">
        <v>35</v>
      </c>
    </row>
    <row r="1484" spans="7:22" x14ac:dyDescent="0.25">
      <c r="G1484" s="14"/>
      <c r="H1484" s="14"/>
      <c r="I1484" s="14">
        <v>1481</v>
      </c>
      <c r="J1484" s="14">
        <f t="shared" si="57"/>
        <v>99</v>
      </c>
      <c r="O1484" s="1"/>
      <c r="P1484" s="1"/>
      <c r="T1484" s="13">
        <v>100000</v>
      </c>
      <c r="V1484" s="17">
        <v>35</v>
      </c>
    </row>
    <row r="1485" spans="7:22" x14ac:dyDescent="0.25">
      <c r="G1485" s="14"/>
      <c r="H1485" s="14"/>
      <c r="I1485" s="14">
        <v>1482</v>
      </c>
      <c r="J1485" s="14">
        <f t="shared" si="57"/>
        <v>100</v>
      </c>
      <c r="O1485" s="1"/>
      <c r="P1485" s="1"/>
      <c r="T1485" s="13">
        <v>100000</v>
      </c>
      <c r="V1485" s="17">
        <v>35</v>
      </c>
    </row>
    <row r="1486" spans="7:22" x14ac:dyDescent="0.25">
      <c r="G1486" s="14"/>
      <c r="H1486" s="14"/>
      <c r="I1486" s="14">
        <v>1483</v>
      </c>
      <c r="J1486" s="14">
        <f t="shared" si="57"/>
        <v>100</v>
      </c>
      <c r="O1486" s="1"/>
      <c r="P1486" s="1"/>
      <c r="T1486" s="13">
        <v>100000</v>
      </c>
      <c r="V1486" s="17">
        <v>35</v>
      </c>
    </row>
    <row r="1487" spans="7:22" x14ac:dyDescent="0.25">
      <c r="G1487" s="14"/>
      <c r="H1487" s="14"/>
      <c r="I1487" s="14">
        <v>1484</v>
      </c>
      <c r="J1487" s="14">
        <f t="shared" si="57"/>
        <v>100</v>
      </c>
      <c r="O1487" s="1"/>
      <c r="P1487" s="1"/>
      <c r="T1487" s="13">
        <v>100000</v>
      </c>
      <c r="V1487" s="17">
        <v>35</v>
      </c>
    </row>
    <row r="1488" spans="7:22" x14ac:dyDescent="0.25">
      <c r="G1488" s="14"/>
      <c r="H1488" s="14"/>
      <c r="I1488" s="14">
        <v>1485</v>
      </c>
      <c r="J1488" s="14">
        <f t="shared" si="57"/>
        <v>100</v>
      </c>
      <c r="O1488" s="1"/>
      <c r="P1488" s="1"/>
      <c r="T1488" s="13">
        <v>100000</v>
      </c>
      <c r="V1488" s="17">
        <v>35</v>
      </c>
    </row>
    <row r="1489" spans="7:22" x14ac:dyDescent="0.25">
      <c r="G1489" s="14"/>
      <c r="H1489" s="14"/>
      <c r="I1489" s="14">
        <v>1486</v>
      </c>
      <c r="J1489" s="14">
        <f t="shared" si="57"/>
        <v>100</v>
      </c>
      <c r="O1489" s="1"/>
      <c r="P1489" s="1"/>
      <c r="T1489" s="13">
        <v>100000</v>
      </c>
      <c r="V1489" s="17">
        <v>35</v>
      </c>
    </row>
    <row r="1490" spans="7:22" x14ac:dyDescent="0.25">
      <c r="G1490" s="14"/>
      <c r="H1490" s="14"/>
      <c r="I1490" s="14">
        <v>1487</v>
      </c>
      <c r="J1490" s="14">
        <f t="shared" si="57"/>
        <v>100</v>
      </c>
      <c r="O1490" s="1"/>
      <c r="P1490" s="1"/>
      <c r="T1490" s="13">
        <v>100000</v>
      </c>
      <c r="V1490" s="17">
        <v>35</v>
      </c>
    </row>
    <row r="1491" spans="7:22" x14ac:dyDescent="0.25">
      <c r="G1491" s="14"/>
      <c r="H1491" s="14"/>
      <c r="I1491" s="14">
        <v>1488</v>
      </c>
      <c r="J1491" s="14">
        <f t="shared" si="57"/>
        <v>100</v>
      </c>
      <c r="O1491" s="1"/>
      <c r="P1491" s="1"/>
      <c r="T1491" s="13">
        <v>100000</v>
      </c>
      <c r="V1491" s="17">
        <v>35</v>
      </c>
    </row>
    <row r="1492" spans="7:22" x14ac:dyDescent="0.25">
      <c r="G1492" s="14"/>
      <c r="H1492" s="14"/>
      <c r="I1492" s="14">
        <v>1489</v>
      </c>
      <c r="J1492" s="14">
        <f t="shared" si="57"/>
        <v>100</v>
      </c>
      <c r="O1492" s="1"/>
      <c r="P1492" s="1"/>
      <c r="T1492" s="13">
        <v>100000</v>
      </c>
      <c r="V1492" s="17">
        <v>35</v>
      </c>
    </row>
    <row r="1493" spans="7:22" x14ac:dyDescent="0.25">
      <c r="G1493" s="14"/>
      <c r="H1493" s="14"/>
      <c r="I1493" s="14">
        <v>1490</v>
      </c>
      <c r="J1493" s="14">
        <f t="shared" si="57"/>
        <v>100</v>
      </c>
      <c r="O1493" s="1"/>
      <c r="P1493" s="1"/>
      <c r="T1493" s="13">
        <v>100000</v>
      </c>
      <c r="V1493" s="17">
        <v>35</v>
      </c>
    </row>
    <row r="1494" spans="7:22" x14ac:dyDescent="0.25">
      <c r="G1494" s="14"/>
      <c r="H1494" s="14"/>
      <c r="I1494" s="14">
        <v>1491</v>
      </c>
      <c r="J1494" s="14">
        <f t="shared" si="57"/>
        <v>100</v>
      </c>
      <c r="O1494" s="1"/>
      <c r="P1494" s="1"/>
      <c r="T1494" s="13">
        <v>100000</v>
      </c>
      <c r="V1494" s="17">
        <v>35</v>
      </c>
    </row>
    <row r="1495" spans="7:22" x14ac:dyDescent="0.25">
      <c r="G1495" s="14"/>
      <c r="H1495" s="14"/>
      <c r="I1495" s="14">
        <v>1492</v>
      </c>
      <c r="J1495" s="14">
        <f t="shared" si="57"/>
        <v>100</v>
      </c>
      <c r="O1495" s="1"/>
      <c r="P1495" s="1"/>
      <c r="T1495" s="13">
        <v>100000</v>
      </c>
      <c r="V1495" s="17">
        <v>35</v>
      </c>
    </row>
    <row r="1496" spans="7:22" x14ac:dyDescent="0.25">
      <c r="G1496" s="14"/>
      <c r="H1496" s="14"/>
      <c r="I1496" s="14">
        <v>1493</v>
      </c>
      <c r="J1496" s="14">
        <f t="shared" si="57"/>
        <v>100</v>
      </c>
      <c r="O1496" s="1"/>
      <c r="P1496" s="1"/>
      <c r="T1496" s="13">
        <v>100000</v>
      </c>
      <c r="V1496" s="17">
        <v>35</v>
      </c>
    </row>
    <row r="1497" spans="7:22" x14ac:dyDescent="0.25">
      <c r="G1497" s="14"/>
      <c r="H1497" s="14"/>
      <c r="I1497" s="14">
        <v>1494</v>
      </c>
      <c r="J1497" s="14">
        <f t="shared" si="57"/>
        <v>100</v>
      </c>
      <c r="O1497" s="1"/>
      <c r="P1497" s="1"/>
      <c r="T1497" s="13">
        <v>100000</v>
      </c>
      <c r="V1497" s="17">
        <v>35</v>
      </c>
    </row>
    <row r="1498" spans="7:22" x14ac:dyDescent="0.25">
      <c r="G1498" s="14"/>
      <c r="H1498" s="14"/>
      <c r="I1498" s="14">
        <v>1495</v>
      </c>
      <c r="J1498" s="14">
        <f t="shared" si="57"/>
        <v>100</v>
      </c>
      <c r="O1498" s="1"/>
      <c r="P1498" s="1"/>
      <c r="T1498" s="13">
        <v>100000</v>
      </c>
      <c r="V1498" s="17">
        <v>35</v>
      </c>
    </row>
    <row r="1499" spans="7:22" x14ac:dyDescent="0.25">
      <c r="G1499" s="14"/>
      <c r="H1499" s="14"/>
      <c r="I1499" s="14">
        <v>1496</v>
      </c>
      <c r="J1499" s="14">
        <f t="shared" si="57"/>
        <v>100</v>
      </c>
      <c r="O1499" s="1"/>
      <c r="P1499" s="1"/>
      <c r="T1499" s="13">
        <v>100000</v>
      </c>
      <c r="V1499" s="17">
        <v>35</v>
      </c>
    </row>
    <row r="1500" spans="7:22" x14ac:dyDescent="0.25">
      <c r="G1500" s="14"/>
      <c r="H1500" s="14"/>
      <c r="I1500" s="14">
        <v>1497</v>
      </c>
      <c r="J1500" s="14">
        <f t="shared" si="57"/>
        <v>100</v>
      </c>
      <c r="O1500" s="1"/>
      <c r="P1500" s="1"/>
      <c r="T1500" s="13">
        <v>100000</v>
      </c>
      <c r="V1500" s="17">
        <v>35</v>
      </c>
    </row>
    <row r="1501" spans="7:22" x14ac:dyDescent="0.25">
      <c r="G1501" s="14"/>
      <c r="H1501" s="14"/>
      <c r="I1501" s="14">
        <v>1498</v>
      </c>
      <c r="J1501" s="14">
        <f t="shared" si="57"/>
        <v>100</v>
      </c>
      <c r="O1501" s="1"/>
      <c r="P1501" s="1"/>
      <c r="T1501" s="13">
        <v>100000</v>
      </c>
      <c r="V1501" s="17">
        <v>35</v>
      </c>
    </row>
    <row r="1502" spans="7:22" x14ac:dyDescent="0.25">
      <c r="G1502" s="14"/>
      <c r="H1502" s="14"/>
      <c r="I1502" s="14">
        <v>1499</v>
      </c>
      <c r="J1502" s="14">
        <v>100</v>
      </c>
      <c r="O1502" s="1"/>
      <c r="P1502" s="1"/>
      <c r="T1502" s="13">
        <v>100000</v>
      </c>
      <c r="V1502" s="17">
        <v>35</v>
      </c>
    </row>
    <row r="1503" spans="7:22" x14ac:dyDescent="0.25">
      <c r="G1503" s="14"/>
      <c r="H1503" s="14"/>
      <c r="I1503" s="14">
        <v>1500</v>
      </c>
      <c r="J1503" s="14">
        <v>100</v>
      </c>
      <c r="O1503" s="1"/>
      <c r="P1503" s="1"/>
      <c r="T1503" s="13">
        <v>100000</v>
      </c>
      <c r="V1503" s="17">
        <v>35</v>
      </c>
    </row>
    <row r="1504" spans="7:22" x14ac:dyDescent="0.25">
      <c r="G1504" s="14"/>
      <c r="H1504" s="14"/>
      <c r="I1504" s="14">
        <v>1501</v>
      </c>
      <c r="J1504" s="14">
        <v>100</v>
      </c>
      <c r="O1504" s="1"/>
      <c r="P1504" s="1"/>
      <c r="T1504" s="13">
        <v>100000</v>
      </c>
      <c r="V1504" s="17">
        <v>35</v>
      </c>
    </row>
    <row r="1505" spans="7:22" x14ac:dyDescent="0.25">
      <c r="G1505" s="14"/>
      <c r="H1505" s="14"/>
      <c r="I1505" s="14">
        <v>1502</v>
      </c>
      <c r="J1505" s="14">
        <v>100</v>
      </c>
      <c r="O1505" s="1"/>
      <c r="P1505" s="1"/>
      <c r="T1505" s="13">
        <v>100000</v>
      </c>
      <c r="V1505" s="17">
        <v>35</v>
      </c>
    </row>
    <row r="1506" spans="7:22" x14ac:dyDescent="0.25">
      <c r="G1506" s="14"/>
      <c r="H1506" s="14"/>
      <c r="I1506" s="14">
        <v>1503</v>
      </c>
      <c r="J1506" s="14">
        <v>100</v>
      </c>
      <c r="O1506" s="1"/>
      <c r="P1506" s="1"/>
      <c r="T1506" s="13">
        <v>100000</v>
      </c>
      <c r="V1506" s="17">
        <v>35</v>
      </c>
    </row>
    <row r="1507" spans="7:22" x14ac:dyDescent="0.25">
      <c r="G1507" s="14"/>
      <c r="H1507" s="14"/>
      <c r="I1507" s="14">
        <v>1504</v>
      </c>
      <c r="J1507" s="14">
        <v>100</v>
      </c>
      <c r="O1507" s="1"/>
      <c r="P1507" s="1"/>
      <c r="T1507" s="13">
        <v>100000</v>
      </c>
      <c r="V1507" s="17">
        <v>35</v>
      </c>
    </row>
    <row r="1508" spans="7:22" x14ac:dyDescent="0.25">
      <c r="G1508" s="14"/>
      <c r="H1508" s="14"/>
      <c r="I1508" s="14">
        <v>1505</v>
      </c>
      <c r="J1508" s="14">
        <v>100</v>
      </c>
      <c r="O1508" s="1"/>
      <c r="P1508" s="1"/>
      <c r="T1508" s="13">
        <v>100000</v>
      </c>
      <c r="V1508" s="17">
        <v>35</v>
      </c>
    </row>
    <row r="1509" spans="7:22" x14ac:dyDescent="0.25">
      <c r="G1509" s="14"/>
      <c r="H1509" s="14"/>
      <c r="I1509" s="14">
        <v>1506</v>
      </c>
      <c r="J1509" s="14">
        <v>100</v>
      </c>
      <c r="O1509" s="1"/>
      <c r="P1509" s="1"/>
      <c r="T1509" s="13">
        <v>100000</v>
      </c>
      <c r="V1509" s="17">
        <v>35</v>
      </c>
    </row>
    <row r="1510" spans="7:22" x14ac:dyDescent="0.25">
      <c r="G1510" s="14"/>
      <c r="H1510" s="14"/>
      <c r="I1510" s="14">
        <v>1507</v>
      </c>
      <c r="J1510" s="14">
        <v>100</v>
      </c>
      <c r="O1510" s="1"/>
      <c r="P1510" s="1"/>
      <c r="T1510" s="13">
        <v>100000</v>
      </c>
      <c r="V1510" s="17">
        <v>35</v>
      </c>
    </row>
    <row r="1511" spans="7:22" x14ac:dyDescent="0.25">
      <c r="G1511" s="14"/>
      <c r="H1511" s="14"/>
      <c r="I1511" s="14">
        <v>1508</v>
      </c>
      <c r="J1511" s="14">
        <v>100</v>
      </c>
      <c r="O1511" s="1"/>
      <c r="P1511" s="1"/>
      <c r="T1511" s="13">
        <v>100000</v>
      </c>
      <c r="V1511" s="17">
        <v>35</v>
      </c>
    </row>
    <row r="1512" spans="7:22" x14ac:dyDescent="0.25">
      <c r="G1512" s="14"/>
      <c r="H1512" s="14"/>
      <c r="I1512" s="14">
        <v>1509</v>
      </c>
      <c r="J1512" s="14">
        <v>100</v>
      </c>
      <c r="O1512" s="1"/>
      <c r="P1512" s="1"/>
      <c r="T1512" s="13">
        <v>100000</v>
      </c>
      <c r="V1512" s="17">
        <v>35</v>
      </c>
    </row>
    <row r="1513" spans="7:22" x14ac:dyDescent="0.25">
      <c r="G1513" s="14"/>
      <c r="H1513" s="14"/>
      <c r="I1513" s="14">
        <v>1510</v>
      </c>
      <c r="J1513" s="14">
        <v>100</v>
      </c>
      <c r="O1513" s="1"/>
      <c r="P1513" s="1"/>
      <c r="T1513" s="13">
        <v>100000</v>
      </c>
      <c r="V1513" s="17">
        <v>35</v>
      </c>
    </row>
    <row r="1514" spans="7:22" x14ac:dyDescent="0.25">
      <c r="G1514" s="14"/>
      <c r="H1514" s="14"/>
      <c r="I1514" s="14">
        <v>1511</v>
      </c>
      <c r="J1514" s="14">
        <v>100</v>
      </c>
      <c r="O1514" s="1"/>
      <c r="P1514" s="1"/>
      <c r="T1514" s="13">
        <v>100000</v>
      </c>
      <c r="V1514" s="17">
        <v>35</v>
      </c>
    </row>
    <row r="1515" spans="7:22" x14ac:dyDescent="0.25">
      <c r="G1515" s="14"/>
      <c r="H1515" s="14"/>
      <c r="I1515" s="14">
        <v>1512</v>
      </c>
      <c r="J1515" s="14">
        <v>100</v>
      </c>
      <c r="O1515" s="1"/>
      <c r="P1515" s="1"/>
      <c r="T1515" s="13">
        <v>100000</v>
      </c>
      <c r="V1515" s="17">
        <v>35</v>
      </c>
    </row>
    <row r="1516" spans="7:22" x14ac:dyDescent="0.25">
      <c r="G1516" s="14"/>
      <c r="H1516" s="14"/>
      <c r="I1516" s="14">
        <v>1513</v>
      </c>
      <c r="J1516" s="14">
        <v>100</v>
      </c>
      <c r="O1516" s="1"/>
      <c r="P1516" s="1"/>
      <c r="T1516" s="13">
        <v>100000</v>
      </c>
      <c r="V1516" s="17">
        <v>35</v>
      </c>
    </row>
    <row r="1517" spans="7:22" x14ac:dyDescent="0.25">
      <c r="G1517" s="14"/>
      <c r="H1517" s="14"/>
      <c r="I1517" s="14">
        <v>1514</v>
      </c>
      <c r="J1517" s="14">
        <v>100</v>
      </c>
      <c r="O1517" s="1"/>
      <c r="P1517" s="1"/>
      <c r="T1517" s="13">
        <v>100000</v>
      </c>
      <c r="V1517" s="17">
        <v>35</v>
      </c>
    </row>
    <row r="1518" spans="7:22" x14ac:dyDescent="0.25">
      <c r="G1518" s="14"/>
      <c r="H1518" s="14"/>
      <c r="I1518" s="14">
        <v>1515</v>
      </c>
      <c r="J1518" s="14">
        <v>100</v>
      </c>
      <c r="O1518" s="1"/>
      <c r="P1518" s="1"/>
      <c r="T1518" s="13">
        <v>100000</v>
      </c>
      <c r="V1518" s="17">
        <v>35</v>
      </c>
    </row>
    <row r="1519" spans="7:22" x14ac:dyDescent="0.25">
      <c r="G1519" s="14"/>
      <c r="H1519" s="14"/>
      <c r="I1519" s="14">
        <v>1516</v>
      </c>
      <c r="J1519" s="14">
        <v>100</v>
      </c>
      <c r="O1519" s="1"/>
      <c r="P1519" s="1"/>
      <c r="T1519" s="13">
        <v>100000</v>
      </c>
      <c r="V1519" s="17">
        <v>35</v>
      </c>
    </row>
    <row r="1520" spans="7:22" x14ac:dyDescent="0.25">
      <c r="G1520" s="14"/>
      <c r="H1520" s="14"/>
      <c r="I1520" s="14">
        <v>1517</v>
      </c>
      <c r="J1520" s="14">
        <v>100</v>
      </c>
      <c r="O1520" s="1"/>
      <c r="P1520" s="1"/>
      <c r="T1520" s="13">
        <v>100000</v>
      </c>
      <c r="V1520" s="17">
        <v>35</v>
      </c>
    </row>
    <row r="1521" spans="7:22" x14ac:dyDescent="0.25">
      <c r="G1521" s="14"/>
      <c r="H1521" s="14"/>
      <c r="I1521" s="14">
        <v>1518</v>
      </c>
      <c r="J1521" s="14">
        <v>100</v>
      </c>
      <c r="O1521" s="1"/>
      <c r="P1521" s="1"/>
      <c r="T1521" s="13">
        <v>100000</v>
      </c>
      <c r="V1521" s="17">
        <v>35</v>
      </c>
    </row>
    <row r="1522" spans="7:22" x14ac:dyDescent="0.25">
      <c r="G1522" s="14"/>
      <c r="H1522" s="14"/>
      <c r="I1522" s="14">
        <v>1519</v>
      </c>
      <c r="J1522" s="14">
        <v>100</v>
      </c>
      <c r="O1522" s="1"/>
      <c r="P1522" s="1"/>
      <c r="T1522" s="13">
        <v>100000</v>
      </c>
      <c r="V1522" s="17">
        <v>35</v>
      </c>
    </row>
    <row r="1523" spans="7:22" x14ac:dyDescent="0.25">
      <c r="G1523" s="14"/>
      <c r="H1523" s="14"/>
      <c r="I1523" s="14">
        <v>1520</v>
      </c>
      <c r="J1523" s="14">
        <v>100</v>
      </c>
      <c r="O1523" s="1"/>
      <c r="P1523" s="1"/>
      <c r="T1523" s="13">
        <v>100000</v>
      </c>
      <c r="V1523" s="17">
        <v>35</v>
      </c>
    </row>
    <row r="1524" spans="7:22" x14ac:dyDescent="0.25">
      <c r="G1524" s="14"/>
      <c r="H1524" s="14"/>
      <c r="I1524" s="14">
        <v>1521</v>
      </c>
      <c r="J1524" s="14">
        <v>100</v>
      </c>
      <c r="O1524" s="1"/>
      <c r="P1524" s="1"/>
      <c r="T1524" s="13">
        <v>100000</v>
      </c>
      <c r="V1524" s="17">
        <v>35</v>
      </c>
    </row>
    <row r="1525" spans="7:22" x14ac:dyDescent="0.25">
      <c r="G1525" s="14"/>
      <c r="H1525" s="14"/>
      <c r="I1525" s="14">
        <v>1522</v>
      </c>
      <c r="J1525" s="14">
        <v>100</v>
      </c>
      <c r="O1525" s="1"/>
      <c r="P1525" s="1"/>
      <c r="T1525" s="13">
        <v>100000</v>
      </c>
      <c r="V1525" s="17">
        <v>35</v>
      </c>
    </row>
    <row r="1526" spans="7:22" x14ac:dyDescent="0.25">
      <c r="G1526" s="14"/>
      <c r="H1526" s="14"/>
      <c r="I1526" s="14">
        <v>1523</v>
      </c>
      <c r="J1526" s="14">
        <v>100</v>
      </c>
      <c r="O1526" s="1"/>
      <c r="P1526" s="1"/>
      <c r="T1526" s="13">
        <v>100000</v>
      </c>
      <c r="V1526" s="17">
        <v>35</v>
      </c>
    </row>
    <row r="1527" spans="7:22" x14ac:dyDescent="0.25">
      <c r="G1527" s="14"/>
      <c r="H1527" s="14"/>
      <c r="I1527" s="14">
        <v>1524</v>
      </c>
      <c r="J1527" s="14">
        <v>100</v>
      </c>
      <c r="O1527" s="1"/>
      <c r="P1527" s="1"/>
      <c r="T1527" s="13">
        <v>100000</v>
      </c>
      <c r="V1527" s="17">
        <v>35</v>
      </c>
    </row>
    <row r="1528" spans="7:22" x14ac:dyDescent="0.25">
      <c r="G1528" s="14"/>
      <c r="H1528" s="14"/>
      <c r="I1528" s="14">
        <v>1525</v>
      </c>
      <c r="J1528" s="14">
        <v>100</v>
      </c>
      <c r="O1528" s="1"/>
      <c r="P1528" s="1"/>
      <c r="T1528" s="13">
        <v>100000</v>
      </c>
      <c r="V1528" s="17">
        <v>35</v>
      </c>
    </row>
    <row r="1529" spans="7:22" x14ac:dyDescent="0.25">
      <c r="G1529" s="14"/>
      <c r="H1529" s="14"/>
      <c r="I1529" s="14">
        <v>1526</v>
      </c>
      <c r="J1529" s="14">
        <v>100</v>
      </c>
      <c r="O1529" s="1"/>
      <c r="P1529" s="1"/>
      <c r="T1529" s="13">
        <v>100000</v>
      </c>
      <c r="V1529" s="17">
        <v>35</v>
      </c>
    </row>
    <row r="1530" spans="7:22" x14ac:dyDescent="0.25">
      <c r="G1530" s="14"/>
      <c r="H1530" s="14"/>
      <c r="I1530" s="14">
        <v>1527</v>
      </c>
      <c r="J1530" s="14">
        <v>100</v>
      </c>
      <c r="O1530" s="1"/>
      <c r="P1530" s="1"/>
      <c r="T1530" s="13">
        <v>100000</v>
      </c>
      <c r="V1530" s="17">
        <v>35</v>
      </c>
    </row>
    <row r="1531" spans="7:22" x14ac:dyDescent="0.25">
      <c r="G1531" s="14"/>
      <c r="H1531" s="14"/>
      <c r="I1531" s="14">
        <v>1528</v>
      </c>
      <c r="J1531" s="14">
        <v>100</v>
      </c>
      <c r="O1531" s="1"/>
      <c r="P1531" s="1"/>
      <c r="T1531" s="13">
        <v>100000</v>
      </c>
      <c r="V1531" s="17">
        <v>35</v>
      </c>
    </row>
    <row r="1532" spans="7:22" x14ac:dyDescent="0.25">
      <c r="G1532" s="14"/>
      <c r="H1532" s="14"/>
      <c r="I1532" s="14">
        <v>1529</v>
      </c>
      <c r="J1532" s="14">
        <v>100</v>
      </c>
      <c r="O1532" s="1"/>
      <c r="P1532" s="1"/>
      <c r="T1532" s="13">
        <v>100000</v>
      </c>
      <c r="V1532" s="17">
        <v>35</v>
      </c>
    </row>
    <row r="1533" spans="7:22" x14ac:dyDescent="0.25">
      <c r="G1533" s="14"/>
      <c r="H1533" s="14"/>
      <c r="I1533" s="14">
        <v>1530</v>
      </c>
      <c r="J1533" s="14">
        <v>100</v>
      </c>
      <c r="O1533" s="1"/>
      <c r="P1533" s="1"/>
      <c r="T1533" s="13">
        <v>100000</v>
      </c>
      <c r="V1533" s="17">
        <v>35</v>
      </c>
    </row>
    <row r="1534" spans="7:22" x14ac:dyDescent="0.25">
      <c r="G1534" s="14"/>
      <c r="H1534" s="14"/>
      <c r="I1534" s="14">
        <v>1531</v>
      </c>
      <c r="J1534" s="14">
        <v>100</v>
      </c>
      <c r="O1534" s="1"/>
      <c r="P1534" s="1"/>
      <c r="T1534" s="13">
        <v>100000</v>
      </c>
      <c r="V1534" s="17">
        <v>35</v>
      </c>
    </row>
    <row r="1535" spans="7:22" x14ac:dyDescent="0.25">
      <c r="G1535" s="14"/>
      <c r="H1535" s="14"/>
      <c r="I1535" s="14">
        <v>1532</v>
      </c>
      <c r="J1535" s="14">
        <v>100</v>
      </c>
      <c r="O1535" s="1"/>
      <c r="P1535" s="1"/>
      <c r="T1535" s="13">
        <v>100000</v>
      </c>
      <c r="V1535" s="17">
        <v>35</v>
      </c>
    </row>
    <row r="1536" spans="7:22" x14ac:dyDescent="0.25">
      <c r="G1536" s="14"/>
      <c r="H1536" s="14"/>
      <c r="I1536" s="14">
        <v>1533</v>
      </c>
      <c r="J1536" s="14">
        <v>100</v>
      </c>
      <c r="O1536" s="1"/>
      <c r="P1536" s="1"/>
      <c r="T1536" s="13">
        <v>100000</v>
      </c>
      <c r="V1536" s="17">
        <v>35</v>
      </c>
    </row>
    <row r="1537" spans="7:22" x14ac:dyDescent="0.25">
      <c r="G1537" s="14"/>
      <c r="H1537" s="14"/>
      <c r="I1537" s="14">
        <v>1534</v>
      </c>
      <c r="J1537" s="14">
        <v>100</v>
      </c>
      <c r="O1537" s="1"/>
      <c r="P1537" s="1"/>
      <c r="T1537" s="13">
        <v>100000</v>
      </c>
      <c r="V1537" s="17">
        <v>35</v>
      </c>
    </row>
    <row r="1538" spans="7:22" x14ac:dyDescent="0.25">
      <c r="G1538" s="14"/>
      <c r="H1538" s="14"/>
      <c r="I1538" s="14">
        <v>1535</v>
      </c>
      <c r="J1538" s="14">
        <v>100</v>
      </c>
      <c r="O1538" s="1"/>
      <c r="P1538" s="1"/>
      <c r="T1538" s="13">
        <v>100000</v>
      </c>
      <c r="V1538" s="17">
        <v>35</v>
      </c>
    </row>
    <row r="1539" spans="7:22" x14ac:dyDescent="0.25">
      <c r="G1539" s="14"/>
      <c r="H1539" s="14"/>
      <c r="I1539" s="14">
        <v>1536</v>
      </c>
      <c r="J1539" s="14">
        <v>100</v>
      </c>
      <c r="O1539" s="1"/>
      <c r="P1539" s="1"/>
      <c r="T1539" s="13">
        <v>100000</v>
      </c>
      <c r="V1539" s="17">
        <v>35</v>
      </c>
    </row>
    <row r="1540" spans="7:22" x14ac:dyDescent="0.25">
      <c r="G1540" s="14"/>
      <c r="H1540" s="14"/>
      <c r="I1540" s="14">
        <v>1537</v>
      </c>
      <c r="J1540" s="14">
        <v>100</v>
      </c>
      <c r="O1540" s="1"/>
      <c r="P1540" s="1"/>
      <c r="T1540" s="13">
        <v>100000</v>
      </c>
      <c r="V1540" s="17">
        <v>35</v>
      </c>
    </row>
    <row r="1541" spans="7:22" x14ac:dyDescent="0.25">
      <c r="G1541" s="14"/>
      <c r="H1541" s="14"/>
      <c r="I1541" s="14">
        <v>1538</v>
      </c>
      <c r="J1541" s="14">
        <v>100</v>
      </c>
      <c r="O1541" s="1"/>
      <c r="P1541" s="1"/>
      <c r="T1541" s="13">
        <v>100000</v>
      </c>
      <c r="V1541" s="17">
        <v>35</v>
      </c>
    </row>
    <row r="1542" spans="7:22" x14ac:dyDescent="0.25">
      <c r="G1542" s="14"/>
      <c r="H1542" s="14"/>
      <c r="I1542" s="14">
        <v>1539</v>
      </c>
      <c r="J1542" s="14">
        <v>100</v>
      </c>
      <c r="O1542" s="1"/>
      <c r="P1542" s="1"/>
      <c r="T1542" s="13">
        <v>100000</v>
      </c>
      <c r="V1542" s="17">
        <v>35</v>
      </c>
    </row>
    <row r="1543" spans="7:22" x14ac:dyDescent="0.25">
      <c r="G1543" s="14"/>
      <c r="H1543" s="14"/>
      <c r="I1543" s="14">
        <v>1540</v>
      </c>
      <c r="J1543" s="14">
        <v>100</v>
      </c>
      <c r="O1543" s="1"/>
      <c r="P1543" s="1"/>
      <c r="T1543" s="13">
        <v>100000</v>
      </c>
      <c r="V1543" s="17">
        <v>35</v>
      </c>
    </row>
    <row r="1544" spans="7:22" x14ac:dyDescent="0.25">
      <c r="G1544" s="14"/>
      <c r="H1544" s="14"/>
      <c r="I1544" s="14">
        <v>1541</v>
      </c>
      <c r="J1544" s="14">
        <v>100</v>
      </c>
      <c r="O1544" s="1"/>
      <c r="P1544" s="1"/>
      <c r="T1544" s="13">
        <v>100000</v>
      </c>
      <c r="V1544" s="17">
        <v>35</v>
      </c>
    </row>
    <row r="1545" spans="7:22" x14ac:dyDescent="0.25">
      <c r="G1545" s="14"/>
      <c r="H1545" s="14"/>
      <c r="I1545" s="14">
        <v>1542</v>
      </c>
      <c r="J1545" s="14">
        <v>100</v>
      </c>
      <c r="O1545" s="1"/>
      <c r="P1545" s="1"/>
      <c r="T1545" s="13">
        <v>100000</v>
      </c>
      <c r="V1545" s="17">
        <v>35</v>
      </c>
    </row>
    <row r="1546" spans="7:22" x14ac:dyDescent="0.25">
      <c r="G1546" s="14"/>
      <c r="H1546" s="14"/>
      <c r="I1546" s="14">
        <v>1543</v>
      </c>
      <c r="J1546" s="14">
        <v>100</v>
      </c>
      <c r="O1546" s="1"/>
      <c r="P1546" s="1"/>
      <c r="T1546" s="13">
        <v>100000</v>
      </c>
      <c r="V1546" s="17">
        <v>35</v>
      </c>
    </row>
    <row r="1547" spans="7:22" x14ac:dyDescent="0.25">
      <c r="G1547" s="14"/>
      <c r="H1547" s="14"/>
      <c r="I1547" s="14">
        <v>1544</v>
      </c>
      <c r="J1547" s="14">
        <v>100</v>
      </c>
      <c r="O1547" s="1"/>
      <c r="P1547" s="1"/>
      <c r="T1547" s="13">
        <v>100000</v>
      </c>
      <c r="V1547" s="17">
        <v>35</v>
      </c>
    </row>
    <row r="1548" spans="7:22" x14ac:dyDescent="0.25">
      <c r="G1548" s="14"/>
      <c r="H1548" s="14"/>
      <c r="I1548" s="14">
        <v>1545</v>
      </c>
      <c r="J1548" s="14">
        <v>100</v>
      </c>
      <c r="O1548" s="1"/>
      <c r="P1548" s="1"/>
      <c r="T1548" s="13">
        <v>100000</v>
      </c>
      <c r="V1548" s="17">
        <v>35</v>
      </c>
    </row>
    <row r="1549" spans="7:22" x14ac:dyDescent="0.25">
      <c r="G1549" s="14"/>
      <c r="H1549" s="14"/>
      <c r="I1549" s="14">
        <v>1546</v>
      </c>
      <c r="J1549" s="14">
        <v>100</v>
      </c>
      <c r="O1549" s="1"/>
      <c r="P1549" s="1"/>
      <c r="T1549" s="13">
        <v>100000</v>
      </c>
      <c r="V1549" s="17">
        <v>35</v>
      </c>
    </row>
    <row r="1550" spans="7:22" x14ac:dyDescent="0.25">
      <c r="G1550" s="14"/>
      <c r="H1550" s="14"/>
      <c r="I1550" s="14">
        <v>1547</v>
      </c>
      <c r="J1550" s="14">
        <v>100</v>
      </c>
      <c r="O1550" s="1"/>
      <c r="P1550" s="1"/>
      <c r="T1550" s="13">
        <v>100000</v>
      </c>
      <c r="V1550" s="17">
        <v>35</v>
      </c>
    </row>
    <row r="1551" spans="7:22" x14ac:dyDescent="0.25">
      <c r="G1551" s="14"/>
      <c r="H1551" s="14"/>
      <c r="I1551" s="14">
        <v>1548</v>
      </c>
      <c r="J1551" s="14">
        <v>100</v>
      </c>
      <c r="O1551" s="1"/>
      <c r="P1551" s="1"/>
      <c r="T1551" s="13">
        <v>100000</v>
      </c>
      <c r="V1551" s="17">
        <v>35</v>
      </c>
    </row>
    <row r="1552" spans="7:22" x14ac:dyDescent="0.25">
      <c r="G1552" s="14"/>
      <c r="H1552" s="14"/>
      <c r="I1552" s="14">
        <v>1549</v>
      </c>
      <c r="J1552" s="14">
        <v>100</v>
      </c>
      <c r="O1552" s="1"/>
      <c r="P1552" s="1"/>
      <c r="T1552" s="13">
        <v>100000</v>
      </c>
      <c r="V1552" s="17">
        <v>35</v>
      </c>
    </row>
    <row r="1553" spans="7:22" x14ac:dyDescent="0.25">
      <c r="G1553" s="14"/>
      <c r="H1553" s="14"/>
      <c r="I1553" s="14">
        <v>1550</v>
      </c>
      <c r="J1553" s="14">
        <v>100</v>
      </c>
      <c r="O1553" s="1"/>
      <c r="P1553" s="1"/>
      <c r="T1553" s="13">
        <v>100000</v>
      </c>
      <c r="V1553" s="17">
        <v>35</v>
      </c>
    </row>
    <row r="1554" spans="7:22" x14ac:dyDescent="0.25">
      <c r="G1554" s="14"/>
      <c r="H1554" s="14"/>
      <c r="I1554" s="14">
        <v>1551</v>
      </c>
      <c r="J1554" s="14">
        <v>100</v>
      </c>
      <c r="O1554" s="1"/>
      <c r="P1554" s="1"/>
      <c r="T1554" s="13">
        <v>100000</v>
      </c>
      <c r="V1554" s="17">
        <v>35</v>
      </c>
    </row>
    <row r="1555" spans="7:22" x14ac:dyDescent="0.25">
      <c r="G1555" s="14"/>
      <c r="H1555" s="14"/>
      <c r="I1555" s="14">
        <v>1552</v>
      </c>
      <c r="J1555" s="14">
        <v>100</v>
      </c>
      <c r="O1555" s="1"/>
      <c r="P1555" s="1"/>
      <c r="T1555" s="13">
        <v>100000</v>
      </c>
      <c r="V1555" s="17">
        <v>35</v>
      </c>
    </row>
    <row r="1556" spans="7:22" x14ac:dyDescent="0.25">
      <c r="G1556" s="14"/>
      <c r="H1556" s="14"/>
      <c r="I1556" s="14">
        <v>1553</v>
      </c>
      <c r="J1556" s="14">
        <v>100</v>
      </c>
      <c r="O1556" s="1"/>
      <c r="P1556" s="1"/>
      <c r="T1556" s="13">
        <v>100000</v>
      </c>
      <c r="V1556" s="17">
        <v>35</v>
      </c>
    </row>
    <row r="1557" spans="7:22" x14ac:dyDescent="0.25">
      <c r="G1557" s="14"/>
      <c r="H1557" s="14"/>
      <c r="I1557" s="14">
        <v>1554</v>
      </c>
      <c r="J1557" s="14">
        <v>100</v>
      </c>
      <c r="O1557" s="1"/>
      <c r="P1557" s="1"/>
      <c r="T1557" s="13">
        <v>100000</v>
      </c>
      <c r="V1557" s="17">
        <v>35</v>
      </c>
    </row>
    <row r="1558" spans="7:22" x14ac:dyDescent="0.25">
      <c r="G1558" s="14"/>
      <c r="H1558" s="14"/>
      <c r="I1558" s="14">
        <v>1555</v>
      </c>
      <c r="J1558" s="14">
        <v>100</v>
      </c>
      <c r="O1558" s="1"/>
      <c r="P1558" s="1"/>
      <c r="T1558" s="13">
        <v>100000</v>
      </c>
      <c r="V1558" s="17">
        <v>35</v>
      </c>
    </row>
    <row r="1559" spans="7:22" x14ac:dyDescent="0.25">
      <c r="G1559" s="14"/>
      <c r="H1559" s="14"/>
      <c r="I1559" s="14">
        <v>1556</v>
      </c>
      <c r="J1559" s="14">
        <v>100</v>
      </c>
      <c r="O1559" s="1"/>
      <c r="P1559" s="1"/>
      <c r="T1559" s="13">
        <v>100000</v>
      </c>
      <c r="V1559" s="17">
        <v>35</v>
      </c>
    </row>
    <row r="1560" spans="7:22" x14ac:dyDescent="0.25">
      <c r="G1560" s="14"/>
      <c r="H1560" s="14"/>
      <c r="I1560" s="14">
        <v>1557</v>
      </c>
      <c r="J1560" s="14">
        <v>100</v>
      </c>
      <c r="O1560" s="1"/>
      <c r="P1560" s="1"/>
      <c r="T1560" s="13">
        <v>100000</v>
      </c>
      <c r="V1560" s="17">
        <v>35</v>
      </c>
    </row>
    <row r="1561" spans="7:22" x14ac:dyDescent="0.25">
      <c r="G1561" s="14"/>
      <c r="H1561" s="14"/>
      <c r="I1561" s="14">
        <v>1558</v>
      </c>
      <c r="J1561" s="14">
        <v>100</v>
      </c>
      <c r="O1561" s="1"/>
      <c r="P1561" s="1"/>
      <c r="T1561" s="13">
        <v>100000</v>
      </c>
      <c r="V1561" s="17">
        <v>35</v>
      </c>
    </row>
    <row r="1562" spans="7:22" x14ac:dyDescent="0.25">
      <c r="G1562" s="14"/>
      <c r="H1562" s="14"/>
      <c r="I1562" s="14">
        <v>1559</v>
      </c>
      <c r="J1562" s="14">
        <v>100</v>
      </c>
      <c r="O1562" s="1"/>
      <c r="P1562" s="1"/>
      <c r="T1562" s="13">
        <v>100000</v>
      </c>
      <c r="V1562" s="17">
        <v>35</v>
      </c>
    </row>
    <row r="1563" spans="7:22" x14ac:dyDescent="0.25">
      <c r="G1563" s="14"/>
      <c r="H1563" s="14"/>
      <c r="I1563" s="14">
        <v>1560</v>
      </c>
      <c r="J1563" s="14">
        <v>100</v>
      </c>
      <c r="O1563" s="1"/>
      <c r="P1563" s="1"/>
      <c r="T1563" s="13">
        <v>100000</v>
      </c>
      <c r="V1563" s="17">
        <v>35</v>
      </c>
    </row>
    <row r="1564" spans="7:22" x14ac:dyDescent="0.25">
      <c r="G1564" s="14"/>
      <c r="H1564" s="14"/>
      <c r="I1564" s="14">
        <v>1561</v>
      </c>
      <c r="J1564" s="14">
        <v>100</v>
      </c>
      <c r="O1564" s="1"/>
      <c r="P1564" s="1"/>
      <c r="T1564" s="13">
        <v>100000</v>
      </c>
      <c r="V1564" s="17">
        <v>35</v>
      </c>
    </row>
    <row r="1565" spans="7:22" x14ac:dyDescent="0.25">
      <c r="G1565" s="14"/>
      <c r="H1565" s="14"/>
      <c r="I1565" s="14">
        <v>1562</v>
      </c>
      <c r="J1565" s="14">
        <v>100</v>
      </c>
      <c r="O1565" s="1"/>
      <c r="P1565" s="1"/>
      <c r="T1565" s="13">
        <v>100000</v>
      </c>
      <c r="V1565" s="17">
        <v>35</v>
      </c>
    </row>
    <row r="1566" spans="7:22" x14ac:dyDescent="0.25">
      <c r="G1566" s="14"/>
      <c r="H1566" s="14"/>
      <c r="I1566" s="14">
        <v>1563</v>
      </c>
      <c r="J1566" s="14">
        <v>100</v>
      </c>
      <c r="O1566" s="1"/>
      <c r="P1566" s="1"/>
      <c r="T1566" s="13">
        <v>100000</v>
      </c>
      <c r="V1566" s="17">
        <v>35</v>
      </c>
    </row>
    <row r="1567" spans="7:22" x14ac:dyDescent="0.25">
      <c r="G1567" s="14"/>
      <c r="H1567" s="14"/>
      <c r="I1567" s="14">
        <v>1564</v>
      </c>
      <c r="J1567" s="14">
        <v>100</v>
      </c>
      <c r="O1567" s="1"/>
      <c r="P1567" s="1"/>
      <c r="T1567" s="13">
        <v>100000</v>
      </c>
      <c r="V1567" s="17">
        <v>35</v>
      </c>
    </row>
    <row r="1568" spans="7:22" x14ac:dyDescent="0.25">
      <c r="G1568" s="14"/>
      <c r="H1568" s="14"/>
      <c r="I1568" s="14">
        <v>1565</v>
      </c>
      <c r="J1568" s="14">
        <v>100</v>
      </c>
      <c r="O1568" s="1"/>
      <c r="P1568" s="1"/>
      <c r="T1568" s="13">
        <v>100000</v>
      </c>
      <c r="V1568" s="17">
        <v>35</v>
      </c>
    </row>
    <row r="1569" spans="7:22" x14ac:dyDescent="0.25">
      <c r="G1569" s="14"/>
      <c r="H1569" s="14"/>
      <c r="I1569" s="14">
        <v>1566</v>
      </c>
      <c r="J1569" s="14">
        <v>100</v>
      </c>
      <c r="O1569" s="1"/>
      <c r="P1569" s="1"/>
      <c r="T1569" s="13">
        <v>100000</v>
      </c>
      <c r="V1569" s="17">
        <v>35</v>
      </c>
    </row>
    <row r="1570" spans="7:22" x14ac:dyDescent="0.25">
      <c r="G1570" s="14"/>
      <c r="H1570" s="14"/>
      <c r="I1570" s="14">
        <v>1567</v>
      </c>
      <c r="J1570" s="14">
        <v>100</v>
      </c>
      <c r="O1570" s="1"/>
      <c r="P1570" s="1"/>
      <c r="T1570" s="13">
        <v>100000</v>
      </c>
      <c r="V1570" s="17">
        <v>35</v>
      </c>
    </row>
    <row r="1571" spans="7:22" x14ac:dyDescent="0.25">
      <c r="G1571" s="14"/>
      <c r="H1571" s="14"/>
      <c r="I1571" s="14">
        <v>1568</v>
      </c>
      <c r="J1571" s="14">
        <v>100</v>
      </c>
      <c r="O1571" s="1"/>
      <c r="P1571" s="1"/>
      <c r="T1571" s="13">
        <v>100000</v>
      </c>
      <c r="V1571" s="17">
        <v>35</v>
      </c>
    </row>
    <row r="1572" spans="7:22" x14ac:dyDescent="0.25">
      <c r="G1572" s="14"/>
      <c r="H1572" s="14"/>
      <c r="I1572" s="14">
        <v>1569</v>
      </c>
      <c r="J1572" s="14">
        <v>100</v>
      </c>
      <c r="O1572" s="1"/>
      <c r="P1572" s="1"/>
      <c r="T1572" s="13">
        <v>100000</v>
      </c>
      <c r="V1572" s="17">
        <v>35</v>
      </c>
    </row>
    <row r="1573" spans="7:22" x14ac:dyDescent="0.25">
      <c r="G1573" s="14"/>
      <c r="H1573" s="14"/>
      <c r="I1573" s="14">
        <v>1570</v>
      </c>
      <c r="J1573" s="14">
        <v>100</v>
      </c>
      <c r="O1573" s="1"/>
      <c r="P1573" s="1"/>
      <c r="T1573" s="13">
        <v>100000</v>
      </c>
      <c r="V1573" s="17">
        <v>35</v>
      </c>
    </row>
    <row r="1574" spans="7:22" x14ac:dyDescent="0.25">
      <c r="G1574" s="14"/>
      <c r="H1574" s="14"/>
      <c r="I1574" s="14">
        <v>1571</v>
      </c>
      <c r="J1574" s="14">
        <v>100</v>
      </c>
      <c r="O1574" s="1"/>
      <c r="P1574" s="1"/>
      <c r="T1574" s="13">
        <v>100000</v>
      </c>
      <c r="V1574" s="17">
        <v>35</v>
      </c>
    </row>
    <row r="1575" spans="7:22" x14ac:dyDescent="0.25">
      <c r="G1575" s="14"/>
      <c r="H1575" s="14"/>
      <c r="I1575" s="14">
        <v>1572</v>
      </c>
      <c r="J1575" s="14">
        <v>100</v>
      </c>
      <c r="O1575" s="1"/>
      <c r="P1575" s="1"/>
      <c r="T1575" s="13">
        <v>100000</v>
      </c>
      <c r="V1575" s="17">
        <v>35</v>
      </c>
    </row>
    <row r="1576" spans="7:22" x14ac:dyDescent="0.25">
      <c r="G1576" s="14"/>
      <c r="H1576" s="14"/>
      <c r="I1576" s="14">
        <v>1573</v>
      </c>
      <c r="J1576" s="14">
        <v>100</v>
      </c>
      <c r="O1576" s="1"/>
      <c r="P1576" s="1"/>
      <c r="T1576" s="13">
        <v>100000</v>
      </c>
      <c r="V1576" s="17">
        <v>35</v>
      </c>
    </row>
    <row r="1577" spans="7:22" x14ac:dyDescent="0.25">
      <c r="G1577" s="14"/>
      <c r="H1577" s="14"/>
      <c r="I1577" s="14">
        <v>1574</v>
      </c>
      <c r="J1577" s="14">
        <v>100</v>
      </c>
      <c r="O1577" s="1"/>
      <c r="P1577" s="1"/>
      <c r="T1577" s="13">
        <v>100000</v>
      </c>
      <c r="V1577" s="17">
        <v>35</v>
      </c>
    </row>
    <row r="1578" spans="7:22" x14ac:dyDescent="0.25">
      <c r="G1578" s="14"/>
      <c r="H1578" s="14"/>
      <c r="I1578" s="14">
        <v>1575</v>
      </c>
      <c r="J1578" s="14">
        <v>100</v>
      </c>
      <c r="O1578" s="1"/>
      <c r="P1578" s="1"/>
      <c r="T1578" s="13">
        <v>100000</v>
      </c>
      <c r="V1578" s="17">
        <v>35</v>
      </c>
    </row>
    <row r="1579" spans="7:22" x14ac:dyDescent="0.25">
      <c r="G1579" s="14"/>
      <c r="H1579" s="14"/>
      <c r="I1579" s="14">
        <v>1576</v>
      </c>
      <c r="J1579" s="14">
        <v>100</v>
      </c>
      <c r="O1579" s="1"/>
      <c r="P1579" s="1"/>
      <c r="T1579" s="13">
        <v>100000</v>
      </c>
      <c r="V1579" s="17">
        <v>35</v>
      </c>
    </row>
    <row r="1580" spans="7:22" x14ac:dyDescent="0.25">
      <c r="G1580" s="14"/>
      <c r="H1580" s="14"/>
      <c r="I1580" s="14">
        <v>1577</v>
      </c>
      <c r="J1580" s="14">
        <v>100</v>
      </c>
      <c r="O1580" s="1"/>
      <c r="P1580" s="1"/>
      <c r="T1580" s="13">
        <v>100000</v>
      </c>
      <c r="V1580" s="17">
        <v>35</v>
      </c>
    </row>
    <row r="1581" spans="7:22" x14ac:dyDescent="0.25">
      <c r="G1581" s="14"/>
      <c r="H1581" s="14"/>
      <c r="I1581" s="14">
        <v>1578</v>
      </c>
      <c r="J1581" s="14">
        <v>100</v>
      </c>
      <c r="O1581" s="1"/>
      <c r="P1581" s="1"/>
      <c r="T1581" s="13">
        <v>100000</v>
      </c>
      <c r="V1581" s="17">
        <v>35</v>
      </c>
    </row>
    <row r="1582" spans="7:22" x14ac:dyDescent="0.25">
      <c r="G1582" s="14"/>
      <c r="H1582" s="14"/>
      <c r="I1582" s="14">
        <v>1579</v>
      </c>
      <c r="J1582" s="14">
        <v>100</v>
      </c>
      <c r="O1582" s="1"/>
      <c r="P1582" s="1"/>
      <c r="T1582" s="13">
        <v>100000</v>
      </c>
      <c r="V1582" s="17">
        <v>35</v>
      </c>
    </row>
    <row r="1583" spans="7:22" x14ac:dyDescent="0.25">
      <c r="G1583" s="14"/>
      <c r="H1583" s="14"/>
      <c r="I1583" s="14">
        <v>1580</v>
      </c>
      <c r="J1583" s="14">
        <v>100</v>
      </c>
      <c r="O1583" s="1"/>
      <c r="P1583" s="1"/>
      <c r="T1583" s="13">
        <v>100000</v>
      </c>
      <c r="V1583" s="17">
        <v>35</v>
      </c>
    </row>
    <row r="1584" spans="7:22" x14ac:dyDescent="0.25">
      <c r="G1584" s="14"/>
      <c r="H1584" s="14"/>
      <c r="I1584" s="14">
        <v>1581</v>
      </c>
      <c r="J1584" s="14">
        <v>100</v>
      </c>
      <c r="O1584" s="1"/>
      <c r="P1584" s="1"/>
      <c r="T1584" s="13">
        <v>100000</v>
      </c>
      <c r="V1584" s="17">
        <v>35</v>
      </c>
    </row>
    <row r="1585" spans="7:22" x14ac:dyDescent="0.25">
      <c r="G1585" s="14"/>
      <c r="H1585" s="14"/>
      <c r="I1585" s="14">
        <v>1582</v>
      </c>
      <c r="J1585" s="14">
        <v>100</v>
      </c>
      <c r="O1585" s="1"/>
      <c r="P1585" s="1"/>
      <c r="T1585" s="13">
        <v>100000</v>
      </c>
      <c r="V1585" s="17">
        <v>35</v>
      </c>
    </row>
    <row r="1586" spans="7:22" x14ac:dyDescent="0.25">
      <c r="G1586" s="14"/>
      <c r="H1586" s="14"/>
      <c r="I1586" s="14">
        <v>1583</v>
      </c>
      <c r="J1586" s="14">
        <v>100</v>
      </c>
      <c r="O1586" s="1"/>
      <c r="P1586" s="1"/>
      <c r="T1586" s="13">
        <v>100000</v>
      </c>
      <c r="V1586" s="17">
        <v>35</v>
      </c>
    </row>
    <row r="1587" spans="7:22" x14ac:dyDescent="0.25">
      <c r="G1587" s="14"/>
      <c r="H1587" s="14"/>
      <c r="I1587" s="14">
        <v>1584</v>
      </c>
      <c r="J1587" s="14">
        <v>100</v>
      </c>
      <c r="O1587" s="1"/>
      <c r="P1587" s="1"/>
      <c r="T1587" s="13">
        <v>100000</v>
      </c>
      <c r="V1587" s="17">
        <v>35</v>
      </c>
    </row>
    <row r="1588" spans="7:22" x14ac:dyDescent="0.25">
      <c r="G1588" s="14"/>
      <c r="H1588" s="14"/>
      <c r="I1588" s="14">
        <v>1585</v>
      </c>
      <c r="J1588" s="14">
        <v>100</v>
      </c>
      <c r="O1588" s="1"/>
      <c r="P1588" s="1"/>
      <c r="T1588" s="13">
        <v>100000</v>
      </c>
      <c r="V1588" s="17">
        <v>35</v>
      </c>
    </row>
    <row r="1589" spans="7:22" x14ac:dyDescent="0.25">
      <c r="G1589" s="14"/>
      <c r="H1589" s="14"/>
      <c r="I1589" s="14">
        <v>1586</v>
      </c>
      <c r="J1589" s="14">
        <v>100</v>
      </c>
      <c r="O1589" s="1"/>
      <c r="P1589" s="1"/>
      <c r="T1589" s="13">
        <v>100000</v>
      </c>
      <c r="V1589" s="17">
        <v>35</v>
      </c>
    </row>
    <row r="1590" spans="7:22" x14ac:dyDescent="0.25">
      <c r="G1590" s="14"/>
      <c r="H1590" s="14"/>
      <c r="I1590" s="14">
        <v>1587</v>
      </c>
      <c r="J1590" s="14">
        <v>100</v>
      </c>
      <c r="O1590" s="1"/>
      <c r="P1590" s="1"/>
      <c r="T1590" s="13">
        <v>100000</v>
      </c>
      <c r="V1590" s="17">
        <v>35</v>
      </c>
    </row>
    <row r="1591" spans="7:22" x14ac:dyDescent="0.25">
      <c r="G1591" s="14"/>
      <c r="H1591" s="14"/>
      <c r="I1591" s="14">
        <v>1588</v>
      </c>
      <c r="J1591" s="14">
        <v>100</v>
      </c>
      <c r="O1591" s="1"/>
      <c r="P1591" s="1"/>
      <c r="T1591" s="13">
        <v>100000</v>
      </c>
      <c r="V1591" s="17">
        <v>35</v>
      </c>
    </row>
    <row r="1592" spans="7:22" x14ac:dyDescent="0.25">
      <c r="G1592" s="14"/>
      <c r="H1592" s="14"/>
      <c r="I1592" s="14">
        <v>1589</v>
      </c>
      <c r="J1592" s="14">
        <v>100</v>
      </c>
      <c r="O1592" s="1"/>
      <c r="P1592" s="1"/>
      <c r="T1592" s="13">
        <v>100000</v>
      </c>
      <c r="V1592" s="17">
        <v>35</v>
      </c>
    </row>
    <row r="1593" spans="7:22" x14ac:dyDescent="0.25">
      <c r="G1593" s="14"/>
      <c r="H1593" s="14"/>
      <c r="I1593" s="14">
        <v>1590</v>
      </c>
      <c r="J1593" s="14">
        <v>100</v>
      </c>
      <c r="O1593" s="1"/>
      <c r="P1593" s="1"/>
      <c r="T1593" s="13">
        <v>100000</v>
      </c>
      <c r="V1593" s="17">
        <v>35</v>
      </c>
    </row>
    <row r="1594" spans="7:22" x14ac:dyDescent="0.25">
      <c r="G1594" s="14"/>
      <c r="H1594" s="14"/>
      <c r="I1594" s="14">
        <v>1591</v>
      </c>
      <c r="J1594" s="14">
        <v>100</v>
      </c>
      <c r="O1594" s="1"/>
      <c r="P1594" s="1"/>
      <c r="T1594" s="13">
        <v>100000</v>
      </c>
      <c r="V1594" s="17">
        <v>35</v>
      </c>
    </row>
    <row r="1595" spans="7:22" x14ac:dyDescent="0.25">
      <c r="G1595" s="14"/>
      <c r="H1595" s="14"/>
      <c r="I1595" s="14">
        <v>1592</v>
      </c>
      <c r="J1595" s="14">
        <v>100</v>
      </c>
      <c r="O1595" s="1"/>
      <c r="P1595" s="1"/>
      <c r="T1595" s="13">
        <v>100000</v>
      </c>
      <c r="V1595" s="17">
        <v>35</v>
      </c>
    </row>
    <row r="1596" spans="7:22" x14ac:dyDescent="0.25">
      <c r="G1596" s="14"/>
      <c r="H1596" s="14"/>
      <c r="I1596" s="14">
        <v>1593</v>
      </c>
      <c r="J1596" s="14">
        <v>100</v>
      </c>
      <c r="O1596" s="1"/>
      <c r="P1596" s="1"/>
      <c r="T1596" s="13">
        <v>100000</v>
      </c>
      <c r="V1596" s="17">
        <v>35</v>
      </c>
    </row>
    <row r="1597" spans="7:22" x14ac:dyDescent="0.25">
      <c r="G1597" s="14"/>
      <c r="H1597" s="14"/>
      <c r="I1597" s="14">
        <v>1594</v>
      </c>
      <c r="J1597" s="14">
        <v>100</v>
      </c>
      <c r="O1597" s="1"/>
      <c r="P1597" s="1"/>
      <c r="T1597" s="13">
        <v>100000</v>
      </c>
      <c r="V1597" s="17">
        <v>35</v>
      </c>
    </row>
    <row r="1598" spans="7:22" x14ac:dyDescent="0.25">
      <c r="G1598" s="14"/>
      <c r="H1598" s="14"/>
      <c r="I1598" s="14">
        <v>1595</v>
      </c>
      <c r="J1598" s="14">
        <v>100</v>
      </c>
      <c r="O1598" s="1"/>
      <c r="P1598" s="1"/>
      <c r="T1598" s="13">
        <v>100000</v>
      </c>
      <c r="V1598" s="17">
        <v>35</v>
      </c>
    </row>
    <row r="1599" spans="7:22" x14ac:dyDescent="0.25">
      <c r="G1599" s="14"/>
      <c r="H1599" s="14"/>
      <c r="I1599" s="14">
        <v>1596</v>
      </c>
      <c r="J1599" s="14">
        <v>100</v>
      </c>
      <c r="O1599" s="1"/>
      <c r="P1599" s="1"/>
      <c r="T1599" s="13">
        <v>100000</v>
      </c>
      <c r="V1599" s="17">
        <v>35</v>
      </c>
    </row>
    <row r="1600" spans="7:22" x14ac:dyDescent="0.25">
      <c r="G1600" s="14"/>
      <c r="H1600" s="14"/>
      <c r="I1600" s="14">
        <v>1597</v>
      </c>
      <c r="J1600" s="14">
        <v>100</v>
      </c>
      <c r="O1600" s="1"/>
      <c r="P1600" s="1"/>
      <c r="T1600" s="13">
        <v>100000</v>
      </c>
      <c r="V1600" s="17">
        <v>35</v>
      </c>
    </row>
    <row r="1601" spans="7:22" x14ac:dyDescent="0.25">
      <c r="G1601" s="14"/>
      <c r="H1601" s="14"/>
      <c r="I1601" s="14">
        <v>1598</v>
      </c>
      <c r="J1601" s="14">
        <v>100</v>
      </c>
      <c r="O1601" s="1"/>
      <c r="P1601" s="1"/>
      <c r="T1601" s="13">
        <v>100000</v>
      </c>
      <c r="V1601" s="17">
        <v>35</v>
      </c>
    </row>
    <row r="1602" spans="7:22" x14ac:dyDescent="0.25">
      <c r="G1602" s="14"/>
      <c r="H1602" s="14"/>
      <c r="I1602" s="14">
        <v>1599</v>
      </c>
      <c r="J1602" s="14">
        <v>100</v>
      </c>
      <c r="O1602" s="1"/>
      <c r="P1602" s="1"/>
      <c r="T1602" s="13">
        <v>100000</v>
      </c>
      <c r="V1602" s="17">
        <v>35</v>
      </c>
    </row>
    <row r="1603" spans="7:22" x14ac:dyDescent="0.25">
      <c r="G1603" s="14"/>
      <c r="H1603" s="14"/>
      <c r="I1603" s="14">
        <v>1600</v>
      </c>
      <c r="J1603" s="14">
        <v>100</v>
      </c>
      <c r="O1603" s="1"/>
      <c r="P1603" s="1"/>
      <c r="T1603" s="13">
        <v>100000</v>
      </c>
      <c r="V1603" s="17">
        <v>35</v>
      </c>
    </row>
    <row r="1604" spans="7:22" x14ac:dyDescent="0.25">
      <c r="G1604" s="14"/>
      <c r="H1604" s="14"/>
      <c r="I1604" s="14">
        <v>1601</v>
      </c>
      <c r="J1604" s="14">
        <v>100</v>
      </c>
      <c r="O1604" s="1"/>
      <c r="P1604" s="1"/>
      <c r="T1604" s="13">
        <v>100000</v>
      </c>
      <c r="V1604" s="17">
        <v>35</v>
      </c>
    </row>
    <row r="1605" spans="7:22" x14ac:dyDescent="0.25">
      <c r="G1605" s="14"/>
      <c r="H1605" s="14"/>
      <c r="I1605" s="14">
        <v>1602</v>
      </c>
      <c r="J1605" s="14">
        <v>100</v>
      </c>
      <c r="O1605" s="1"/>
      <c r="P1605" s="1"/>
      <c r="T1605" s="13">
        <v>100000</v>
      </c>
      <c r="V1605" s="17">
        <v>35</v>
      </c>
    </row>
    <row r="1606" spans="7:22" x14ac:dyDescent="0.25">
      <c r="G1606" s="14"/>
      <c r="H1606" s="14"/>
      <c r="I1606" s="14">
        <v>1603</v>
      </c>
      <c r="J1606" s="14">
        <v>100</v>
      </c>
      <c r="O1606" s="1"/>
      <c r="P1606" s="1"/>
      <c r="T1606" s="13">
        <v>100000</v>
      </c>
      <c r="V1606" s="17">
        <v>35</v>
      </c>
    </row>
    <row r="1607" spans="7:22" x14ac:dyDescent="0.25">
      <c r="G1607" s="14"/>
      <c r="H1607" s="14"/>
      <c r="I1607" s="14">
        <v>1604</v>
      </c>
      <c r="J1607" s="14">
        <v>100</v>
      </c>
      <c r="O1607" s="1"/>
      <c r="P1607" s="1"/>
      <c r="T1607" s="13">
        <v>100000</v>
      </c>
      <c r="V1607" s="17">
        <v>35</v>
      </c>
    </row>
    <row r="1608" spans="7:22" x14ac:dyDescent="0.25">
      <c r="G1608" s="14"/>
      <c r="H1608" s="14"/>
      <c r="I1608" s="14">
        <v>1605</v>
      </c>
      <c r="J1608" s="14">
        <v>100</v>
      </c>
      <c r="O1608" s="1"/>
      <c r="P1608" s="1"/>
      <c r="T1608" s="13">
        <v>100000</v>
      </c>
      <c r="V1608" s="17">
        <v>35</v>
      </c>
    </row>
    <row r="1609" spans="7:22" x14ac:dyDescent="0.25">
      <c r="G1609" s="14"/>
      <c r="H1609" s="14"/>
      <c r="I1609" s="14">
        <v>1606</v>
      </c>
      <c r="J1609" s="14">
        <v>100</v>
      </c>
      <c r="O1609" s="1"/>
      <c r="P1609" s="1"/>
      <c r="T1609" s="13">
        <v>100000</v>
      </c>
      <c r="V1609" s="17">
        <v>35</v>
      </c>
    </row>
    <row r="1610" spans="7:22" x14ac:dyDescent="0.25">
      <c r="G1610" s="14"/>
      <c r="H1610" s="14"/>
      <c r="I1610" s="14">
        <v>1607</v>
      </c>
      <c r="J1610" s="14">
        <v>100</v>
      </c>
      <c r="O1610" s="1"/>
      <c r="P1610" s="1"/>
      <c r="T1610" s="13">
        <v>100000</v>
      </c>
      <c r="V1610" s="17">
        <v>35</v>
      </c>
    </row>
    <row r="1611" spans="7:22" x14ac:dyDescent="0.25">
      <c r="G1611" s="14"/>
      <c r="H1611" s="14"/>
      <c r="I1611" s="14">
        <v>1608</v>
      </c>
      <c r="J1611" s="14">
        <v>100</v>
      </c>
      <c r="O1611" s="1"/>
      <c r="P1611" s="1"/>
      <c r="T1611" s="13">
        <v>100000</v>
      </c>
      <c r="V1611" s="17">
        <v>35</v>
      </c>
    </row>
    <row r="1612" spans="7:22" x14ac:dyDescent="0.25">
      <c r="G1612" s="14"/>
      <c r="H1612" s="14"/>
      <c r="I1612" s="14">
        <v>1609</v>
      </c>
      <c r="J1612" s="14">
        <v>100</v>
      </c>
      <c r="O1612" s="1"/>
      <c r="P1612" s="1"/>
      <c r="T1612" s="13">
        <v>100000</v>
      </c>
      <c r="V1612" s="17">
        <v>35</v>
      </c>
    </row>
    <row r="1613" spans="7:22" x14ac:dyDescent="0.25">
      <c r="G1613" s="14"/>
      <c r="H1613" s="14"/>
      <c r="I1613" s="14">
        <v>1610</v>
      </c>
      <c r="J1613" s="14">
        <v>100</v>
      </c>
      <c r="O1613" s="1"/>
      <c r="P1613" s="1"/>
      <c r="T1613" s="13">
        <v>100000</v>
      </c>
      <c r="V1613" s="17">
        <v>35</v>
      </c>
    </row>
    <row r="1614" spans="7:22" x14ac:dyDescent="0.25">
      <c r="G1614" s="14"/>
      <c r="H1614" s="14"/>
      <c r="I1614" s="14">
        <v>1611</v>
      </c>
      <c r="J1614" s="14">
        <v>100</v>
      </c>
      <c r="O1614" s="1"/>
      <c r="P1614" s="1"/>
      <c r="T1614" s="13">
        <v>100000</v>
      </c>
      <c r="V1614" s="17">
        <v>35</v>
      </c>
    </row>
    <row r="1615" spans="7:22" x14ac:dyDescent="0.25">
      <c r="G1615" s="14"/>
      <c r="H1615" s="14"/>
      <c r="I1615" s="14">
        <v>1612</v>
      </c>
      <c r="J1615" s="14">
        <v>100</v>
      </c>
      <c r="O1615" s="1"/>
      <c r="P1615" s="1"/>
      <c r="T1615" s="13">
        <v>100000</v>
      </c>
      <c r="V1615" s="17">
        <v>35</v>
      </c>
    </row>
    <row r="1616" spans="7:22" x14ac:dyDescent="0.25">
      <c r="G1616" s="14"/>
      <c r="H1616" s="14"/>
      <c r="I1616" s="14">
        <v>1613</v>
      </c>
      <c r="J1616" s="14">
        <v>100</v>
      </c>
      <c r="O1616" s="1"/>
      <c r="P1616" s="1"/>
      <c r="T1616" s="13">
        <v>100000</v>
      </c>
      <c r="V1616" s="17">
        <v>35</v>
      </c>
    </row>
    <row r="1617" spans="7:22" x14ac:dyDescent="0.25">
      <c r="G1617" s="14"/>
      <c r="H1617" s="14"/>
      <c r="I1617" s="14">
        <v>1614</v>
      </c>
      <c r="J1617" s="14">
        <v>100</v>
      </c>
      <c r="O1617" s="1"/>
      <c r="P1617" s="1"/>
      <c r="T1617" s="13">
        <v>100000</v>
      </c>
      <c r="V1617" s="17">
        <v>35</v>
      </c>
    </row>
    <row r="1618" spans="7:22" x14ac:dyDescent="0.25">
      <c r="G1618" s="14"/>
      <c r="H1618" s="14"/>
      <c r="I1618" s="14">
        <v>1615</v>
      </c>
      <c r="J1618" s="14">
        <v>100</v>
      </c>
      <c r="O1618" s="1"/>
      <c r="P1618" s="1"/>
      <c r="T1618" s="13">
        <v>100000</v>
      </c>
      <c r="V1618" s="17">
        <v>35</v>
      </c>
    </row>
    <row r="1619" spans="7:22" x14ac:dyDescent="0.25">
      <c r="G1619" s="14"/>
      <c r="H1619" s="14"/>
      <c r="I1619" s="14">
        <v>1616</v>
      </c>
      <c r="J1619" s="14">
        <v>100</v>
      </c>
      <c r="O1619" s="1"/>
      <c r="P1619" s="1"/>
      <c r="T1619" s="13">
        <v>100000</v>
      </c>
      <c r="V1619" s="17">
        <v>35</v>
      </c>
    </row>
    <row r="1620" spans="7:22" x14ac:dyDescent="0.25">
      <c r="G1620" s="14"/>
      <c r="H1620" s="14"/>
      <c r="I1620" s="14">
        <v>1617</v>
      </c>
      <c r="J1620" s="14">
        <v>100</v>
      </c>
      <c r="O1620" s="1"/>
      <c r="P1620" s="1"/>
      <c r="T1620" s="13">
        <v>100000</v>
      </c>
      <c r="V1620" s="17">
        <v>35</v>
      </c>
    </row>
    <row r="1621" spans="7:22" x14ac:dyDescent="0.25">
      <c r="G1621" s="14"/>
      <c r="H1621" s="14"/>
      <c r="I1621" s="14">
        <v>1618</v>
      </c>
      <c r="J1621" s="14">
        <v>100</v>
      </c>
      <c r="O1621" s="1"/>
      <c r="P1621" s="1"/>
      <c r="T1621" s="13">
        <v>100000</v>
      </c>
      <c r="V1621" s="17">
        <v>35</v>
      </c>
    </row>
    <row r="1622" spans="7:22" x14ac:dyDescent="0.25">
      <c r="G1622" s="14"/>
      <c r="H1622" s="14"/>
      <c r="I1622" s="14">
        <v>1619</v>
      </c>
      <c r="J1622" s="14">
        <v>100</v>
      </c>
      <c r="O1622" s="1"/>
      <c r="P1622" s="1"/>
      <c r="T1622" s="13">
        <v>100000</v>
      </c>
      <c r="V1622" s="17">
        <v>35</v>
      </c>
    </row>
    <row r="1623" spans="7:22" x14ac:dyDescent="0.25">
      <c r="G1623" s="14"/>
      <c r="H1623" s="14"/>
      <c r="I1623" s="14">
        <v>1620</v>
      </c>
      <c r="J1623" s="14">
        <v>100</v>
      </c>
      <c r="O1623" s="1"/>
      <c r="P1623" s="1"/>
      <c r="T1623" s="13">
        <v>100000</v>
      </c>
      <c r="V1623" s="17">
        <v>35</v>
      </c>
    </row>
    <row r="1624" spans="7:22" x14ac:dyDescent="0.25">
      <c r="G1624" s="14"/>
      <c r="H1624" s="14"/>
      <c r="I1624" s="14">
        <v>1621</v>
      </c>
      <c r="J1624" s="14">
        <v>100</v>
      </c>
      <c r="O1624" s="1"/>
      <c r="P1624" s="1"/>
      <c r="T1624" s="13">
        <v>100000</v>
      </c>
      <c r="V1624" s="17">
        <v>35</v>
      </c>
    </row>
    <row r="1625" spans="7:22" x14ac:dyDescent="0.25">
      <c r="G1625" s="14"/>
      <c r="H1625" s="14"/>
      <c r="I1625" s="14">
        <v>1622</v>
      </c>
      <c r="J1625" s="14">
        <v>100</v>
      </c>
      <c r="O1625" s="1"/>
      <c r="P1625" s="1"/>
      <c r="T1625" s="13">
        <v>100000</v>
      </c>
      <c r="V1625" s="17">
        <v>35</v>
      </c>
    </row>
    <row r="1626" spans="7:22" x14ac:dyDescent="0.25">
      <c r="G1626" s="14"/>
      <c r="H1626" s="14"/>
      <c r="I1626" s="14">
        <v>1623</v>
      </c>
      <c r="J1626" s="14">
        <v>100</v>
      </c>
      <c r="O1626" s="1"/>
      <c r="P1626" s="1"/>
      <c r="T1626" s="13">
        <v>100000</v>
      </c>
      <c r="V1626" s="17">
        <v>35</v>
      </c>
    </row>
    <row r="1627" spans="7:22" x14ac:dyDescent="0.25">
      <c r="G1627" s="14"/>
      <c r="H1627" s="14"/>
      <c r="I1627" s="14">
        <v>1624</v>
      </c>
      <c r="J1627" s="14">
        <v>100</v>
      </c>
      <c r="O1627" s="1"/>
      <c r="P1627" s="1"/>
      <c r="T1627" s="13">
        <v>100000</v>
      </c>
      <c r="V1627" s="17">
        <v>35</v>
      </c>
    </row>
    <row r="1628" spans="7:22" x14ac:dyDescent="0.25">
      <c r="G1628" s="14"/>
      <c r="H1628" s="14"/>
      <c r="I1628" s="14">
        <v>1625</v>
      </c>
      <c r="J1628" s="14">
        <v>100</v>
      </c>
      <c r="O1628" s="1"/>
      <c r="P1628" s="1"/>
      <c r="T1628" s="13">
        <v>100000</v>
      </c>
      <c r="V1628" s="17">
        <v>35</v>
      </c>
    </row>
    <row r="1629" spans="7:22" x14ac:dyDescent="0.25">
      <c r="G1629" s="14"/>
      <c r="H1629" s="14"/>
      <c r="I1629" s="14">
        <v>1626</v>
      </c>
      <c r="J1629" s="14">
        <v>100</v>
      </c>
      <c r="O1629" s="1"/>
      <c r="P1629" s="1"/>
      <c r="T1629" s="13">
        <v>100000</v>
      </c>
      <c r="V1629" s="17">
        <v>35</v>
      </c>
    </row>
    <row r="1630" spans="7:22" x14ac:dyDescent="0.25">
      <c r="G1630" s="14"/>
      <c r="H1630" s="14"/>
      <c r="I1630" s="14">
        <v>1627</v>
      </c>
      <c r="J1630" s="14">
        <v>100</v>
      </c>
      <c r="O1630" s="1"/>
      <c r="P1630" s="1"/>
      <c r="T1630" s="13">
        <v>100000</v>
      </c>
      <c r="V1630" s="17">
        <v>35</v>
      </c>
    </row>
    <row r="1631" spans="7:22" x14ac:dyDescent="0.25">
      <c r="G1631" s="14"/>
      <c r="H1631" s="14"/>
      <c r="I1631" s="14">
        <v>1628</v>
      </c>
      <c r="J1631" s="14">
        <v>100</v>
      </c>
      <c r="O1631" s="1"/>
      <c r="P1631" s="1"/>
      <c r="T1631" s="13">
        <v>100000</v>
      </c>
      <c r="V1631" s="17">
        <v>35</v>
      </c>
    </row>
    <row r="1632" spans="7:22" x14ac:dyDescent="0.25">
      <c r="G1632" s="14"/>
      <c r="H1632" s="14"/>
      <c r="I1632" s="14">
        <v>1629</v>
      </c>
      <c r="J1632" s="14">
        <v>100</v>
      </c>
      <c r="O1632" s="1"/>
      <c r="P1632" s="1"/>
      <c r="T1632" s="13">
        <v>100000</v>
      </c>
      <c r="V1632" s="17">
        <v>35</v>
      </c>
    </row>
    <row r="1633" spans="7:22" x14ac:dyDescent="0.25">
      <c r="G1633" s="14"/>
      <c r="H1633" s="14"/>
      <c r="I1633" s="14">
        <v>1630</v>
      </c>
      <c r="J1633" s="14">
        <v>100</v>
      </c>
      <c r="O1633" s="1"/>
      <c r="P1633" s="1"/>
      <c r="T1633" s="13">
        <v>100000</v>
      </c>
      <c r="V1633" s="17">
        <v>35</v>
      </c>
    </row>
    <row r="1634" spans="7:22" x14ac:dyDescent="0.25">
      <c r="G1634" s="14"/>
      <c r="H1634" s="14"/>
      <c r="I1634" s="14">
        <v>1631</v>
      </c>
      <c r="J1634" s="14">
        <v>100</v>
      </c>
      <c r="O1634" s="1"/>
      <c r="P1634" s="1"/>
      <c r="T1634" s="13">
        <v>100000</v>
      </c>
      <c r="V1634" s="17">
        <v>35</v>
      </c>
    </row>
    <row r="1635" spans="7:22" x14ac:dyDescent="0.25">
      <c r="G1635" s="14"/>
      <c r="H1635" s="14"/>
      <c r="I1635" s="14">
        <v>1632</v>
      </c>
      <c r="J1635" s="14">
        <v>100</v>
      </c>
      <c r="O1635" s="1"/>
      <c r="P1635" s="1"/>
      <c r="T1635" s="13">
        <v>100000</v>
      </c>
      <c r="V1635" s="17">
        <v>35</v>
      </c>
    </row>
    <row r="1636" spans="7:22" x14ac:dyDescent="0.25">
      <c r="G1636" s="14"/>
      <c r="H1636" s="14"/>
      <c r="I1636" s="14">
        <v>1633</v>
      </c>
      <c r="J1636" s="14">
        <v>100</v>
      </c>
      <c r="O1636" s="1"/>
      <c r="P1636" s="1"/>
      <c r="T1636" s="13">
        <v>100000</v>
      </c>
      <c r="V1636" s="17">
        <v>35</v>
      </c>
    </row>
    <row r="1637" spans="7:22" x14ac:dyDescent="0.25">
      <c r="G1637" s="14"/>
      <c r="H1637" s="14"/>
      <c r="I1637" s="14">
        <v>1634</v>
      </c>
      <c r="J1637" s="14">
        <v>100</v>
      </c>
      <c r="O1637" s="1"/>
      <c r="P1637" s="1"/>
      <c r="T1637" s="13">
        <v>100000</v>
      </c>
      <c r="V1637" s="17">
        <v>35</v>
      </c>
    </row>
    <row r="1638" spans="7:22" x14ac:dyDescent="0.25">
      <c r="G1638" s="14"/>
      <c r="H1638" s="14"/>
      <c r="I1638" s="14">
        <v>1635</v>
      </c>
      <c r="J1638" s="14">
        <v>100</v>
      </c>
      <c r="O1638" s="1"/>
      <c r="P1638" s="1"/>
      <c r="T1638" s="13">
        <v>100000</v>
      </c>
      <c r="V1638" s="17">
        <v>35</v>
      </c>
    </row>
    <row r="1639" spans="7:22" x14ac:dyDescent="0.25">
      <c r="G1639" s="14"/>
      <c r="H1639" s="14"/>
      <c r="I1639" s="14">
        <v>1636</v>
      </c>
      <c r="J1639" s="14">
        <v>100</v>
      </c>
      <c r="O1639" s="1"/>
      <c r="P1639" s="1"/>
      <c r="T1639" s="13">
        <v>100000</v>
      </c>
      <c r="V1639" s="17">
        <v>35</v>
      </c>
    </row>
    <row r="1640" spans="7:22" x14ac:dyDescent="0.25">
      <c r="G1640" s="14"/>
      <c r="H1640" s="14"/>
      <c r="I1640" s="14">
        <v>1637</v>
      </c>
      <c r="J1640" s="14">
        <v>100</v>
      </c>
      <c r="O1640" s="1"/>
      <c r="P1640" s="1"/>
      <c r="T1640" s="13">
        <v>100000</v>
      </c>
      <c r="V1640" s="17">
        <v>35</v>
      </c>
    </row>
    <row r="1641" spans="7:22" x14ac:dyDescent="0.25">
      <c r="G1641" s="14"/>
      <c r="H1641" s="14"/>
      <c r="I1641" s="14">
        <v>1638</v>
      </c>
      <c r="J1641" s="14">
        <v>100</v>
      </c>
      <c r="O1641" s="1"/>
      <c r="P1641" s="1"/>
      <c r="T1641" s="13">
        <v>100000</v>
      </c>
      <c r="V1641" s="17">
        <v>35</v>
      </c>
    </row>
    <row r="1642" spans="7:22" x14ac:dyDescent="0.25">
      <c r="G1642" s="14"/>
      <c r="H1642" s="14"/>
      <c r="I1642" s="14">
        <v>1639</v>
      </c>
      <c r="J1642" s="14">
        <v>100</v>
      </c>
      <c r="O1642" s="1"/>
      <c r="P1642" s="1"/>
      <c r="T1642" s="13">
        <v>100000</v>
      </c>
      <c r="V1642" s="17">
        <v>35</v>
      </c>
    </row>
    <row r="1643" spans="7:22" x14ac:dyDescent="0.25">
      <c r="G1643" s="14"/>
      <c r="H1643" s="14"/>
      <c r="I1643" s="14">
        <v>1640</v>
      </c>
      <c r="J1643" s="14">
        <v>100</v>
      </c>
      <c r="O1643" s="1"/>
      <c r="P1643" s="1"/>
      <c r="T1643" s="13">
        <v>100000</v>
      </c>
      <c r="V1643" s="17">
        <v>35</v>
      </c>
    </row>
    <row r="1644" spans="7:22" x14ac:dyDescent="0.25">
      <c r="G1644" s="14"/>
      <c r="H1644" s="14"/>
      <c r="I1644" s="14">
        <v>1641</v>
      </c>
      <c r="J1644" s="14">
        <v>100</v>
      </c>
      <c r="O1644" s="1"/>
      <c r="P1644" s="1"/>
      <c r="T1644" s="13">
        <v>100000</v>
      </c>
      <c r="V1644" s="17">
        <v>35</v>
      </c>
    </row>
    <row r="1645" spans="7:22" x14ac:dyDescent="0.25">
      <c r="G1645" s="14"/>
      <c r="H1645" s="14"/>
      <c r="I1645" s="14">
        <v>1642</v>
      </c>
      <c r="J1645" s="14">
        <v>100</v>
      </c>
      <c r="O1645" s="1"/>
      <c r="P1645" s="1"/>
      <c r="T1645" s="13">
        <v>100000</v>
      </c>
      <c r="V1645" s="17">
        <v>35</v>
      </c>
    </row>
    <row r="1646" spans="7:22" x14ac:dyDescent="0.25">
      <c r="G1646" s="14"/>
      <c r="H1646" s="14"/>
      <c r="I1646" s="14">
        <v>1643</v>
      </c>
      <c r="J1646" s="14">
        <v>100</v>
      </c>
      <c r="O1646" s="1"/>
      <c r="P1646" s="1"/>
      <c r="T1646" s="13">
        <v>100000</v>
      </c>
      <c r="V1646" s="17">
        <v>35</v>
      </c>
    </row>
    <row r="1647" spans="7:22" x14ac:dyDescent="0.25">
      <c r="G1647" s="14"/>
      <c r="H1647" s="14"/>
      <c r="I1647" s="14">
        <v>1644</v>
      </c>
      <c r="J1647" s="14">
        <v>100</v>
      </c>
      <c r="O1647" s="1"/>
      <c r="P1647" s="1"/>
      <c r="T1647" s="13">
        <v>100000</v>
      </c>
      <c r="V1647" s="17">
        <v>35</v>
      </c>
    </row>
    <row r="1648" spans="7:22" x14ac:dyDescent="0.25">
      <c r="G1648" s="14"/>
      <c r="H1648" s="14"/>
      <c r="I1648" s="14">
        <v>1645</v>
      </c>
      <c r="J1648" s="14">
        <v>100</v>
      </c>
      <c r="O1648" s="1"/>
      <c r="P1648" s="1"/>
      <c r="T1648" s="13">
        <v>100000</v>
      </c>
      <c r="V1648" s="17">
        <v>35</v>
      </c>
    </row>
    <row r="1649" spans="7:22" x14ac:dyDescent="0.25">
      <c r="G1649" s="14"/>
      <c r="H1649" s="14"/>
      <c r="I1649" s="14">
        <v>1646</v>
      </c>
      <c r="J1649" s="14">
        <v>100</v>
      </c>
      <c r="O1649" s="1"/>
      <c r="P1649" s="1"/>
      <c r="T1649" s="13">
        <v>100000</v>
      </c>
      <c r="V1649" s="17">
        <v>35</v>
      </c>
    </row>
    <row r="1650" spans="7:22" x14ac:dyDescent="0.25">
      <c r="G1650" s="14"/>
      <c r="H1650" s="14"/>
      <c r="I1650" s="14">
        <v>1647</v>
      </c>
      <c r="J1650" s="14">
        <v>100</v>
      </c>
      <c r="O1650" s="1"/>
      <c r="P1650" s="1"/>
      <c r="T1650" s="13">
        <v>100000</v>
      </c>
      <c r="V1650" s="17">
        <v>35</v>
      </c>
    </row>
    <row r="1651" spans="7:22" x14ac:dyDescent="0.25">
      <c r="G1651" s="14"/>
      <c r="H1651" s="14"/>
      <c r="I1651" s="14">
        <v>1648</v>
      </c>
      <c r="J1651" s="14">
        <v>100</v>
      </c>
      <c r="O1651" s="1"/>
      <c r="P1651" s="1"/>
      <c r="T1651" s="13">
        <v>100000</v>
      </c>
      <c r="V1651" s="17">
        <v>35</v>
      </c>
    </row>
    <row r="1652" spans="7:22" x14ac:dyDescent="0.25">
      <c r="G1652" s="14"/>
      <c r="H1652" s="14"/>
      <c r="I1652" s="14">
        <v>1649</v>
      </c>
      <c r="J1652" s="14">
        <v>100</v>
      </c>
      <c r="O1652" s="1"/>
      <c r="P1652" s="1"/>
      <c r="T1652" s="13">
        <v>100000</v>
      </c>
      <c r="V1652" s="17">
        <v>35</v>
      </c>
    </row>
    <row r="1653" spans="7:22" x14ac:dyDescent="0.25">
      <c r="G1653" s="14"/>
      <c r="H1653" s="14"/>
      <c r="I1653" s="14">
        <v>1650</v>
      </c>
      <c r="J1653" s="14">
        <v>100</v>
      </c>
      <c r="O1653" s="1"/>
      <c r="P1653" s="1"/>
      <c r="T1653" s="13">
        <v>100000</v>
      </c>
      <c r="V1653" s="17">
        <v>35</v>
      </c>
    </row>
    <row r="1654" spans="7:22" x14ac:dyDescent="0.25">
      <c r="G1654" s="14"/>
      <c r="H1654" s="14"/>
      <c r="I1654" s="14">
        <v>1651</v>
      </c>
      <c r="J1654" s="14">
        <v>100</v>
      </c>
      <c r="O1654" s="1"/>
      <c r="P1654" s="1"/>
      <c r="T1654" s="13">
        <v>100000</v>
      </c>
      <c r="V1654" s="17">
        <v>35</v>
      </c>
    </row>
    <row r="1655" spans="7:22" x14ac:dyDescent="0.25">
      <c r="G1655" s="14"/>
      <c r="H1655" s="14"/>
      <c r="I1655" s="14">
        <v>1652</v>
      </c>
      <c r="J1655" s="14">
        <v>100</v>
      </c>
      <c r="O1655" s="1"/>
      <c r="P1655" s="1"/>
      <c r="T1655" s="13">
        <v>100000</v>
      </c>
      <c r="V1655" s="17">
        <v>35</v>
      </c>
    </row>
    <row r="1656" spans="7:22" x14ac:dyDescent="0.25">
      <c r="G1656" s="14"/>
      <c r="H1656" s="14"/>
      <c r="I1656" s="14">
        <v>1653</v>
      </c>
      <c r="J1656" s="14">
        <v>100</v>
      </c>
      <c r="O1656" s="1"/>
      <c r="P1656" s="1"/>
      <c r="T1656" s="13">
        <v>100000</v>
      </c>
      <c r="V1656" s="17">
        <v>35</v>
      </c>
    </row>
    <row r="1657" spans="7:22" x14ac:dyDescent="0.25">
      <c r="G1657" s="14"/>
      <c r="H1657" s="14"/>
      <c r="I1657" s="14">
        <v>1654</v>
      </c>
      <c r="J1657" s="14">
        <v>100</v>
      </c>
      <c r="O1657" s="1"/>
      <c r="P1657" s="1"/>
      <c r="T1657" s="13">
        <v>100000</v>
      </c>
      <c r="V1657" s="17">
        <v>35</v>
      </c>
    </row>
    <row r="1658" spans="7:22" x14ac:dyDescent="0.25">
      <c r="G1658" s="14"/>
      <c r="H1658" s="14"/>
      <c r="I1658" s="14">
        <v>1655</v>
      </c>
      <c r="J1658" s="14">
        <v>100</v>
      </c>
      <c r="O1658" s="1"/>
      <c r="P1658" s="1"/>
      <c r="T1658" s="13">
        <v>100000</v>
      </c>
      <c r="V1658" s="17">
        <v>35</v>
      </c>
    </row>
    <row r="1659" spans="7:22" x14ac:dyDescent="0.25">
      <c r="G1659" s="14"/>
      <c r="H1659" s="14"/>
      <c r="I1659" s="14">
        <v>1656</v>
      </c>
      <c r="J1659" s="14">
        <v>100</v>
      </c>
      <c r="O1659" s="1"/>
      <c r="P1659" s="1"/>
      <c r="T1659" s="13">
        <v>100000</v>
      </c>
      <c r="V1659" s="17">
        <v>35</v>
      </c>
    </row>
    <row r="1660" spans="7:22" x14ac:dyDescent="0.25">
      <c r="G1660" s="14"/>
      <c r="H1660" s="14"/>
      <c r="I1660" s="14">
        <v>1657</v>
      </c>
      <c r="J1660" s="14">
        <v>100</v>
      </c>
      <c r="O1660" s="1"/>
      <c r="P1660" s="1"/>
      <c r="T1660" s="13">
        <v>100000</v>
      </c>
      <c r="V1660" s="17">
        <v>35</v>
      </c>
    </row>
    <row r="1661" spans="7:22" x14ac:dyDescent="0.25">
      <c r="G1661" s="14"/>
      <c r="H1661" s="14"/>
      <c r="I1661" s="14">
        <v>1658</v>
      </c>
      <c r="J1661" s="14">
        <v>100</v>
      </c>
      <c r="O1661" s="1"/>
      <c r="P1661" s="1"/>
      <c r="T1661" s="13">
        <v>100000</v>
      </c>
      <c r="V1661" s="17">
        <v>35</v>
      </c>
    </row>
    <row r="1662" spans="7:22" x14ac:dyDescent="0.25">
      <c r="G1662" s="14"/>
      <c r="H1662" s="14"/>
      <c r="I1662" s="14">
        <v>1659</v>
      </c>
      <c r="J1662" s="14">
        <v>100</v>
      </c>
      <c r="O1662" s="1"/>
      <c r="P1662" s="1"/>
      <c r="T1662" s="13">
        <v>100000</v>
      </c>
      <c r="V1662" s="17">
        <v>35</v>
      </c>
    </row>
    <row r="1663" spans="7:22" x14ac:dyDescent="0.25">
      <c r="G1663" s="14"/>
      <c r="H1663" s="14"/>
      <c r="I1663" s="14">
        <v>1660</v>
      </c>
      <c r="J1663" s="14">
        <v>100</v>
      </c>
      <c r="O1663" s="1"/>
      <c r="P1663" s="1"/>
      <c r="T1663" s="13">
        <v>100000</v>
      </c>
      <c r="V1663" s="17">
        <v>35</v>
      </c>
    </row>
    <row r="1664" spans="7:22" x14ac:dyDescent="0.25">
      <c r="G1664" s="14"/>
      <c r="H1664" s="14"/>
      <c r="I1664" s="14">
        <v>1661</v>
      </c>
      <c r="J1664" s="14">
        <v>100</v>
      </c>
      <c r="O1664" s="1"/>
      <c r="P1664" s="1"/>
      <c r="T1664" s="13">
        <v>100000</v>
      </c>
      <c r="V1664" s="17">
        <v>35</v>
      </c>
    </row>
    <row r="1665" spans="7:22" x14ac:dyDescent="0.25">
      <c r="G1665" s="14"/>
      <c r="H1665" s="14"/>
      <c r="I1665" s="14">
        <v>1662</v>
      </c>
      <c r="J1665" s="14">
        <v>100</v>
      </c>
      <c r="O1665" s="1"/>
      <c r="P1665" s="1"/>
      <c r="T1665" s="13">
        <v>100000</v>
      </c>
      <c r="V1665" s="17">
        <v>35</v>
      </c>
    </row>
    <row r="1666" spans="7:22" x14ac:dyDescent="0.25">
      <c r="G1666" s="14"/>
      <c r="H1666" s="14"/>
      <c r="I1666" s="14">
        <v>1663</v>
      </c>
      <c r="J1666" s="14">
        <v>100</v>
      </c>
      <c r="O1666" s="1"/>
      <c r="P1666" s="1"/>
      <c r="T1666" s="13">
        <v>100000</v>
      </c>
      <c r="V1666" s="17">
        <v>35</v>
      </c>
    </row>
    <row r="1667" spans="7:22" x14ac:dyDescent="0.25">
      <c r="G1667" s="14"/>
      <c r="H1667" s="14"/>
      <c r="I1667" s="14">
        <v>1664</v>
      </c>
      <c r="J1667" s="14">
        <v>100</v>
      </c>
      <c r="O1667" s="1"/>
      <c r="P1667" s="1"/>
      <c r="T1667" s="13">
        <v>100000</v>
      </c>
      <c r="V1667" s="17">
        <v>35</v>
      </c>
    </row>
    <row r="1668" spans="7:22" x14ac:dyDescent="0.25">
      <c r="G1668" s="14"/>
      <c r="H1668" s="14"/>
      <c r="I1668" s="14">
        <v>1665</v>
      </c>
      <c r="J1668" s="14">
        <v>100</v>
      </c>
      <c r="O1668" s="1"/>
      <c r="P1668" s="1"/>
      <c r="T1668" s="13">
        <v>100000</v>
      </c>
      <c r="V1668" s="17">
        <v>35</v>
      </c>
    </row>
    <row r="1669" spans="7:22" x14ac:dyDescent="0.25">
      <c r="G1669" s="14"/>
      <c r="H1669" s="14"/>
      <c r="I1669" s="14">
        <v>1666</v>
      </c>
      <c r="J1669" s="14">
        <v>100</v>
      </c>
      <c r="O1669" s="1"/>
      <c r="P1669" s="1"/>
      <c r="T1669" s="13">
        <v>100000</v>
      </c>
      <c r="V1669" s="17">
        <v>35</v>
      </c>
    </row>
    <row r="1670" spans="7:22" x14ac:dyDescent="0.25">
      <c r="G1670" s="14"/>
      <c r="H1670" s="14"/>
      <c r="I1670" s="14">
        <v>1667</v>
      </c>
      <c r="J1670" s="14">
        <v>100</v>
      </c>
      <c r="O1670" s="1"/>
      <c r="P1670" s="1"/>
      <c r="T1670" s="13">
        <v>100000</v>
      </c>
      <c r="V1670" s="17">
        <v>35</v>
      </c>
    </row>
    <row r="1671" spans="7:22" x14ac:dyDescent="0.25">
      <c r="G1671" s="14"/>
      <c r="H1671" s="14"/>
      <c r="I1671" s="14">
        <v>1668</v>
      </c>
      <c r="J1671" s="14">
        <v>100</v>
      </c>
      <c r="O1671" s="1"/>
      <c r="P1671" s="1"/>
      <c r="T1671" s="13">
        <v>100000</v>
      </c>
      <c r="V1671" s="17">
        <v>35</v>
      </c>
    </row>
    <row r="1672" spans="7:22" x14ac:dyDescent="0.25">
      <c r="G1672" s="14"/>
      <c r="H1672" s="14"/>
      <c r="I1672" s="14">
        <v>1669</v>
      </c>
      <c r="J1672" s="14">
        <v>100</v>
      </c>
      <c r="O1672" s="1"/>
      <c r="P1672" s="1"/>
      <c r="T1672" s="13">
        <v>100000</v>
      </c>
      <c r="V1672" s="17">
        <v>35</v>
      </c>
    </row>
    <row r="1673" spans="7:22" x14ac:dyDescent="0.25">
      <c r="G1673" s="14"/>
      <c r="H1673" s="14"/>
      <c r="I1673" s="14">
        <v>1670</v>
      </c>
      <c r="J1673" s="14">
        <v>100</v>
      </c>
      <c r="O1673" s="1"/>
      <c r="P1673" s="1"/>
      <c r="T1673" s="13">
        <v>100000</v>
      </c>
      <c r="V1673" s="17">
        <v>35</v>
      </c>
    </row>
    <row r="1674" spans="7:22" x14ac:dyDescent="0.25">
      <c r="G1674" s="14"/>
      <c r="H1674" s="14"/>
      <c r="I1674" s="14">
        <v>1671</v>
      </c>
      <c r="J1674" s="14">
        <v>100</v>
      </c>
      <c r="O1674" s="1"/>
      <c r="P1674" s="1"/>
      <c r="T1674" s="13">
        <v>100000</v>
      </c>
      <c r="V1674" s="17">
        <v>35</v>
      </c>
    </row>
    <row r="1675" spans="7:22" x14ac:dyDescent="0.25">
      <c r="G1675" s="14"/>
      <c r="H1675" s="14"/>
      <c r="I1675" s="14">
        <v>1672</v>
      </c>
      <c r="J1675" s="14">
        <v>100</v>
      </c>
      <c r="O1675" s="1"/>
      <c r="P1675" s="1"/>
      <c r="T1675" s="13">
        <v>100000</v>
      </c>
      <c r="V1675" s="17">
        <v>35</v>
      </c>
    </row>
    <row r="1676" spans="7:22" x14ac:dyDescent="0.25">
      <c r="G1676" s="14"/>
      <c r="H1676" s="14"/>
      <c r="I1676" s="14">
        <v>1673</v>
      </c>
      <c r="J1676" s="14">
        <v>100</v>
      </c>
      <c r="O1676" s="1"/>
      <c r="P1676" s="1"/>
      <c r="T1676" s="13">
        <v>100000</v>
      </c>
      <c r="V1676" s="17">
        <v>35</v>
      </c>
    </row>
    <row r="1677" spans="7:22" x14ac:dyDescent="0.25">
      <c r="G1677" s="14"/>
      <c r="H1677" s="14"/>
      <c r="I1677" s="14">
        <v>1674</v>
      </c>
      <c r="J1677" s="14">
        <v>100</v>
      </c>
      <c r="O1677" s="1"/>
      <c r="P1677" s="1"/>
      <c r="T1677" s="13">
        <v>100000</v>
      </c>
      <c r="V1677" s="17">
        <v>35</v>
      </c>
    </row>
    <row r="1678" spans="7:22" x14ac:dyDescent="0.25">
      <c r="G1678" s="14"/>
      <c r="H1678" s="14"/>
      <c r="I1678" s="14">
        <v>1675</v>
      </c>
      <c r="J1678" s="14">
        <v>100</v>
      </c>
      <c r="O1678" s="1"/>
      <c r="P1678" s="1"/>
      <c r="T1678" s="13">
        <v>100000</v>
      </c>
      <c r="V1678" s="17">
        <v>35</v>
      </c>
    </row>
    <row r="1679" spans="7:22" x14ac:dyDescent="0.25">
      <c r="G1679" s="14"/>
      <c r="H1679" s="14"/>
      <c r="I1679" s="14">
        <v>1676</v>
      </c>
      <c r="J1679" s="14">
        <v>100</v>
      </c>
      <c r="O1679" s="1"/>
      <c r="P1679" s="1"/>
      <c r="T1679" s="13">
        <v>100000</v>
      </c>
      <c r="V1679" s="17">
        <v>35</v>
      </c>
    </row>
    <row r="1680" spans="7:22" x14ac:dyDescent="0.25">
      <c r="G1680" s="14"/>
      <c r="H1680" s="14"/>
      <c r="I1680" s="14">
        <v>1677</v>
      </c>
      <c r="J1680" s="14">
        <v>100</v>
      </c>
      <c r="O1680" s="1"/>
      <c r="P1680" s="1"/>
      <c r="T1680" s="13">
        <v>100000</v>
      </c>
      <c r="V1680" s="17">
        <v>35</v>
      </c>
    </row>
    <row r="1681" spans="7:22" x14ac:dyDescent="0.25">
      <c r="G1681" s="14"/>
      <c r="H1681" s="14"/>
      <c r="I1681" s="14">
        <v>1678</v>
      </c>
      <c r="J1681" s="14">
        <v>100</v>
      </c>
      <c r="O1681" s="1"/>
      <c r="P1681" s="1"/>
      <c r="T1681" s="13">
        <v>100000</v>
      </c>
      <c r="V1681" s="17">
        <v>35</v>
      </c>
    </row>
    <row r="1682" spans="7:22" x14ac:dyDescent="0.25">
      <c r="G1682" s="14"/>
      <c r="H1682" s="14"/>
      <c r="I1682" s="14">
        <v>1679</v>
      </c>
      <c r="J1682" s="14">
        <v>100</v>
      </c>
      <c r="O1682" s="1"/>
      <c r="P1682" s="1"/>
      <c r="T1682" s="13">
        <v>100000</v>
      </c>
      <c r="V1682" s="17">
        <v>35</v>
      </c>
    </row>
    <row r="1683" spans="7:22" x14ac:dyDescent="0.25">
      <c r="G1683" s="14"/>
      <c r="H1683" s="14"/>
      <c r="I1683" s="14">
        <v>1680</v>
      </c>
      <c r="J1683" s="14">
        <v>100</v>
      </c>
      <c r="O1683" s="1"/>
      <c r="P1683" s="1"/>
      <c r="T1683" s="13">
        <v>100000</v>
      </c>
      <c r="V1683" s="17">
        <v>35</v>
      </c>
    </row>
    <row r="1684" spans="7:22" x14ac:dyDescent="0.25">
      <c r="G1684" s="14"/>
      <c r="H1684" s="14"/>
      <c r="I1684" s="14">
        <v>1681</v>
      </c>
      <c r="J1684" s="14">
        <v>100</v>
      </c>
      <c r="O1684" s="1"/>
      <c r="P1684" s="1"/>
      <c r="T1684" s="13">
        <v>100000</v>
      </c>
      <c r="V1684" s="17">
        <v>35</v>
      </c>
    </row>
    <row r="1685" spans="7:22" x14ac:dyDescent="0.25">
      <c r="G1685" s="14"/>
      <c r="H1685" s="14"/>
      <c r="I1685" s="14">
        <v>1682</v>
      </c>
      <c r="J1685" s="14">
        <v>100</v>
      </c>
      <c r="O1685" s="1"/>
      <c r="P1685" s="1"/>
      <c r="T1685" s="13">
        <v>100000</v>
      </c>
      <c r="V1685" s="17">
        <v>35</v>
      </c>
    </row>
    <row r="1686" spans="7:22" x14ac:dyDescent="0.25">
      <c r="G1686" s="14"/>
      <c r="H1686" s="14"/>
      <c r="I1686" s="14">
        <v>1683</v>
      </c>
      <c r="J1686" s="14">
        <v>100</v>
      </c>
      <c r="O1686" s="1"/>
      <c r="P1686" s="1"/>
      <c r="T1686" s="13">
        <v>100000</v>
      </c>
      <c r="V1686" s="17">
        <v>35</v>
      </c>
    </row>
    <row r="1687" spans="7:22" x14ac:dyDescent="0.25">
      <c r="G1687" s="14"/>
      <c r="H1687" s="14"/>
      <c r="I1687" s="14">
        <v>1684</v>
      </c>
      <c r="J1687" s="14">
        <v>100</v>
      </c>
      <c r="O1687" s="1"/>
      <c r="P1687" s="1"/>
      <c r="T1687" s="13">
        <v>100000</v>
      </c>
      <c r="V1687" s="17">
        <v>35</v>
      </c>
    </row>
    <row r="1688" spans="7:22" x14ac:dyDescent="0.25">
      <c r="G1688" s="14"/>
      <c r="H1688" s="14"/>
      <c r="I1688" s="14">
        <v>1685</v>
      </c>
      <c r="J1688" s="14">
        <v>100</v>
      </c>
      <c r="O1688" s="1"/>
      <c r="P1688" s="1"/>
      <c r="T1688" s="13">
        <v>100000</v>
      </c>
      <c r="V1688" s="17">
        <v>35</v>
      </c>
    </row>
    <row r="1689" spans="7:22" x14ac:dyDescent="0.25">
      <c r="G1689" s="14"/>
      <c r="H1689" s="14"/>
      <c r="I1689" s="14">
        <v>1686</v>
      </c>
      <c r="J1689" s="14">
        <v>100</v>
      </c>
      <c r="O1689" s="1"/>
      <c r="P1689" s="1"/>
      <c r="T1689" s="13">
        <v>100000</v>
      </c>
      <c r="V1689" s="17">
        <v>35</v>
      </c>
    </row>
    <row r="1690" spans="7:22" x14ac:dyDescent="0.25">
      <c r="G1690" s="14"/>
      <c r="H1690" s="14"/>
      <c r="I1690" s="14">
        <v>1687</v>
      </c>
      <c r="J1690" s="14">
        <v>100</v>
      </c>
      <c r="O1690" s="1"/>
      <c r="P1690" s="1"/>
      <c r="T1690" s="13">
        <v>100000</v>
      </c>
      <c r="V1690" s="17">
        <v>35</v>
      </c>
    </row>
    <row r="1691" spans="7:22" x14ac:dyDescent="0.25">
      <c r="G1691" s="14"/>
      <c r="H1691" s="14"/>
      <c r="I1691" s="14">
        <v>1688</v>
      </c>
      <c r="J1691" s="14">
        <v>100</v>
      </c>
      <c r="O1691" s="1"/>
      <c r="P1691" s="1"/>
      <c r="T1691" s="13">
        <v>100000</v>
      </c>
      <c r="V1691" s="17">
        <v>35</v>
      </c>
    </row>
    <row r="1692" spans="7:22" x14ac:dyDescent="0.25">
      <c r="G1692" s="14"/>
      <c r="H1692" s="14"/>
      <c r="I1692" s="14">
        <v>1689</v>
      </c>
      <c r="J1692" s="14">
        <v>100</v>
      </c>
      <c r="O1692" s="1"/>
      <c r="P1692" s="1"/>
      <c r="T1692" s="13">
        <v>100000</v>
      </c>
      <c r="V1692" s="17">
        <v>35</v>
      </c>
    </row>
    <row r="1693" spans="7:22" x14ac:dyDescent="0.25">
      <c r="G1693" s="14"/>
      <c r="H1693" s="14"/>
      <c r="I1693" s="14">
        <v>1690</v>
      </c>
      <c r="J1693" s="14">
        <v>100</v>
      </c>
      <c r="O1693" s="1"/>
      <c r="P1693" s="1"/>
      <c r="T1693" s="13">
        <v>100000</v>
      </c>
      <c r="V1693" s="17">
        <v>35</v>
      </c>
    </row>
    <row r="1694" spans="7:22" x14ac:dyDescent="0.25">
      <c r="G1694" s="14"/>
      <c r="H1694" s="14"/>
      <c r="I1694" s="14">
        <v>1691</v>
      </c>
      <c r="J1694" s="14">
        <v>100</v>
      </c>
      <c r="O1694" s="1"/>
      <c r="P1694" s="1"/>
      <c r="T1694" s="13">
        <v>100000</v>
      </c>
      <c r="V1694" s="17">
        <v>35</v>
      </c>
    </row>
    <row r="1695" spans="7:22" x14ac:dyDescent="0.25">
      <c r="G1695" s="14"/>
      <c r="H1695" s="14"/>
      <c r="I1695" s="14">
        <v>1692</v>
      </c>
      <c r="J1695" s="14">
        <v>100</v>
      </c>
      <c r="O1695" s="1"/>
      <c r="P1695" s="1"/>
      <c r="T1695" s="13">
        <v>100000</v>
      </c>
      <c r="V1695" s="17">
        <v>35</v>
      </c>
    </row>
    <row r="1696" spans="7:22" x14ac:dyDescent="0.25">
      <c r="G1696" s="14"/>
      <c r="H1696" s="14"/>
      <c r="I1696" s="14">
        <v>1693</v>
      </c>
      <c r="J1696" s="14">
        <v>100</v>
      </c>
      <c r="O1696" s="1"/>
      <c r="P1696" s="1"/>
      <c r="T1696" s="13">
        <v>100000</v>
      </c>
      <c r="V1696" s="17">
        <v>35</v>
      </c>
    </row>
    <row r="1697" spans="7:22" x14ac:dyDescent="0.25">
      <c r="G1697" s="14"/>
      <c r="H1697" s="14"/>
      <c r="I1697" s="14">
        <v>1694</v>
      </c>
      <c r="J1697" s="14">
        <v>100</v>
      </c>
      <c r="O1697" s="1"/>
      <c r="P1697" s="1"/>
      <c r="T1697" s="13">
        <v>100000</v>
      </c>
      <c r="V1697" s="17">
        <v>35</v>
      </c>
    </row>
    <row r="1698" spans="7:22" x14ac:dyDescent="0.25">
      <c r="G1698" s="14"/>
      <c r="H1698" s="14"/>
      <c r="I1698" s="14">
        <v>1695</v>
      </c>
      <c r="J1698" s="14">
        <v>100</v>
      </c>
      <c r="O1698" s="1"/>
      <c r="P1698" s="1"/>
      <c r="T1698" s="13">
        <v>100000</v>
      </c>
      <c r="V1698" s="17">
        <v>35</v>
      </c>
    </row>
    <row r="1699" spans="7:22" x14ac:dyDescent="0.25">
      <c r="G1699" s="14"/>
      <c r="H1699" s="14"/>
      <c r="I1699" s="14">
        <v>1696</v>
      </c>
      <c r="J1699" s="14">
        <v>100</v>
      </c>
      <c r="O1699" s="1"/>
      <c r="P1699" s="1"/>
      <c r="T1699" s="13">
        <v>100000</v>
      </c>
      <c r="V1699" s="17">
        <v>35</v>
      </c>
    </row>
    <row r="1700" spans="7:22" x14ac:dyDescent="0.25">
      <c r="G1700" s="14"/>
      <c r="H1700" s="14"/>
      <c r="I1700" s="14">
        <v>1697</v>
      </c>
      <c r="J1700" s="14">
        <v>100</v>
      </c>
      <c r="O1700" s="1"/>
      <c r="P1700" s="1"/>
      <c r="T1700" s="13">
        <v>100000</v>
      </c>
      <c r="V1700" s="17">
        <v>35</v>
      </c>
    </row>
    <row r="1701" spans="7:22" x14ac:dyDescent="0.25">
      <c r="G1701" s="14"/>
      <c r="H1701" s="14"/>
      <c r="I1701" s="14">
        <v>1698</v>
      </c>
      <c r="J1701" s="14">
        <v>100</v>
      </c>
      <c r="O1701" s="1"/>
      <c r="P1701" s="1"/>
      <c r="T1701" s="13">
        <v>100000</v>
      </c>
      <c r="V1701" s="17">
        <v>35</v>
      </c>
    </row>
    <row r="1702" spans="7:22" x14ac:dyDescent="0.25">
      <c r="G1702" s="14"/>
      <c r="H1702" s="14"/>
      <c r="I1702" s="14">
        <v>1699</v>
      </c>
      <c r="J1702" s="14">
        <v>100</v>
      </c>
      <c r="O1702" s="1"/>
      <c r="P1702" s="1"/>
      <c r="T1702" s="13">
        <v>100000</v>
      </c>
      <c r="V1702" s="17">
        <v>35</v>
      </c>
    </row>
    <row r="1703" spans="7:22" x14ac:dyDescent="0.25">
      <c r="G1703" s="14"/>
      <c r="H1703" s="14"/>
      <c r="I1703" s="14">
        <v>1700</v>
      </c>
      <c r="J1703" s="14">
        <v>100</v>
      </c>
      <c r="O1703" s="1"/>
      <c r="P1703" s="1"/>
      <c r="T1703" s="13">
        <v>100000</v>
      </c>
      <c r="V1703" s="17">
        <v>35</v>
      </c>
    </row>
    <row r="1704" spans="7:22" x14ac:dyDescent="0.25">
      <c r="G1704" s="14"/>
      <c r="H1704" s="14"/>
      <c r="I1704" s="14">
        <v>1701</v>
      </c>
      <c r="J1704" s="14">
        <v>100</v>
      </c>
      <c r="O1704" s="1"/>
      <c r="P1704" s="1"/>
      <c r="T1704" s="13">
        <v>100000</v>
      </c>
      <c r="V1704" s="17">
        <v>35</v>
      </c>
    </row>
    <row r="1705" spans="7:22" x14ac:dyDescent="0.25">
      <c r="G1705" s="14"/>
      <c r="H1705" s="14"/>
      <c r="I1705" s="14">
        <v>1702</v>
      </c>
      <c r="J1705" s="14">
        <v>100</v>
      </c>
      <c r="O1705" s="1"/>
      <c r="P1705" s="1"/>
      <c r="T1705" s="13">
        <v>100000</v>
      </c>
      <c r="V1705" s="17">
        <v>35</v>
      </c>
    </row>
    <row r="1706" spans="7:22" x14ac:dyDescent="0.25">
      <c r="G1706" s="14"/>
      <c r="H1706" s="14"/>
      <c r="I1706" s="14">
        <v>1703</v>
      </c>
      <c r="J1706" s="14">
        <v>100</v>
      </c>
      <c r="O1706" s="1"/>
      <c r="P1706" s="1"/>
      <c r="T1706" s="13">
        <v>100000</v>
      </c>
      <c r="V1706" s="17">
        <v>35</v>
      </c>
    </row>
    <row r="1707" spans="7:22" x14ac:dyDescent="0.25">
      <c r="G1707" s="14"/>
      <c r="H1707" s="14"/>
      <c r="I1707" s="14">
        <v>1704</v>
      </c>
      <c r="J1707" s="14">
        <v>100</v>
      </c>
      <c r="O1707" s="1"/>
      <c r="P1707" s="1"/>
      <c r="T1707" s="13">
        <v>100000</v>
      </c>
      <c r="V1707" s="17">
        <v>35</v>
      </c>
    </row>
    <row r="1708" spans="7:22" x14ac:dyDescent="0.25">
      <c r="G1708" s="14"/>
      <c r="H1708" s="14"/>
      <c r="I1708" s="14">
        <v>1705</v>
      </c>
      <c r="J1708" s="14">
        <v>100</v>
      </c>
      <c r="O1708" s="1"/>
      <c r="P1708" s="1"/>
      <c r="T1708" s="13">
        <v>100000</v>
      </c>
      <c r="V1708" s="17">
        <v>35</v>
      </c>
    </row>
    <row r="1709" spans="7:22" x14ac:dyDescent="0.25">
      <c r="G1709" s="14"/>
      <c r="H1709" s="14"/>
      <c r="I1709" s="14">
        <v>1706</v>
      </c>
      <c r="J1709" s="14">
        <v>100</v>
      </c>
      <c r="O1709" s="1"/>
      <c r="P1709" s="1"/>
      <c r="T1709" s="13">
        <v>100000</v>
      </c>
      <c r="V1709" s="17">
        <v>35</v>
      </c>
    </row>
    <row r="1710" spans="7:22" x14ac:dyDescent="0.25">
      <c r="G1710" s="14"/>
      <c r="H1710" s="14"/>
      <c r="I1710" s="14">
        <v>1707</v>
      </c>
      <c r="J1710" s="14">
        <v>100</v>
      </c>
      <c r="O1710" s="1"/>
      <c r="P1710" s="1"/>
      <c r="T1710" s="13">
        <v>100000</v>
      </c>
      <c r="V1710" s="17">
        <v>35</v>
      </c>
    </row>
    <row r="1711" spans="7:22" x14ac:dyDescent="0.25">
      <c r="G1711" s="14"/>
      <c r="H1711" s="14"/>
      <c r="I1711" s="14">
        <v>1708</v>
      </c>
      <c r="J1711" s="14">
        <v>100</v>
      </c>
      <c r="O1711" s="1"/>
      <c r="P1711" s="1"/>
      <c r="T1711" s="13">
        <v>100000</v>
      </c>
      <c r="V1711" s="17">
        <v>35</v>
      </c>
    </row>
    <row r="1712" spans="7:22" x14ac:dyDescent="0.25">
      <c r="G1712" s="14"/>
      <c r="H1712" s="14"/>
      <c r="I1712" s="14">
        <v>1709</v>
      </c>
      <c r="J1712" s="14">
        <v>100</v>
      </c>
      <c r="O1712" s="1"/>
      <c r="P1712" s="1"/>
      <c r="T1712" s="13">
        <v>100000</v>
      </c>
      <c r="V1712" s="17">
        <v>35</v>
      </c>
    </row>
    <row r="1713" spans="7:22" x14ac:dyDescent="0.25">
      <c r="G1713" s="14"/>
      <c r="H1713" s="14"/>
      <c r="I1713" s="14">
        <v>1710</v>
      </c>
      <c r="J1713" s="14">
        <v>100</v>
      </c>
      <c r="O1713" s="1"/>
      <c r="P1713" s="1"/>
      <c r="T1713" s="13">
        <v>100000</v>
      </c>
      <c r="V1713" s="17">
        <v>35</v>
      </c>
    </row>
    <row r="1714" spans="7:22" x14ac:dyDescent="0.25">
      <c r="G1714" s="14"/>
      <c r="H1714" s="14"/>
      <c r="I1714" s="14">
        <v>1711</v>
      </c>
      <c r="J1714" s="14">
        <v>100</v>
      </c>
      <c r="O1714" s="1"/>
      <c r="P1714" s="1"/>
      <c r="T1714" s="13">
        <v>100000</v>
      </c>
      <c r="V1714" s="17">
        <v>35</v>
      </c>
    </row>
    <row r="1715" spans="7:22" x14ac:dyDescent="0.25">
      <c r="G1715" s="14"/>
      <c r="H1715" s="14"/>
      <c r="I1715" s="14">
        <v>1712</v>
      </c>
      <c r="J1715" s="14">
        <v>100</v>
      </c>
      <c r="O1715" s="1"/>
      <c r="P1715" s="1"/>
      <c r="T1715" s="13">
        <v>100000</v>
      </c>
      <c r="V1715" s="17">
        <v>35</v>
      </c>
    </row>
    <row r="1716" spans="7:22" x14ac:dyDescent="0.25">
      <c r="G1716" s="14"/>
      <c r="H1716" s="14"/>
      <c r="I1716" s="14">
        <v>1713</v>
      </c>
      <c r="J1716" s="14">
        <v>100</v>
      </c>
      <c r="O1716" s="1"/>
      <c r="P1716" s="1"/>
      <c r="T1716" s="13">
        <v>100000</v>
      </c>
      <c r="V1716" s="17">
        <v>35</v>
      </c>
    </row>
    <row r="1717" spans="7:22" x14ac:dyDescent="0.25">
      <c r="G1717" s="14"/>
      <c r="H1717" s="14"/>
      <c r="I1717" s="14">
        <v>1714</v>
      </c>
      <c r="J1717" s="14">
        <v>100</v>
      </c>
      <c r="O1717" s="1"/>
      <c r="P1717" s="1"/>
      <c r="T1717" s="13">
        <v>100000</v>
      </c>
      <c r="V1717" s="17">
        <v>35</v>
      </c>
    </row>
    <row r="1718" spans="7:22" x14ac:dyDescent="0.25">
      <c r="G1718" s="14"/>
      <c r="H1718" s="14"/>
      <c r="I1718" s="14">
        <v>1715</v>
      </c>
      <c r="J1718" s="14">
        <v>100</v>
      </c>
      <c r="O1718" s="1"/>
      <c r="P1718" s="1"/>
      <c r="T1718" s="13">
        <v>100000</v>
      </c>
      <c r="V1718" s="17">
        <v>35</v>
      </c>
    </row>
    <row r="1719" spans="7:22" x14ac:dyDescent="0.25">
      <c r="G1719" s="14"/>
      <c r="H1719" s="14"/>
      <c r="I1719" s="14">
        <v>1716</v>
      </c>
      <c r="J1719" s="14">
        <v>100</v>
      </c>
      <c r="O1719" s="1"/>
      <c r="P1719" s="1"/>
      <c r="T1719" s="13">
        <v>100000</v>
      </c>
      <c r="V1719" s="17">
        <v>35</v>
      </c>
    </row>
    <row r="1720" spans="7:22" x14ac:dyDescent="0.25">
      <c r="G1720" s="14"/>
      <c r="H1720" s="14"/>
      <c r="I1720" s="14">
        <v>1717</v>
      </c>
      <c r="J1720" s="14">
        <v>100</v>
      </c>
      <c r="O1720" s="1"/>
      <c r="P1720" s="1"/>
      <c r="T1720" s="13">
        <v>100000</v>
      </c>
      <c r="V1720" s="17">
        <v>35</v>
      </c>
    </row>
    <row r="1721" spans="7:22" x14ac:dyDescent="0.25">
      <c r="G1721" s="14"/>
      <c r="H1721" s="14"/>
      <c r="I1721" s="14">
        <v>1718</v>
      </c>
      <c r="J1721" s="14">
        <v>100</v>
      </c>
      <c r="O1721" s="1"/>
      <c r="P1721" s="1"/>
      <c r="T1721" s="13">
        <v>100000</v>
      </c>
      <c r="V1721" s="17">
        <v>35</v>
      </c>
    </row>
    <row r="1722" spans="7:22" x14ac:dyDescent="0.25">
      <c r="G1722" s="14"/>
      <c r="H1722" s="14"/>
      <c r="I1722" s="14">
        <v>1719</v>
      </c>
      <c r="J1722" s="14">
        <v>100</v>
      </c>
      <c r="O1722" s="1"/>
      <c r="P1722" s="1"/>
      <c r="T1722" s="13">
        <v>100000</v>
      </c>
      <c r="V1722" s="17">
        <v>35</v>
      </c>
    </row>
    <row r="1723" spans="7:22" x14ac:dyDescent="0.25">
      <c r="G1723" s="14"/>
      <c r="H1723" s="14"/>
      <c r="I1723" s="14">
        <v>1720</v>
      </c>
      <c r="J1723" s="14">
        <v>100</v>
      </c>
      <c r="O1723" s="1"/>
      <c r="P1723" s="1"/>
      <c r="T1723" s="13">
        <v>100000</v>
      </c>
      <c r="V1723" s="17">
        <v>35</v>
      </c>
    </row>
    <row r="1724" spans="7:22" x14ac:dyDescent="0.25">
      <c r="G1724" s="14"/>
      <c r="H1724" s="14"/>
      <c r="I1724" s="14">
        <v>1721</v>
      </c>
      <c r="J1724" s="14">
        <v>100</v>
      </c>
      <c r="O1724" s="1"/>
      <c r="P1724" s="1"/>
      <c r="T1724" s="13">
        <v>100000</v>
      </c>
      <c r="V1724" s="17">
        <v>35</v>
      </c>
    </row>
    <row r="1725" spans="7:22" x14ac:dyDescent="0.25">
      <c r="G1725" s="14"/>
      <c r="H1725" s="14"/>
      <c r="I1725" s="14">
        <v>1722</v>
      </c>
      <c r="J1725" s="14">
        <v>100</v>
      </c>
      <c r="O1725" s="1"/>
      <c r="P1725" s="1"/>
      <c r="T1725" s="13">
        <v>100000</v>
      </c>
      <c r="V1725" s="17">
        <v>35</v>
      </c>
    </row>
    <row r="1726" spans="7:22" x14ac:dyDescent="0.25">
      <c r="G1726" s="14"/>
      <c r="H1726" s="14"/>
      <c r="I1726" s="14">
        <v>1723</v>
      </c>
      <c r="J1726" s="14">
        <v>100</v>
      </c>
      <c r="O1726" s="1"/>
      <c r="P1726" s="1"/>
      <c r="T1726" s="13">
        <v>100000</v>
      </c>
      <c r="V1726" s="17">
        <v>35</v>
      </c>
    </row>
    <row r="1727" spans="7:22" x14ac:dyDescent="0.25">
      <c r="G1727" s="14"/>
      <c r="H1727" s="14"/>
      <c r="I1727" s="14">
        <v>1724</v>
      </c>
      <c r="J1727" s="14">
        <v>100</v>
      </c>
      <c r="O1727" s="1"/>
      <c r="P1727" s="1"/>
      <c r="T1727" s="13">
        <v>100000</v>
      </c>
      <c r="V1727" s="17">
        <v>35</v>
      </c>
    </row>
    <row r="1728" spans="7:22" x14ac:dyDescent="0.25">
      <c r="G1728" s="14"/>
      <c r="H1728" s="14"/>
      <c r="I1728" s="14">
        <v>1725</v>
      </c>
      <c r="J1728" s="14">
        <v>100</v>
      </c>
      <c r="O1728" s="1"/>
      <c r="P1728" s="1"/>
      <c r="T1728" s="13">
        <v>100000</v>
      </c>
      <c r="V1728" s="17">
        <v>35</v>
      </c>
    </row>
    <row r="1729" spans="7:22" x14ac:dyDescent="0.25">
      <c r="G1729" s="14"/>
      <c r="H1729" s="14"/>
      <c r="I1729" s="14">
        <v>1726</v>
      </c>
      <c r="J1729" s="14">
        <v>100</v>
      </c>
      <c r="O1729" s="1"/>
      <c r="P1729" s="1"/>
      <c r="T1729" s="13">
        <v>100000</v>
      </c>
      <c r="V1729" s="17">
        <v>35</v>
      </c>
    </row>
    <row r="1730" spans="7:22" x14ac:dyDescent="0.25">
      <c r="G1730" s="14"/>
      <c r="H1730" s="14"/>
      <c r="I1730" s="14">
        <v>1727</v>
      </c>
      <c r="J1730" s="14">
        <v>100</v>
      </c>
      <c r="O1730" s="1"/>
      <c r="P1730" s="1"/>
      <c r="T1730" s="13">
        <v>100000</v>
      </c>
      <c r="V1730" s="17">
        <v>35</v>
      </c>
    </row>
    <row r="1731" spans="7:22" x14ac:dyDescent="0.25">
      <c r="G1731" s="14"/>
      <c r="H1731" s="14"/>
      <c r="I1731" s="14">
        <v>1728</v>
      </c>
      <c r="J1731" s="14">
        <v>100</v>
      </c>
      <c r="O1731" s="1"/>
      <c r="P1731" s="1"/>
      <c r="T1731" s="13">
        <v>100000</v>
      </c>
      <c r="V1731" s="17">
        <v>35</v>
      </c>
    </row>
    <row r="1732" spans="7:22" x14ac:dyDescent="0.25">
      <c r="G1732" s="14"/>
      <c r="H1732" s="14"/>
      <c r="I1732" s="14">
        <v>1729</v>
      </c>
      <c r="J1732" s="14">
        <v>100</v>
      </c>
      <c r="O1732" s="1"/>
      <c r="P1732" s="1"/>
      <c r="T1732" s="13">
        <v>100000</v>
      </c>
      <c r="V1732" s="17">
        <v>35</v>
      </c>
    </row>
    <row r="1733" spans="7:22" x14ac:dyDescent="0.25">
      <c r="G1733" s="14"/>
      <c r="H1733" s="14"/>
      <c r="I1733" s="14">
        <v>1730</v>
      </c>
      <c r="J1733" s="14">
        <v>100</v>
      </c>
      <c r="O1733" s="1"/>
      <c r="P1733" s="1"/>
      <c r="T1733" s="13">
        <v>100000</v>
      </c>
      <c r="V1733" s="17">
        <v>35</v>
      </c>
    </row>
    <row r="1734" spans="7:22" x14ac:dyDescent="0.25">
      <c r="G1734" s="14"/>
      <c r="H1734" s="14"/>
      <c r="I1734" s="14">
        <v>1731</v>
      </c>
      <c r="J1734" s="14">
        <v>100</v>
      </c>
      <c r="O1734" s="1"/>
      <c r="P1734" s="1"/>
      <c r="T1734" s="13">
        <v>100000</v>
      </c>
      <c r="V1734" s="17">
        <v>35</v>
      </c>
    </row>
    <row r="1735" spans="7:22" x14ac:dyDescent="0.25">
      <c r="G1735" s="14"/>
      <c r="H1735" s="14"/>
      <c r="I1735" s="14">
        <v>1732</v>
      </c>
      <c r="J1735" s="14">
        <v>100</v>
      </c>
      <c r="O1735" s="1"/>
      <c r="P1735" s="1"/>
      <c r="T1735" s="13">
        <v>100000</v>
      </c>
      <c r="V1735" s="17">
        <v>35</v>
      </c>
    </row>
    <row r="1736" spans="7:22" x14ac:dyDescent="0.25">
      <c r="G1736" s="14"/>
      <c r="H1736" s="14"/>
      <c r="I1736" s="14">
        <v>1733</v>
      </c>
      <c r="J1736" s="14">
        <v>100</v>
      </c>
      <c r="O1736" s="1"/>
      <c r="P1736" s="1"/>
      <c r="T1736" s="13">
        <v>100000</v>
      </c>
      <c r="V1736" s="17">
        <v>35</v>
      </c>
    </row>
    <row r="1737" spans="7:22" x14ac:dyDescent="0.25">
      <c r="G1737" s="14"/>
      <c r="H1737" s="14"/>
      <c r="I1737" s="14">
        <v>1734</v>
      </c>
      <c r="J1737" s="14">
        <v>100</v>
      </c>
      <c r="O1737" s="1"/>
      <c r="P1737" s="1"/>
      <c r="T1737" s="13">
        <v>100000</v>
      </c>
      <c r="V1737" s="17">
        <v>35</v>
      </c>
    </row>
    <row r="1738" spans="7:22" x14ac:dyDescent="0.25">
      <c r="G1738" s="14"/>
      <c r="H1738" s="14"/>
      <c r="I1738" s="14">
        <v>1735</v>
      </c>
      <c r="J1738" s="14">
        <v>100</v>
      </c>
      <c r="O1738" s="1"/>
      <c r="P1738" s="1"/>
      <c r="T1738" s="13">
        <v>100000</v>
      </c>
      <c r="V1738" s="17">
        <v>35</v>
      </c>
    </row>
    <row r="1739" spans="7:22" x14ac:dyDescent="0.25">
      <c r="G1739" s="14"/>
      <c r="H1739" s="14"/>
      <c r="I1739" s="14">
        <v>1736</v>
      </c>
      <c r="J1739" s="14">
        <v>100</v>
      </c>
      <c r="O1739" s="1"/>
      <c r="P1739" s="1"/>
      <c r="T1739" s="13">
        <v>100000</v>
      </c>
      <c r="V1739" s="17">
        <v>35</v>
      </c>
    </row>
    <row r="1740" spans="7:22" x14ac:dyDescent="0.25">
      <c r="G1740" s="14"/>
      <c r="H1740" s="14"/>
      <c r="I1740" s="14">
        <v>1737</v>
      </c>
      <c r="J1740" s="14">
        <v>100</v>
      </c>
      <c r="O1740" s="1"/>
      <c r="P1740" s="1"/>
      <c r="T1740" s="13">
        <v>100000</v>
      </c>
      <c r="V1740" s="17">
        <v>35</v>
      </c>
    </row>
    <row r="1741" spans="7:22" x14ac:dyDescent="0.25">
      <c r="G1741" s="14"/>
      <c r="H1741" s="14"/>
      <c r="I1741" s="14">
        <v>1738</v>
      </c>
      <c r="J1741" s="14">
        <v>100</v>
      </c>
      <c r="O1741" s="1"/>
      <c r="P1741" s="1"/>
      <c r="T1741" s="13">
        <v>100000</v>
      </c>
      <c r="V1741" s="17">
        <v>35</v>
      </c>
    </row>
    <row r="1742" spans="7:22" x14ac:dyDescent="0.25">
      <c r="G1742" s="14"/>
      <c r="H1742" s="14"/>
      <c r="I1742" s="14">
        <v>1739</v>
      </c>
      <c r="J1742" s="14">
        <v>100</v>
      </c>
      <c r="O1742" s="1"/>
      <c r="P1742" s="1"/>
      <c r="T1742" s="13">
        <v>100000</v>
      </c>
      <c r="V1742" s="17">
        <v>35</v>
      </c>
    </row>
    <row r="1743" spans="7:22" x14ac:dyDescent="0.25">
      <c r="G1743" s="14"/>
      <c r="H1743" s="14"/>
      <c r="I1743" s="14">
        <v>1740</v>
      </c>
      <c r="J1743" s="14">
        <v>100</v>
      </c>
      <c r="O1743" s="1"/>
      <c r="P1743" s="1"/>
      <c r="T1743" s="13">
        <v>100000</v>
      </c>
      <c r="V1743" s="17">
        <v>35</v>
      </c>
    </row>
    <row r="1744" spans="7:22" x14ac:dyDescent="0.25">
      <c r="G1744" s="14"/>
      <c r="H1744" s="14"/>
      <c r="I1744" s="14">
        <v>1741</v>
      </c>
      <c r="J1744" s="14">
        <v>100</v>
      </c>
      <c r="O1744" s="1"/>
      <c r="P1744" s="1"/>
      <c r="T1744" s="13">
        <v>100000</v>
      </c>
      <c r="V1744" s="17">
        <v>35</v>
      </c>
    </row>
    <row r="1745" spans="7:22" x14ac:dyDescent="0.25">
      <c r="G1745" s="14"/>
      <c r="H1745" s="14"/>
      <c r="I1745" s="14">
        <v>1742</v>
      </c>
      <c r="J1745" s="14">
        <v>100</v>
      </c>
      <c r="O1745" s="1"/>
      <c r="P1745" s="1"/>
      <c r="T1745" s="13">
        <v>100000</v>
      </c>
      <c r="V1745" s="17">
        <v>35</v>
      </c>
    </row>
    <row r="1746" spans="7:22" x14ac:dyDescent="0.25">
      <c r="G1746" s="14"/>
      <c r="H1746" s="14"/>
      <c r="I1746" s="14">
        <v>1743</v>
      </c>
      <c r="J1746" s="14">
        <v>100</v>
      </c>
      <c r="O1746" s="1"/>
      <c r="P1746" s="1"/>
      <c r="T1746" s="13">
        <v>100000</v>
      </c>
      <c r="V1746" s="17">
        <v>35</v>
      </c>
    </row>
    <row r="1747" spans="7:22" x14ac:dyDescent="0.25">
      <c r="G1747" s="14"/>
      <c r="H1747" s="14"/>
      <c r="I1747" s="14">
        <v>1744</v>
      </c>
      <c r="J1747" s="14">
        <v>100</v>
      </c>
      <c r="O1747" s="1"/>
      <c r="P1747" s="1"/>
      <c r="T1747" s="13">
        <v>100000</v>
      </c>
      <c r="V1747" s="17">
        <v>35</v>
      </c>
    </row>
    <row r="1748" spans="7:22" x14ac:dyDescent="0.25">
      <c r="G1748" s="14"/>
      <c r="H1748" s="14"/>
      <c r="I1748" s="14">
        <v>1745</v>
      </c>
      <c r="J1748" s="14">
        <v>100</v>
      </c>
      <c r="O1748" s="1"/>
      <c r="P1748" s="1"/>
      <c r="T1748" s="13">
        <v>100000</v>
      </c>
      <c r="V1748" s="17">
        <v>35</v>
      </c>
    </row>
    <row r="1749" spans="7:22" x14ac:dyDescent="0.25">
      <c r="G1749" s="14"/>
      <c r="H1749" s="14"/>
      <c r="I1749" s="14">
        <v>1746</v>
      </c>
      <c r="J1749" s="14">
        <v>100</v>
      </c>
      <c r="O1749" s="1"/>
      <c r="P1749" s="1"/>
      <c r="T1749" s="13">
        <v>100000</v>
      </c>
      <c r="V1749" s="17">
        <v>35</v>
      </c>
    </row>
    <row r="1750" spans="7:22" x14ac:dyDescent="0.25">
      <c r="G1750" s="14"/>
      <c r="H1750" s="14"/>
      <c r="I1750" s="14">
        <v>1747</v>
      </c>
      <c r="J1750" s="14">
        <v>100</v>
      </c>
      <c r="O1750" s="1"/>
      <c r="P1750" s="1"/>
      <c r="T1750" s="13">
        <v>100000</v>
      </c>
      <c r="V1750" s="17">
        <v>35</v>
      </c>
    </row>
    <row r="1751" spans="7:22" x14ac:dyDescent="0.25">
      <c r="G1751" s="14"/>
      <c r="H1751" s="14"/>
      <c r="I1751" s="14">
        <v>1748</v>
      </c>
      <c r="J1751" s="14">
        <v>100</v>
      </c>
      <c r="O1751" s="1"/>
      <c r="P1751" s="1"/>
      <c r="T1751" s="13">
        <v>100000</v>
      </c>
      <c r="V1751" s="17">
        <v>35</v>
      </c>
    </row>
    <row r="1752" spans="7:22" x14ac:dyDescent="0.25">
      <c r="G1752" s="14"/>
      <c r="H1752" s="14"/>
      <c r="I1752" s="14">
        <v>1749</v>
      </c>
      <c r="J1752" s="14">
        <v>100</v>
      </c>
      <c r="O1752" s="1"/>
      <c r="P1752" s="1"/>
      <c r="T1752" s="13">
        <v>100000</v>
      </c>
      <c r="V1752" s="17">
        <v>35</v>
      </c>
    </row>
    <row r="1753" spans="7:22" x14ac:dyDescent="0.25">
      <c r="G1753" s="14"/>
      <c r="H1753" s="14"/>
      <c r="I1753" s="14">
        <v>1750</v>
      </c>
      <c r="J1753" s="14">
        <v>100</v>
      </c>
      <c r="O1753" s="1"/>
      <c r="P1753" s="1"/>
      <c r="T1753" s="13">
        <v>100000</v>
      </c>
      <c r="V1753" s="17">
        <v>35</v>
      </c>
    </row>
    <row r="1754" spans="7:22" x14ac:dyDescent="0.25">
      <c r="G1754" s="14"/>
      <c r="H1754" s="14"/>
      <c r="I1754" s="14">
        <v>1751</v>
      </c>
      <c r="J1754" s="14">
        <v>100</v>
      </c>
      <c r="O1754" s="1"/>
      <c r="P1754" s="1"/>
      <c r="T1754" s="13">
        <v>100000</v>
      </c>
      <c r="V1754" s="17">
        <v>35</v>
      </c>
    </row>
    <row r="1755" spans="7:22" x14ac:dyDescent="0.25">
      <c r="G1755" s="14"/>
      <c r="H1755" s="14"/>
      <c r="I1755" s="14">
        <v>1752</v>
      </c>
      <c r="J1755" s="14">
        <v>100</v>
      </c>
      <c r="O1755" s="1"/>
      <c r="P1755" s="1"/>
      <c r="T1755" s="13">
        <v>100000</v>
      </c>
      <c r="V1755" s="17">
        <v>35</v>
      </c>
    </row>
    <row r="1756" spans="7:22" x14ac:dyDescent="0.25">
      <c r="G1756" s="14"/>
      <c r="H1756" s="14"/>
      <c r="I1756" s="14">
        <v>1753</v>
      </c>
      <c r="J1756" s="14">
        <v>100</v>
      </c>
      <c r="O1756" s="1"/>
      <c r="P1756" s="1"/>
      <c r="T1756" s="13">
        <v>100000</v>
      </c>
      <c r="V1756" s="17">
        <v>35</v>
      </c>
    </row>
    <row r="1757" spans="7:22" x14ac:dyDescent="0.25">
      <c r="G1757" s="14"/>
      <c r="H1757" s="14"/>
      <c r="I1757" s="14">
        <v>1754</v>
      </c>
      <c r="J1757" s="14">
        <v>100</v>
      </c>
      <c r="O1757" s="1"/>
      <c r="P1757" s="1"/>
      <c r="T1757" s="13">
        <v>100000</v>
      </c>
      <c r="V1757" s="17">
        <v>35</v>
      </c>
    </row>
    <row r="1758" spans="7:22" x14ac:dyDescent="0.25">
      <c r="G1758" s="14"/>
      <c r="H1758" s="14"/>
      <c r="I1758" s="14">
        <v>1755</v>
      </c>
      <c r="J1758" s="14">
        <v>100</v>
      </c>
      <c r="O1758" s="1"/>
      <c r="P1758" s="1"/>
      <c r="T1758" s="13">
        <v>100000</v>
      </c>
      <c r="V1758" s="17">
        <v>35</v>
      </c>
    </row>
    <row r="1759" spans="7:22" x14ac:dyDescent="0.25">
      <c r="G1759" s="14"/>
      <c r="H1759" s="14"/>
      <c r="I1759" s="14">
        <v>1756</v>
      </c>
      <c r="J1759" s="14">
        <v>100</v>
      </c>
      <c r="O1759" s="1"/>
      <c r="P1759" s="1"/>
      <c r="T1759" s="13">
        <v>100000</v>
      </c>
      <c r="V1759" s="17">
        <v>35</v>
      </c>
    </row>
    <row r="1760" spans="7:22" x14ac:dyDescent="0.25">
      <c r="G1760" s="14"/>
      <c r="H1760" s="14"/>
      <c r="I1760" s="14">
        <v>1757</v>
      </c>
      <c r="J1760" s="14">
        <v>100</v>
      </c>
      <c r="O1760" s="1"/>
      <c r="P1760" s="1"/>
      <c r="T1760" s="13">
        <v>100000</v>
      </c>
      <c r="V1760" s="17">
        <v>35</v>
      </c>
    </row>
    <row r="1761" spans="7:22" x14ac:dyDescent="0.25">
      <c r="G1761" s="14"/>
      <c r="H1761" s="14"/>
      <c r="I1761" s="14">
        <v>1758</v>
      </c>
      <c r="J1761" s="14">
        <v>100</v>
      </c>
      <c r="O1761" s="1"/>
      <c r="P1761" s="1"/>
      <c r="T1761" s="13">
        <v>100000</v>
      </c>
      <c r="V1761" s="17">
        <v>35</v>
      </c>
    </row>
    <row r="1762" spans="7:22" x14ac:dyDescent="0.25">
      <c r="G1762" s="14"/>
      <c r="H1762" s="14"/>
      <c r="I1762" s="14">
        <v>1759</v>
      </c>
      <c r="J1762" s="14">
        <v>100</v>
      </c>
      <c r="O1762" s="1"/>
      <c r="P1762" s="1"/>
      <c r="T1762" s="13">
        <v>100000</v>
      </c>
      <c r="V1762" s="17">
        <v>35</v>
      </c>
    </row>
    <row r="1763" spans="7:22" x14ac:dyDescent="0.25">
      <c r="G1763" s="14"/>
      <c r="H1763" s="14"/>
      <c r="I1763" s="14">
        <v>1760</v>
      </c>
      <c r="J1763" s="14">
        <v>100</v>
      </c>
      <c r="O1763" s="1"/>
      <c r="P1763" s="1"/>
      <c r="T1763" s="13">
        <v>100000</v>
      </c>
      <c r="V1763" s="17">
        <v>35</v>
      </c>
    </row>
    <row r="1764" spans="7:22" x14ac:dyDescent="0.25">
      <c r="G1764" s="14"/>
      <c r="H1764" s="14"/>
      <c r="I1764" s="14">
        <v>1761</v>
      </c>
      <c r="J1764" s="14">
        <v>100</v>
      </c>
      <c r="O1764" s="1"/>
      <c r="P1764" s="1"/>
      <c r="T1764" s="13">
        <v>100000</v>
      </c>
      <c r="V1764" s="17">
        <v>35</v>
      </c>
    </row>
    <row r="1765" spans="7:22" x14ac:dyDescent="0.25">
      <c r="G1765" s="14"/>
      <c r="H1765" s="14"/>
      <c r="I1765" s="14">
        <v>1762</v>
      </c>
      <c r="J1765" s="14">
        <v>100</v>
      </c>
      <c r="O1765" s="1"/>
      <c r="P1765" s="1"/>
      <c r="T1765" s="13">
        <v>100000</v>
      </c>
      <c r="V1765" s="17">
        <v>35</v>
      </c>
    </row>
    <row r="1766" spans="7:22" x14ac:dyDescent="0.25">
      <c r="G1766" s="14"/>
      <c r="H1766" s="14"/>
      <c r="I1766" s="14">
        <v>1763</v>
      </c>
      <c r="J1766" s="14">
        <v>100</v>
      </c>
      <c r="O1766" s="1"/>
      <c r="P1766" s="1"/>
      <c r="T1766" s="13">
        <v>100000</v>
      </c>
      <c r="V1766" s="17">
        <v>35</v>
      </c>
    </row>
    <row r="1767" spans="7:22" x14ac:dyDescent="0.25">
      <c r="G1767" s="14"/>
      <c r="H1767" s="14"/>
      <c r="I1767" s="14">
        <v>1764</v>
      </c>
      <c r="J1767" s="14">
        <v>100</v>
      </c>
      <c r="O1767" s="1"/>
      <c r="P1767" s="1"/>
      <c r="T1767" s="13">
        <v>100000</v>
      </c>
      <c r="V1767" s="17">
        <v>35</v>
      </c>
    </row>
    <row r="1768" spans="7:22" x14ac:dyDescent="0.25">
      <c r="G1768" s="14"/>
      <c r="H1768" s="14"/>
      <c r="I1768" s="14">
        <v>1765</v>
      </c>
      <c r="J1768" s="14">
        <v>100</v>
      </c>
      <c r="O1768" s="1"/>
      <c r="P1768" s="1"/>
      <c r="T1768" s="13">
        <v>100000</v>
      </c>
      <c r="V1768" s="17">
        <v>35</v>
      </c>
    </row>
    <row r="1769" spans="7:22" x14ac:dyDescent="0.25">
      <c r="G1769" s="14"/>
      <c r="H1769" s="14"/>
      <c r="I1769" s="14">
        <v>1766</v>
      </c>
      <c r="J1769" s="14">
        <v>100</v>
      </c>
      <c r="O1769" s="1"/>
      <c r="P1769" s="1"/>
      <c r="T1769" s="13">
        <v>100000</v>
      </c>
      <c r="V1769" s="17">
        <v>35</v>
      </c>
    </row>
    <row r="1770" spans="7:22" x14ac:dyDescent="0.25">
      <c r="G1770" s="14"/>
      <c r="H1770" s="14"/>
      <c r="I1770" s="14">
        <v>1767</v>
      </c>
      <c r="J1770" s="14">
        <v>100</v>
      </c>
      <c r="O1770" s="1"/>
      <c r="P1770" s="1"/>
      <c r="T1770" s="13">
        <v>100000</v>
      </c>
      <c r="V1770" s="17">
        <v>35</v>
      </c>
    </row>
    <row r="1771" spans="7:22" x14ac:dyDescent="0.25">
      <c r="G1771" s="14"/>
      <c r="H1771" s="14"/>
      <c r="I1771" s="14">
        <v>1768</v>
      </c>
      <c r="J1771" s="14">
        <v>100</v>
      </c>
      <c r="O1771" s="1"/>
      <c r="P1771" s="1"/>
      <c r="T1771" s="13">
        <v>100000</v>
      </c>
      <c r="V1771" s="17">
        <v>35</v>
      </c>
    </row>
    <row r="1772" spans="7:22" x14ac:dyDescent="0.25">
      <c r="G1772" s="14"/>
      <c r="H1772" s="14"/>
      <c r="I1772" s="14">
        <v>1769</v>
      </c>
      <c r="J1772" s="14">
        <v>100</v>
      </c>
      <c r="O1772" s="1"/>
      <c r="P1772" s="1"/>
      <c r="T1772" s="13">
        <v>100000</v>
      </c>
      <c r="V1772" s="17">
        <v>35</v>
      </c>
    </row>
    <row r="1773" spans="7:22" x14ac:dyDescent="0.25">
      <c r="G1773" s="14"/>
      <c r="H1773" s="14"/>
      <c r="I1773" s="14">
        <v>1770</v>
      </c>
      <c r="J1773" s="14">
        <v>100</v>
      </c>
      <c r="O1773" s="1"/>
      <c r="P1773" s="1"/>
      <c r="T1773" s="13">
        <v>100000</v>
      </c>
      <c r="V1773" s="17">
        <v>35</v>
      </c>
    </row>
    <row r="1774" spans="7:22" x14ac:dyDescent="0.25">
      <c r="G1774" s="14"/>
      <c r="H1774" s="14"/>
      <c r="I1774" s="14">
        <v>1771</v>
      </c>
      <c r="J1774" s="14">
        <v>100</v>
      </c>
      <c r="O1774" s="1"/>
      <c r="P1774" s="1"/>
      <c r="T1774" s="13">
        <v>100000</v>
      </c>
      <c r="V1774" s="17">
        <v>35</v>
      </c>
    </row>
    <row r="1775" spans="7:22" x14ac:dyDescent="0.25">
      <c r="G1775" s="14"/>
      <c r="H1775" s="14"/>
      <c r="I1775" s="14">
        <v>1772</v>
      </c>
      <c r="J1775" s="14">
        <v>100</v>
      </c>
      <c r="O1775" s="1"/>
      <c r="P1775" s="1"/>
      <c r="T1775" s="13">
        <v>100000</v>
      </c>
      <c r="V1775" s="17">
        <v>35</v>
      </c>
    </row>
    <row r="1776" spans="7:22" x14ac:dyDescent="0.25">
      <c r="G1776" s="14"/>
      <c r="H1776" s="14"/>
      <c r="I1776" s="14">
        <v>1773</v>
      </c>
      <c r="J1776" s="14">
        <v>100</v>
      </c>
      <c r="O1776" s="1"/>
      <c r="P1776" s="1"/>
      <c r="T1776" s="13">
        <v>100000</v>
      </c>
      <c r="V1776" s="17">
        <v>35</v>
      </c>
    </row>
    <row r="1777" spans="7:22" x14ac:dyDescent="0.25">
      <c r="G1777" s="14"/>
      <c r="H1777" s="14"/>
      <c r="I1777" s="14">
        <v>1774</v>
      </c>
      <c r="J1777" s="14">
        <v>100</v>
      </c>
      <c r="O1777" s="1"/>
      <c r="P1777" s="1"/>
      <c r="T1777" s="13">
        <v>100000</v>
      </c>
      <c r="V1777" s="17">
        <v>35</v>
      </c>
    </row>
    <row r="1778" spans="7:22" x14ac:dyDescent="0.25">
      <c r="G1778" s="14"/>
      <c r="H1778" s="14"/>
      <c r="I1778" s="14">
        <v>1775</v>
      </c>
      <c r="J1778" s="14">
        <v>100</v>
      </c>
      <c r="O1778" s="1"/>
      <c r="P1778" s="1"/>
      <c r="T1778" s="13">
        <v>100000</v>
      </c>
      <c r="V1778" s="17">
        <v>35</v>
      </c>
    </row>
    <row r="1779" spans="7:22" x14ac:dyDescent="0.25">
      <c r="G1779" s="14"/>
      <c r="H1779" s="14"/>
      <c r="I1779" s="14">
        <v>1776</v>
      </c>
      <c r="J1779" s="14">
        <v>100</v>
      </c>
      <c r="O1779" s="1"/>
      <c r="P1779" s="1"/>
      <c r="T1779" s="13">
        <v>100000</v>
      </c>
      <c r="V1779" s="17">
        <v>35</v>
      </c>
    </row>
    <row r="1780" spans="7:22" x14ac:dyDescent="0.25">
      <c r="G1780" s="14"/>
      <c r="H1780" s="14"/>
      <c r="I1780" s="14">
        <v>1777</v>
      </c>
      <c r="J1780" s="14">
        <v>100</v>
      </c>
      <c r="O1780" s="1"/>
      <c r="P1780" s="1"/>
      <c r="T1780" s="13">
        <v>100000</v>
      </c>
      <c r="V1780" s="17">
        <v>35</v>
      </c>
    </row>
    <row r="1781" spans="7:22" x14ac:dyDescent="0.25">
      <c r="G1781" s="14"/>
      <c r="H1781" s="14"/>
      <c r="I1781" s="14">
        <v>1778</v>
      </c>
      <c r="J1781" s="14">
        <v>100</v>
      </c>
      <c r="O1781" s="1"/>
      <c r="P1781" s="1"/>
      <c r="T1781" s="13">
        <v>100000</v>
      </c>
      <c r="V1781" s="17">
        <v>35</v>
      </c>
    </row>
    <row r="1782" spans="7:22" x14ac:dyDescent="0.25">
      <c r="G1782" s="14"/>
      <c r="H1782" s="14"/>
      <c r="I1782" s="14">
        <v>1779</v>
      </c>
      <c r="J1782" s="14">
        <v>100</v>
      </c>
      <c r="O1782" s="1"/>
      <c r="P1782" s="1"/>
      <c r="T1782" s="13">
        <v>100000</v>
      </c>
      <c r="V1782" s="17">
        <v>35</v>
      </c>
    </row>
    <row r="1783" spans="7:22" x14ac:dyDescent="0.25">
      <c r="G1783" s="14"/>
      <c r="H1783" s="14"/>
      <c r="I1783" s="14">
        <v>1780</v>
      </c>
      <c r="J1783" s="14">
        <v>100</v>
      </c>
      <c r="O1783" s="1"/>
      <c r="P1783" s="1"/>
      <c r="T1783" s="13">
        <v>100000</v>
      </c>
      <c r="V1783" s="17">
        <v>35</v>
      </c>
    </row>
    <row r="1784" spans="7:22" x14ac:dyDescent="0.25">
      <c r="G1784" s="14"/>
      <c r="H1784" s="14"/>
      <c r="I1784" s="14">
        <v>1781</v>
      </c>
      <c r="J1784" s="14">
        <v>100</v>
      </c>
      <c r="O1784" s="1"/>
      <c r="P1784" s="1"/>
      <c r="T1784" s="13">
        <v>100000</v>
      </c>
      <c r="V1784" s="17">
        <v>35</v>
      </c>
    </row>
    <row r="1785" spans="7:22" x14ac:dyDescent="0.25">
      <c r="G1785" s="14"/>
      <c r="H1785" s="14"/>
      <c r="I1785" s="14">
        <v>1782</v>
      </c>
      <c r="J1785" s="14">
        <v>100</v>
      </c>
      <c r="O1785" s="1"/>
      <c r="P1785" s="1"/>
      <c r="T1785" s="13">
        <v>100000</v>
      </c>
      <c r="V1785" s="17">
        <v>35</v>
      </c>
    </row>
    <row r="1786" spans="7:22" x14ac:dyDescent="0.25">
      <c r="G1786" s="14"/>
      <c r="H1786" s="14"/>
      <c r="I1786" s="14">
        <v>1783</v>
      </c>
      <c r="J1786" s="14">
        <v>100</v>
      </c>
      <c r="O1786" s="1"/>
      <c r="P1786" s="1"/>
      <c r="T1786" s="13">
        <v>100000</v>
      </c>
      <c r="V1786" s="17">
        <v>35</v>
      </c>
    </row>
    <row r="1787" spans="7:22" x14ac:dyDescent="0.25">
      <c r="G1787" s="14"/>
      <c r="H1787" s="14"/>
      <c r="I1787" s="14">
        <v>1784</v>
      </c>
      <c r="J1787" s="14">
        <v>100</v>
      </c>
      <c r="O1787" s="1"/>
      <c r="P1787" s="1"/>
      <c r="T1787" s="13">
        <v>100000</v>
      </c>
      <c r="V1787" s="17">
        <v>35</v>
      </c>
    </row>
    <row r="1788" spans="7:22" x14ac:dyDescent="0.25">
      <c r="G1788" s="14"/>
      <c r="H1788" s="14"/>
      <c r="I1788" s="14">
        <v>1785</v>
      </c>
      <c r="J1788" s="14">
        <v>100</v>
      </c>
      <c r="O1788" s="1"/>
      <c r="P1788" s="1"/>
      <c r="T1788" s="13">
        <v>100000</v>
      </c>
      <c r="V1788" s="17">
        <v>35</v>
      </c>
    </row>
    <row r="1789" spans="7:22" x14ac:dyDescent="0.25">
      <c r="G1789" s="14"/>
      <c r="H1789" s="14"/>
      <c r="I1789" s="14">
        <v>1786</v>
      </c>
      <c r="J1789" s="14">
        <v>100</v>
      </c>
      <c r="O1789" s="1"/>
      <c r="P1789" s="1"/>
      <c r="T1789" s="13">
        <v>100000</v>
      </c>
      <c r="V1789" s="17">
        <v>35</v>
      </c>
    </row>
    <row r="1790" spans="7:22" x14ac:dyDescent="0.25">
      <c r="G1790" s="14"/>
      <c r="H1790" s="14"/>
      <c r="I1790" s="14">
        <v>1787</v>
      </c>
      <c r="J1790" s="14">
        <v>100</v>
      </c>
      <c r="O1790" s="1"/>
      <c r="P1790" s="1"/>
      <c r="T1790" s="13">
        <v>100000</v>
      </c>
      <c r="V1790" s="17">
        <v>35</v>
      </c>
    </row>
    <row r="1791" spans="7:22" x14ac:dyDescent="0.25">
      <c r="G1791" s="14"/>
      <c r="H1791" s="14"/>
      <c r="I1791" s="14">
        <v>1788</v>
      </c>
      <c r="J1791" s="14">
        <v>100</v>
      </c>
      <c r="O1791" s="1"/>
      <c r="P1791" s="1"/>
      <c r="T1791" s="13">
        <v>100000</v>
      </c>
      <c r="V1791" s="17">
        <v>35</v>
      </c>
    </row>
    <row r="1792" spans="7:22" x14ac:dyDescent="0.25">
      <c r="G1792" s="14"/>
      <c r="H1792" s="14"/>
      <c r="I1792" s="14">
        <v>1789</v>
      </c>
      <c r="J1792" s="14">
        <v>100</v>
      </c>
      <c r="O1792" s="1"/>
      <c r="P1792" s="1"/>
      <c r="T1792" s="13">
        <v>100000</v>
      </c>
      <c r="V1792" s="17">
        <v>35</v>
      </c>
    </row>
    <row r="1793" spans="7:22" x14ac:dyDescent="0.25">
      <c r="G1793" s="14"/>
      <c r="H1793" s="14"/>
      <c r="I1793" s="14">
        <v>1790</v>
      </c>
      <c r="J1793" s="14">
        <v>100</v>
      </c>
      <c r="O1793" s="1"/>
      <c r="P1793" s="1"/>
      <c r="T1793" s="13">
        <v>100000</v>
      </c>
      <c r="V1793" s="17">
        <v>35</v>
      </c>
    </row>
    <row r="1794" spans="7:22" x14ac:dyDescent="0.25">
      <c r="G1794" s="14"/>
      <c r="H1794" s="14"/>
      <c r="I1794" s="14">
        <v>1791</v>
      </c>
      <c r="J1794" s="14">
        <v>100</v>
      </c>
      <c r="O1794" s="1"/>
      <c r="P1794" s="1"/>
      <c r="T1794" s="13">
        <v>100000</v>
      </c>
      <c r="V1794" s="17">
        <v>35</v>
      </c>
    </row>
    <row r="1795" spans="7:22" x14ac:dyDescent="0.25">
      <c r="G1795" s="14"/>
      <c r="H1795" s="14"/>
      <c r="I1795" s="14">
        <v>1792</v>
      </c>
      <c r="J1795" s="14">
        <v>100</v>
      </c>
      <c r="O1795" s="1"/>
      <c r="P1795" s="1"/>
      <c r="T1795" s="13">
        <v>100000</v>
      </c>
      <c r="V1795" s="17">
        <v>35</v>
      </c>
    </row>
    <row r="1796" spans="7:22" x14ac:dyDescent="0.25">
      <c r="G1796" s="14"/>
      <c r="H1796" s="14"/>
      <c r="I1796" s="14">
        <v>1793</v>
      </c>
      <c r="J1796" s="14">
        <v>100</v>
      </c>
      <c r="O1796" s="1"/>
      <c r="P1796" s="1"/>
      <c r="T1796" s="13">
        <v>100000</v>
      </c>
      <c r="V1796" s="17">
        <v>35</v>
      </c>
    </row>
    <row r="1797" spans="7:22" x14ac:dyDescent="0.25">
      <c r="G1797" s="14"/>
      <c r="H1797" s="14"/>
      <c r="I1797" s="14">
        <v>1794</v>
      </c>
      <c r="J1797" s="14">
        <v>100</v>
      </c>
      <c r="O1797" s="1"/>
      <c r="P1797" s="1"/>
      <c r="T1797" s="13">
        <v>100000</v>
      </c>
      <c r="V1797" s="17">
        <v>35</v>
      </c>
    </row>
    <row r="1798" spans="7:22" x14ac:dyDescent="0.25">
      <c r="G1798" s="14"/>
      <c r="H1798" s="14"/>
      <c r="I1798" s="14">
        <v>1795</v>
      </c>
      <c r="J1798" s="14">
        <v>100</v>
      </c>
      <c r="O1798" s="1"/>
      <c r="P1798" s="1"/>
      <c r="T1798" s="13">
        <v>100000</v>
      </c>
      <c r="V1798" s="17">
        <v>35</v>
      </c>
    </row>
    <row r="1799" spans="7:22" x14ac:dyDescent="0.25">
      <c r="G1799" s="14"/>
      <c r="H1799" s="14"/>
      <c r="I1799" s="14">
        <v>1796</v>
      </c>
      <c r="J1799" s="14">
        <v>100</v>
      </c>
      <c r="O1799" s="1"/>
      <c r="P1799" s="1"/>
      <c r="T1799" s="13">
        <v>100000</v>
      </c>
      <c r="V1799" s="17">
        <v>35</v>
      </c>
    </row>
    <row r="1800" spans="7:22" x14ac:dyDescent="0.25">
      <c r="G1800" s="14"/>
      <c r="H1800" s="14"/>
      <c r="I1800" s="14">
        <v>1797</v>
      </c>
      <c r="J1800" s="14">
        <v>100</v>
      </c>
      <c r="O1800" s="1"/>
      <c r="P1800" s="1"/>
      <c r="T1800" s="13">
        <v>100000</v>
      </c>
      <c r="V1800" s="17">
        <v>35</v>
      </c>
    </row>
    <row r="1801" spans="7:22" x14ac:dyDescent="0.25">
      <c r="G1801" s="14"/>
      <c r="H1801" s="14"/>
      <c r="I1801" s="14">
        <v>1798</v>
      </c>
      <c r="J1801" s="14">
        <v>100</v>
      </c>
      <c r="O1801" s="1"/>
      <c r="P1801" s="1"/>
      <c r="T1801" s="13">
        <v>100000</v>
      </c>
      <c r="V1801" s="17">
        <v>35</v>
      </c>
    </row>
    <row r="1802" spans="7:22" x14ac:dyDescent="0.25">
      <c r="G1802" s="14"/>
      <c r="H1802" s="14"/>
      <c r="I1802" s="14">
        <v>1799</v>
      </c>
      <c r="J1802" s="14">
        <v>100</v>
      </c>
      <c r="O1802" s="1"/>
      <c r="P1802" s="1"/>
      <c r="T1802" s="13">
        <v>100000</v>
      </c>
      <c r="V1802" s="17">
        <v>35</v>
      </c>
    </row>
    <row r="1803" spans="7:22" x14ac:dyDescent="0.25">
      <c r="G1803" s="14"/>
      <c r="H1803" s="14"/>
      <c r="I1803" s="14">
        <v>1800</v>
      </c>
      <c r="J1803" s="14">
        <v>100</v>
      </c>
      <c r="O1803" s="1"/>
      <c r="P1803" s="1"/>
      <c r="T1803" s="13">
        <v>100000</v>
      </c>
      <c r="V1803" s="17">
        <v>35</v>
      </c>
    </row>
    <row r="1804" spans="7:22" x14ac:dyDescent="0.25">
      <c r="G1804" s="14"/>
      <c r="H1804" s="14"/>
      <c r="I1804" s="14">
        <v>1801</v>
      </c>
      <c r="J1804" s="14">
        <v>100</v>
      </c>
      <c r="O1804" s="1"/>
      <c r="P1804" s="1"/>
      <c r="T1804" s="13">
        <v>100000</v>
      </c>
      <c r="V1804" s="17">
        <v>35</v>
      </c>
    </row>
    <row r="1805" spans="7:22" x14ac:dyDescent="0.25">
      <c r="G1805" s="14"/>
      <c r="H1805" s="14"/>
      <c r="I1805" s="14">
        <v>1802</v>
      </c>
      <c r="J1805" s="14">
        <v>100</v>
      </c>
      <c r="O1805" s="1"/>
      <c r="P1805" s="1"/>
      <c r="T1805" s="13">
        <v>100000</v>
      </c>
      <c r="V1805" s="17">
        <v>35</v>
      </c>
    </row>
    <row r="1806" spans="7:22" x14ac:dyDescent="0.25">
      <c r="G1806" s="14"/>
      <c r="H1806" s="14"/>
      <c r="I1806" s="14">
        <v>1803</v>
      </c>
      <c r="J1806" s="14">
        <v>100</v>
      </c>
      <c r="O1806" s="1"/>
      <c r="P1806" s="1"/>
      <c r="T1806" s="13">
        <v>100000</v>
      </c>
      <c r="V1806" s="17">
        <v>35</v>
      </c>
    </row>
    <row r="1807" spans="7:22" x14ac:dyDescent="0.25">
      <c r="G1807" s="14"/>
      <c r="H1807" s="14"/>
      <c r="I1807" s="14">
        <v>1804</v>
      </c>
      <c r="J1807" s="14">
        <v>100</v>
      </c>
      <c r="O1807" s="1"/>
      <c r="P1807" s="1"/>
      <c r="T1807" s="13">
        <v>100000</v>
      </c>
      <c r="V1807" s="17">
        <v>35</v>
      </c>
    </row>
    <row r="1808" spans="7:22" x14ac:dyDescent="0.25">
      <c r="G1808" s="14"/>
      <c r="H1808" s="14"/>
      <c r="I1808" s="14">
        <v>1805</v>
      </c>
      <c r="J1808" s="14">
        <v>100</v>
      </c>
      <c r="O1808" s="1"/>
      <c r="P1808" s="1"/>
      <c r="T1808" s="13">
        <v>100000</v>
      </c>
      <c r="V1808" s="17">
        <v>35</v>
      </c>
    </row>
    <row r="1809" spans="7:22" x14ac:dyDescent="0.25">
      <c r="G1809" s="14"/>
      <c r="H1809" s="14"/>
      <c r="I1809" s="14">
        <v>1806</v>
      </c>
      <c r="J1809" s="14">
        <v>100</v>
      </c>
      <c r="O1809" s="1"/>
      <c r="P1809" s="1"/>
      <c r="T1809" s="13">
        <v>100000</v>
      </c>
      <c r="V1809" s="17">
        <v>35</v>
      </c>
    </row>
    <row r="1810" spans="7:22" x14ac:dyDescent="0.25">
      <c r="G1810" s="14"/>
      <c r="H1810" s="14"/>
      <c r="I1810" s="14">
        <v>1807</v>
      </c>
      <c r="J1810" s="14">
        <v>100</v>
      </c>
      <c r="O1810" s="1"/>
      <c r="P1810" s="1"/>
      <c r="T1810" s="13">
        <v>100000</v>
      </c>
      <c r="V1810" s="17">
        <v>35</v>
      </c>
    </row>
    <row r="1811" spans="7:22" x14ac:dyDescent="0.25">
      <c r="G1811" s="14"/>
      <c r="H1811" s="14"/>
      <c r="I1811" s="14">
        <v>1808</v>
      </c>
      <c r="J1811" s="14">
        <v>100</v>
      </c>
      <c r="O1811" s="1"/>
      <c r="P1811" s="1"/>
      <c r="T1811" s="13">
        <v>100000</v>
      </c>
      <c r="V1811" s="17">
        <v>35</v>
      </c>
    </row>
    <row r="1812" spans="7:22" x14ac:dyDescent="0.25">
      <c r="G1812" s="14"/>
      <c r="H1812" s="14"/>
      <c r="I1812" s="14">
        <v>1809</v>
      </c>
      <c r="J1812" s="14">
        <v>100</v>
      </c>
      <c r="O1812" s="1"/>
      <c r="P1812" s="1"/>
      <c r="T1812" s="13">
        <v>100000</v>
      </c>
      <c r="V1812" s="17">
        <v>35</v>
      </c>
    </row>
    <row r="1813" spans="7:22" x14ac:dyDescent="0.25">
      <c r="G1813" s="14"/>
      <c r="H1813" s="14"/>
      <c r="I1813" s="14">
        <v>1810</v>
      </c>
      <c r="J1813" s="14">
        <v>100</v>
      </c>
      <c r="O1813" s="1"/>
      <c r="P1813" s="1"/>
      <c r="T1813" s="13">
        <v>100000</v>
      </c>
      <c r="V1813" s="17">
        <v>35</v>
      </c>
    </row>
    <row r="1814" spans="7:22" x14ac:dyDescent="0.25">
      <c r="G1814" s="14"/>
      <c r="H1814" s="14"/>
      <c r="I1814" s="14">
        <v>1811</v>
      </c>
      <c r="J1814" s="14">
        <v>100</v>
      </c>
      <c r="O1814" s="1"/>
      <c r="P1814" s="1"/>
      <c r="T1814" s="13">
        <v>100000</v>
      </c>
      <c r="V1814" s="17">
        <v>35</v>
      </c>
    </row>
    <row r="1815" spans="7:22" x14ac:dyDescent="0.25">
      <c r="G1815" s="14"/>
      <c r="H1815" s="14"/>
      <c r="I1815" s="14">
        <v>1812</v>
      </c>
      <c r="J1815" s="14">
        <v>100</v>
      </c>
      <c r="O1815" s="1"/>
      <c r="P1815" s="1"/>
      <c r="T1815" s="13">
        <v>100000</v>
      </c>
      <c r="V1815" s="17">
        <v>35</v>
      </c>
    </row>
    <row r="1816" spans="7:22" x14ac:dyDescent="0.25">
      <c r="G1816" s="14"/>
      <c r="H1816" s="14"/>
      <c r="I1816" s="14">
        <v>1813</v>
      </c>
      <c r="J1816" s="14">
        <v>100</v>
      </c>
      <c r="O1816" s="1"/>
      <c r="P1816" s="1"/>
      <c r="T1816" s="13">
        <v>100000</v>
      </c>
      <c r="V1816" s="17">
        <v>35</v>
      </c>
    </row>
    <row r="1817" spans="7:22" x14ac:dyDescent="0.25">
      <c r="G1817" s="14"/>
      <c r="H1817" s="14"/>
      <c r="I1817" s="14">
        <v>1814</v>
      </c>
      <c r="J1817" s="14">
        <v>100</v>
      </c>
      <c r="O1817" s="1"/>
      <c r="P1817" s="1"/>
      <c r="T1817" s="13">
        <v>100000</v>
      </c>
      <c r="V1817" s="17">
        <v>35</v>
      </c>
    </row>
    <row r="1818" spans="7:22" x14ac:dyDescent="0.25">
      <c r="G1818" s="14"/>
      <c r="H1818" s="14"/>
      <c r="I1818" s="14">
        <v>1815</v>
      </c>
      <c r="J1818" s="14">
        <v>100</v>
      </c>
      <c r="O1818" s="1"/>
      <c r="P1818" s="1"/>
      <c r="T1818" s="13">
        <v>100000</v>
      </c>
      <c r="V1818" s="17">
        <v>35</v>
      </c>
    </row>
    <row r="1819" spans="7:22" x14ac:dyDescent="0.25">
      <c r="G1819" s="14"/>
      <c r="H1819" s="14"/>
      <c r="I1819" s="14">
        <v>1816</v>
      </c>
      <c r="J1819" s="14">
        <v>100</v>
      </c>
      <c r="O1819" s="1"/>
      <c r="P1819" s="1"/>
      <c r="T1819" s="13">
        <v>100000</v>
      </c>
      <c r="V1819" s="17">
        <v>35</v>
      </c>
    </row>
    <row r="1820" spans="7:22" x14ac:dyDescent="0.25">
      <c r="G1820" s="14"/>
      <c r="H1820" s="14"/>
      <c r="I1820" s="14">
        <v>1817</v>
      </c>
      <c r="J1820" s="14">
        <v>100</v>
      </c>
      <c r="O1820" s="1"/>
      <c r="P1820" s="1"/>
      <c r="T1820" s="13">
        <v>100000</v>
      </c>
      <c r="V1820" s="17">
        <v>35</v>
      </c>
    </row>
    <row r="1821" spans="7:22" x14ac:dyDescent="0.25">
      <c r="G1821" s="14"/>
      <c r="H1821" s="14"/>
      <c r="I1821" s="14">
        <v>1818</v>
      </c>
      <c r="J1821" s="14">
        <v>100</v>
      </c>
      <c r="O1821" s="1"/>
      <c r="P1821" s="1"/>
      <c r="T1821" s="13">
        <v>100000</v>
      </c>
      <c r="V1821" s="17">
        <v>35</v>
      </c>
    </row>
    <row r="1822" spans="7:22" x14ac:dyDescent="0.25">
      <c r="G1822" s="14"/>
      <c r="H1822" s="14"/>
      <c r="I1822" s="14">
        <v>1819</v>
      </c>
      <c r="J1822" s="14">
        <v>100</v>
      </c>
      <c r="O1822" s="1"/>
      <c r="P1822" s="1"/>
      <c r="T1822" s="13">
        <v>100000</v>
      </c>
      <c r="V1822" s="17">
        <v>35</v>
      </c>
    </row>
    <row r="1823" spans="7:22" x14ac:dyDescent="0.25">
      <c r="G1823" s="14"/>
      <c r="H1823" s="14"/>
      <c r="I1823" s="14">
        <v>1820</v>
      </c>
      <c r="J1823" s="14">
        <v>100</v>
      </c>
      <c r="O1823" s="1"/>
      <c r="P1823" s="1"/>
      <c r="T1823" s="13">
        <v>100000</v>
      </c>
      <c r="V1823" s="17">
        <v>35</v>
      </c>
    </row>
    <row r="1824" spans="7:22" x14ac:dyDescent="0.25">
      <c r="G1824" s="14"/>
      <c r="H1824" s="14"/>
      <c r="I1824" s="14">
        <v>1821</v>
      </c>
      <c r="J1824" s="14">
        <v>100</v>
      </c>
      <c r="O1824" s="1"/>
      <c r="P1824" s="1"/>
      <c r="T1824" s="13">
        <v>100000</v>
      </c>
      <c r="V1824" s="17">
        <v>35</v>
      </c>
    </row>
    <row r="1825" spans="7:22" x14ac:dyDescent="0.25">
      <c r="G1825" s="14"/>
      <c r="H1825" s="14"/>
      <c r="I1825" s="14">
        <v>1822</v>
      </c>
      <c r="J1825" s="14">
        <v>100</v>
      </c>
      <c r="O1825" s="1"/>
      <c r="P1825" s="1"/>
      <c r="T1825" s="13">
        <v>100000</v>
      </c>
      <c r="V1825" s="17">
        <v>35</v>
      </c>
    </row>
    <row r="1826" spans="7:22" x14ac:dyDescent="0.25">
      <c r="G1826" s="14"/>
      <c r="H1826" s="14"/>
      <c r="I1826" s="14">
        <v>1823</v>
      </c>
      <c r="J1826" s="14">
        <v>100</v>
      </c>
      <c r="O1826" s="1"/>
      <c r="P1826" s="1"/>
      <c r="T1826" s="13">
        <v>100000</v>
      </c>
      <c r="V1826" s="17">
        <v>35</v>
      </c>
    </row>
    <row r="1827" spans="7:22" x14ac:dyDescent="0.25">
      <c r="G1827" s="14"/>
      <c r="H1827" s="14"/>
      <c r="I1827" s="14">
        <v>1824</v>
      </c>
      <c r="J1827" s="14">
        <v>100</v>
      </c>
      <c r="O1827" s="1"/>
      <c r="P1827" s="1"/>
      <c r="T1827" s="13">
        <v>100000</v>
      </c>
      <c r="V1827" s="17">
        <v>35</v>
      </c>
    </row>
    <row r="1828" spans="7:22" x14ac:dyDescent="0.25">
      <c r="G1828" s="14"/>
      <c r="H1828" s="14"/>
      <c r="I1828" s="14">
        <v>1825</v>
      </c>
      <c r="J1828" s="14">
        <v>100</v>
      </c>
      <c r="O1828" s="1"/>
      <c r="P1828" s="1"/>
      <c r="T1828" s="13">
        <v>100000</v>
      </c>
      <c r="V1828" s="17">
        <v>35</v>
      </c>
    </row>
    <row r="1829" spans="7:22" x14ac:dyDescent="0.25">
      <c r="G1829" s="14"/>
      <c r="H1829" s="14"/>
      <c r="I1829" s="14">
        <v>1826</v>
      </c>
      <c r="J1829" s="14">
        <v>100</v>
      </c>
      <c r="O1829" s="1"/>
      <c r="P1829" s="1"/>
      <c r="T1829" s="13">
        <v>100000</v>
      </c>
      <c r="V1829" s="17">
        <v>35</v>
      </c>
    </row>
    <row r="1830" spans="7:22" x14ac:dyDescent="0.25">
      <c r="G1830" s="14"/>
      <c r="H1830" s="14"/>
      <c r="I1830" s="14">
        <v>1827</v>
      </c>
      <c r="J1830" s="14">
        <v>100</v>
      </c>
      <c r="O1830" s="1"/>
      <c r="P1830" s="1"/>
      <c r="T1830" s="13">
        <v>100000</v>
      </c>
      <c r="V1830" s="17">
        <v>35</v>
      </c>
    </row>
    <row r="1831" spans="7:22" x14ac:dyDescent="0.25">
      <c r="G1831" s="14"/>
      <c r="H1831" s="14"/>
      <c r="I1831" s="14">
        <v>1828</v>
      </c>
      <c r="J1831" s="14">
        <v>100</v>
      </c>
      <c r="O1831" s="1"/>
      <c r="P1831" s="1"/>
      <c r="T1831" s="13">
        <v>100000</v>
      </c>
      <c r="V1831" s="17">
        <v>35</v>
      </c>
    </row>
    <row r="1832" spans="7:22" x14ac:dyDescent="0.25">
      <c r="G1832" s="14"/>
      <c r="H1832" s="14"/>
      <c r="I1832" s="14">
        <v>1829</v>
      </c>
      <c r="J1832" s="14">
        <v>100</v>
      </c>
      <c r="O1832" s="1"/>
      <c r="P1832" s="1"/>
      <c r="T1832" s="13">
        <v>100000</v>
      </c>
      <c r="V1832" s="17">
        <v>35</v>
      </c>
    </row>
    <row r="1833" spans="7:22" x14ac:dyDescent="0.25">
      <c r="G1833" s="14"/>
      <c r="H1833" s="14"/>
      <c r="I1833" s="14">
        <v>1830</v>
      </c>
      <c r="J1833" s="14">
        <v>100</v>
      </c>
      <c r="O1833" s="1"/>
      <c r="P1833" s="1"/>
      <c r="T1833" s="13">
        <v>100000</v>
      </c>
      <c r="V1833" s="17">
        <v>35</v>
      </c>
    </row>
    <row r="1834" spans="7:22" x14ac:dyDescent="0.25">
      <c r="G1834" s="14"/>
      <c r="H1834" s="14"/>
      <c r="I1834" s="14">
        <v>1831</v>
      </c>
      <c r="J1834" s="14">
        <v>100</v>
      </c>
      <c r="O1834" s="1"/>
      <c r="P1834" s="1"/>
      <c r="T1834" s="13">
        <v>100000</v>
      </c>
      <c r="V1834" s="17">
        <v>35</v>
      </c>
    </row>
    <row r="1835" spans="7:22" x14ac:dyDescent="0.25">
      <c r="G1835" s="14"/>
      <c r="H1835" s="14"/>
      <c r="I1835" s="14">
        <v>1832</v>
      </c>
      <c r="J1835" s="14">
        <v>100</v>
      </c>
      <c r="O1835" s="1"/>
      <c r="P1835" s="1"/>
      <c r="T1835" s="13">
        <v>100000</v>
      </c>
      <c r="V1835" s="17">
        <v>35</v>
      </c>
    </row>
    <row r="1836" spans="7:22" x14ac:dyDescent="0.25">
      <c r="G1836" s="14"/>
      <c r="H1836" s="14"/>
      <c r="I1836" s="14">
        <v>1833</v>
      </c>
      <c r="J1836" s="14">
        <v>100</v>
      </c>
      <c r="O1836" s="1"/>
      <c r="P1836" s="1"/>
      <c r="T1836" s="13">
        <v>100000</v>
      </c>
      <c r="V1836" s="17">
        <v>35</v>
      </c>
    </row>
    <row r="1837" spans="7:22" x14ac:dyDescent="0.25">
      <c r="G1837" s="14"/>
      <c r="H1837" s="14"/>
      <c r="I1837" s="14">
        <v>1834</v>
      </c>
      <c r="J1837" s="14">
        <v>100</v>
      </c>
      <c r="O1837" s="1"/>
      <c r="P1837" s="1"/>
      <c r="T1837" s="13">
        <v>100000</v>
      </c>
      <c r="V1837" s="17">
        <v>35</v>
      </c>
    </row>
    <row r="1838" spans="7:22" x14ac:dyDescent="0.25">
      <c r="G1838" s="14"/>
      <c r="H1838" s="14"/>
      <c r="I1838" s="14">
        <v>1835</v>
      </c>
      <c r="J1838" s="14">
        <v>100</v>
      </c>
      <c r="O1838" s="1"/>
      <c r="P1838" s="1"/>
      <c r="T1838" s="13">
        <v>100000</v>
      </c>
      <c r="V1838" s="17">
        <v>35</v>
      </c>
    </row>
    <row r="1839" spans="7:22" x14ac:dyDescent="0.25">
      <c r="G1839" s="14"/>
      <c r="H1839" s="14"/>
      <c r="I1839" s="14">
        <v>1836</v>
      </c>
      <c r="J1839" s="14">
        <v>100</v>
      </c>
      <c r="O1839" s="1"/>
      <c r="P1839" s="1"/>
      <c r="T1839" s="13">
        <v>100000</v>
      </c>
      <c r="V1839" s="17">
        <v>35</v>
      </c>
    </row>
    <row r="1840" spans="7:22" x14ac:dyDescent="0.25">
      <c r="G1840" s="14"/>
      <c r="H1840" s="14"/>
      <c r="I1840" s="14">
        <v>1837</v>
      </c>
      <c r="J1840" s="14">
        <v>100</v>
      </c>
      <c r="O1840" s="1"/>
      <c r="P1840" s="1"/>
      <c r="T1840" s="13">
        <v>100000</v>
      </c>
      <c r="V1840" s="17">
        <v>35</v>
      </c>
    </row>
    <row r="1841" spans="7:22" x14ac:dyDescent="0.25">
      <c r="G1841" s="14"/>
      <c r="H1841" s="14"/>
      <c r="I1841" s="14">
        <v>1838</v>
      </c>
      <c r="J1841" s="14">
        <v>100</v>
      </c>
      <c r="O1841" s="1"/>
      <c r="P1841" s="1"/>
      <c r="T1841" s="13">
        <v>100000</v>
      </c>
      <c r="V1841" s="17">
        <v>35</v>
      </c>
    </row>
    <row r="1842" spans="7:22" x14ac:dyDescent="0.25">
      <c r="G1842" s="14"/>
      <c r="H1842" s="14"/>
      <c r="I1842" s="14">
        <v>1839</v>
      </c>
      <c r="J1842" s="14">
        <v>100</v>
      </c>
      <c r="O1842" s="1"/>
      <c r="P1842" s="1"/>
      <c r="T1842" s="13">
        <v>100000</v>
      </c>
      <c r="V1842" s="17">
        <v>35</v>
      </c>
    </row>
    <row r="1843" spans="7:22" x14ac:dyDescent="0.25">
      <c r="G1843" s="14"/>
      <c r="H1843" s="14"/>
      <c r="I1843" s="14">
        <v>1840</v>
      </c>
      <c r="J1843" s="14">
        <v>100</v>
      </c>
      <c r="O1843" s="1"/>
      <c r="P1843" s="1"/>
      <c r="T1843" s="13">
        <v>100000</v>
      </c>
      <c r="V1843" s="17">
        <v>35</v>
      </c>
    </row>
    <row r="1844" spans="7:22" x14ac:dyDescent="0.25">
      <c r="G1844" s="14"/>
      <c r="H1844" s="14"/>
      <c r="I1844" s="14">
        <v>1841</v>
      </c>
      <c r="J1844" s="14">
        <v>100</v>
      </c>
      <c r="O1844" s="1"/>
      <c r="P1844" s="1"/>
      <c r="T1844" s="13">
        <v>100000</v>
      </c>
      <c r="V1844" s="17">
        <v>35</v>
      </c>
    </row>
    <row r="1845" spans="7:22" x14ac:dyDescent="0.25">
      <c r="G1845" s="14"/>
      <c r="H1845" s="14"/>
      <c r="I1845" s="14">
        <v>1842</v>
      </c>
      <c r="J1845" s="14">
        <v>100</v>
      </c>
      <c r="O1845" s="1"/>
      <c r="P1845" s="1"/>
      <c r="T1845" s="13">
        <v>100000</v>
      </c>
      <c r="V1845" s="17">
        <v>35</v>
      </c>
    </row>
    <row r="1846" spans="7:22" x14ac:dyDescent="0.25">
      <c r="G1846" s="14"/>
      <c r="H1846" s="14"/>
      <c r="I1846" s="14">
        <v>1843</v>
      </c>
      <c r="J1846" s="14">
        <v>100</v>
      </c>
      <c r="O1846" s="1"/>
      <c r="P1846" s="1"/>
      <c r="T1846" s="13">
        <v>100000</v>
      </c>
      <c r="V1846" s="17">
        <v>35</v>
      </c>
    </row>
    <row r="1847" spans="7:22" x14ac:dyDescent="0.25">
      <c r="G1847" s="14"/>
      <c r="H1847" s="14"/>
      <c r="I1847" s="14">
        <v>1844</v>
      </c>
      <c r="J1847" s="14">
        <v>100</v>
      </c>
      <c r="O1847" s="1"/>
      <c r="P1847" s="1"/>
      <c r="T1847" s="13">
        <v>100000</v>
      </c>
      <c r="V1847" s="17">
        <v>35</v>
      </c>
    </row>
    <row r="1848" spans="7:22" x14ac:dyDescent="0.25">
      <c r="G1848" s="14"/>
      <c r="H1848" s="14"/>
      <c r="I1848" s="14">
        <v>1845</v>
      </c>
      <c r="J1848" s="14">
        <v>100</v>
      </c>
      <c r="O1848" s="1"/>
      <c r="P1848" s="1"/>
      <c r="T1848" s="13">
        <v>100000</v>
      </c>
      <c r="V1848" s="17">
        <v>35</v>
      </c>
    </row>
    <row r="1849" spans="7:22" x14ac:dyDescent="0.25">
      <c r="G1849" s="14"/>
      <c r="H1849" s="14"/>
      <c r="I1849" s="14">
        <v>1846</v>
      </c>
      <c r="J1849" s="14">
        <v>100</v>
      </c>
      <c r="O1849" s="1"/>
      <c r="P1849" s="1"/>
      <c r="T1849" s="13">
        <v>100000</v>
      </c>
      <c r="V1849" s="17">
        <v>35</v>
      </c>
    </row>
    <row r="1850" spans="7:22" x14ac:dyDescent="0.25">
      <c r="G1850" s="14"/>
      <c r="H1850" s="14"/>
      <c r="I1850" s="14">
        <v>1847</v>
      </c>
      <c r="J1850" s="14">
        <v>100</v>
      </c>
      <c r="O1850" s="1"/>
      <c r="P1850" s="1"/>
      <c r="T1850" s="13">
        <v>100000</v>
      </c>
      <c r="V1850" s="17">
        <v>35</v>
      </c>
    </row>
    <row r="1851" spans="7:22" x14ac:dyDescent="0.25">
      <c r="G1851" s="14"/>
      <c r="H1851" s="14"/>
      <c r="I1851" s="14">
        <v>1848</v>
      </c>
      <c r="J1851" s="14">
        <v>100</v>
      </c>
      <c r="O1851" s="1"/>
      <c r="P1851" s="1"/>
      <c r="T1851" s="13">
        <v>100000</v>
      </c>
      <c r="V1851" s="17">
        <v>35</v>
      </c>
    </row>
    <row r="1852" spans="7:22" x14ac:dyDescent="0.25">
      <c r="G1852" s="14"/>
      <c r="H1852" s="14"/>
      <c r="I1852" s="14">
        <v>1849</v>
      </c>
      <c r="J1852" s="14">
        <v>100</v>
      </c>
      <c r="O1852" s="1"/>
      <c r="P1852" s="1"/>
      <c r="T1852" s="13">
        <v>100000</v>
      </c>
      <c r="V1852" s="17">
        <v>35</v>
      </c>
    </row>
    <row r="1853" spans="7:22" x14ac:dyDescent="0.25">
      <c r="G1853" s="14"/>
      <c r="H1853" s="14"/>
      <c r="I1853" s="14">
        <v>1850</v>
      </c>
      <c r="J1853" s="14">
        <v>100</v>
      </c>
      <c r="O1853" s="1"/>
      <c r="P1853" s="1"/>
      <c r="T1853" s="13">
        <v>100000</v>
      </c>
      <c r="V1853" s="17">
        <v>35</v>
      </c>
    </row>
    <row r="1854" spans="7:22" x14ac:dyDescent="0.25">
      <c r="G1854" s="14"/>
      <c r="H1854" s="14"/>
      <c r="I1854" s="14">
        <v>1851</v>
      </c>
      <c r="J1854" s="14">
        <v>100</v>
      </c>
      <c r="O1854" s="1"/>
      <c r="P1854" s="1"/>
      <c r="T1854" s="13">
        <v>100000</v>
      </c>
      <c r="V1854" s="17">
        <v>35</v>
      </c>
    </row>
    <row r="1855" spans="7:22" x14ac:dyDescent="0.25">
      <c r="G1855" s="14"/>
      <c r="H1855" s="14"/>
      <c r="I1855" s="14">
        <v>1852</v>
      </c>
      <c r="J1855" s="14">
        <v>100</v>
      </c>
      <c r="O1855" s="1"/>
      <c r="P1855" s="1"/>
      <c r="T1855" s="13">
        <v>100000</v>
      </c>
      <c r="V1855" s="17">
        <v>35</v>
      </c>
    </row>
    <row r="1856" spans="7:22" x14ac:dyDescent="0.25">
      <c r="G1856" s="14"/>
      <c r="H1856" s="14"/>
      <c r="I1856" s="14">
        <v>1853</v>
      </c>
      <c r="J1856" s="14">
        <v>100</v>
      </c>
      <c r="O1856" s="1"/>
      <c r="P1856" s="1"/>
      <c r="T1856" s="13">
        <v>100000</v>
      </c>
      <c r="V1856" s="17">
        <v>35</v>
      </c>
    </row>
    <row r="1857" spans="7:22" x14ac:dyDescent="0.25">
      <c r="G1857" s="14"/>
      <c r="H1857" s="14"/>
      <c r="I1857" s="14">
        <v>1854</v>
      </c>
      <c r="J1857" s="14">
        <v>100</v>
      </c>
      <c r="O1857" s="1"/>
      <c r="P1857" s="1"/>
      <c r="T1857" s="13">
        <v>100000</v>
      </c>
      <c r="V1857" s="17">
        <v>35</v>
      </c>
    </row>
    <row r="1858" spans="7:22" x14ac:dyDescent="0.25">
      <c r="G1858" s="14"/>
      <c r="H1858" s="14"/>
      <c r="I1858" s="14">
        <v>1855</v>
      </c>
      <c r="J1858" s="14">
        <v>100</v>
      </c>
      <c r="O1858" s="1"/>
      <c r="P1858" s="1"/>
      <c r="T1858" s="13">
        <v>100000</v>
      </c>
      <c r="V1858" s="17">
        <v>35</v>
      </c>
    </row>
    <row r="1859" spans="7:22" x14ac:dyDescent="0.25">
      <c r="G1859" s="14"/>
      <c r="H1859" s="14"/>
      <c r="I1859" s="14">
        <v>1856</v>
      </c>
      <c r="J1859" s="14">
        <v>100</v>
      </c>
      <c r="O1859" s="1"/>
      <c r="P1859" s="1"/>
      <c r="T1859" s="13">
        <v>100000</v>
      </c>
      <c r="V1859" s="17">
        <v>35</v>
      </c>
    </row>
    <row r="1860" spans="7:22" x14ac:dyDescent="0.25">
      <c r="G1860" s="14"/>
      <c r="H1860" s="14"/>
      <c r="I1860" s="14">
        <v>1857</v>
      </c>
      <c r="J1860" s="14">
        <v>100</v>
      </c>
      <c r="O1860" s="1"/>
      <c r="P1860" s="1"/>
      <c r="T1860" s="13">
        <v>100000</v>
      </c>
      <c r="V1860" s="17">
        <v>35</v>
      </c>
    </row>
    <row r="1861" spans="7:22" x14ac:dyDescent="0.25">
      <c r="G1861" s="14"/>
      <c r="H1861" s="14"/>
      <c r="I1861" s="14">
        <v>1858</v>
      </c>
      <c r="J1861" s="14">
        <v>100</v>
      </c>
      <c r="O1861" s="1"/>
      <c r="P1861" s="1"/>
      <c r="T1861" s="13">
        <v>100000</v>
      </c>
      <c r="V1861" s="17">
        <v>35</v>
      </c>
    </row>
    <row r="1862" spans="7:22" x14ac:dyDescent="0.25">
      <c r="G1862" s="14"/>
      <c r="H1862" s="14"/>
      <c r="I1862" s="14">
        <v>1859</v>
      </c>
      <c r="J1862" s="14">
        <v>100</v>
      </c>
      <c r="O1862" s="1"/>
      <c r="P1862" s="1"/>
      <c r="T1862" s="13">
        <v>100000</v>
      </c>
      <c r="V1862" s="17">
        <v>35</v>
      </c>
    </row>
    <row r="1863" spans="7:22" x14ac:dyDescent="0.25">
      <c r="G1863" s="14"/>
      <c r="H1863" s="14"/>
      <c r="I1863" s="14">
        <v>1860</v>
      </c>
      <c r="J1863" s="14">
        <v>100</v>
      </c>
      <c r="O1863" s="1"/>
      <c r="P1863" s="1"/>
      <c r="T1863" s="13">
        <v>100000</v>
      </c>
      <c r="V1863" s="17">
        <v>35</v>
      </c>
    </row>
    <row r="1864" spans="7:22" x14ac:dyDescent="0.25">
      <c r="G1864" s="14"/>
      <c r="H1864" s="14"/>
      <c r="I1864" s="14">
        <v>1861</v>
      </c>
      <c r="J1864" s="14">
        <v>100</v>
      </c>
      <c r="O1864" s="1"/>
      <c r="P1864" s="1"/>
      <c r="T1864" s="13">
        <v>100000</v>
      </c>
      <c r="V1864" s="17">
        <v>35</v>
      </c>
    </row>
    <row r="1865" spans="7:22" x14ac:dyDescent="0.25">
      <c r="G1865" s="14"/>
      <c r="H1865" s="14"/>
      <c r="I1865" s="14">
        <v>1862</v>
      </c>
      <c r="J1865" s="14">
        <v>100</v>
      </c>
      <c r="O1865" s="1"/>
      <c r="P1865" s="1"/>
      <c r="T1865" s="13">
        <v>100000</v>
      </c>
      <c r="V1865" s="17">
        <v>35</v>
      </c>
    </row>
    <row r="1866" spans="7:22" x14ac:dyDescent="0.25">
      <c r="G1866" s="14"/>
      <c r="H1866" s="14"/>
      <c r="I1866" s="14">
        <v>1863</v>
      </c>
      <c r="J1866" s="14">
        <v>100</v>
      </c>
      <c r="O1866" s="1"/>
      <c r="P1866" s="1"/>
      <c r="T1866" s="13">
        <v>100000</v>
      </c>
      <c r="V1866" s="17">
        <v>35</v>
      </c>
    </row>
    <row r="1867" spans="7:22" x14ac:dyDescent="0.25">
      <c r="G1867" s="14"/>
      <c r="H1867" s="14"/>
      <c r="I1867" s="14">
        <v>1864</v>
      </c>
      <c r="J1867" s="14">
        <v>100</v>
      </c>
      <c r="O1867" s="1"/>
      <c r="P1867" s="1"/>
      <c r="T1867" s="13">
        <v>100000</v>
      </c>
      <c r="V1867" s="17">
        <v>35</v>
      </c>
    </row>
    <row r="1868" spans="7:22" x14ac:dyDescent="0.25">
      <c r="G1868" s="14"/>
      <c r="H1868" s="14"/>
      <c r="I1868" s="14">
        <v>1865</v>
      </c>
      <c r="J1868" s="14">
        <v>100</v>
      </c>
      <c r="O1868" s="1"/>
      <c r="P1868" s="1"/>
      <c r="T1868" s="13">
        <v>100000</v>
      </c>
      <c r="V1868" s="17">
        <v>35</v>
      </c>
    </row>
    <row r="1869" spans="7:22" x14ac:dyDescent="0.25">
      <c r="G1869" s="14"/>
      <c r="H1869" s="14"/>
      <c r="I1869" s="14">
        <v>1866</v>
      </c>
      <c r="J1869" s="14">
        <v>100</v>
      </c>
      <c r="O1869" s="1"/>
      <c r="P1869" s="1"/>
      <c r="T1869" s="13">
        <v>100000</v>
      </c>
      <c r="V1869" s="17">
        <v>35</v>
      </c>
    </row>
    <row r="1870" spans="7:22" x14ac:dyDescent="0.25">
      <c r="G1870" s="14"/>
      <c r="H1870" s="14"/>
      <c r="I1870" s="14">
        <v>1867</v>
      </c>
      <c r="J1870" s="14">
        <v>100</v>
      </c>
      <c r="O1870" s="1"/>
      <c r="P1870" s="1"/>
      <c r="T1870" s="13">
        <v>100000</v>
      </c>
      <c r="V1870" s="17">
        <v>35</v>
      </c>
    </row>
    <row r="1871" spans="7:22" x14ac:dyDescent="0.25">
      <c r="G1871" s="14"/>
      <c r="H1871" s="14"/>
      <c r="I1871" s="14">
        <v>1868</v>
      </c>
      <c r="J1871" s="14">
        <v>100</v>
      </c>
      <c r="O1871" s="1"/>
      <c r="P1871" s="1"/>
      <c r="T1871" s="13">
        <v>100000</v>
      </c>
      <c r="V1871" s="17">
        <v>35</v>
      </c>
    </row>
    <row r="1872" spans="7:22" x14ac:dyDescent="0.25">
      <c r="G1872" s="14"/>
      <c r="H1872" s="14"/>
      <c r="I1872" s="14">
        <v>1869</v>
      </c>
      <c r="J1872" s="14">
        <v>100</v>
      </c>
      <c r="O1872" s="1"/>
      <c r="P1872" s="1"/>
      <c r="T1872" s="13">
        <v>100000</v>
      </c>
      <c r="V1872" s="17">
        <v>35</v>
      </c>
    </row>
    <row r="1873" spans="7:22" x14ac:dyDescent="0.25">
      <c r="G1873" s="14"/>
      <c r="H1873" s="14"/>
      <c r="I1873" s="14">
        <v>1870</v>
      </c>
      <c r="J1873" s="14">
        <v>100</v>
      </c>
      <c r="O1873" s="1"/>
      <c r="P1873" s="1"/>
      <c r="T1873" s="13">
        <v>100000</v>
      </c>
      <c r="V1873" s="17">
        <v>35</v>
      </c>
    </row>
    <row r="1874" spans="7:22" x14ac:dyDescent="0.25">
      <c r="G1874" s="14"/>
      <c r="H1874" s="14"/>
      <c r="I1874" s="14">
        <v>1871</v>
      </c>
      <c r="J1874" s="14">
        <v>100</v>
      </c>
      <c r="O1874" s="1"/>
      <c r="P1874" s="1"/>
      <c r="T1874" s="13">
        <v>100000</v>
      </c>
      <c r="V1874" s="17">
        <v>35</v>
      </c>
    </row>
    <row r="1875" spans="7:22" x14ac:dyDescent="0.25">
      <c r="G1875" s="14"/>
      <c r="H1875" s="14"/>
      <c r="I1875" s="14">
        <v>1872</v>
      </c>
      <c r="J1875" s="14">
        <v>100</v>
      </c>
      <c r="O1875" s="1"/>
      <c r="P1875" s="1"/>
      <c r="T1875" s="13">
        <v>100000</v>
      </c>
      <c r="V1875" s="17">
        <v>35</v>
      </c>
    </row>
    <row r="1876" spans="7:22" x14ac:dyDescent="0.25">
      <c r="G1876" s="14"/>
      <c r="H1876" s="14"/>
      <c r="I1876" s="14">
        <v>1873</v>
      </c>
      <c r="J1876" s="14">
        <v>100</v>
      </c>
      <c r="O1876" s="1"/>
      <c r="P1876" s="1"/>
      <c r="T1876" s="13">
        <v>100000</v>
      </c>
      <c r="V1876" s="17">
        <v>35</v>
      </c>
    </row>
    <row r="1877" spans="7:22" x14ac:dyDescent="0.25">
      <c r="G1877" s="14"/>
      <c r="H1877" s="14"/>
      <c r="I1877" s="14">
        <v>1874</v>
      </c>
      <c r="J1877" s="14">
        <v>100</v>
      </c>
      <c r="O1877" s="1"/>
      <c r="P1877" s="1"/>
      <c r="T1877" s="13">
        <v>100000</v>
      </c>
      <c r="V1877" s="17">
        <v>35</v>
      </c>
    </row>
    <row r="1878" spans="7:22" x14ac:dyDescent="0.25">
      <c r="G1878" s="14"/>
      <c r="H1878" s="14"/>
      <c r="I1878" s="14">
        <v>1875</v>
      </c>
      <c r="J1878" s="14">
        <v>100</v>
      </c>
      <c r="O1878" s="1"/>
      <c r="P1878" s="1"/>
      <c r="T1878" s="13">
        <v>100000</v>
      </c>
      <c r="V1878" s="17">
        <v>35</v>
      </c>
    </row>
    <row r="1879" spans="7:22" x14ac:dyDescent="0.25">
      <c r="G1879" s="14"/>
      <c r="H1879" s="14"/>
      <c r="I1879" s="14">
        <v>1876</v>
      </c>
      <c r="J1879" s="14">
        <v>100</v>
      </c>
      <c r="O1879" s="1"/>
      <c r="P1879" s="1"/>
      <c r="T1879" s="13">
        <v>100000</v>
      </c>
      <c r="V1879" s="17">
        <v>35</v>
      </c>
    </row>
    <row r="1880" spans="7:22" x14ac:dyDescent="0.25">
      <c r="G1880" s="14"/>
      <c r="H1880" s="14"/>
      <c r="I1880" s="14">
        <v>1877</v>
      </c>
      <c r="J1880" s="14">
        <v>100</v>
      </c>
      <c r="O1880" s="1"/>
      <c r="P1880" s="1"/>
      <c r="T1880" s="13">
        <v>100000</v>
      </c>
      <c r="V1880" s="17">
        <v>35</v>
      </c>
    </row>
    <row r="1881" spans="7:22" x14ac:dyDescent="0.25">
      <c r="G1881" s="14"/>
      <c r="H1881" s="14"/>
      <c r="I1881" s="14">
        <v>1878</v>
      </c>
      <c r="J1881" s="14">
        <v>100</v>
      </c>
      <c r="O1881" s="1"/>
      <c r="P1881" s="1"/>
      <c r="T1881" s="13">
        <v>100000</v>
      </c>
      <c r="V1881" s="17">
        <v>35</v>
      </c>
    </row>
    <row r="1882" spans="7:22" x14ac:dyDescent="0.25">
      <c r="G1882" s="14"/>
      <c r="H1882" s="14"/>
      <c r="I1882" s="14">
        <v>1879</v>
      </c>
      <c r="J1882" s="14">
        <v>100</v>
      </c>
      <c r="O1882" s="1"/>
      <c r="P1882" s="1"/>
      <c r="T1882" s="13">
        <v>100000</v>
      </c>
      <c r="V1882" s="17">
        <v>35</v>
      </c>
    </row>
    <row r="1883" spans="7:22" x14ac:dyDescent="0.25">
      <c r="G1883" s="14"/>
      <c r="H1883" s="14"/>
      <c r="I1883" s="14">
        <v>1880</v>
      </c>
      <c r="J1883" s="14">
        <v>100</v>
      </c>
      <c r="O1883" s="1"/>
      <c r="P1883" s="1"/>
      <c r="T1883" s="13">
        <v>100000</v>
      </c>
      <c r="V1883" s="17">
        <v>35</v>
      </c>
    </row>
    <row r="1884" spans="7:22" x14ac:dyDescent="0.25">
      <c r="G1884" s="14"/>
      <c r="H1884" s="14"/>
      <c r="I1884" s="14">
        <v>1881</v>
      </c>
      <c r="J1884" s="14">
        <v>100</v>
      </c>
      <c r="O1884" s="1"/>
      <c r="P1884" s="1"/>
      <c r="T1884" s="13">
        <v>100000</v>
      </c>
      <c r="V1884" s="17">
        <v>35</v>
      </c>
    </row>
    <row r="1885" spans="7:22" x14ac:dyDescent="0.25">
      <c r="G1885" s="14"/>
      <c r="H1885" s="14"/>
      <c r="I1885" s="14">
        <v>1882</v>
      </c>
      <c r="J1885" s="14">
        <v>100</v>
      </c>
      <c r="O1885" s="1"/>
      <c r="P1885" s="1"/>
      <c r="T1885" s="13">
        <v>100000</v>
      </c>
      <c r="V1885" s="17">
        <v>35</v>
      </c>
    </row>
    <row r="1886" spans="7:22" x14ac:dyDescent="0.25">
      <c r="G1886" s="14"/>
      <c r="H1886" s="14"/>
      <c r="I1886" s="14">
        <v>1883</v>
      </c>
      <c r="J1886" s="14">
        <v>100</v>
      </c>
      <c r="O1886" s="1"/>
      <c r="P1886" s="1"/>
      <c r="T1886" s="13">
        <v>100000</v>
      </c>
      <c r="V1886" s="17">
        <v>35</v>
      </c>
    </row>
    <row r="1887" spans="7:22" x14ac:dyDescent="0.25">
      <c r="G1887" s="14"/>
      <c r="H1887" s="14"/>
      <c r="I1887" s="14">
        <v>1884</v>
      </c>
      <c r="J1887" s="14">
        <v>100</v>
      </c>
      <c r="O1887" s="1"/>
      <c r="P1887" s="1"/>
      <c r="T1887" s="13">
        <v>100000</v>
      </c>
      <c r="V1887" s="17">
        <v>35</v>
      </c>
    </row>
    <row r="1888" spans="7:22" x14ac:dyDescent="0.25">
      <c r="G1888" s="14"/>
      <c r="H1888" s="14"/>
      <c r="I1888" s="14">
        <v>1885</v>
      </c>
      <c r="J1888" s="14">
        <v>100</v>
      </c>
      <c r="O1888" s="1"/>
      <c r="P1888" s="1"/>
      <c r="T1888" s="13">
        <v>100000</v>
      </c>
      <c r="V1888" s="17">
        <v>35</v>
      </c>
    </row>
    <row r="1889" spans="7:22" x14ac:dyDescent="0.25">
      <c r="G1889" s="14"/>
      <c r="H1889" s="14"/>
      <c r="I1889" s="14">
        <v>1886</v>
      </c>
      <c r="J1889" s="14">
        <v>100</v>
      </c>
      <c r="O1889" s="1"/>
      <c r="P1889" s="1"/>
      <c r="T1889" s="13">
        <v>100000</v>
      </c>
      <c r="V1889" s="17">
        <v>35</v>
      </c>
    </row>
    <row r="1890" spans="7:22" x14ac:dyDescent="0.25">
      <c r="G1890" s="14"/>
      <c r="H1890" s="14"/>
      <c r="I1890" s="14">
        <v>1887</v>
      </c>
      <c r="J1890" s="14">
        <v>100</v>
      </c>
      <c r="O1890" s="1"/>
      <c r="P1890" s="1"/>
      <c r="T1890" s="13">
        <v>100000</v>
      </c>
      <c r="V1890" s="17">
        <v>35</v>
      </c>
    </row>
    <row r="1891" spans="7:22" x14ac:dyDescent="0.25">
      <c r="G1891" s="14"/>
      <c r="H1891" s="14"/>
      <c r="I1891" s="14">
        <v>1888</v>
      </c>
      <c r="J1891" s="14">
        <v>100</v>
      </c>
      <c r="O1891" s="1"/>
      <c r="P1891" s="1"/>
      <c r="T1891" s="13">
        <v>100000</v>
      </c>
      <c r="V1891" s="17">
        <v>35</v>
      </c>
    </row>
    <row r="1892" spans="7:22" x14ac:dyDescent="0.25">
      <c r="G1892" s="14"/>
      <c r="H1892" s="14"/>
      <c r="I1892" s="14">
        <v>1889</v>
      </c>
      <c r="J1892" s="14">
        <v>100</v>
      </c>
      <c r="O1892" s="1"/>
      <c r="P1892" s="1"/>
      <c r="T1892" s="13">
        <v>100000</v>
      </c>
      <c r="V1892" s="17">
        <v>35</v>
      </c>
    </row>
    <row r="1893" spans="7:22" x14ac:dyDescent="0.25">
      <c r="G1893" s="14"/>
      <c r="H1893" s="14"/>
      <c r="I1893" s="14">
        <v>1890</v>
      </c>
      <c r="J1893" s="14">
        <v>100</v>
      </c>
      <c r="O1893" s="1"/>
      <c r="P1893" s="1"/>
      <c r="T1893" s="13">
        <v>100000</v>
      </c>
      <c r="V1893" s="17">
        <v>35</v>
      </c>
    </row>
    <row r="1894" spans="7:22" x14ac:dyDescent="0.25">
      <c r="G1894" s="14"/>
      <c r="H1894" s="14"/>
      <c r="I1894" s="14">
        <v>1891</v>
      </c>
      <c r="J1894" s="14">
        <v>100</v>
      </c>
      <c r="O1894" s="1"/>
      <c r="P1894" s="1"/>
      <c r="T1894" s="13">
        <v>100000</v>
      </c>
      <c r="V1894" s="17">
        <v>35</v>
      </c>
    </row>
    <row r="1895" spans="7:22" x14ac:dyDescent="0.25">
      <c r="G1895" s="14"/>
      <c r="H1895" s="14"/>
      <c r="I1895" s="14">
        <v>1892</v>
      </c>
      <c r="J1895" s="14">
        <v>100</v>
      </c>
      <c r="O1895" s="1"/>
      <c r="P1895" s="1"/>
      <c r="T1895" s="13">
        <v>100000</v>
      </c>
      <c r="V1895" s="17">
        <v>35</v>
      </c>
    </row>
    <row r="1896" spans="7:22" x14ac:dyDescent="0.25">
      <c r="G1896" s="14"/>
      <c r="H1896" s="14"/>
      <c r="I1896" s="14">
        <v>1893</v>
      </c>
      <c r="J1896" s="14">
        <v>100</v>
      </c>
      <c r="O1896" s="1"/>
      <c r="P1896" s="1"/>
      <c r="T1896" s="13">
        <v>100000</v>
      </c>
      <c r="V1896" s="17">
        <v>35</v>
      </c>
    </row>
    <row r="1897" spans="7:22" x14ac:dyDescent="0.25">
      <c r="G1897" s="14"/>
      <c r="H1897" s="14"/>
      <c r="I1897" s="14">
        <v>1894</v>
      </c>
      <c r="J1897" s="14">
        <v>100</v>
      </c>
      <c r="O1897" s="1"/>
      <c r="P1897" s="1"/>
      <c r="T1897" s="13">
        <v>100000</v>
      </c>
      <c r="V1897" s="17">
        <v>35</v>
      </c>
    </row>
    <row r="1898" spans="7:22" x14ac:dyDescent="0.25">
      <c r="G1898" s="14"/>
      <c r="H1898" s="14"/>
      <c r="I1898" s="14">
        <v>1895</v>
      </c>
      <c r="J1898" s="14">
        <v>100</v>
      </c>
      <c r="O1898" s="1"/>
      <c r="P1898" s="1"/>
      <c r="T1898" s="13">
        <v>100000</v>
      </c>
      <c r="V1898" s="17">
        <v>35</v>
      </c>
    </row>
    <row r="1899" spans="7:22" x14ac:dyDescent="0.25">
      <c r="G1899" s="14"/>
      <c r="H1899" s="14"/>
      <c r="I1899" s="14">
        <v>1896</v>
      </c>
      <c r="J1899" s="14">
        <v>100</v>
      </c>
      <c r="O1899" s="1"/>
      <c r="P1899" s="1"/>
      <c r="T1899" s="13">
        <v>100000</v>
      </c>
      <c r="V1899" s="17">
        <v>35</v>
      </c>
    </row>
    <row r="1900" spans="7:22" x14ac:dyDescent="0.25">
      <c r="G1900" s="14"/>
      <c r="H1900" s="14"/>
      <c r="I1900" s="14">
        <v>1897</v>
      </c>
      <c r="J1900" s="14">
        <v>100</v>
      </c>
      <c r="O1900" s="1"/>
      <c r="P1900" s="1"/>
      <c r="T1900" s="13">
        <v>100000</v>
      </c>
      <c r="V1900" s="17">
        <v>35</v>
      </c>
    </row>
    <row r="1901" spans="7:22" x14ac:dyDescent="0.25">
      <c r="G1901" s="14"/>
      <c r="H1901" s="14"/>
      <c r="I1901" s="14">
        <v>1898</v>
      </c>
      <c r="J1901" s="14">
        <v>100</v>
      </c>
      <c r="O1901" s="1"/>
      <c r="P1901" s="1"/>
      <c r="T1901" s="13">
        <v>100000</v>
      </c>
      <c r="V1901" s="17">
        <v>35</v>
      </c>
    </row>
    <row r="1902" spans="7:22" x14ac:dyDescent="0.25">
      <c r="G1902" s="14"/>
      <c r="H1902" s="14"/>
      <c r="I1902" s="14">
        <v>1899</v>
      </c>
      <c r="J1902" s="14">
        <v>100</v>
      </c>
      <c r="O1902" s="1"/>
      <c r="P1902" s="1"/>
      <c r="T1902" s="13">
        <v>100000</v>
      </c>
      <c r="V1902" s="17">
        <v>35</v>
      </c>
    </row>
    <row r="1903" spans="7:22" x14ac:dyDescent="0.25">
      <c r="G1903" s="14"/>
      <c r="H1903" s="14"/>
      <c r="I1903" s="14">
        <v>1900</v>
      </c>
      <c r="J1903" s="14">
        <v>100</v>
      </c>
      <c r="O1903" s="1"/>
      <c r="P1903" s="1"/>
      <c r="T1903" s="13">
        <v>100000</v>
      </c>
      <c r="V1903" s="17">
        <v>35</v>
      </c>
    </row>
    <row r="1904" spans="7:22" x14ac:dyDescent="0.25">
      <c r="G1904" s="14"/>
      <c r="H1904" s="14"/>
      <c r="I1904" s="14">
        <v>1901</v>
      </c>
      <c r="J1904" s="14">
        <v>100</v>
      </c>
      <c r="T1904" s="13">
        <v>100000</v>
      </c>
      <c r="V1904" s="17">
        <v>35</v>
      </c>
    </row>
    <row r="1905" spans="7:22" x14ac:dyDescent="0.25">
      <c r="G1905" s="14"/>
      <c r="H1905" s="14"/>
      <c r="I1905" s="14">
        <v>1902</v>
      </c>
      <c r="J1905" s="14">
        <v>100</v>
      </c>
      <c r="T1905" s="13">
        <v>100000</v>
      </c>
      <c r="V1905" s="17">
        <v>35</v>
      </c>
    </row>
    <row r="1906" spans="7:22" x14ac:dyDescent="0.25">
      <c r="G1906" s="14"/>
      <c r="H1906" s="14"/>
      <c r="I1906" s="14">
        <v>1903</v>
      </c>
      <c r="J1906" s="14">
        <v>100</v>
      </c>
      <c r="T1906" s="13">
        <v>100000</v>
      </c>
      <c r="V1906" s="17">
        <v>35</v>
      </c>
    </row>
    <row r="1907" spans="7:22" x14ac:dyDescent="0.25">
      <c r="G1907" s="14"/>
      <c r="H1907" s="14"/>
      <c r="I1907" s="14">
        <v>1904</v>
      </c>
      <c r="J1907" s="14">
        <v>100</v>
      </c>
      <c r="T1907" s="13">
        <v>100000</v>
      </c>
      <c r="V1907" s="17">
        <v>35</v>
      </c>
    </row>
    <row r="1908" spans="7:22" x14ac:dyDescent="0.25">
      <c r="G1908" s="14"/>
      <c r="H1908" s="14"/>
      <c r="I1908" s="14">
        <v>1905</v>
      </c>
      <c r="J1908" s="14">
        <v>100</v>
      </c>
      <c r="T1908" s="13">
        <v>100000</v>
      </c>
      <c r="V1908" s="17">
        <v>35</v>
      </c>
    </row>
    <row r="1909" spans="7:22" x14ac:dyDescent="0.25">
      <c r="G1909" s="14"/>
      <c r="H1909" s="14"/>
      <c r="I1909" s="14">
        <v>1906</v>
      </c>
      <c r="J1909" s="14">
        <v>100</v>
      </c>
      <c r="T1909" s="13">
        <v>100000</v>
      </c>
      <c r="V1909" s="17">
        <v>35</v>
      </c>
    </row>
    <row r="1910" spans="7:22" x14ac:dyDescent="0.25">
      <c r="G1910" s="14"/>
      <c r="H1910" s="14"/>
      <c r="I1910" s="14">
        <v>1907</v>
      </c>
      <c r="J1910" s="14">
        <v>100</v>
      </c>
      <c r="T1910" s="13">
        <v>100000</v>
      </c>
      <c r="V1910" s="17">
        <v>35</v>
      </c>
    </row>
    <row r="1911" spans="7:22" x14ac:dyDescent="0.25">
      <c r="G1911" s="14"/>
      <c r="H1911" s="14"/>
      <c r="I1911" s="14">
        <v>1908</v>
      </c>
      <c r="J1911" s="14">
        <v>100</v>
      </c>
      <c r="T1911" s="13">
        <v>100000</v>
      </c>
      <c r="V1911" s="17">
        <v>35</v>
      </c>
    </row>
    <row r="1912" spans="7:22" x14ac:dyDescent="0.25">
      <c r="G1912" s="14"/>
      <c r="H1912" s="14"/>
      <c r="I1912" s="14">
        <v>1909</v>
      </c>
      <c r="J1912" s="14">
        <v>100</v>
      </c>
      <c r="T1912" s="13">
        <v>100000</v>
      </c>
      <c r="V1912" s="17">
        <v>35</v>
      </c>
    </row>
    <row r="1913" spans="7:22" x14ac:dyDescent="0.25">
      <c r="G1913" s="14"/>
      <c r="H1913" s="14"/>
      <c r="I1913" s="14">
        <v>1910</v>
      </c>
      <c r="J1913" s="14">
        <v>100</v>
      </c>
      <c r="T1913" s="13">
        <v>100000</v>
      </c>
      <c r="V1913" s="17">
        <v>35</v>
      </c>
    </row>
    <row r="1914" spans="7:22" x14ac:dyDescent="0.25">
      <c r="G1914" s="14"/>
      <c r="H1914" s="14"/>
      <c r="I1914" s="14">
        <v>1911</v>
      </c>
      <c r="J1914" s="14">
        <v>100</v>
      </c>
      <c r="T1914" s="13">
        <v>100000</v>
      </c>
      <c r="V1914" s="17">
        <v>35</v>
      </c>
    </row>
    <row r="1915" spans="7:22" x14ac:dyDescent="0.25">
      <c r="G1915" s="14"/>
      <c r="H1915" s="14"/>
      <c r="I1915" s="14">
        <v>1912</v>
      </c>
      <c r="J1915" s="14">
        <v>100</v>
      </c>
      <c r="T1915" s="13">
        <v>100000</v>
      </c>
      <c r="V1915" s="17">
        <v>35</v>
      </c>
    </row>
    <row r="1916" spans="7:22" x14ac:dyDescent="0.25">
      <c r="G1916" s="14"/>
      <c r="H1916" s="14"/>
      <c r="I1916" s="14">
        <v>1913</v>
      </c>
      <c r="J1916" s="14">
        <v>100</v>
      </c>
      <c r="T1916" s="13">
        <v>100000</v>
      </c>
      <c r="V1916" s="17">
        <v>35</v>
      </c>
    </row>
    <row r="1917" spans="7:22" x14ac:dyDescent="0.25">
      <c r="G1917" s="14"/>
      <c r="H1917" s="14"/>
      <c r="I1917" s="14">
        <v>1914</v>
      </c>
      <c r="J1917" s="14">
        <v>100</v>
      </c>
      <c r="T1917" s="13">
        <v>100000</v>
      </c>
      <c r="V1917" s="17">
        <v>35</v>
      </c>
    </row>
    <row r="1918" spans="7:22" x14ac:dyDescent="0.25">
      <c r="G1918" s="14"/>
      <c r="H1918" s="14"/>
      <c r="I1918" s="14">
        <v>1915</v>
      </c>
      <c r="J1918" s="14">
        <v>100</v>
      </c>
      <c r="T1918" s="13">
        <v>100000</v>
      </c>
      <c r="V1918" s="17">
        <v>35</v>
      </c>
    </row>
    <row r="1919" spans="7:22" x14ac:dyDescent="0.25">
      <c r="G1919" s="14"/>
      <c r="H1919" s="14"/>
      <c r="I1919" s="14">
        <v>1916</v>
      </c>
      <c r="J1919" s="14">
        <v>100</v>
      </c>
      <c r="T1919" s="13">
        <v>100000</v>
      </c>
      <c r="V1919" s="17">
        <v>35</v>
      </c>
    </row>
    <row r="1920" spans="7:22" x14ac:dyDescent="0.25">
      <c r="G1920" s="14"/>
      <c r="H1920" s="14"/>
      <c r="I1920" s="14">
        <v>1917</v>
      </c>
      <c r="J1920" s="14">
        <v>100</v>
      </c>
      <c r="T1920" s="13">
        <v>100000</v>
      </c>
      <c r="V1920" s="17">
        <v>35</v>
      </c>
    </row>
    <row r="1921" spans="7:22" x14ac:dyDescent="0.25">
      <c r="G1921" s="14"/>
      <c r="H1921" s="14"/>
      <c r="I1921" s="14">
        <v>1918</v>
      </c>
      <c r="J1921" s="14">
        <v>100</v>
      </c>
      <c r="T1921" s="13">
        <v>100000</v>
      </c>
      <c r="V1921" s="17">
        <v>35</v>
      </c>
    </row>
    <row r="1922" spans="7:22" x14ac:dyDescent="0.25">
      <c r="G1922" s="14"/>
      <c r="H1922" s="14"/>
      <c r="I1922" s="14">
        <v>1919</v>
      </c>
      <c r="J1922" s="14">
        <v>100</v>
      </c>
      <c r="T1922" s="13">
        <v>100000</v>
      </c>
      <c r="V1922" s="17">
        <v>35</v>
      </c>
    </row>
    <row r="1923" spans="7:22" x14ac:dyDescent="0.25">
      <c r="G1923" s="14"/>
      <c r="H1923" s="14"/>
      <c r="I1923" s="14">
        <v>1920</v>
      </c>
      <c r="J1923" s="14">
        <v>100</v>
      </c>
      <c r="T1923" s="13">
        <v>100000</v>
      </c>
      <c r="V1923" s="17">
        <v>35</v>
      </c>
    </row>
    <row r="1924" spans="7:22" x14ac:dyDescent="0.25">
      <c r="G1924" s="14"/>
      <c r="H1924" s="14"/>
      <c r="I1924" s="14">
        <v>1921</v>
      </c>
      <c r="J1924" s="14">
        <v>100</v>
      </c>
      <c r="T1924" s="13">
        <v>100000</v>
      </c>
      <c r="V1924" s="17">
        <v>35</v>
      </c>
    </row>
    <row r="1925" spans="7:22" x14ac:dyDescent="0.25">
      <c r="G1925" s="14"/>
      <c r="H1925" s="14"/>
      <c r="I1925" s="14">
        <v>1922</v>
      </c>
      <c r="J1925" s="14">
        <v>100</v>
      </c>
      <c r="T1925" s="13">
        <v>100000</v>
      </c>
      <c r="V1925" s="17">
        <v>35</v>
      </c>
    </row>
    <row r="1926" spans="7:22" x14ac:dyDescent="0.25">
      <c r="G1926" s="14"/>
      <c r="H1926" s="14"/>
      <c r="I1926" s="14">
        <v>1923</v>
      </c>
      <c r="J1926" s="14">
        <v>100</v>
      </c>
      <c r="T1926" s="13">
        <v>100000</v>
      </c>
      <c r="V1926" s="17">
        <v>35</v>
      </c>
    </row>
    <row r="1927" spans="7:22" x14ac:dyDescent="0.25">
      <c r="G1927" s="14"/>
      <c r="H1927" s="14"/>
      <c r="I1927" s="14">
        <v>1924</v>
      </c>
      <c r="J1927" s="14">
        <v>100</v>
      </c>
      <c r="T1927" s="13">
        <v>100000</v>
      </c>
      <c r="V1927" s="17">
        <v>35</v>
      </c>
    </row>
    <row r="1928" spans="7:22" x14ac:dyDescent="0.25">
      <c r="G1928" s="14"/>
      <c r="H1928" s="14"/>
      <c r="I1928" s="14">
        <v>1925</v>
      </c>
      <c r="J1928" s="14">
        <v>100</v>
      </c>
      <c r="T1928" s="13">
        <v>100000</v>
      </c>
      <c r="V1928" s="17">
        <v>35</v>
      </c>
    </row>
    <row r="1929" spans="7:22" x14ac:dyDescent="0.25">
      <c r="G1929" s="14"/>
      <c r="H1929" s="14"/>
      <c r="I1929" s="14">
        <v>1926</v>
      </c>
      <c r="J1929" s="14">
        <v>100</v>
      </c>
      <c r="T1929" s="13">
        <v>100000</v>
      </c>
      <c r="V1929" s="17">
        <v>35</v>
      </c>
    </row>
    <row r="1930" spans="7:22" x14ac:dyDescent="0.25">
      <c r="G1930" s="14"/>
      <c r="H1930" s="14"/>
      <c r="I1930" s="14">
        <v>1927</v>
      </c>
      <c r="J1930" s="14">
        <v>100</v>
      </c>
      <c r="T1930" s="13">
        <v>100000</v>
      </c>
      <c r="V1930" s="17">
        <v>35</v>
      </c>
    </row>
    <row r="1931" spans="7:22" x14ac:dyDescent="0.25">
      <c r="G1931" s="14"/>
      <c r="H1931" s="14"/>
      <c r="I1931" s="14">
        <v>1928</v>
      </c>
      <c r="J1931" s="14">
        <v>100</v>
      </c>
      <c r="T1931" s="13">
        <v>100000</v>
      </c>
      <c r="V1931" s="17">
        <v>35</v>
      </c>
    </row>
    <row r="1932" spans="7:22" x14ac:dyDescent="0.25">
      <c r="G1932" s="14"/>
      <c r="H1932" s="14"/>
      <c r="I1932" s="14">
        <v>1929</v>
      </c>
      <c r="J1932" s="14">
        <v>100</v>
      </c>
      <c r="T1932" s="13">
        <v>100000</v>
      </c>
      <c r="V1932" s="17">
        <v>35</v>
      </c>
    </row>
    <row r="1933" spans="7:22" x14ac:dyDescent="0.25">
      <c r="G1933" s="14"/>
      <c r="H1933" s="14"/>
      <c r="I1933" s="14">
        <v>1930</v>
      </c>
      <c r="J1933" s="14">
        <v>100</v>
      </c>
      <c r="T1933" s="13">
        <v>100000</v>
      </c>
      <c r="V1933" s="17">
        <v>35</v>
      </c>
    </row>
    <row r="1934" spans="7:22" x14ac:dyDescent="0.25">
      <c r="G1934" s="14"/>
      <c r="H1934" s="14"/>
      <c r="I1934" s="14">
        <v>1931</v>
      </c>
      <c r="J1934" s="14">
        <v>100</v>
      </c>
      <c r="T1934" s="13">
        <v>100000</v>
      </c>
      <c r="V1934" s="17">
        <v>35</v>
      </c>
    </row>
    <row r="1935" spans="7:22" x14ac:dyDescent="0.25">
      <c r="G1935" s="14"/>
      <c r="H1935" s="14"/>
      <c r="I1935" s="14">
        <v>1932</v>
      </c>
      <c r="J1935" s="14">
        <v>100</v>
      </c>
      <c r="T1935" s="13">
        <v>100000</v>
      </c>
      <c r="V1935" s="17">
        <v>35</v>
      </c>
    </row>
    <row r="1936" spans="7:22" x14ac:dyDescent="0.25">
      <c r="G1936" s="14"/>
      <c r="H1936" s="14"/>
      <c r="I1936" s="14">
        <v>1933</v>
      </c>
      <c r="J1936" s="14">
        <v>100</v>
      </c>
      <c r="T1936" s="13">
        <v>100000</v>
      </c>
      <c r="V1936" s="17">
        <v>35</v>
      </c>
    </row>
    <row r="1937" spans="7:22" x14ac:dyDescent="0.25">
      <c r="G1937" s="14"/>
      <c r="H1937" s="14"/>
      <c r="I1937" s="14">
        <v>1934</v>
      </c>
      <c r="J1937" s="14">
        <v>100</v>
      </c>
      <c r="T1937" s="13">
        <v>100000</v>
      </c>
      <c r="V1937" s="17">
        <v>35</v>
      </c>
    </row>
    <row r="1938" spans="7:22" x14ac:dyDescent="0.25">
      <c r="G1938" s="14"/>
      <c r="H1938" s="14"/>
      <c r="I1938" s="14">
        <v>1935</v>
      </c>
      <c r="J1938" s="14">
        <v>100</v>
      </c>
      <c r="T1938" s="13">
        <v>100000</v>
      </c>
      <c r="V1938" s="17">
        <v>35</v>
      </c>
    </row>
    <row r="1939" spans="7:22" x14ac:dyDescent="0.25">
      <c r="G1939" s="14"/>
      <c r="H1939" s="14"/>
      <c r="I1939" s="14">
        <v>1936</v>
      </c>
      <c r="J1939" s="14">
        <v>100</v>
      </c>
      <c r="T1939" s="13">
        <v>100000</v>
      </c>
      <c r="V1939" s="17">
        <v>35</v>
      </c>
    </row>
    <row r="1940" spans="7:22" x14ac:dyDescent="0.25">
      <c r="G1940" s="14"/>
      <c r="H1940" s="14"/>
      <c r="I1940" s="14">
        <v>1937</v>
      </c>
      <c r="J1940" s="14">
        <v>100</v>
      </c>
      <c r="T1940" s="13">
        <v>100000</v>
      </c>
      <c r="V1940" s="17">
        <v>35</v>
      </c>
    </row>
    <row r="1941" spans="7:22" x14ac:dyDescent="0.25">
      <c r="G1941" s="14"/>
      <c r="H1941" s="14"/>
      <c r="I1941" s="14">
        <v>1938</v>
      </c>
      <c r="J1941" s="14">
        <v>100</v>
      </c>
      <c r="T1941" s="13">
        <v>100000</v>
      </c>
      <c r="V1941" s="17">
        <v>35</v>
      </c>
    </row>
    <row r="1942" spans="7:22" x14ac:dyDescent="0.25">
      <c r="G1942" s="14"/>
      <c r="H1942" s="14"/>
      <c r="I1942" s="14">
        <v>1939</v>
      </c>
      <c r="J1942" s="14">
        <v>100</v>
      </c>
      <c r="T1942" s="13">
        <v>100000</v>
      </c>
      <c r="V1942" s="17">
        <v>35</v>
      </c>
    </row>
    <row r="1943" spans="7:22" x14ac:dyDescent="0.25">
      <c r="G1943" s="14"/>
      <c r="H1943" s="14"/>
      <c r="I1943" s="14">
        <v>1940</v>
      </c>
      <c r="J1943" s="14">
        <v>100</v>
      </c>
      <c r="T1943" s="13">
        <v>100000</v>
      </c>
      <c r="V1943" s="17">
        <v>35</v>
      </c>
    </row>
    <row r="1944" spans="7:22" x14ac:dyDescent="0.25">
      <c r="G1944" s="14"/>
      <c r="H1944" s="14"/>
      <c r="I1944" s="14">
        <v>1941</v>
      </c>
      <c r="J1944" s="14">
        <v>100</v>
      </c>
      <c r="T1944" s="13">
        <v>100000</v>
      </c>
      <c r="V1944" s="17">
        <v>35</v>
      </c>
    </row>
    <row r="1945" spans="7:22" x14ac:dyDescent="0.25">
      <c r="G1945" s="14"/>
      <c r="H1945" s="14"/>
      <c r="I1945" s="14">
        <v>1942</v>
      </c>
      <c r="J1945" s="14">
        <v>100</v>
      </c>
      <c r="T1945" s="13">
        <v>100000</v>
      </c>
      <c r="V1945" s="17">
        <v>35</v>
      </c>
    </row>
    <row r="1946" spans="7:22" x14ac:dyDescent="0.25">
      <c r="G1946" s="14"/>
      <c r="H1946" s="14"/>
      <c r="I1946" s="14">
        <v>1943</v>
      </c>
      <c r="J1946" s="14">
        <v>100</v>
      </c>
      <c r="T1946" s="13">
        <v>100000</v>
      </c>
      <c r="V1946" s="17">
        <v>35</v>
      </c>
    </row>
    <row r="1947" spans="7:22" x14ac:dyDescent="0.25">
      <c r="G1947" s="14"/>
      <c r="H1947" s="14"/>
      <c r="I1947" s="14">
        <v>1944</v>
      </c>
      <c r="J1947" s="14">
        <v>100</v>
      </c>
      <c r="T1947" s="13">
        <v>100000</v>
      </c>
      <c r="V1947" s="17">
        <v>35</v>
      </c>
    </row>
    <row r="1948" spans="7:22" x14ac:dyDescent="0.25">
      <c r="G1948" s="14"/>
      <c r="H1948" s="14"/>
      <c r="I1948" s="14">
        <v>1945</v>
      </c>
      <c r="J1948" s="14">
        <v>100</v>
      </c>
      <c r="T1948" s="13">
        <v>100000</v>
      </c>
      <c r="V1948" s="17">
        <v>35</v>
      </c>
    </row>
    <row r="1949" spans="7:22" x14ac:dyDescent="0.25">
      <c r="G1949" s="14"/>
      <c r="H1949" s="14"/>
      <c r="I1949" s="14">
        <v>1946</v>
      </c>
      <c r="J1949" s="14">
        <v>100</v>
      </c>
      <c r="T1949" s="13">
        <v>100000</v>
      </c>
      <c r="V1949" s="17">
        <v>35</v>
      </c>
    </row>
    <row r="1950" spans="7:22" x14ac:dyDescent="0.25">
      <c r="G1950" s="14"/>
      <c r="H1950" s="14"/>
      <c r="I1950" s="14">
        <v>1947</v>
      </c>
      <c r="J1950" s="14">
        <v>100</v>
      </c>
      <c r="T1950" s="13">
        <v>100000</v>
      </c>
      <c r="V1950" s="17">
        <v>35</v>
      </c>
    </row>
    <row r="1951" spans="7:22" x14ac:dyDescent="0.25">
      <c r="G1951" s="14"/>
      <c r="H1951" s="14"/>
      <c r="I1951" s="14">
        <v>1948</v>
      </c>
      <c r="J1951" s="14">
        <v>100</v>
      </c>
      <c r="T1951" s="13">
        <v>100000</v>
      </c>
      <c r="V1951" s="17">
        <v>35</v>
      </c>
    </row>
    <row r="1952" spans="7:22" x14ac:dyDescent="0.25">
      <c r="G1952" s="14"/>
      <c r="H1952" s="14"/>
      <c r="I1952" s="14">
        <v>1949</v>
      </c>
      <c r="J1952" s="14">
        <v>100</v>
      </c>
      <c r="T1952" s="13">
        <v>100000</v>
      </c>
      <c r="V1952" s="17">
        <v>35</v>
      </c>
    </row>
    <row r="1953" spans="7:22" x14ac:dyDescent="0.25">
      <c r="G1953" s="14"/>
      <c r="H1953" s="14"/>
      <c r="I1953" s="14">
        <v>1950</v>
      </c>
      <c r="J1953" s="14">
        <v>100</v>
      </c>
      <c r="T1953" s="13">
        <v>100000</v>
      </c>
      <c r="V1953" s="17">
        <v>35</v>
      </c>
    </row>
    <row r="1954" spans="7:22" x14ac:dyDescent="0.25">
      <c r="G1954" s="14"/>
      <c r="H1954" s="14"/>
      <c r="I1954" s="14">
        <v>1951</v>
      </c>
      <c r="J1954" s="14">
        <v>100</v>
      </c>
      <c r="T1954" s="13">
        <v>100000</v>
      </c>
      <c r="V1954" s="17">
        <v>35</v>
      </c>
    </row>
    <row r="1955" spans="7:22" x14ac:dyDescent="0.25">
      <c r="G1955" s="14"/>
      <c r="H1955" s="14"/>
      <c r="I1955" s="14">
        <v>1952</v>
      </c>
      <c r="J1955" s="14">
        <v>100</v>
      </c>
      <c r="T1955" s="13">
        <v>100000</v>
      </c>
      <c r="V1955" s="17">
        <v>35</v>
      </c>
    </row>
    <row r="1956" spans="7:22" x14ac:dyDescent="0.25">
      <c r="G1956" s="14"/>
      <c r="H1956" s="14"/>
      <c r="I1956" s="14">
        <v>1953</v>
      </c>
      <c r="J1956" s="14">
        <v>100</v>
      </c>
      <c r="T1956" s="13">
        <v>100000</v>
      </c>
      <c r="V1956" s="17">
        <v>35</v>
      </c>
    </row>
    <row r="1957" spans="7:22" x14ac:dyDescent="0.25">
      <c r="G1957" s="14"/>
      <c r="H1957" s="14"/>
      <c r="I1957" s="14">
        <v>1954</v>
      </c>
      <c r="J1957" s="14">
        <v>100</v>
      </c>
      <c r="T1957" s="13">
        <v>100000</v>
      </c>
      <c r="V1957" s="17">
        <v>35</v>
      </c>
    </row>
    <row r="1958" spans="7:22" x14ac:dyDescent="0.25">
      <c r="G1958" s="14"/>
      <c r="H1958" s="14"/>
      <c r="I1958" s="14">
        <v>1955</v>
      </c>
      <c r="J1958" s="14">
        <v>100</v>
      </c>
      <c r="T1958" s="13">
        <v>100000</v>
      </c>
      <c r="V1958" s="17">
        <v>35</v>
      </c>
    </row>
    <row r="1959" spans="7:22" x14ac:dyDescent="0.25">
      <c r="G1959" s="14"/>
      <c r="H1959" s="14"/>
      <c r="I1959" s="14">
        <v>1956</v>
      </c>
      <c r="J1959" s="14">
        <v>100</v>
      </c>
      <c r="T1959" s="13">
        <v>100000</v>
      </c>
      <c r="V1959" s="17">
        <v>35</v>
      </c>
    </row>
    <row r="1960" spans="7:22" x14ac:dyDescent="0.25">
      <c r="G1960" s="14"/>
      <c r="H1960" s="14"/>
      <c r="I1960" s="14">
        <v>1957</v>
      </c>
      <c r="J1960" s="14">
        <v>100</v>
      </c>
      <c r="T1960" s="13">
        <v>100000</v>
      </c>
      <c r="V1960" s="17">
        <v>35</v>
      </c>
    </row>
    <row r="1961" spans="7:22" x14ac:dyDescent="0.25">
      <c r="G1961" s="14"/>
      <c r="H1961" s="14"/>
      <c r="I1961" s="14">
        <v>1958</v>
      </c>
      <c r="J1961" s="14">
        <v>100</v>
      </c>
      <c r="T1961" s="13">
        <v>100000</v>
      </c>
      <c r="V1961" s="17">
        <v>35</v>
      </c>
    </row>
    <row r="1962" spans="7:22" x14ac:dyDescent="0.25">
      <c r="G1962" s="14"/>
      <c r="H1962" s="14"/>
      <c r="I1962" s="14">
        <v>1959</v>
      </c>
      <c r="J1962" s="14">
        <v>100</v>
      </c>
      <c r="T1962" s="13">
        <v>100000</v>
      </c>
      <c r="V1962" s="17">
        <v>35</v>
      </c>
    </row>
    <row r="1963" spans="7:22" x14ac:dyDescent="0.25">
      <c r="G1963" s="14"/>
      <c r="H1963" s="14"/>
      <c r="I1963" s="14">
        <v>1960</v>
      </c>
      <c r="J1963" s="14">
        <v>100</v>
      </c>
      <c r="T1963" s="13">
        <v>100000</v>
      </c>
      <c r="V1963" s="17">
        <v>35</v>
      </c>
    </row>
    <row r="1964" spans="7:22" x14ac:dyDescent="0.25">
      <c r="G1964" s="14"/>
      <c r="H1964" s="14"/>
      <c r="I1964" s="14">
        <v>1961</v>
      </c>
      <c r="J1964" s="14">
        <v>100</v>
      </c>
      <c r="T1964" s="13">
        <v>100000</v>
      </c>
      <c r="V1964" s="17">
        <v>35</v>
      </c>
    </row>
    <row r="1965" spans="7:22" x14ac:dyDescent="0.25">
      <c r="G1965" s="14"/>
      <c r="H1965" s="14"/>
      <c r="I1965" s="14">
        <v>1962</v>
      </c>
      <c r="J1965" s="14">
        <v>100</v>
      </c>
      <c r="T1965" s="13">
        <v>100000</v>
      </c>
      <c r="V1965" s="17">
        <v>35</v>
      </c>
    </row>
    <row r="1966" spans="7:22" x14ac:dyDescent="0.25">
      <c r="G1966" s="14"/>
      <c r="H1966" s="14"/>
      <c r="I1966" s="14">
        <v>1963</v>
      </c>
      <c r="J1966" s="14">
        <v>100</v>
      </c>
      <c r="T1966" s="13">
        <v>100000</v>
      </c>
      <c r="V1966" s="17">
        <v>35</v>
      </c>
    </row>
    <row r="1967" spans="7:22" x14ac:dyDescent="0.25">
      <c r="G1967" s="14"/>
      <c r="H1967" s="14"/>
      <c r="I1967" s="14">
        <v>1964</v>
      </c>
      <c r="J1967" s="14">
        <v>100</v>
      </c>
      <c r="T1967" s="13">
        <v>100000</v>
      </c>
      <c r="V1967" s="17">
        <v>35</v>
      </c>
    </row>
    <row r="1968" spans="7:22" x14ac:dyDescent="0.25">
      <c r="G1968" s="14"/>
      <c r="H1968" s="14"/>
      <c r="I1968" s="14">
        <v>1965</v>
      </c>
      <c r="J1968" s="14">
        <v>100</v>
      </c>
      <c r="T1968" s="13">
        <v>100000</v>
      </c>
      <c r="V1968" s="17">
        <v>35</v>
      </c>
    </row>
    <row r="1969" spans="7:22" x14ac:dyDescent="0.25">
      <c r="G1969" s="14"/>
      <c r="H1969" s="14"/>
      <c r="I1969" s="14">
        <v>1966</v>
      </c>
      <c r="J1969" s="14">
        <v>100</v>
      </c>
      <c r="T1969" s="13">
        <v>100000</v>
      </c>
      <c r="V1969" s="17">
        <v>35</v>
      </c>
    </row>
    <row r="1970" spans="7:22" x14ac:dyDescent="0.25">
      <c r="G1970" s="14"/>
      <c r="H1970" s="14"/>
      <c r="I1970" s="14">
        <v>1967</v>
      </c>
      <c r="J1970" s="14">
        <v>100</v>
      </c>
      <c r="T1970" s="13">
        <v>100000</v>
      </c>
      <c r="V1970" s="17">
        <v>35</v>
      </c>
    </row>
    <row r="1971" spans="7:22" x14ac:dyDescent="0.25">
      <c r="G1971" s="14"/>
      <c r="H1971" s="14"/>
      <c r="I1971" s="14">
        <v>1968</v>
      </c>
      <c r="J1971" s="14">
        <v>100</v>
      </c>
      <c r="T1971" s="13">
        <v>100000</v>
      </c>
      <c r="V1971" s="17">
        <v>35</v>
      </c>
    </row>
    <row r="1972" spans="7:22" x14ac:dyDescent="0.25">
      <c r="G1972" s="14"/>
      <c r="H1972" s="14"/>
      <c r="I1972" s="14">
        <v>1969</v>
      </c>
      <c r="J1972" s="14">
        <v>100</v>
      </c>
      <c r="T1972" s="13">
        <v>100000</v>
      </c>
      <c r="V1972" s="17">
        <v>35</v>
      </c>
    </row>
    <row r="1973" spans="7:22" x14ac:dyDescent="0.25">
      <c r="G1973" s="14"/>
      <c r="H1973" s="14"/>
      <c r="I1973" s="14">
        <v>1970</v>
      </c>
      <c r="J1973" s="14">
        <v>100</v>
      </c>
      <c r="T1973" s="13">
        <v>100000</v>
      </c>
      <c r="V1973" s="17">
        <v>35</v>
      </c>
    </row>
    <row r="1974" spans="7:22" x14ac:dyDescent="0.25">
      <c r="G1974" s="14"/>
      <c r="H1974" s="14"/>
      <c r="I1974" s="14">
        <v>1971</v>
      </c>
      <c r="J1974" s="14">
        <v>100</v>
      </c>
      <c r="T1974" s="13">
        <v>100000</v>
      </c>
      <c r="V1974" s="17">
        <v>35</v>
      </c>
    </row>
    <row r="1975" spans="7:22" x14ac:dyDescent="0.25">
      <c r="G1975" s="14"/>
      <c r="H1975" s="14"/>
      <c r="I1975" s="14">
        <v>1972</v>
      </c>
      <c r="J1975" s="14">
        <v>100</v>
      </c>
      <c r="T1975" s="13">
        <v>100000</v>
      </c>
      <c r="V1975" s="17">
        <v>35</v>
      </c>
    </row>
    <row r="1976" spans="7:22" x14ac:dyDescent="0.25">
      <c r="G1976" s="14"/>
      <c r="H1976" s="14"/>
      <c r="I1976" s="14">
        <v>1973</v>
      </c>
      <c r="J1976" s="14">
        <v>100</v>
      </c>
      <c r="T1976" s="13">
        <v>100000</v>
      </c>
      <c r="V1976" s="17">
        <v>35</v>
      </c>
    </row>
    <row r="1977" spans="7:22" x14ac:dyDescent="0.25">
      <c r="G1977" s="14"/>
      <c r="H1977" s="14"/>
      <c r="I1977" s="14">
        <v>1974</v>
      </c>
      <c r="J1977" s="14">
        <v>100</v>
      </c>
      <c r="T1977" s="13">
        <v>100000</v>
      </c>
      <c r="V1977" s="17">
        <v>35</v>
      </c>
    </row>
    <row r="1978" spans="7:22" x14ac:dyDescent="0.25">
      <c r="G1978" s="14"/>
      <c r="H1978" s="14"/>
      <c r="I1978" s="14">
        <v>1975</v>
      </c>
      <c r="J1978" s="14">
        <v>100</v>
      </c>
      <c r="T1978" s="13">
        <v>100000</v>
      </c>
      <c r="V1978" s="17">
        <v>35</v>
      </c>
    </row>
    <row r="1979" spans="7:22" x14ac:dyDescent="0.25">
      <c r="G1979" s="14"/>
      <c r="H1979" s="14"/>
      <c r="I1979" s="14">
        <v>1976</v>
      </c>
      <c r="J1979" s="14">
        <v>100</v>
      </c>
      <c r="T1979" s="13">
        <v>100000</v>
      </c>
      <c r="V1979" s="17">
        <v>35</v>
      </c>
    </row>
    <row r="1980" spans="7:22" x14ac:dyDescent="0.25">
      <c r="G1980" s="14"/>
      <c r="H1980" s="14"/>
      <c r="I1980" s="14">
        <v>1977</v>
      </c>
      <c r="J1980" s="14">
        <v>100</v>
      </c>
      <c r="T1980" s="13">
        <v>100000</v>
      </c>
      <c r="V1980" s="17">
        <v>35</v>
      </c>
    </row>
    <row r="1981" spans="7:22" x14ac:dyDescent="0.25">
      <c r="G1981" s="14"/>
      <c r="H1981" s="14"/>
      <c r="I1981" s="14">
        <v>1978</v>
      </c>
      <c r="J1981" s="14">
        <v>100</v>
      </c>
      <c r="T1981" s="13">
        <v>100000</v>
      </c>
      <c r="V1981" s="17">
        <v>35</v>
      </c>
    </row>
    <row r="1982" spans="7:22" x14ac:dyDescent="0.25">
      <c r="G1982" s="14"/>
      <c r="H1982" s="14"/>
      <c r="I1982" s="14">
        <v>1979</v>
      </c>
      <c r="J1982" s="14">
        <v>100</v>
      </c>
      <c r="T1982" s="13">
        <v>100000</v>
      </c>
      <c r="V1982" s="17">
        <v>35</v>
      </c>
    </row>
    <row r="1983" spans="7:22" x14ac:dyDescent="0.25">
      <c r="G1983" s="14"/>
      <c r="H1983" s="14"/>
      <c r="I1983" s="14">
        <v>1980</v>
      </c>
      <c r="J1983" s="14">
        <v>100</v>
      </c>
      <c r="T1983" s="13">
        <v>100000</v>
      </c>
      <c r="V1983" s="17">
        <v>35</v>
      </c>
    </row>
    <row r="1984" spans="7:22" x14ac:dyDescent="0.25">
      <c r="G1984" s="14"/>
      <c r="H1984" s="14"/>
      <c r="I1984" s="14">
        <v>1981</v>
      </c>
      <c r="J1984" s="14">
        <v>100</v>
      </c>
      <c r="T1984" s="13">
        <v>100000</v>
      </c>
      <c r="V1984" s="17">
        <v>35</v>
      </c>
    </row>
    <row r="1985" spans="7:22" x14ac:dyDescent="0.25">
      <c r="G1985" s="14"/>
      <c r="H1985" s="14"/>
      <c r="I1985" s="14">
        <v>1982</v>
      </c>
      <c r="J1985" s="14">
        <v>100</v>
      </c>
      <c r="T1985" s="13">
        <v>100000</v>
      </c>
      <c r="V1985" s="17">
        <v>35</v>
      </c>
    </row>
    <row r="1986" spans="7:22" x14ac:dyDescent="0.25">
      <c r="G1986" s="14"/>
      <c r="H1986" s="14"/>
      <c r="I1986" s="14">
        <v>1983</v>
      </c>
      <c r="J1986" s="14">
        <v>100</v>
      </c>
      <c r="T1986" s="13">
        <v>100000</v>
      </c>
      <c r="V1986" s="17">
        <v>35</v>
      </c>
    </row>
    <row r="1987" spans="7:22" x14ac:dyDescent="0.25">
      <c r="G1987" s="14"/>
      <c r="H1987" s="14"/>
      <c r="I1987" s="14">
        <v>1984</v>
      </c>
      <c r="J1987" s="14">
        <v>100</v>
      </c>
      <c r="T1987" s="13">
        <v>100000</v>
      </c>
      <c r="V1987" s="17">
        <v>35</v>
      </c>
    </row>
    <row r="1988" spans="7:22" x14ac:dyDescent="0.25">
      <c r="G1988" s="14"/>
      <c r="H1988" s="14"/>
      <c r="I1988" s="14">
        <v>1985</v>
      </c>
      <c r="J1988" s="14">
        <v>100</v>
      </c>
      <c r="T1988" s="13">
        <v>100000</v>
      </c>
      <c r="V1988" s="17">
        <v>35</v>
      </c>
    </row>
    <row r="1989" spans="7:22" x14ac:dyDescent="0.25">
      <c r="G1989" s="14"/>
      <c r="H1989" s="14"/>
      <c r="I1989" s="14">
        <v>1986</v>
      </c>
      <c r="J1989" s="14">
        <v>100</v>
      </c>
      <c r="T1989" s="13">
        <v>100000</v>
      </c>
      <c r="V1989" s="17">
        <v>35</v>
      </c>
    </row>
    <row r="1990" spans="7:22" x14ac:dyDescent="0.25">
      <c r="G1990" s="14"/>
      <c r="H1990" s="14"/>
      <c r="I1990" s="14">
        <v>1987</v>
      </c>
      <c r="J1990" s="14">
        <v>100</v>
      </c>
      <c r="T1990" s="13">
        <v>100000</v>
      </c>
      <c r="V1990" s="17">
        <v>35</v>
      </c>
    </row>
    <row r="1991" spans="7:22" x14ac:dyDescent="0.25">
      <c r="G1991" s="14"/>
      <c r="H1991" s="14"/>
      <c r="I1991" s="14">
        <v>1988</v>
      </c>
      <c r="J1991" s="14">
        <v>100</v>
      </c>
      <c r="T1991" s="13">
        <v>100000</v>
      </c>
      <c r="V1991" s="17">
        <v>35</v>
      </c>
    </row>
    <row r="1992" spans="7:22" x14ac:dyDescent="0.25">
      <c r="G1992" s="14"/>
      <c r="H1992" s="14"/>
      <c r="I1992" s="14">
        <v>1989</v>
      </c>
      <c r="J1992" s="14">
        <v>100</v>
      </c>
      <c r="T1992" s="13">
        <v>100000</v>
      </c>
      <c r="V1992" s="17">
        <v>35</v>
      </c>
    </row>
    <row r="1993" spans="7:22" x14ac:dyDescent="0.25">
      <c r="G1993" s="14"/>
      <c r="H1993" s="14"/>
      <c r="I1993" s="14">
        <v>1990</v>
      </c>
      <c r="J1993" s="14">
        <v>100</v>
      </c>
      <c r="T1993" s="13">
        <v>100000</v>
      </c>
      <c r="V1993" s="17">
        <v>35</v>
      </c>
    </row>
    <row r="1994" spans="7:22" x14ac:dyDescent="0.25">
      <c r="G1994" s="14"/>
      <c r="H1994" s="14"/>
      <c r="I1994" s="14">
        <v>1991</v>
      </c>
      <c r="J1994" s="14">
        <v>100</v>
      </c>
      <c r="T1994" s="13">
        <v>100000</v>
      </c>
      <c r="V1994" s="17">
        <v>35</v>
      </c>
    </row>
    <row r="1995" spans="7:22" x14ac:dyDescent="0.25">
      <c r="G1995" s="14"/>
      <c r="H1995" s="14"/>
      <c r="I1995" s="14">
        <v>1992</v>
      </c>
      <c r="J1995" s="14">
        <v>100</v>
      </c>
      <c r="T1995" s="13">
        <v>100000</v>
      </c>
      <c r="V1995" s="17">
        <v>35</v>
      </c>
    </row>
    <row r="1996" spans="7:22" x14ac:dyDescent="0.25">
      <c r="G1996" s="14"/>
      <c r="H1996" s="14"/>
      <c r="I1996" s="14">
        <v>1993</v>
      </c>
      <c r="J1996" s="14">
        <v>100</v>
      </c>
      <c r="T1996" s="13">
        <v>100000</v>
      </c>
      <c r="V1996" s="17">
        <v>35</v>
      </c>
    </row>
    <row r="1997" spans="7:22" x14ac:dyDescent="0.25">
      <c r="G1997" s="14"/>
      <c r="H1997" s="14"/>
      <c r="I1997" s="14">
        <v>1994</v>
      </c>
      <c r="J1997" s="14">
        <v>100</v>
      </c>
      <c r="T1997" s="13">
        <v>100000</v>
      </c>
      <c r="V1997" s="17">
        <v>35</v>
      </c>
    </row>
    <row r="1998" spans="7:22" x14ac:dyDescent="0.25">
      <c r="G1998" s="14"/>
      <c r="H1998" s="14"/>
      <c r="I1998" s="14">
        <v>1995</v>
      </c>
      <c r="J1998" s="14">
        <v>100</v>
      </c>
      <c r="T1998" s="13">
        <v>100000</v>
      </c>
      <c r="V1998" s="17">
        <v>35</v>
      </c>
    </row>
    <row r="1999" spans="7:22" x14ac:dyDescent="0.25">
      <c r="G1999" s="14"/>
      <c r="H1999" s="14"/>
      <c r="I1999" s="14">
        <v>1996</v>
      </c>
      <c r="J1999" s="14">
        <v>100</v>
      </c>
      <c r="T1999" s="13">
        <v>100000</v>
      </c>
      <c r="V1999" s="17">
        <v>35</v>
      </c>
    </row>
    <row r="2000" spans="7:22" x14ac:dyDescent="0.25">
      <c r="G2000" s="14"/>
      <c r="H2000" s="14"/>
      <c r="I2000" s="14">
        <v>1997</v>
      </c>
      <c r="J2000" s="14">
        <v>100</v>
      </c>
      <c r="T2000" s="13">
        <v>100000</v>
      </c>
      <c r="V2000" s="17">
        <v>35</v>
      </c>
    </row>
    <row r="2001" spans="7:22" x14ac:dyDescent="0.25">
      <c r="G2001" s="14"/>
      <c r="H2001" s="14"/>
      <c r="I2001" s="14">
        <v>1998</v>
      </c>
      <c r="J2001" s="14">
        <v>100</v>
      </c>
      <c r="T2001" s="13">
        <v>100000</v>
      </c>
      <c r="V2001" s="17">
        <v>35</v>
      </c>
    </row>
    <row r="2002" spans="7:22" x14ac:dyDescent="0.25">
      <c r="G2002" s="14"/>
      <c r="H2002" s="14"/>
      <c r="I2002" s="14">
        <v>1999</v>
      </c>
      <c r="J2002" s="14">
        <v>100</v>
      </c>
      <c r="T2002" s="13">
        <v>100000</v>
      </c>
      <c r="V2002" s="17">
        <v>35</v>
      </c>
    </row>
    <row r="2003" spans="7:22" x14ac:dyDescent="0.25">
      <c r="G2003" s="14"/>
      <c r="H2003" s="14"/>
      <c r="I2003" s="14">
        <v>2000</v>
      </c>
      <c r="J2003" s="14">
        <v>100</v>
      </c>
      <c r="T2003" s="13">
        <v>100000</v>
      </c>
      <c r="V2003" s="17">
        <v>35</v>
      </c>
    </row>
  </sheetData>
  <sortState ref="O3:P703">
    <sortCondition ref="O3"/>
  </sortState>
  <mergeCells count="11">
    <mergeCell ref="A1:B1"/>
    <mergeCell ref="C1:F1"/>
    <mergeCell ref="G1:H1"/>
    <mergeCell ref="I1:J1"/>
    <mergeCell ref="K1:L1"/>
    <mergeCell ref="O1:P1"/>
    <mergeCell ref="Q1:R1"/>
    <mergeCell ref="S1:T1"/>
    <mergeCell ref="C2:D2"/>
    <mergeCell ref="E2:F2"/>
    <mergeCell ref="M1:N1"/>
  </mergeCells>
  <pageMargins left="0.7" right="0.7" top="0.75" bottom="0.75" header="0.3" footer="0.3"/>
  <legacy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6"/>
  <sheetViews>
    <sheetView topLeftCell="A21" workbookViewId="0">
      <selection activeCell="E31" sqref="E31"/>
    </sheetView>
  </sheetViews>
  <sheetFormatPr defaultRowHeight="15" x14ac:dyDescent="0.25"/>
  <cols>
    <col min="1" max="1" width="17.42578125" bestFit="1" customWidth="1"/>
    <col min="257" max="257" width="17.42578125" bestFit="1" customWidth="1"/>
    <col min="513" max="513" width="17.42578125" bestFit="1" customWidth="1"/>
    <col min="769" max="769" width="17.42578125" bestFit="1" customWidth="1"/>
    <col min="1025" max="1025" width="17.42578125" bestFit="1" customWidth="1"/>
    <col min="1281" max="1281" width="17.42578125" bestFit="1" customWidth="1"/>
    <col min="1537" max="1537" width="17.42578125" bestFit="1" customWidth="1"/>
    <col min="1793" max="1793" width="17.42578125" bestFit="1" customWidth="1"/>
    <col min="2049" max="2049" width="17.42578125" bestFit="1" customWidth="1"/>
    <col min="2305" max="2305" width="17.42578125" bestFit="1" customWidth="1"/>
    <col min="2561" max="2561" width="17.42578125" bestFit="1" customWidth="1"/>
    <col min="2817" max="2817" width="17.42578125" bestFit="1" customWidth="1"/>
    <col min="3073" max="3073" width="17.42578125" bestFit="1" customWidth="1"/>
    <col min="3329" max="3329" width="17.42578125" bestFit="1" customWidth="1"/>
    <col min="3585" max="3585" width="17.42578125" bestFit="1" customWidth="1"/>
    <col min="3841" max="3841" width="17.42578125" bestFit="1" customWidth="1"/>
    <col min="4097" max="4097" width="17.42578125" bestFit="1" customWidth="1"/>
    <col min="4353" max="4353" width="17.42578125" bestFit="1" customWidth="1"/>
    <col min="4609" max="4609" width="17.42578125" bestFit="1" customWidth="1"/>
    <col min="4865" max="4865" width="17.42578125" bestFit="1" customWidth="1"/>
    <col min="5121" max="5121" width="17.42578125" bestFit="1" customWidth="1"/>
    <col min="5377" max="5377" width="17.42578125" bestFit="1" customWidth="1"/>
    <col min="5633" max="5633" width="17.42578125" bestFit="1" customWidth="1"/>
    <col min="5889" max="5889" width="17.42578125" bestFit="1" customWidth="1"/>
    <col min="6145" max="6145" width="17.42578125" bestFit="1" customWidth="1"/>
    <col min="6401" max="6401" width="17.42578125" bestFit="1" customWidth="1"/>
    <col min="6657" max="6657" width="17.42578125" bestFit="1" customWidth="1"/>
    <col min="6913" max="6913" width="17.42578125" bestFit="1" customWidth="1"/>
    <col min="7169" max="7169" width="17.42578125" bestFit="1" customWidth="1"/>
    <col min="7425" max="7425" width="17.42578125" bestFit="1" customWidth="1"/>
    <col min="7681" max="7681" width="17.42578125" bestFit="1" customWidth="1"/>
    <col min="7937" max="7937" width="17.42578125" bestFit="1" customWidth="1"/>
    <col min="8193" max="8193" width="17.42578125" bestFit="1" customWidth="1"/>
    <col min="8449" max="8449" width="17.42578125" bestFit="1" customWidth="1"/>
    <col min="8705" max="8705" width="17.42578125" bestFit="1" customWidth="1"/>
    <col min="8961" max="8961" width="17.42578125" bestFit="1" customWidth="1"/>
    <col min="9217" max="9217" width="17.42578125" bestFit="1" customWidth="1"/>
    <col min="9473" max="9473" width="17.42578125" bestFit="1" customWidth="1"/>
    <col min="9729" max="9729" width="17.42578125" bestFit="1" customWidth="1"/>
    <col min="9985" max="9985" width="17.42578125" bestFit="1" customWidth="1"/>
    <col min="10241" max="10241" width="17.42578125" bestFit="1" customWidth="1"/>
    <col min="10497" max="10497" width="17.42578125" bestFit="1" customWidth="1"/>
    <col min="10753" max="10753" width="17.42578125" bestFit="1" customWidth="1"/>
    <col min="11009" max="11009" width="17.42578125" bestFit="1" customWidth="1"/>
    <col min="11265" max="11265" width="17.42578125" bestFit="1" customWidth="1"/>
    <col min="11521" max="11521" width="17.42578125" bestFit="1" customWidth="1"/>
    <col min="11777" max="11777" width="17.42578125" bestFit="1" customWidth="1"/>
    <col min="12033" max="12033" width="17.42578125" bestFit="1" customWidth="1"/>
    <col min="12289" max="12289" width="17.42578125" bestFit="1" customWidth="1"/>
    <col min="12545" max="12545" width="17.42578125" bestFit="1" customWidth="1"/>
    <col min="12801" max="12801" width="17.42578125" bestFit="1" customWidth="1"/>
    <col min="13057" max="13057" width="17.42578125" bestFit="1" customWidth="1"/>
    <col min="13313" max="13313" width="17.42578125" bestFit="1" customWidth="1"/>
    <col min="13569" max="13569" width="17.42578125" bestFit="1" customWidth="1"/>
    <col min="13825" max="13825" width="17.42578125" bestFit="1" customWidth="1"/>
    <col min="14081" max="14081" width="17.42578125" bestFit="1" customWidth="1"/>
    <col min="14337" max="14337" width="17.42578125" bestFit="1" customWidth="1"/>
    <col min="14593" max="14593" width="17.42578125" bestFit="1" customWidth="1"/>
    <col min="14849" max="14849" width="17.42578125" bestFit="1" customWidth="1"/>
    <col min="15105" max="15105" width="17.42578125" bestFit="1" customWidth="1"/>
    <col min="15361" max="15361" width="17.42578125" bestFit="1" customWidth="1"/>
    <col min="15617" max="15617" width="17.42578125" bestFit="1" customWidth="1"/>
    <col min="15873" max="15873" width="17.42578125" bestFit="1" customWidth="1"/>
    <col min="16129" max="16129" width="17.42578125" bestFit="1" customWidth="1"/>
  </cols>
  <sheetData>
    <row r="1" spans="1:11" ht="15.75" thickBot="1" x14ac:dyDescent="0.3"/>
    <row r="2" spans="1:11" ht="18.75" thickBot="1" x14ac:dyDescent="0.3">
      <c r="A2" s="117" t="s">
        <v>34</v>
      </c>
      <c r="B2" s="118"/>
      <c r="D2" s="115" t="s">
        <v>30</v>
      </c>
      <c r="E2" s="116"/>
      <c r="J2" t="s">
        <v>3</v>
      </c>
    </row>
    <row r="3" spans="1:11" ht="15.75" thickBot="1" x14ac:dyDescent="0.3">
      <c r="A3" s="2" t="s">
        <v>2684</v>
      </c>
      <c r="B3" s="3">
        <v>1</v>
      </c>
      <c r="D3" s="4" t="s">
        <v>2374</v>
      </c>
      <c r="E3" s="5">
        <v>0.6</v>
      </c>
      <c r="J3">
        <v>1</v>
      </c>
      <c r="K3">
        <v>70</v>
      </c>
    </row>
    <row r="4" spans="1:11" ht="15.75" thickBot="1" x14ac:dyDescent="0.3">
      <c r="A4" s="6"/>
      <c r="B4" s="5"/>
      <c r="D4" s="4" t="s">
        <v>37</v>
      </c>
      <c r="E4" s="5">
        <v>0.2</v>
      </c>
      <c r="J4">
        <v>2</v>
      </c>
      <c r="K4">
        <v>70</v>
      </c>
    </row>
    <row r="5" spans="1:11" ht="15.75" thickBot="1" x14ac:dyDescent="0.3">
      <c r="A5" s="4"/>
      <c r="B5" s="5"/>
      <c r="D5" s="4" t="s">
        <v>33</v>
      </c>
      <c r="E5" s="5">
        <v>0.2</v>
      </c>
      <c r="J5">
        <v>3</v>
      </c>
      <c r="K5">
        <v>70</v>
      </c>
    </row>
    <row r="6" spans="1:11" ht="15.75" thickBot="1" x14ac:dyDescent="0.3">
      <c r="J6">
        <v>4</v>
      </c>
      <c r="K6">
        <v>70</v>
      </c>
    </row>
    <row r="7" spans="1:11" ht="18.75" thickBot="1" x14ac:dyDescent="0.3">
      <c r="A7" s="113" t="s">
        <v>2373</v>
      </c>
      <c r="B7" s="114"/>
      <c r="D7" s="115" t="s">
        <v>2374</v>
      </c>
      <c r="E7" s="116"/>
      <c r="J7">
        <v>5</v>
      </c>
      <c r="K7">
        <v>70</v>
      </c>
    </row>
    <row r="8" spans="1:11" ht="15.75" thickBot="1" x14ac:dyDescent="0.3">
      <c r="A8" s="4" t="s">
        <v>13</v>
      </c>
      <c r="B8" s="5">
        <v>0.52</v>
      </c>
      <c r="D8" s="4" t="s">
        <v>2497</v>
      </c>
      <c r="E8" s="5">
        <v>1</v>
      </c>
      <c r="J8">
        <v>6</v>
      </c>
      <c r="K8">
        <v>75</v>
      </c>
    </row>
    <row r="9" spans="1:11" ht="15.75" thickBot="1" x14ac:dyDescent="0.3">
      <c r="A9" s="4" t="s">
        <v>14</v>
      </c>
      <c r="B9" s="5">
        <v>0.52</v>
      </c>
      <c r="D9" s="4"/>
      <c r="E9" s="5"/>
      <c r="J9">
        <v>7</v>
      </c>
      <c r="K9">
        <v>75</v>
      </c>
    </row>
    <row r="10" spans="1:11" ht="15.75" thickBot="1" x14ac:dyDescent="0.3">
      <c r="A10" s="4"/>
      <c r="B10" s="5"/>
      <c r="D10" s="4"/>
      <c r="E10" s="5"/>
      <c r="J10">
        <v>8</v>
      </c>
      <c r="K10">
        <v>75</v>
      </c>
    </row>
    <row r="11" spans="1:11" ht="15.75" thickBot="1" x14ac:dyDescent="0.3">
      <c r="D11" s="4"/>
      <c r="E11" s="5"/>
      <c r="J11">
        <v>9</v>
      </c>
      <c r="K11">
        <v>75</v>
      </c>
    </row>
    <row r="12" spans="1:11" ht="18.75" thickBot="1" x14ac:dyDescent="0.3">
      <c r="A12" s="113" t="s">
        <v>32</v>
      </c>
      <c r="B12" s="114"/>
      <c r="J12">
        <v>10</v>
      </c>
      <c r="K12">
        <v>75</v>
      </c>
    </row>
    <row r="13" spans="1:11" ht="18.75" thickBot="1" x14ac:dyDescent="0.3">
      <c r="A13" s="4" t="s">
        <v>33</v>
      </c>
      <c r="B13" s="5">
        <v>0.7</v>
      </c>
      <c r="D13" s="115" t="s">
        <v>2685</v>
      </c>
      <c r="E13" s="116"/>
      <c r="J13">
        <v>11</v>
      </c>
      <c r="K13">
        <v>75</v>
      </c>
    </row>
    <row r="14" spans="1:11" ht="15.75" thickBot="1" x14ac:dyDescent="0.3">
      <c r="A14" s="4" t="s">
        <v>40</v>
      </c>
      <c r="B14" s="5">
        <v>0.3</v>
      </c>
      <c r="D14" s="4" t="s">
        <v>2374</v>
      </c>
      <c r="E14" s="5">
        <v>0.75</v>
      </c>
      <c r="J14">
        <v>12</v>
      </c>
      <c r="K14">
        <v>75</v>
      </c>
    </row>
    <row r="15" spans="1:11" ht="15.75" thickBot="1" x14ac:dyDescent="0.3">
      <c r="A15" s="4"/>
      <c r="B15" s="5"/>
      <c r="D15" s="4" t="s">
        <v>2686</v>
      </c>
      <c r="E15" s="7">
        <v>3</v>
      </c>
      <c r="J15">
        <v>13</v>
      </c>
      <c r="K15">
        <v>75</v>
      </c>
    </row>
    <row r="16" spans="1:11" ht="15.75" thickBot="1" x14ac:dyDescent="0.3">
      <c r="D16" s="4" t="s">
        <v>2687</v>
      </c>
      <c r="E16" s="5">
        <v>0.4</v>
      </c>
      <c r="J16">
        <v>14</v>
      </c>
      <c r="K16">
        <v>75</v>
      </c>
    </row>
    <row r="17" spans="1:11" ht="18.75" thickBot="1" x14ac:dyDescent="0.3">
      <c r="A17" s="117" t="s">
        <v>30</v>
      </c>
      <c r="B17" s="118"/>
      <c r="J17">
        <v>15</v>
      </c>
      <c r="K17">
        <v>75</v>
      </c>
    </row>
    <row r="18" spans="1:11" ht="18.75" thickBot="1" x14ac:dyDescent="0.3">
      <c r="A18" s="4" t="s">
        <v>2374</v>
      </c>
      <c r="B18" s="5">
        <v>0.4</v>
      </c>
      <c r="D18" s="115" t="s">
        <v>37</v>
      </c>
      <c r="E18" s="116"/>
      <c r="J18">
        <v>16</v>
      </c>
      <c r="K18">
        <v>75</v>
      </c>
    </row>
    <row r="19" spans="1:11" ht="15.75" thickBot="1" x14ac:dyDescent="0.3">
      <c r="A19" s="4" t="s">
        <v>2377</v>
      </c>
      <c r="B19" s="5">
        <v>0.3</v>
      </c>
      <c r="D19" s="4" t="s">
        <v>2369</v>
      </c>
      <c r="E19" s="5">
        <v>1</v>
      </c>
      <c r="J19">
        <v>17</v>
      </c>
      <c r="K19">
        <v>75</v>
      </c>
    </row>
    <row r="20" spans="1:11" ht="15.75" thickBot="1" x14ac:dyDescent="0.3">
      <c r="A20" s="4" t="s">
        <v>33</v>
      </c>
      <c r="B20" s="5">
        <v>0.3</v>
      </c>
      <c r="D20" s="4"/>
      <c r="E20" s="5"/>
      <c r="J20">
        <v>18</v>
      </c>
      <c r="K20">
        <v>75</v>
      </c>
    </row>
    <row r="21" spans="1:11" ht="15.75" thickBot="1" x14ac:dyDescent="0.3">
      <c r="D21" s="4"/>
      <c r="E21" s="5"/>
      <c r="J21">
        <v>19</v>
      </c>
      <c r="K21">
        <v>75</v>
      </c>
    </row>
    <row r="22" spans="1:11" ht="18.75" thickBot="1" x14ac:dyDescent="0.3">
      <c r="A22" s="113" t="s">
        <v>2374</v>
      </c>
      <c r="B22" s="114"/>
      <c r="D22" s="4"/>
      <c r="E22" s="5"/>
      <c r="J22">
        <v>20</v>
      </c>
      <c r="K22">
        <v>80</v>
      </c>
    </row>
    <row r="23" spans="1:11" ht="15.75" thickBot="1" x14ac:dyDescent="0.3">
      <c r="A23" s="8" t="s">
        <v>2497</v>
      </c>
      <c r="B23" s="3">
        <v>1</v>
      </c>
      <c r="J23">
        <v>21</v>
      </c>
      <c r="K23">
        <v>80</v>
      </c>
    </row>
    <row r="24" spans="1:11" ht="18.75" thickBot="1" x14ac:dyDescent="0.3">
      <c r="A24" s="4" t="s">
        <v>2688</v>
      </c>
      <c r="B24" s="5"/>
      <c r="D24" s="115" t="s">
        <v>2376</v>
      </c>
      <c r="E24" s="116"/>
      <c r="J24">
        <v>22</v>
      </c>
      <c r="K24">
        <v>80</v>
      </c>
    </row>
    <row r="25" spans="1:11" ht="15.75" thickBot="1" x14ac:dyDescent="0.3">
      <c r="A25" s="4" t="s">
        <v>2689</v>
      </c>
      <c r="B25" s="5"/>
      <c r="D25" s="4" t="s">
        <v>2374</v>
      </c>
      <c r="E25" s="5">
        <v>0.4</v>
      </c>
      <c r="J25">
        <v>23</v>
      </c>
      <c r="K25">
        <v>80</v>
      </c>
    </row>
    <row r="26" spans="1:11" ht="15.75" thickBot="1" x14ac:dyDescent="0.3">
      <c r="A26" s="4" t="s">
        <v>2373</v>
      </c>
      <c r="B26" s="5"/>
      <c r="D26" s="4" t="s">
        <v>37</v>
      </c>
      <c r="E26" s="5">
        <v>0.6</v>
      </c>
      <c r="J26">
        <v>24</v>
      </c>
      <c r="K26">
        <v>80</v>
      </c>
    </row>
    <row r="27" spans="1:11" ht="15.75" thickBot="1" x14ac:dyDescent="0.3">
      <c r="A27" s="4" t="s">
        <v>2687</v>
      </c>
      <c r="B27" s="5"/>
      <c r="D27" s="4"/>
      <c r="E27" s="5"/>
      <c r="J27">
        <v>25</v>
      </c>
      <c r="K27">
        <v>80</v>
      </c>
    </row>
    <row r="28" spans="1:11" ht="15.75" thickBot="1" x14ac:dyDescent="0.3">
      <c r="D28" s="4" t="s">
        <v>33</v>
      </c>
      <c r="E28" s="5">
        <v>0.2</v>
      </c>
      <c r="J28">
        <v>26</v>
      </c>
      <c r="K28">
        <v>80</v>
      </c>
    </row>
    <row r="29" spans="1:11" ht="18.75" thickBot="1" x14ac:dyDescent="0.3">
      <c r="A29" s="117" t="s">
        <v>2685</v>
      </c>
      <c r="B29" s="118"/>
      <c r="J29">
        <v>27</v>
      </c>
      <c r="K29">
        <v>80</v>
      </c>
    </row>
    <row r="30" spans="1:11" ht="18.75" thickBot="1" x14ac:dyDescent="0.3">
      <c r="A30" s="4" t="s">
        <v>37</v>
      </c>
      <c r="B30" s="5">
        <v>0.8</v>
      </c>
      <c r="D30" s="115" t="s">
        <v>2377</v>
      </c>
      <c r="E30" s="116"/>
      <c r="J30">
        <v>28</v>
      </c>
      <c r="K30">
        <v>80</v>
      </c>
    </row>
    <row r="31" spans="1:11" ht="15.75" thickBot="1" x14ac:dyDescent="0.3">
      <c r="A31" s="4" t="s">
        <v>2690</v>
      </c>
      <c r="B31" s="5"/>
      <c r="D31" s="4" t="s">
        <v>2374</v>
      </c>
      <c r="E31" s="5">
        <v>0.6</v>
      </c>
      <c r="J31">
        <v>29</v>
      </c>
      <c r="K31">
        <v>80</v>
      </c>
    </row>
    <row r="32" spans="1:11" ht="15.75" thickBot="1" x14ac:dyDescent="0.3">
      <c r="A32" s="4" t="s">
        <v>2687</v>
      </c>
      <c r="B32" s="5">
        <v>0.2</v>
      </c>
      <c r="D32" s="4" t="s">
        <v>2686</v>
      </c>
      <c r="E32" s="9">
        <v>3.3</v>
      </c>
      <c r="J32">
        <v>30</v>
      </c>
      <c r="K32">
        <v>80</v>
      </c>
    </row>
    <row r="33" spans="1:11" ht="15.75" thickBot="1" x14ac:dyDescent="0.3">
      <c r="D33" s="4" t="s">
        <v>37</v>
      </c>
      <c r="E33" s="5">
        <v>0.55000000000000004</v>
      </c>
      <c r="J33">
        <v>31</v>
      </c>
      <c r="K33">
        <v>90</v>
      </c>
    </row>
    <row r="34" spans="1:11" ht="18.75" thickBot="1" x14ac:dyDescent="0.3">
      <c r="A34" s="113" t="s">
        <v>37</v>
      </c>
      <c r="B34" s="114"/>
      <c r="J34">
        <v>32</v>
      </c>
      <c r="K34">
        <v>90</v>
      </c>
    </row>
    <row r="35" spans="1:11" ht="18.75" thickBot="1" x14ac:dyDescent="0.3">
      <c r="A35" s="8" t="s">
        <v>2369</v>
      </c>
      <c r="B35" s="3">
        <v>1</v>
      </c>
      <c r="D35" s="115" t="s">
        <v>39</v>
      </c>
      <c r="E35" s="116"/>
      <c r="J35">
        <v>33</v>
      </c>
      <c r="K35">
        <v>90</v>
      </c>
    </row>
    <row r="36" spans="1:11" ht="15.75" thickBot="1" x14ac:dyDescent="0.3">
      <c r="A36" s="4" t="s">
        <v>2688</v>
      </c>
      <c r="B36" s="5">
        <v>0</v>
      </c>
      <c r="D36" s="4" t="s">
        <v>2377</v>
      </c>
      <c r="E36" s="5">
        <v>0.9</v>
      </c>
      <c r="J36">
        <v>34</v>
      </c>
      <c r="K36">
        <v>90</v>
      </c>
    </row>
    <row r="37" spans="1:11" ht="15.75" thickBot="1" x14ac:dyDescent="0.3">
      <c r="A37" s="4" t="s">
        <v>2689</v>
      </c>
      <c r="B37" s="5">
        <v>0</v>
      </c>
      <c r="D37" s="4" t="s">
        <v>33</v>
      </c>
      <c r="E37" s="5">
        <v>0.1</v>
      </c>
      <c r="J37">
        <v>35</v>
      </c>
      <c r="K37">
        <v>90</v>
      </c>
    </row>
    <row r="38" spans="1:11" ht="15.75" thickBot="1" x14ac:dyDescent="0.3">
      <c r="A38" s="4" t="s">
        <v>2687</v>
      </c>
      <c r="B38" s="5">
        <v>0</v>
      </c>
      <c r="D38" s="4"/>
      <c r="E38" s="5"/>
      <c r="J38">
        <v>36</v>
      </c>
      <c r="K38">
        <v>90</v>
      </c>
    </row>
    <row r="39" spans="1:11" ht="15.75" thickBot="1" x14ac:dyDescent="0.3">
      <c r="J39">
        <v>37</v>
      </c>
      <c r="K39">
        <v>90</v>
      </c>
    </row>
    <row r="40" spans="1:11" ht="18.75" thickBot="1" x14ac:dyDescent="0.3">
      <c r="A40" s="117" t="s">
        <v>2376</v>
      </c>
      <c r="B40" s="118"/>
      <c r="D40" s="115" t="s">
        <v>34</v>
      </c>
      <c r="E40" s="116"/>
      <c r="J40">
        <v>38</v>
      </c>
      <c r="K40">
        <v>90</v>
      </c>
    </row>
    <row r="41" spans="1:11" ht="15.75" thickBot="1" x14ac:dyDescent="0.3">
      <c r="A41" s="4" t="s">
        <v>2374</v>
      </c>
      <c r="B41" s="5">
        <v>0.4</v>
      </c>
      <c r="D41" s="4" t="s">
        <v>2377</v>
      </c>
      <c r="E41" s="5">
        <v>0.7</v>
      </c>
      <c r="J41">
        <v>39</v>
      </c>
      <c r="K41">
        <v>90</v>
      </c>
    </row>
    <row r="42" spans="1:11" ht="15.75" thickBot="1" x14ac:dyDescent="0.3">
      <c r="A42" s="4" t="s">
        <v>2377</v>
      </c>
      <c r="B42" s="5">
        <v>0.3</v>
      </c>
      <c r="D42" s="4" t="s">
        <v>33</v>
      </c>
      <c r="E42" s="5">
        <v>0.1</v>
      </c>
      <c r="J42">
        <v>40</v>
      </c>
      <c r="K42">
        <v>90</v>
      </c>
    </row>
    <row r="43" spans="1:11" ht="15.75" thickBot="1" x14ac:dyDescent="0.3">
      <c r="A43" s="4" t="s">
        <v>39</v>
      </c>
      <c r="B43" s="5">
        <v>0.1</v>
      </c>
      <c r="D43" s="4" t="s">
        <v>2374</v>
      </c>
      <c r="E43" s="5">
        <v>0.2</v>
      </c>
      <c r="J43">
        <v>41</v>
      </c>
      <c r="K43">
        <v>99</v>
      </c>
    </row>
    <row r="44" spans="1:11" ht="15.75" thickBot="1" x14ac:dyDescent="0.3">
      <c r="A44" s="4" t="s">
        <v>33</v>
      </c>
      <c r="B44" s="5">
        <v>0.2</v>
      </c>
      <c r="J44">
        <v>42</v>
      </c>
      <c r="K44">
        <v>99</v>
      </c>
    </row>
    <row r="45" spans="1:11" ht="15.75" thickBot="1" x14ac:dyDescent="0.3">
      <c r="J45">
        <v>43</v>
      </c>
      <c r="K45">
        <v>99</v>
      </c>
    </row>
    <row r="46" spans="1:11" ht="18.75" thickBot="1" x14ac:dyDescent="0.3">
      <c r="A46" s="113" t="s">
        <v>2377</v>
      </c>
      <c r="B46" s="114"/>
      <c r="J46">
        <v>44</v>
      </c>
      <c r="K46">
        <v>99</v>
      </c>
    </row>
    <row r="47" spans="1:11" ht="15.75" thickBot="1" x14ac:dyDescent="0.3">
      <c r="A47" s="8" t="s">
        <v>2689</v>
      </c>
      <c r="B47" s="3">
        <v>1</v>
      </c>
      <c r="J47">
        <v>45</v>
      </c>
      <c r="K47">
        <v>99</v>
      </c>
    </row>
    <row r="48" spans="1:11" ht="15.75" thickBot="1" x14ac:dyDescent="0.3">
      <c r="A48" s="4" t="s">
        <v>2691</v>
      </c>
      <c r="B48" s="5"/>
      <c r="J48">
        <v>46</v>
      </c>
      <c r="K48">
        <v>99</v>
      </c>
    </row>
    <row r="49" spans="1:11" ht="15.75" thickBot="1" x14ac:dyDescent="0.3">
      <c r="A49" s="4"/>
      <c r="B49" s="5"/>
      <c r="J49">
        <v>47</v>
      </c>
      <c r="K49">
        <v>99</v>
      </c>
    </row>
    <row r="50" spans="1:11" ht="15.75" thickBot="1" x14ac:dyDescent="0.3">
      <c r="J50">
        <v>48</v>
      </c>
      <c r="K50">
        <v>99</v>
      </c>
    </row>
    <row r="51" spans="1:11" ht="18.75" thickBot="1" x14ac:dyDescent="0.3">
      <c r="A51" s="113" t="s">
        <v>40</v>
      </c>
      <c r="B51" s="114"/>
      <c r="J51">
        <v>49</v>
      </c>
      <c r="K51">
        <v>99</v>
      </c>
    </row>
    <row r="52" spans="1:11" ht="15.75" thickBot="1" x14ac:dyDescent="0.3">
      <c r="A52" s="4" t="s">
        <v>2682</v>
      </c>
      <c r="B52" s="5">
        <v>1</v>
      </c>
      <c r="J52">
        <v>50</v>
      </c>
      <c r="K52">
        <v>99</v>
      </c>
    </row>
    <row r="53" spans="1:11" ht="15.75" thickBot="1" x14ac:dyDescent="0.3">
      <c r="A53" s="4"/>
      <c r="B53" s="5"/>
      <c r="J53">
        <v>51</v>
      </c>
      <c r="K53">
        <v>99</v>
      </c>
    </row>
    <row r="54" spans="1:11" ht="15.75" thickBot="1" x14ac:dyDescent="0.3">
      <c r="A54" s="4"/>
      <c r="B54" s="5"/>
      <c r="J54">
        <v>52</v>
      </c>
      <c r="K54">
        <v>99</v>
      </c>
    </row>
    <row r="55" spans="1:11" ht="15.75" thickBot="1" x14ac:dyDescent="0.3">
      <c r="J55">
        <v>53</v>
      </c>
      <c r="K55">
        <v>99</v>
      </c>
    </row>
    <row r="56" spans="1:11" ht="18.75" thickBot="1" x14ac:dyDescent="0.3">
      <c r="A56" s="113" t="s">
        <v>41</v>
      </c>
      <c r="B56" s="114"/>
      <c r="J56">
        <v>54</v>
      </c>
      <c r="K56">
        <v>99</v>
      </c>
    </row>
    <row r="57" spans="1:11" ht="15.75" thickBot="1" x14ac:dyDescent="0.3">
      <c r="A57" s="4" t="s">
        <v>40</v>
      </c>
      <c r="B57" s="5">
        <v>1</v>
      </c>
      <c r="J57">
        <v>55</v>
      </c>
      <c r="K57">
        <v>99</v>
      </c>
    </row>
    <row r="58" spans="1:11" ht="15.75" thickBot="1" x14ac:dyDescent="0.3">
      <c r="A58" s="4" t="s">
        <v>2662</v>
      </c>
      <c r="B58" s="5" t="s">
        <v>2692</v>
      </c>
      <c r="J58">
        <v>56</v>
      </c>
      <c r="K58">
        <v>99</v>
      </c>
    </row>
    <row r="59" spans="1:11" ht="15.75" thickBot="1" x14ac:dyDescent="0.3">
      <c r="A59" s="4"/>
      <c r="B59" s="5"/>
      <c r="J59">
        <v>57</v>
      </c>
      <c r="K59">
        <v>99</v>
      </c>
    </row>
    <row r="60" spans="1:11" x14ac:dyDescent="0.25">
      <c r="J60">
        <v>58</v>
      </c>
      <c r="K60">
        <v>99</v>
      </c>
    </row>
    <row r="61" spans="1:11" x14ac:dyDescent="0.25">
      <c r="J61">
        <v>59</v>
      </c>
      <c r="K61">
        <v>99</v>
      </c>
    </row>
    <row r="62" spans="1:11" x14ac:dyDescent="0.25">
      <c r="J62">
        <v>60</v>
      </c>
      <c r="K62">
        <v>99</v>
      </c>
    </row>
    <row r="63" spans="1:11" x14ac:dyDescent="0.25">
      <c r="J63">
        <v>61</v>
      </c>
      <c r="K63">
        <v>99</v>
      </c>
    </row>
    <row r="64" spans="1:11" x14ac:dyDescent="0.25">
      <c r="J64">
        <v>62</v>
      </c>
      <c r="K64">
        <v>99</v>
      </c>
    </row>
    <row r="65" spans="10:11" x14ac:dyDescent="0.25">
      <c r="J65">
        <v>63</v>
      </c>
      <c r="K65">
        <v>99</v>
      </c>
    </row>
    <row r="66" spans="10:11" x14ac:dyDescent="0.25">
      <c r="J66">
        <v>64</v>
      </c>
      <c r="K66">
        <v>99</v>
      </c>
    </row>
    <row r="67" spans="10:11" x14ac:dyDescent="0.25">
      <c r="J67">
        <v>65</v>
      </c>
      <c r="K67">
        <v>99</v>
      </c>
    </row>
    <row r="68" spans="10:11" x14ac:dyDescent="0.25">
      <c r="J68">
        <v>66</v>
      </c>
      <c r="K68">
        <v>99</v>
      </c>
    </row>
    <row r="69" spans="10:11" x14ac:dyDescent="0.25">
      <c r="J69">
        <v>67</v>
      </c>
      <c r="K69">
        <v>99</v>
      </c>
    </row>
    <row r="70" spans="10:11" x14ac:dyDescent="0.25">
      <c r="J70">
        <v>68</v>
      </c>
      <c r="K70">
        <v>99</v>
      </c>
    </row>
    <row r="71" spans="10:11" x14ac:dyDescent="0.25">
      <c r="J71">
        <v>69</v>
      </c>
      <c r="K71">
        <v>99</v>
      </c>
    </row>
    <row r="72" spans="10:11" x14ac:dyDescent="0.25">
      <c r="J72">
        <v>70</v>
      </c>
      <c r="K72">
        <v>99</v>
      </c>
    </row>
    <row r="73" spans="10:11" x14ac:dyDescent="0.25">
      <c r="J73">
        <v>71</v>
      </c>
      <c r="K73">
        <v>99</v>
      </c>
    </row>
    <row r="74" spans="10:11" x14ac:dyDescent="0.25">
      <c r="J74">
        <v>72</v>
      </c>
      <c r="K74">
        <v>99</v>
      </c>
    </row>
    <row r="75" spans="10:11" x14ac:dyDescent="0.25">
      <c r="J75">
        <v>73</v>
      </c>
      <c r="K75">
        <v>99</v>
      </c>
    </row>
    <row r="76" spans="10:11" x14ac:dyDescent="0.25">
      <c r="J76">
        <v>74</v>
      </c>
      <c r="K76">
        <v>99</v>
      </c>
    </row>
    <row r="77" spans="10:11" x14ac:dyDescent="0.25">
      <c r="J77">
        <v>75</v>
      </c>
      <c r="K77">
        <v>99</v>
      </c>
    </row>
    <row r="78" spans="10:11" x14ac:dyDescent="0.25">
      <c r="J78">
        <v>76</v>
      </c>
      <c r="K78">
        <v>99</v>
      </c>
    </row>
    <row r="79" spans="10:11" x14ac:dyDescent="0.25">
      <c r="J79">
        <v>77</v>
      </c>
      <c r="K79">
        <v>99</v>
      </c>
    </row>
    <row r="80" spans="10:11" x14ac:dyDescent="0.25">
      <c r="J80">
        <v>78</v>
      </c>
      <c r="K80">
        <v>99</v>
      </c>
    </row>
    <row r="81" spans="10:11" x14ac:dyDescent="0.25">
      <c r="J81">
        <v>79</v>
      </c>
      <c r="K81">
        <v>99</v>
      </c>
    </row>
    <row r="82" spans="10:11" x14ac:dyDescent="0.25">
      <c r="J82">
        <v>80</v>
      </c>
      <c r="K82">
        <v>99</v>
      </c>
    </row>
    <row r="83" spans="10:11" x14ac:dyDescent="0.25">
      <c r="J83">
        <v>81</v>
      </c>
      <c r="K83">
        <v>99</v>
      </c>
    </row>
    <row r="84" spans="10:11" x14ac:dyDescent="0.25">
      <c r="J84">
        <v>82</v>
      </c>
      <c r="K84">
        <v>99</v>
      </c>
    </row>
    <row r="85" spans="10:11" x14ac:dyDescent="0.25">
      <c r="J85">
        <v>83</v>
      </c>
      <c r="K85">
        <v>99</v>
      </c>
    </row>
    <row r="86" spans="10:11" x14ac:dyDescent="0.25">
      <c r="J86">
        <v>84</v>
      </c>
      <c r="K86">
        <v>99</v>
      </c>
    </row>
  </sheetData>
  <mergeCells count="19">
    <mergeCell ref="D30:E30"/>
    <mergeCell ref="A2:B2"/>
    <mergeCell ref="D2:E2"/>
    <mergeCell ref="A7:B7"/>
    <mergeCell ref="D7:E7"/>
    <mergeCell ref="A12:B12"/>
    <mergeCell ref="D13:E13"/>
    <mergeCell ref="A17:B17"/>
    <mergeCell ref="D18:E18"/>
    <mergeCell ref="A22:B22"/>
    <mergeCell ref="D24:E24"/>
    <mergeCell ref="A29:B29"/>
    <mergeCell ref="A56:B56"/>
    <mergeCell ref="A34:B34"/>
    <mergeCell ref="D35:E35"/>
    <mergeCell ref="A40:B40"/>
    <mergeCell ref="D40:E40"/>
    <mergeCell ref="A46:B46"/>
    <mergeCell ref="A51:B5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B38"/>
  <sheetViews>
    <sheetView workbookViewId="0">
      <selection activeCell="A36" sqref="A36"/>
    </sheetView>
  </sheetViews>
  <sheetFormatPr defaultRowHeight="15" x14ac:dyDescent="0.25"/>
  <cols>
    <col min="1" max="1" width="29.28515625" customWidth="1"/>
  </cols>
  <sheetData>
    <row r="1" spans="1:2" x14ac:dyDescent="0.25">
      <c r="A1" s="119" t="s">
        <v>2693</v>
      </c>
      <c r="B1" s="119"/>
    </row>
    <row r="3" spans="1:2" x14ac:dyDescent="0.25">
      <c r="A3" s="33" t="s">
        <v>15</v>
      </c>
      <c r="B3" s="33" t="s">
        <v>2694</v>
      </c>
    </row>
    <row r="4" spans="1:2" x14ac:dyDescent="0.25">
      <c r="A4" t="s">
        <v>53</v>
      </c>
      <c r="B4" s="43" t="s">
        <v>53</v>
      </c>
    </row>
    <row r="5" spans="1:2" x14ac:dyDescent="0.25">
      <c r="A5" t="s">
        <v>2695</v>
      </c>
      <c r="B5" s="43" t="s">
        <v>45</v>
      </c>
    </row>
    <row r="6" spans="1:2" x14ac:dyDescent="0.25">
      <c r="A6" t="s">
        <v>2696</v>
      </c>
      <c r="B6" s="43" t="s">
        <v>49</v>
      </c>
    </row>
    <row r="7" spans="1:2" x14ac:dyDescent="0.25">
      <c r="A7" t="s">
        <v>2697</v>
      </c>
      <c r="B7" s="43" t="s">
        <v>97</v>
      </c>
    </row>
    <row r="8" spans="1:2" x14ac:dyDescent="0.25">
      <c r="A8" t="s">
        <v>2698</v>
      </c>
      <c r="B8" s="43" t="s">
        <v>76</v>
      </c>
    </row>
    <row r="9" spans="1:2" x14ac:dyDescent="0.25">
      <c r="A9" t="s">
        <v>2699</v>
      </c>
      <c r="B9" s="43" t="s">
        <v>247</v>
      </c>
    </row>
    <row r="10" spans="1:2" x14ac:dyDescent="0.25">
      <c r="A10" t="s">
        <v>2700</v>
      </c>
      <c r="B10" s="43" t="s">
        <v>2151</v>
      </c>
    </row>
    <row r="11" spans="1:2" x14ac:dyDescent="0.25">
      <c r="A11" t="s">
        <v>2701</v>
      </c>
      <c r="B11" s="43" t="s">
        <v>2702</v>
      </c>
    </row>
    <row r="12" spans="1:2" x14ac:dyDescent="0.25">
      <c r="A12" t="s">
        <v>2703</v>
      </c>
      <c r="B12" s="43" t="s">
        <v>603</v>
      </c>
    </row>
    <row r="13" spans="1:2" x14ac:dyDescent="0.25">
      <c r="A13" t="s">
        <v>2704</v>
      </c>
      <c r="B13" s="43" t="s">
        <v>2303</v>
      </c>
    </row>
    <row r="14" spans="1:2" x14ac:dyDescent="0.25">
      <c r="A14" t="s">
        <v>2705</v>
      </c>
      <c r="B14" s="43" t="s">
        <v>471</v>
      </c>
    </row>
    <row r="15" spans="1:2" x14ac:dyDescent="0.25">
      <c r="A15" t="s">
        <v>2706</v>
      </c>
      <c r="B15" s="43" t="s">
        <v>1050</v>
      </c>
    </row>
    <row r="16" spans="1:2" x14ac:dyDescent="0.25">
      <c r="A16" t="s">
        <v>2707</v>
      </c>
      <c r="B16" s="43" t="s">
        <v>884</v>
      </c>
    </row>
    <row r="17" spans="1:2" x14ac:dyDescent="0.25">
      <c r="A17" t="s">
        <v>2708</v>
      </c>
      <c r="B17" s="43" t="s">
        <v>1365</v>
      </c>
    </row>
    <row r="18" spans="1:2" x14ac:dyDescent="0.25">
      <c r="A18" t="s">
        <v>2709</v>
      </c>
      <c r="B18" s="43" t="s">
        <v>520</v>
      </c>
    </row>
    <row r="19" spans="1:2" x14ac:dyDescent="0.25">
      <c r="A19" t="s">
        <v>2710</v>
      </c>
      <c r="B19" s="43" t="s">
        <v>162</v>
      </c>
    </row>
    <row r="20" spans="1:2" x14ac:dyDescent="0.25">
      <c r="A20" t="s">
        <v>2711</v>
      </c>
      <c r="B20" s="43" t="s">
        <v>63</v>
      </c>
    </row>
    <row r="21" spans="1:2" x14ac:dyDescent="0.25">
      <c r="A21" t="s">
        <v>2712</v>
      </c>
      <c r="B21" s="43" t="s">
        <v>2176</v>
      </c>
    </row>
    <row r="22" spans="1:2" x14ac:dyDescent="0.25">
      <c r="A22" t="s">
        <v>2713</v>
      </c>
      <c r="B22" s="43" t="s">
        <v>2714</v>
      </c>
    </row>
    <row r="23" spans="1:2" x14ac:dyDescent="0.25">
      <c r="A23" t="s">
        <v>2715</v>
      </c>
      <c r="B23" s="43" t="s">
        <v>2716</v>
      </c>
    </row>
    <row r="24" spans="1:2" x14ac:dyDescent="0.25">
      <c r="A24" t="s">
        <v>2717</v>
      </c>
      <c r="B24" s="43" t="s">
        <v>2551</v>
      </c>
    </row>
    <row r="25" spans="1:2" x14ac:dyDescent="0.25">
      <c r="A25" t="s">
        <v>2718</v>
      </c>
      <c r="B25" s="43" t="s">
        <v>134</v>
      </c>
    </row>
    <row r="26" spans="1:2" x14ac:dyDescent="0.25">
      <c r="A26" t="s">
        <v>2719</v>
      </c>
      <c r="B26" s="43" t="s">
        <v>2604</v>
      </c>
    </row>
    <row r="27" spans="1:2" x14ac:dyDescent="0.25">
      <c r="A27" t="s">
        <v>2720</v>
      </c>
      <c r="B27" s="43" t="s">
        <v>2721</v>
      </c>
    </row>
    <row r="28" spans="1:2" x14ac:dyDescent="0.25">
      <c r="A28" t="s">
        <v>2722</v>
      </c>
      <c r="B28" s="43" t="s">
        <v>2723</v>
      </c>
    </row>
    <row r="29" spans="1:2" x14ac:dyDescent="0.25">
      <c r="A29" t="s">
        <v>2724</v>
      </c>
      <c r="B29" s="43" t="s">
        <v>2725</v>
      </c>
    </row>
    <row r="30" spans="1:2" x14ac:dyDescent="0.25">
      <c r="A30" t="s">
        <v>2726</v>
      </c>
      <c r="B30" s="43" t="s">
        <v>2727</v>
      </c>
    </row>
    <row r="31" spans="1:2" x14ac:dyDescent="0.25">
      <c r="A31" t="s">
        <v>2728</v>
      </c>
      <c r="B31" s="43" t="s">
        <v>2729</v>
      </c>
    </row>
    <row r="32" spans="1:2" x14ac:dyDescent="0.25">
      <c r="A32" t="s">
        <v>2730</v>
      </c>
      <c r="B32" s="43" t="s">
        <v>423</v>
      </c>
    </row>
    <row r="33" spans="1:2" x14ac:dyDescent="0.25">
      <c r="A33" t="s">
        <v>2731</v>
      </c>
      <c r="B33" s="43" t="s">
        <v>2121</v>
      </c>
    </row>
    <row r="34" spans="1:2" x14ac:dyDescent="0.25">
      <c r="A34" t="s">
        <v>2732</v>
      </c>
      <c r="B34" s="43" t="s">
        <v>2733</v>
      </c>
    </row>
    <row r="35" spans="1:2" x14ac:dyDescent="0.25">
      <c r="A35" t="s">
        <v>2734</v>
      </c>
      <c r="B35" s="43" t="s">
        <v>1219</v>
      </c>
    </row>
    <row r="36" spans="1:2" x14ac:dyDescent="0.25">
      <c r="B36" s="43"/>
    </row>
    <row r="37" spans="1:2" x14ac:dyDescent="0.25">
      <c r="B37" s="43"/>
    </row>
    <row r="38" spans="1:2" x14ac:dyDescent="0.25">
      <c r="B38" s="43"/>
    </row>
  </sheetData>
  <mergeCells count="1">
    <mergeCell ref="A1:B1"/>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15-16Euros</vt:lpstr>
      <vt:lpstr>Calculator</vt:lpstr>
      <vt:lpstr>PFormulas</vt:lpstr>
      <vt:lpstr>LEAGUE</vt:lpstr>
      <vt:lpstr>15-16EurosG</vt:lpstr>
      <vt:lpstr>PCharts</vt:lpstr>
      <vt:lpstr>GCharts</vt:lpstr>
      <vt:lpstr>GFormulas</vt:lpstr>
      <vt:lpstr>COUNTRY</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Bryce</dc:creator>
  <cp:keywords/>
  <dc:description/>
  <cp:lastModifiedBy>Russ</cp:lastModifiedBy>
  <cp:revision/>
  <dcterms:created xsi:type="dcterms:W3CDTF">2016-02-24T02:38:44Z</dcterms:created>
  <dcterms:modified xsi:type="dcterms:W3CDTF">2024-02-04T05:08:21Z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9d8dcf6f-0393-472a-a006-02d0938613c9</vt:lpwstr>
  </property>
</Properties>
</file>